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19440" windowHeight="7935" activeTab="2"/>
  </bookViews>
  <sheets>
    <sheet name="SINAPSET.17" sheetId="2" r:id="rId1"/>
    <sheet name="COMPOSIÇÕES" sheetId="3" r:id="rId2"/>
    <sheet name="ORÇAMENTO" sheetId="1" r:id="rId3"/>
    <sheet name="QUANT. ITENS INSERIDOS" sheetId="4" r:id="rId4"/>
    <sheet name="CRONOGRAMA " sheetId="5" r:id="rId5"/>
  </sheets>
  <externalReferences>
    <externalReference r:id="rId6"/>
    <externalReference r:id="rId7"/>
  </externalReferences>
  <definedNames>
    <definedName name="_xlnm.Print_Area" localSheetId="1">COMPOSIÇÕES!$B$2:$I$1597</definedName>
    <definedName name="_xlnm.Print_Area" localSheetId="4">'CRONOGRAMA '!$B$2:$K$49</definedName>
    <definedName name="_xlnm.Print_Area" localSheetId="2">ORÇAMENTO!$B$2:$I$811</definedName>
    <definedName name="armadura">[1]Plan2!$A$48:$A$50</definedName>
    <definedName name="concretoobra">[1]Plan2!$A$37:$A$40</definedName>
    <definedName name="dmt">[1]Plan2!$A$1:$A$3</definedName>
    <definedName name="emassamento">[1]Plan2!$A$92:$A$94</definedName>
    <definedName name="escavação">[1]Plan2!$A$5:$A$6</definedName>
    <definedName name="formacompensada">[1]Plan2!$A$56:$A$61</definedName>
    <definedName name="formamadeira">[1]Plan2!$A$63:$A$65</definedName>
    <definedName name="PINTURA">[1]Plan2!$A$96:$A$100</definedName>
    <definedName name="_xlnm.Print_Titles" localSheetId="2">ORÇAMENTO!$8:$8</definedName>
  </definedNames>
  <calcPr calcId="124519"/>
</workbook>
</file>

<file path=xl/calcChain.xml><?xml version="1.0" encoding="utf-8"?>
<calcChain xmlns="http://schemas.openxmlformats.org/spreadsheetml/2006/main">
  <c r="G1170" i="3"/>
  <c r="E1165"/>
  <c r="F1165"/>
  <c r="G1165"/>
  <c r="H1165"/>
  <c r="E1177"/>
  <c r="F1177"/>
  <c r="G1177"/>
  <c r="H1177"/>
  <c r="I1177" s="1"/>
  <c r="E1155"/>
  <c r="F1155"/>
  <c r="H1155"/>
  <c r="I1155" s="1"/>
  <c r="G1166"/>
  <c r="G1168"/>
  <c r="G1167"/>
  <c r="G1169"/>
  <c r="G1161"/>
  <c r="H1162"/>
  <c r="H1161"/>
  <c r="H1173"/>
  <c r="H1172"/>
  <c r="H1171"/>
  <c r="H1185"/>
  <c r="H1184"/>
  <c r="H1183"/>
  <c r="I1165" l="1"/>
  <c r="F1204" l="1"/>
  <c r="F1203"/>
  <c r="F1200"/>
  <c r="F1199"/>
  <c r="F1198"/>
  <c r="F1195"/>
  <c r="F1194"/>
  <c r="F1191"/>
  <c r="F1190"/>
  <c r="F1189"/>
  <c r="H1595"/>
  <c r="H1596"/>
  <c r="H1597"/>
  <c r="H1594"/>
  <c r="E1595"/>
  <c r="F1595"/>
  <c r="E1596"/>
  <c r="F1596"/>
  <c r="E1597"/>
  <c r="F1597"/>
  <c r="F1594"/>
  <c r="E1594"/>
  <c r="H1590"/>
  <c r="H1589"/>
  <c r="E1590"/>
  <c r="F1590"/>
  <c r="F1589"/>
  <c r="E1589"/>
  <c r="E1583"/>
  <c r="E1584"/>
  <c r="E1585"/>
  <c r="E1586"/>
  <c r="H1583"/>
  <c r="H1584"/>
  <c r="H1585"/>
  <c r="H1586"/>
  <c r="H1582"/>
  <c r="F1583"/>
  <c r="F1584"/>
  <c r="F1582"/>
  <c r="E1582"/>
  <c r="H1578"/>
  <c r="H1577"/>
  <c r="E1578"/>
  <c r="F1578"/>
  <c r="F1577"/>
  <c r="E1577"/>
  <c r="H1565"/>
  <c r="H1566"/>
  <c r="H1567"/>
  <c r="H1568"/>
  <c r="H1569"/>
  <c r="H1570"/>
  <c r="H1571"/>
  <c r="H1572"/>
  <c r="H1573"/>
  <c r="H1574"/>
  <c r="H1564"/>
  <c r="H1558"/>
  <c r="H1559"/>
  <c r="H1560"/>
  <c r="H1561"/>
  <c r="H1557"/>
  <c r="E1565"/>
  <c r="F1565"/>
  <c r="E1566"/>
  <c r="F1566"/>
  <c r="E1567"/>
  <c r="F1567"/>
  <c r="E1568"/>
  <c r="F1568"/>
  <c r="E1569"/>
  <c r="F1569"/>
  <c r="E1570"/>
  <c r="F1570"/>
  <c r="E1571"/>
  <c r="F1571"/>
  <c r="E1572"/>
  <c r="F1572"/>
  <c r="E1573"/>
  <c r="F1573"/>
  <c r="E1574"/>
  <c r="F1574"/>
  <c r="F1564"/>
  <c r="E1564"/>
  <c r="H1556"/>
  <c r="E1557"/>
  <c r="F1557"/>
  <c r="E1558"/>
  <c r="F1558"/>
  <c r="E1559"/>
  <c r="F1559"/>
  <c r="E1560"/>
  <c r="F1560"/>
  <c r="E1561"/>
  <c r="F1561"/>
  <c r="F1556"/>
  <c r="E1556"/>
  <c r="H1552"/>
  <c r="H1551"/>
  <c r="E1552"/>
  <c r="F1552"/>
  <c r="F1551"/>
  <c r="E1551"/>
  <c r="H1547"/>
  <c r="H1546"/>
  <c r="E1547"/>
  <c r="F1547"/>
  <c r="F1546"/>
  <c r="E1546"/>
  <c r="H1542"/>
  <c r="H1541"/>
  <c r="E1542"/>
  <c r="F1542"/>
  <c r="F1541"/>
  <c r="E1541"/>
  <c r="H1537"/>
  <c r="H1536"/>
  <c r="E1537"/>
  <c r="F1537"/>
  <c r="F1536"/>
  <c r="E1536"/>
  <c r="H1532"/>
  <c r="H1531"/>
  <c r="E1532"/>
  <c r="F1532"/>
  <c r="F1531"/>
  <c r="E1531"/>
  <c r="H1527"/>
  <c r="H1526"/>
  <c r="E1527"/>
  <c r="F1527"/>
  <c r="F1526"/>
  <c r="E1526"/>
  <c r="H1522"/>
  <c r="H1523"/>
  <c r="H1521"/>
  <c r="F1521"/>
  <c r="E1521"/>
  <c r="H1517"/>
  <c r="H1516"/>
  <c r="E1517"/>
  <c r="F1517"/>
  <c r="F1516"/>
  <c r="E1516"/>
  <c r="H1512"/>
  <c r="H1511"/>
  <c r="E1512"/>
  <c r="F1512"/>
  <c r="F1511"/>
  <c r="E1511"/>
  <c r="H1507"/>
  <c r="H1506"/>
  <c r="E1507"/>
  <c r="F1507"/>
  <c r="F1506"/>
  <c r="E1506"/>
  <c r="H1502"/>
  <c r="H1501"/>
  <c r="E1502"/>
  <c r="F1502"/>
  <c r="F1501"/>
  <c r="E1501"/>
  <c r="H1497"/>
  <c r="H1496"/>
  <c r="E1497"/>
  <c r="F1497"/>
  <c r="F1496"/>
  <c r="E1496"/>
  <c r="H1492"/>
  <c r="H1491"/>
  <c r="E1492"/>
  <c r="F1492"/>
  <c r="F1491"/>
  <c r="E1491"/>
  <c r="H1487"/>
  <c r="H1486"/>
  <c r="E1487"/>
  <c r="F1487"/>
  <c r="F1486"/>
  <c r="E1486"/>
  <c r="H1482"/>
  <c r="H1481"/>
  <c r="E1482"/>
  <c r="F1482"/>
  <c r="F1481"/>
  <c r="E1481"/>
  <c r="H1477"/>
  <c r="H1476"/>
  <c r="E1477"/>
  <c r="F1477"/>
  <c r="F1476"/>
  <c r="E1476"/>
  <c r="H1472"/>
  <c r="H1471"/>
  <c r="E1472"/>
  <c r="F1472"/>
  <c r="F1471"/>
  <c r="E1471"/>
  <c r="H1467"/>
  <c r="H1466"/>
  <c r="E1467"/>
  <c r="F1467"/>
  <c r="F1466"/>
  <c r="E1466"/>
  <c r="H1462"/>
  <c r="H1461"/>
  <c r="E1462"/>
  <c r="F1462"/>
  <c r="F1461"/>
  <c r="E1461"/>
  <c r="H1457"/>
  <c r="H1456"/>
  <c r="E1457"/>
  <c r="F1457"/>
  <c r="F1456"/>
  <c r="E1456"/>
  <c r="H1452"/>
  <c r="H1451"/>
  <c r="E1452"/>
  <c r="F1452"/>
  <c r="F1451"/>
  <c r="E1451"/>
  <c r="H1447"/>
  <c r="H1446"/>
  <c r="E1447"/>
  <c r="F1447"/>
  <c r="F1446"/>
  <c r="E1446"/>
  <c r="H1442"/>
  <c r="H1441"/>
  <c r="E1442"/>
  <c r="F1442"/>
  <c r="F1441"/>
  <c r="E1441"/>
  <c r="F1437"/>
  <c r="F1436"/>
  <c r="E1437"/>
  <c r="E1436"/>
  <c r="H1437"/>
  <c r="H1436"/>
  <c r="H1431"/>
  <c r="H1432"/>
  <c r="F1431"/>
  <c r="F1432"/>
  <c r="H1363"/>
  <c r="E1363"/>
  <c r="F1363"/>
  <c r="H1362"/>
  <c r="F1362"/>
  <c r="E1362"/>
  <c r="H1358"/>
  <c r="H1357"/>
  <c r="E1358"/>
  <c r="F1358"/>
  <c r="F1357"/>
  <c r="E1357"/>
  <c r="H1353"/>
  <c r="H1352"/>
  <c r="F1352"/>
  <c r="E1352"/>
  <c r="H1348"/>
  <c r="H1347"/>
  <c r="E1348"/>
  <c r="F1348"/>
  <c r="F1347"/>
  <c r="E1347"/>
  <c r="H1343"/>
  <c r="H1342"/>
  <c r="E1342"/>
  <c r="H1338"/>
  <c r="I1338" s="1"/>
  <c r="H1337"/>
  <c r="I1337" s="1"/>
  <c r="H1333"/>
  <c r="I1333" s="1"/>
  <c r="H1332"/>
  <c r="E1333"/>
  <c r="F1333"/>
  <c r="F1332"/>
  <c r="E1332"/>
  <c r="H1329"/>
  <c r="F1329"/>
  <c r="F1328"/>
  <c r="E1329"/>
  <c r="E1328"/>
  <c r="H1328"/>
  <c r="H1324"/>
  <c r="F1324"/>
  <c r="E1324"/>
  <c r="E1431"/>
  <c r="E1432"/>
  <c r="H1430"/>
  <c r="F1430"/>
  <c r="E1430"/>
  <c r="H1426"/>
  <c r="F1426"/>
  <c r="E1426"/>
  <c r="E1422"/>
  <c r="H1422"/>
  <c r="F1422"/>
  <c r="H1418"/>
  <c r="F1418"/>
  <c r="E1418"/>
  <c r="H1414"/>
  <c r="H1413"/>
  <c r="E1414"/>
  <c r="F1414"/>
  <c r="F1413"/>
  <c r="E1413"/>
  <c r="H1409"/>
  <c r="H1408"/>
  <c r="E1409"/>
  <c r="F1409"/>
  <c r="F1408"/>
  <c r="E1408"/>
  <c r="H1405"/>
  <c r="H1404"/>
  <c r="E1405"/>
  <c r="F1405"/>
  <c r="F1404"/>
  <c r="E1404"/>
  <c r="H1397"/>
  <c r="H1401"/>
  <c r="H1400"/>
  <c r="F1401"/>
  <c r="E1401"/>
  <c r="F1400"/>
  <c r="E1400"/>
  <c r="E1397"/>
  <c r="H1396"/>
  <c r="F1397"/>
  <c r="F1396"/>
  <c r="E1396"/>
  <c r="H1392"/>
  <c r="F1392"/>
  <c r="E1392"/>
  <c r="H1388"/>
  <c r="H1389"/>
  <c r="H1387"/>
  <c r="E1388"/>
  <c r="F1388"/>
  <c r="E1389"/>
  <c r="F1389"/>
  <c r="F1387"/>
  <c r="E1387"/>
  <c r="H1383"/>
  <c r="H1382"/>
  <c r="E1383"/>
  <c r="F1383"/>
  <c r="F1382"/>
  <c r="E1382"/>
  <c r="H1378"/>
  <c r="H1377"/>
  <c r="E1378"/>
  <c r="F1378"/>
  <c r="F1377"/>
  <c r="E1377"/>
  <c r="H1373"/>
  <c r="H1372"/>
  <c r="E1373"/>
  <c r="F1373"/>
  <c r="F1372"/>
  <c r="E1372"/>
  <c r="H1368"/>
  <c r="H1367"/>
  <c r="E1368"/>
  <c r="F1368"/>
  <c r="F1367"/>
  <c r="E1367"/>
  <c r="E1353"/>
  <c r="F1353"/>
  <c r="E1343"/>
  <c r="F1343"/>
  <c r="F1342"/>
  <c r="F1338"/>
  <c r="F1337"/>
  <c r="F1319"/>
  <c r="F1320"/>
  <c r="E1338"/>
  <c r="E1337"/>
  <c r="I1334"/>
  <c r="E1319"/>
  <c r="E1320"/>
  <c r="H1319"/>
  <c r="H1320"/>
  <c r="H1318"/>
  <c r="F1318"/>
  <c r="E1318"/>
  <c r="H1315"/>
  <c r="H1312"/>
  <c r="H1311"/>
  <c r="H1303"/>
  <c r="H1304"/>
  <c r="H1305"/>
  <c r="H1306"/>
  <c r="H1307"/>
  <c r="H1308"/>
  <c r="G1308"/>
  <c r="H1302"/>
  <c r="H1299"/>
  <c r="H1298"/>
  <c r="I1295"/>
  <c r="H1294"/>
  <c r="I1294" s="1"/>
  <c r="H1293"/>
  <c r="I1293" s="1"/>
  <c r="I1290"/>
  <c r="H1289"/>
  <c r="I1289" s="1"/>
  <c r="H1288"/>
  <c r="I1288" s="1"/>
  <c r="H1284"/>
  <c r="I1284" s="1"/>
  <c r="H1283"/>
  <c r="I1283" s="1"/>
  <c r="I1285"/>
  <c r="H1279"/>
  <c r="H1278"/>
  <c r="H1274"/>
  <c r="I1274" s="1"/>
  <c r="H1275"/>
  <c r="I1275" s="1"/>
  <c r="H1273"/>
  <c r="I1273" s="1"/>
  <c r="H1270"/>
  <c r="I1270" s="1"/>
  <c r="I1271"/>
  <c r="I1272"/>
  <c r="H1269"/>
  <c r="I1269" s="1"/>
  <c r="I1262"/>
  <c r="I1263"/>
  <c r="H1265"/>
  <c r="I1265" s="1"/>
  <c r="H1266"/>
  <c r="I1266" s="1"/>
  <c r="H1264"/>
  <c r="I1264" s="1"/>
  <c r="H1261"/>
  <c r="I1261" s="1"/>
  <c r="H1260"/>
  <c r="I1260" s="1"/>
  <c r="H1256"/>
  <c r="I1256" s="1"/>
  <c r="H1257"/>
  <c r="I1257" s="1"/>
  <c r="H1255"/>
  <c r="I1255" s="1"/>
  <c r="H1252"/>
  <c r="I1252" s="1"/>
  <c r="I1253"/>
  <c r="H1251"/>
  <c r="I1251" s="1"/>
  <c r="I1254"/>
  <c r="H1247"/>
  <c r="I1247" s="1"/>
  <c r="H1248"/>
  <c r="I1248" s="1"/>
  <c r="H1246"/>
  <c r="I1246" s="1"/>
  <c r="H1243"/>
  <c r="I1243" s="1"/>
  <c r="H1242"/>
  <c r="I1242" s="1"/>
  <c r="I1244"/>
  <c r="I1245"/>
  <c r="I1235"/>
  <c r="I1236"/>
  <c r="H1238"/>
  <c r="I1238" s="1"/>
  <c r="H1239"/>
  <c r="I1239" s="1"/>
  <c r="H1237"/>
  <c r="I1237" s="1"/>
  <c r="H1234"/>
  <c r="I1234" s="1"/>
  <c r="H1233"/>
  <c r="I1233" s="1"/>
  <c r="H1228"/>
  <c r="I1228" s="1"/>
  <c r="H1229"/>
  <c r="I1229" s="1"/>
  <c r="H1230"/>
  <c r="I1230" s="1"/>
  <c r="H1227"/>
  <c r="I1227" s="1"/>
  <c r="H1224"/>
  <c r="I1224" s="1"/>
  <c r="I1225"/>
  <c r="I1226"/>
  <c r="H1223"/>
  <c r="I1223" s="1"/>
  <c r="I1215"/>
  <c r="I1216"/>
  <c r="H1218"/>
  <c r="I1218" s="1"/>
  <c r="H1219"/>
  <c r="I1219" s="1"/>
  <c r="H1220"/>
  <c r="I1220" s="1"/>
  <c r="H1217"/>
  <c r="I1217" s="1"/>
  <c r="H1214"/>
  <c r="I1214" s="1"/>
  <c r="H1213"/>
  <c r="I1213" s="1"/>
  <c r="I1205"/>
  <c r="I1206"/>
  <c r="H1208"/>
  <c r="I1208" s="1"/>
  <c r="H1209"/>
  <c r="I1209" s="1"/>
  <c r="H1210"/>
  <c r="I1210" s="1"/>
  <c r="H1207"/>
  <c r="I1207" s="1"/>
  <c r="H1204"/>
  <c r="I1204" s="1"/>
  <c r="H1203"/>
  <c r="I1203" s="1"/>
  <c r="H1199"/>
  <c r="I1199" s="1"/>
  <c r="H1200"/>
  <c r="I1200" s="1"/>
  <c r="H1198"/>
  <c r="I1198" s="1"/>
  <c r="I1196"/>
  <c r="I1197"/>
  <c r="H1190"/>
  <c r="I1190" s="1"/>
  <c r="H1191"/>
  <c r="I1191" s="1"/>
  <c r="H1195"/>
  <c r="I1195" s="1"/>
  <c r="H1194"/>
  <c r="I1194" s="1"/>
  <c r="H1189"/>
  <c r="I1189" s="1"/>
  <c r="H1178"/>
  <c r="H1179"/>
  <c r="H1180"/>
  <c r="H1181"/>
  <c r="H1182"/>
  <c r="H1166"/>
  <c r="H1167"/>
  <c r="H1168"/>
  <c r="H1169"/>
  <c r="H1170"/>
  <c r="H1156"/>
  <c r="H1157"/>
  <c r="H1158"/>
  <c r="H1159"/>
  <c r="H1160"/>
  <c r="H1149"/>
  <c r="H1150"/>
  <c r="H1151"/>
  <c r="H1152"/>
  <c r="H1148"/>
  <c r="H1145"/>
  <c r="I1145" s="1"/>
  <c r="H1144"/>
  <c r="H1139"/>
  <c r="H1140"/>
  <c r="H1141"/>
  <c r="H1142"/>
  <c r="H1138"/>
  <c r="H1128"/>
  <c r="H1129"/>
  <c r="H1130"/>
  <c r="H1131"/>
  <c r="H1132"/>
  <c r="H1133"/>
  <c r="H1134"/>
  <c r="H1135"/>
  <c r="H1136"/>
  <c r="H1127"/>
  <c r="H1123"/>
  <c r="H1124"/>
  <c r="H1122"/>
  <c r="H1118"/>
  <c r="H1119"/>
  <c r="H1117"/>
  <c r="H1113"/>
  <c r="H1112"/>
  <c r="H1108"/>
  <c r="H1107"/>
  <c r="H1103"/>
  <c r="H1102"/>
  <c r="H1098"/>
  <c r="H1097"/>
  <c r="H1092"/>
  <c r="H1093"/>
  <c r="H1091"/>
  <c r="H1086"/>
  <c r="H1087"/>
  <c r="H1085"/>
  <c r="H1080"/>
  <c r="H1081"/>
  <c r="H1082"/>
  <c r="H1079"/>
  <c r="H1074"/>
  <c r="H1075"/>
  <c r="H1073"/>
  <c r="H1069"/>
  <c r="H1068"/>
  <c r="H1064"/>
  <c r="H1063"/>
  <c r="H1059"/>
  <c r="H1058"/>
  <c r="H1054"/>
  <c r="H1053"/>
  <c r="H1049"/>
  <c r="H1048"/>
  <c r="H1042"/>
  <c r="H1041"/>
  <c r="H1037"/>
  <c r="H1036"/>
  <c r="H1032"/>
  <c r="H1031"/>
  <c r="H1027"/>
  <c r="H1026"/>
  <c r="H1022"/>
  <c r="H1021"/>
  <c r="H1017"/>
  <c r="H1016"/>
  <c r="H1012"/>
  <c r="H1011"/>
  <c r="H1007"/>
  <c r="H1006"/>
  <c r="H1002"/>
  <c r="H1001"/>
  <c r="H997"/>
  <c r="H996"/>
  <c r="H992"/>
  <c r="H991"/>
  <c r="H987"/>
  <c r="H988"/>
  <c r="H986"/>
  <c r="H982"/>
  <c r="H983"/>
  <c r="H981"/>
  <c r="H977"/>
  <c r="H978"/>
  <c r="H976"/>
  <c r="H971"/>
  <c r="H967"/>
  <c r="H966"/>
  <c r="H962"/>
  <c r="H961"/>
  <c r="H957"/>
  <c r="H956"/>
  <c r="H952"/>
  <c r="H951"/>
  <c r="H947"/>
  <c r="H946"/>
  <c r="H942"/>
  <c r="H941"/>
  <c r="H937"/>
  <c r="H936"/>
  <c r="H932"/>
  <c r="H931"/>
  <c r="H927"/>
  <c r="H926"/>
  <c r="H922"/>
  <c r="H921"/>
  <c r="H917"/>
  <c r="H916"/>
  <c r="H912"/>
  <c r="H911"/>
  <c r="H907"/>
  <c r="H906"/>
  <c r="H902"/>
  <c r="H901"/>
  <c r="H897"/>
  <c r="H896"/>
  <c r="H892"/>
  <c r="H891"/>
  <c r="H887"/>
  <c r="H886"/>
  <c r="H882"/>
  <c r="H881"/>
  <c r="H877"/>
  <c r="H876"/>
  <c r="H872"/>
  <c r="H871"/>
  <c r="H867"/>
  <c r="H866"/>
  <c r="H862"/>
  <c r="H861"/>
  <c r="H857"/>
  <c r="H856"/>
  <c r="H852"/>
  <c r="H851"/>
  <c r="H848"/>
  <c r="H847"/>
  <c r="H846"/>
  <c r="H842"/>
  <c r="H841"/>
  <c r="H837"/>
  <c r="H836"/>
  <c r="H832"/>
  <c r="H831"/>
  <c r="H827"/>
  <c r="H828"/>
  <c r="H826"/>
  <c r="H822"/>
  <c r="H823"/>
  <c r="H821"/>
  <c r="H817"/>
  <c r="H816"/>
  <c r="H812"/>
  <c r="H811"/>
  <c r="H807"/>
  <c r="H806"/>
  <c r="H802"/>
  <c r="H803"/>
  <c r="H801"/>
  <c r="H795"/>
  <c r="H796"/>
  <c r="H797"/>
  <c r="H798"/>
  <c r="H794"/>
  <c r="H791"/>
  <c r="H790"/>
  <c r="H789"/>
  <c r="H785"/>
  <c r="H784"/>
  <c r="H780"/>
  <c r="H779"/>
  <c r="H775"/>
  <c r="H774"/>
  <c r="H770"/>
  <c r="H769"/>
  <c r="H765"/>
  <c r="H764"/>
  <c r="H760"/>
  <c r="H759"/>
  <c r="H755"/>
  <c r="H754"/>
  <c r="H750"/>
  <c r="H749"/>
  <c r="H745"/>
  <c r="H744"/>
  <c r="H740"/>
  <c r="H739"/>
  <c r="H731"/>
  <c r="H732"/>
  <c r="H733"/>
  <c r="H734"/>
  <c r="H730"/>
  <c r="H726"/>
  <c r="H721"/>
  <c r="H716"/>
  <c r="H715"/>
  <c r="H711"/>
  <c r="H712"/>
  <c r="H710"/>
  <c r="H704"/>
  <c r="H705"/>
  <c r="H703"/>
  <c r="H698"/>
  <c r="H699"/>
  <c r="H697"/>
  <c r="H693"/>
  <c r="H692"/>
  <c r="H688"/>
  <c r="H687"/>
  <c r="H684"/>
  <c r="H683"/>
  <c r="H679"/>
  <c r="H680"/>
  <c r="H678"/>
  <c r="H674"/>
  <c r="H675"/>
  <c r="H673"/>
  <c r="H669"/>
  <c r="H670"/>
  <c r="H668"/>
  <c r="H664"/>
  <c r="H665"/>
  <c r="H663"/>
  <c r="H659"/>
  <c r="H660"/>
  <c r="H658"/>
  <c r="H654"/>
  <c r="H655"/>
  <c r="H653"/>
  <c r="H649"/>
  <c r="H650"/>
  <c r="H648"/>
  <c r="H644"/>
  <c r="H645"/>
  <c r="H643"/>
  <c r="H637"/>
  <c r="H638"/>
  <c r="H636"/>
  <c r="H630"/>
  <c r="H631"/>
  <c r="H632"/>
  <c r="H633"/>
  <c r="H629"/>
  <c r="H623"/>
  <c r="H624"/>
  <c r="H625"/>
  <c r="H626"/>
  <c r="H622"/>
  <c r="H617"/>
  <c r="H618"/>
  <c r="H616"/>
  <c r="H611"/>
  <c r="H612"/>
  <c r="H610"/>
  <c r="H604"/>
  <c r="H605"/>
  <c r="H606"/>
  <c r="H607"/>
  <c r="H603"/>
  <c r="H597"/>
  <c r="H598"/>
  <c r="H599"/>
  <c r="H600"/>
  <c r="H596"/>
  <c r="H592"/>
  <c r="H593"/>
  <c r="H591"/>
  <c r="H587"/>
  <c r="H588"/>
  <c r="H586"/>
  <c r="H582"/>
  <c r="H581"/>
  <c r="H577"/>
  <c r="H576"/>
  <c r="H572"/>
  <c r="H571"/>
  <c r="H567"/>
  <c r="H566"/>
  <c r="H561"/>
  <c r="H562"/>
  <c r="H560"/>
  <c r="H556"/>
  <c r="H555"/>
  <c r="H550"/>
  <c r="H551"/>
  <c r="H552"/>
  <c r="H549"/>
  <c r="H544"/>
  <c r="H545"/>
  <c r="H546"/>
  <c r="H543"/>
  <c r="H538"/>
  <c r="H539"/>
  <c r="H540"/>
  <c r="H537"/>
  <c r="H533"/>
  <c r="H532"/>
  <c r="H528"/>
  <c r="H527"/>
  <c r="H523"/>
  <c r="H522"/>
  <c r="H518"/>
  <c r="H517"/>
  <c r="H513"/>
  <c r="H512"/>
  <c r="H508"/>
  <c r="H507"/>
  <c r="H503"/>
  <c r="H502"/>
  <c r="H498"/>
  <c r="H499"/>
  <c r="H497"/>
  <c r="H493"/>
  <c r="H494"/>
  <c r="H492"/>
  <c r="H488"/>
  <c r="H487"/>
  <c r="H483"/>
  <c r="H482"/>
  <c r="H478"/>
  <c r="H477"/>
  <c r="H473"/>
  <c r="H472"/>
  <c r="H468"/>
  <c r="H467"/>
  <c r="H463"/>
  <c r="H462"/>
  <c r="H458"/>
  <c r="H459"/>
  <c r="H457"/>
  <c r="H453"/>
  <c r="H454"/>
  <c r="H452"/>
  <c r="H444"/>
  <c r="H445"/>
  <c r="H446"/>
  <c r="H447"/>
  <c r="H448"/>
  <c r="H449"/>
  <c r="H443"/>
  <c r="H439"/>
  <c r="H438"/>
  <c r="H434"/>
  <c r="H433"/>
  <c r="H429"/>
  <c r="H428"/>
  <c r="H424"/>
  <c r="H423"/>
  <c r="H419"/>
  <c r="H418"/>
  <c r="H414"/>
  <c r="H413"/>
  <c r="H409"/>
  <c r="H408"/>
  <c r="H404"/>
  <c r="H403"/>
  <c r="H399"/>
  <c r="H398"/>
  <c r="H394"/>
  <c r="H393"/>
  <c r="H389"/>
  <c r="H388"/>
  <c r="H385"/>
  <c r="H384"/>
  <c r="H383"/>
  <c r="H382"/>
  <c r="H381"/>
  <c r="H380"/>
  <c r="H379"/>
  <c r="H375"/>
  <c r="H374"/>
  <c r="H370"/>
  <c r="H369"/>
  <c r="H365"/>
  <c r="H364"/>
  <c r="H361"/>
  <c r="H360"/>
  <c r="H359"/>
  <c r="H354"/>
  <c r="H353"/>
  <c r="H349"/>
  <c r="H348"/>
  <c r="H344"/>
  <c r="H343"/>
  <c r="H339"/>
  <c r="H338"/>
  <c r="H334"/>
  <c r="H333"/>
  <c r="H329"/>
  <c r="H330"/>
  <c r="H328"/>
  <c r="H331"/>
  <c r="H319"/>
  <c r="H320"/>
  <c r="H318"/>
  <c r="H314"/>
  <c r="H315"/>
  <c r="H313"/>
  <c r="H308"/>
  <c r="H306"/>
  <c r="H307"/>
  <c r="H309"/>
  <c r="H305"/>
  <c r="H301"/>
  <c r="H300"/>
  <c r="H296"/>
  <c r="H295"/>
  <c r="H290"/>
  <c r="H291"/>
  <c r="H289"/>
  <c r="H285"/>
  <c r="H284"/>
  <c r="H280"/>
  <c r="H279"/>
  <c r="H275"/>
  <c r="H274"/>
  <c r="H273"/>
  <c r="H269"/>
  <c r="H268"/>
  <c r="H264"/>
  <c r="H263"/>
  <c r="H259"/>
  <c r="H258"/>
  <c r="H206"/>
  <c r="H199"/>
  <c r="H200"/>
  <c r="H201"/>
  <c r="H202"/>
  <c r="H198"/>
  <c r="E255"/>
  <c r="H255"/>
  <c r="H253"/>
  <c r="H248"/>
  <c r="H249"/>
  <c r="H250"/>
  <c r="H247"/>
  <c r="H242"/>
  <c r="H243"/>
  <c r="H244"/>
  <c r="H241"/>
  <c r="H236"/>
  <c r="H237"/>
  <c r="H238"/>
  <c r="H235"/>
  <c r="H230"/>
  <c r="H231"/>
  <c r="H232"/>
  <c r="H229"/>
  <c r="H223"/>
  <c r="H224"/>
  <c r="H225"/>
  <c r="H226"/>
  <c r="H222"/>
  <c r="H219"/>
  <c r="H217"/>
  <c r="H216"/>
  <c r="H213"/>
  <c r="H211"/>
  <c r="H210"/>
  <c r="H212"/>
  <c r="H195"/>
  <c r="H192"/>
  <c r="H193"/>
  <c r="H191"/>
  <c r="H187"/>
  <c r="H188"/>
  <c r="H186"/>
  <c r="H182"/>
  <c r="H183"/>
  <c r="H181"/>
  <c r="H177"/>
  <c r="H178"/>
  <c r="H176"/>
  <c r="H170"/>
  <c r="H171"/>
  <c r="H172"/>
  <c r="H173"/>
  <c r="H169"/>
  <c r="H166"/>
  <c r="H165"/>
  <c r="H162"/>
  <c r="H161"/>
  <c r="H160"/>
  <c r="H156"/>
  <c r="H157"/>
  <c r="H155"/>
  <c r="H151"/>
  <c r="H152"/>
  <c r="H150"/>
  <c r="H142"/>
  <c r="H143"/>
  <c r="H144"/>
  <c r="H145"/>
  <c r="H146"/>
  <c r="H141"/>
  <c r="H136"/>
  <c r="H137"/>
  <c r="H138"/>
  <c r="H135"/>
  <c r="H129"/>
  <c r="H130"/>
  <c r="H131"/>
  <c r="H132"/>
  <c r="H128"/>
  <c r="H122"/>
  <c r="H123"/>
  <c r="H124"/>
  <c r="H125"/>
  <c r="H121"/>
  <c r="H115"/>
  <c r="H116"/>
  <c r="H117"/>
  <c r="H118"/>
  <c r="H114"/>
  <c r="H108"/>
  <c r="H109"/>
  <c r="H110"/>
  <c r="H111"/>
  <c r="H107"/>
  <c r="H103"/>
  <c r="H104"/>
  <c r="H102"/>
  <c r="H96"/>
  <c r="H97"/>
  <c r="H98"/>
  <c r="H99"/>
  <c r="H95"/>
  <c r="H84"/>
  <c r="H85"/>
  <c r="H86"/>
  <c r="H87"/>
  <c r="H88"/>
  <c r="H89"/>
  <c r="H90"/>
  <c r="H91"/>
  <c r="H92"/>
  <c r="H83"/>
  <c r="E84"/>
  <c r="E85"/>
  <c r="E86"/>
  <c r="E87"/>
  <c r="E88"/>
  <c r="E89"/>
  <c r="E90"/>
  <c r="E91"/>
  <c r="E92"/>
  <c r="E83"/>
  <c r="H77"/>
  <c r="H78"/>
  <c r="H79"/>
  <c r="H80"/>
  <c r="H76"/>
  <c r="H70"/>
  <c r="H71"/>
  <c r="H72"/>
  <c r="H73"/>
  <c r="H69"/>
  <c r="H64"/>
  <c r="H65"/>
  <c r="H66"/>
  <c r="H63"/>
  <c r="H57"/>
  <c r="H58"/>
  <c r="H59"/>
  <c r="H60"/>
  <c r="H56"/>
  <c r="H50"/>
  <c r="H51"/>
  <c r="H52"/>
  <c r="H53"/>
  <c r="H49"/>
  <c r="H45"/>
  <c r="H46"/>
  <c r="H44"/>
  <c r="H40"/>
  <c r="H36"/>
  <c r="H37"/>
  <c r="H35"/>
  <c r="H22"/>
  <c r="H23"/>
  <c r="H24"/>
  <c r="H25"/>
  <c r="H26"/>
  <c r="H27"/>
  <c r="H28"/>
  <c r="H21"/>
  <c r="H32"/>
  <c r="H31"/>
  <c r="H13"/>
  <c r="H14"/>
  <c r="H15"/>
  <c r="H16"/>
  <c r="H17"/>
  <c r="H18"/>
  <c r="D99" i="4"/>
  <c r="E99"/>
  <c r="H678" i="1"/>
  <c r="H677"/>
  <c r="F678"/>
  <c r="E678"/>
  <c r="F677"/>
  <c r="E677"/>
  <c r="B4" i="5"/>
  <c r="B5"/>
  <c r="B6"/>
  <c r="B7"/>
  <c r="B3"/>
  <c r="B4" i="3"/>
  <c r="B5"/>
  <c r="B6"/>
  <c r="B7"/>
  <c r="E64" i="4"/>
  <c r="I95"/>
  <c r="I93"/>
  <c r="I73"/>
  <c r="I71"/>
  <c r="D67"/>
  <c r="D64" s="1"/>
  <c r="D54"/>
  <c r="E54"/>
  <c r="F54"/>
  <c r="I49"/>
  <c r="I47"/>
  <c r="E9"/>
  <c r="C38"/>
  <c r="D38"/>
  <c r="C34"/>
  <c r="D34"/>
  <c r="E34"/>
  <c r="F34"/>
  <c r="F89" s="1"/>
  <c r="I42"/>
  <c r="G1305" i="3"/>
  <c r="G1306"/>
  <c r="G1304"/>
  <c r="G1302"/>
  <c r="G1303" s="1"/>
  <c r="G1307" s="1"/>
  <c r="E1303"/>
  <c r="F1303"/>
  <c r="E1304"/>
  <c r="F1304"/>
  <c r="E1305"/>
  <c r="F1305"/>
  <c r="E1306"/>
  <c r="F1306"/>
  <c r="E1307"/>
  <c r="F1307"/>
  <c r="E1308"/>
  <c r="F1308"/>
  <c r="E627" i="1"/>
  <c r="F627"/>
  <c r="H627"/>
  <c r="H648"/>
  <c r="H649"/>
  <c r="E648"/>
  <c r="F648"/>
  <c r="E649"/>
  <c r="F649"/>
  <c r="H637"/>
  <c r="H638"/>
  <c r="E637"/>
  <c r="F637"/>
  <c r="E638"/>
  <c r="F638"/>
  <c r="E626"/>
  <c r="F626"/>
  <c r="H626"/>
  <c r="F21" i="4"/>
  <c r="D15"/>
  <c r="F15"/>
  <c r="E1145" i="3"/>
  <c r="F1145"/>
  <c r="E1135"/>
  <c r="F1135"/>
  <c r="E1136"/>
  <c r="F1136"/>
  <c r="G1131"/>
  <c r="G1130" s="1"/>
  <c r="G1144"/>
  <c r="F1144"/>
  <c r="E1144"/>
  <c r="F1142"/>
  <c r="E1142"/>
  <c r="F1132"/>
  <c r="E1132"/>
  <c r="G1141"/>
  <c r="G1142" s="1"/>
  <c r="F1141"/>
  <c r="E1141"/>
  <c r="F1140"/>
  <c r="E1140"/>
  <c r="G1139"/>
  <c r="G1138"/>
  <c r="E1139"/>
  <c r="F1139"/>
  <c r="G1129"/>
  <c r="G1133"/>
  <c r="G1134" s="1"/>
  <c r="G1128"/>
  <c r="G1127"/>
  <c r="G1135" s="1"/>
  <c r="G1136" s="1"/>
  <c r="F172"/>
  <c r="E172"/>
  <c r="G172"/>
  <c r="G84"/>
  <c r="F60"/>
  <c r="E60"/>
  <c r="G53"/>
  <c r="F53"/>
  <c r="F46"/>
  <c r="E53"/>
  <c r="G1140" l="1"/>
  <c r="I1140" s="1"/>
  <c r="I1188"/>
  <c r="I1139"/>
  <c r="I1287"/>
  <c r="I1202"/>
  <c r="I1212"/>
  <c r="I1232"/>
  <c r="I1292"/>
  <c r="I1304"/>
  <c r="I1303"/>
  <c r="I1282"/>
  <c r="I1259"/>
  <c r="I1250"/>
  <c r="I1222"/>
  <c r="I1193"/>
  <c r="I1141"/>
  <c r="F99" i="4"/>
  <c r="I99" s="1"/>
  <c r="I89"/>
  <c r="F38"/>
  <c r="I34"/>
  <c r="I1305" i="3"/>
  <c r="I54" i="4"/>
  <c r="I38"/>
  <c r="I1308" i="3"/>
  <c r="I1306"/>
  <c r="I1307"/>
  <c r="I1135"/>
  <c r="I1142"/>
  <c r="I1136"/>
  <c r="I1144"/>
  <c r="I172"/>
  <c r="I53"/>
  <c r="G37" l="1"/>
  <c r="F37"/>
  <c r="E37"/>
  <c r="B3"/>
  <c r="I37" l="1"/>
  <c r="H466" i="1"/>
  <c r="H381"/>
  <c r="H380"/>
  <c r="H379"/>
  <c r="H378"/>
  <c r="H377"/>
  <c r="H376"/>
  <c r="H375"/>
  <c r="H374"/>
  <c r="H373"/>
  <c r="H313"/>
  <c r="H290"/>
  <c r="H293"/>
  <c r="H283"/>
  <c r="H245"/>
  <c r="H239"/>
  <c r="H187"/>
  <c r="H168"/>
  <c r="H70"/>
  <c r="H53"/>
  <c r="H37"/>
  <c r="F1129" i="3"/>
  <c r="E1129"/>
  <c r="F494"/>
  <c r="E494"/>
  <c r="F165"/>
  <c r="E165"/>
  <c r="F89"/>
  <c r="F88"/>
  <c r="F85"/>
  <c r="E46"/>
  <c r="H17" i="1" l="1"/>
  <c r="H16"/>
  <c r="H792"/>
  <c r="I792" s="1"/>
  <c r="G800"/>
  <c r="E800"/>
  <c r="F800"/>
  <c r="H800"/>
  <c r="I800" s="1"/>
  <c r="E790"/>
  <c r="F790"/>
  <c r="H790"/>
  <c r="I790" s="1"/>
  <c r="E791"/>
  <c r="F791"/>
  <c r="H791"/>
  <c r="I791" s="1"/>
  <c r="E792"/>
  <c r="F792"/>
  <c r="E793"/>
  <c r="F793"/>
  <c r="H793"/>
  <c r="I793" s="1"/>
  <c r="E794"/>
  <c r="F794"/>
  <c r="H794"/>
  <c r="I794" s="1"/>
  <c r="E795"/>
  <c r="F795"/>
  <c r="H795"/>
  <c r="I795" s="1"/>
  <c r="E796"/>
  <c r="F796"/>
  <c r="H796"/>
  <c r="I796" s="1"/>
  <c r="E797"/>
  <c r="F797"/>
  <c r="H797"/>
  <c r="I797" s="1"/>
  <c r="E798"/>
  <c r="F798"/>
  <c r="H798"/>
  <c r="I798" s="1"/>
  <c r="E799"/>
  <c r="F799"/>
  <c r="H799"/>
  <c r="I799" s="1"/>
  <c r="H789"/>
  <c r="I789" s="1"/>
  <c r="F789"/>
  <c r="E789"/>
  <c r="H803" l="1"/>
  <c r="I803" s="1"/>
  <c r="F803"/>
  <c r="E803"/>
  <c r="I1595" i="3"/>
  <c r="C45" i="5"/>
  <c r="C43"/>
  <c r="C41"/>
  <c r="C39"/>
  <c r="C37"/>
  <c r="C35"/>
  <c r="C33"/>
  <c r="C31"/>
  <c r="C29"/>
  <c r="C27"/>
  <c r="C25"/>
  <c r="C23"/>
  <c r="C21"/>
  <c r="C19"/>
  <c r="C17"/>
  <c r="C15"/>
  <c r="C13"/>
  <c r="C11"/>
  <c r="F802" i="1"/>
  <c r="E802"/>
  <c r="C802"/>
  <c r="I1597" i="3"/>
  <c r="I1596" l="1"/>
  <c r="I1594"/>
  <c r="I1593" l="1"/>
  <c r="H802" i="1" s="1"/>
  <c r="I802" s="1"/>
  <c r="C679" l="1"/>
  <c r="C666"/>
  <c r="C538"/>
  <c r="C537"/>
  <c r="C536"/>
  <c r="C535"/>
  <c r="C531"/>
  <c r="C530"/>
  <c r="C529"/>
  <c r="I1038" i="3"/>
  <c r="E1038"/>
  <c r="I1037"/>
  <c r="F1037"/>
  <c r="E1037"/>
  <c r="I1036"/>
  <c r="F1036"/>
  <c r="E1036"/>
  <c r="I1033"/>
  <c r="E1033"/>
  <c r="I1032"/>
  <c r="F1032"/>
  <c r="E1032"/>
  <c r="I1031"/>
  <c r="F1031"/>
  <c r="E1031"/>
  <c r="I1028"/>
  <c r="E1028"/>
  <c r="I1027"/>
  <c r="F1027"/>
  <c r="E1027"/>
  <c r="I1026"/>
  <c r="F1026"/>
  <c r="E1026"/>
  <c r="I1023"/>
  <c r="E1023"/>
  <c r="I1022"/>
  <c r="F1022"/>
  <c r="E1022"/>
  <c r="I1021"/>
  <c r="F1021"/>
  <c r="E1021"/>
  <c r="I1018"/>
  <c r="E1018"/>
  <c r="I1017"/>
  <c r="F1017"/>
  <c r="E1017"/>
  <c r="I1016"/>
  <c r="F1016"/>
  <c r="E1016"/>
  <c r="I1013"/>
  <c r="E1013"/>
  <c r="I1012"/>
  <c r="F1012"/>
  <c r="E1012"/>
  <c r="I1011"/>
  <c r="F1011"/>
  <c r="E1011"/>
  <c r="I1008"/>
  <c r="E1008"/>
  <c r="I1007"/>
  <c r="F1007"/>
  <c r="E1007"/>
  <c r="I1006"/>
  <c r="F1006"/>
  <c r="E1006"/>
  <c r="C528" i="1"/>
  <c r="I1003" i="3"/>
  <c r="E1003"/>
  <c r="I1002"/>
  <c r="F1002"/>
  <c r="E1002"/>
  <c r="I1001"/>
  <c r="F1001"/>
  <c r="E1001"/>
  <c r="C527" i="1"/>
  <c r="C526"/>
  <c r="I998" i="3"/>
  <c r="E998"/>
  <c r="I997"/>
  <c r="F997"/>
  <c r="E997"/>
  <c r="I996"/>
  <c r="F996"/>
  <c r="E996"/>
  <c r="E993"/>
  <c r="I993"/>
  <c r="I992"/>
  <c r="F992"/>
  <c r="E992"/>
  <c r="I991"/>
  <c r="F991"/>
  <c r="E991"/>
  <c r="C80" i="1"/>
  <c r="I104" i="3"/>
  <c r="F104"/>
  <c r="E104"/>
  <c r="I103"/>
  <c r="F103"/>
  <c r="E103"/>
  <c r="I102"/>
  <c r="F102"/>
  <c r="E102"/>
  <c r="C583" i="1"/>
  <c r="I286" i="3"/>
  <c r="I285"/>
  <c r="F285"/>
  <c r="E285"/>
  <c r="I284"/>
  <c r="F284"/>
  <c r="E284"/>
  <c r="E283"/>
  <c r="I1030" l="1"/>
  <c r="H537" i="1" s="1"/>
  <c r="I1035" i="3"/>
  <c r="H538" i="1" s="1"/>
  <c r="I1025" i="3"/>
  <c r="H536" i="1" s="1"/>
  <c r="I1020" i="3"/>
  <c r="H535" i="1" s="1"/>
  <c r="I1015" i="3"/>
  <c r="H531" i="1" s="1"/>
  <c r="I1005" i="3"/>
  <c r="H529" i="1" s="1"/>
  <c r="I1010" i="3"/>
  <c r="H530" i="1" s="1"/>
  <c r="I1000" i="3"/>
  <c r="H528" i="1" s="1"/>
  <c r="I995" i="3"/>
  <c r="H527" i="1" s="1"/>
  <c r="I990" i="3"/>
  <c r="H526" i="1" s="1"/>
  <c r="I101" i="3"/>
  <c r="H80" i="1" s="1"/>
  <c r="I283" i="3"/>
  <c r="H583" i="1" s="1"/>
  <c r="C582" l="1"/>
  <c r="E278" i="3"/>
  <c r="I281"/>
  <c r="I280"/>
  <c r="F280"/>
  <c r="E280"/>
  <c r="I279"/>
  <c r="F279"/>
  <c r="E279"/>
  <c r="E675" i="1"/>
  <c r="F675"/>
  <c r="H675"/>
  <c r="G676"/>
  <c r="I156" i="4"/>
  <c r="E681" i="1"/>
  <c r="H681"/>
  <c r="I681" s="1"/>
  <c r="F681"/>
  <c r="H1186" i="3"/>
  <c r="I1186" s="1"/>
  <c r="F1186"/>
  <c r="E1186"/>
  <c r="G1185"/>
  <c r="G1184"/>
  <c r="G1183"/>
  <c r="G1182"/>
  <c r="G1181"/>
  <c r="G1180"/>
  <c r="G1179"/>
  <c r="G1178"/>
  <c r="E666" i="1"/>
  <c r="F1182" i="3"/>
  <c r="E1182"/>
  <c r="F1181"/>
  <c r="E1181"/>
  <c r="F1180"/>
  <c r="E1180"/>
  <c r="F1179"/>
  <c r="E1179"/>
  <c r="F1178"/>
  <c r="E1178"/>
  <c r="E665" i="1"/>
  <c r="C665"/>
  <c r="G1171" i="3"/>
  <c r="I1174"/>
  <c r="G1173"/>
  <c r="I1173" s="1"/>
  <c r="G1172"/>
  <c r="G1160"/>
  <c r="F1170"/>
  <c r="E1170"/>
  <c r="F1169"/>
  <c r="E1169"/>
  <c r="F1168"/>
  <c r="E1168"/>
  <c r="F1167"/>
  <c r="E1167"/>
  <c r="F1166"/>
  <c r="E1166"/>
  <c r="G1162"/>
  <c r="I1185" l="1"/>
  <c r="I1168"/>
  <c r="I1184"/>
  <c r="I1183"/>
  <c r="I278"/>
  <c r="H582" i="1" s="1"/>
  <c r="I1178" i="3"/>
  <c r="I1182"/>
  <c r="I1180"/>
  <c r="I1179"/>
  <c r="I1181"/>
  <c r="I1171"/>
  <c r="I1172"/>
  <c r="I1170"/>
  <c r="I1169"/>
  <c r="I1167"/>
  <c r="I1166"/>
  <c r="I1176" l="1"/>
  <c r="H666" i="1" s="1"/>
  <c r="I666" s="1"/>
  <c r="I1164" i="3"/>
  <c r="H665" i="1" s="1"/>
  <c r="I665" s="1"/>
  <c r="E664" l="1"/>
  <c r="C664"/>
  <c r="I1160" i="3"/>
  <c r="E1160"/>
  <c r="F1160"/>
  <c r="E1156"/>
  <c r="F1156"/>
  <c r="I1156"/>
  <c r="E1157"/>
  <c r="F1157"/>
  <c r="I1157"/>
  <c r="E1158"/>
  <c r="F1158"/>
  <c r="I1158"/>
  <c r="E1159"/>
  <c r="F1159"/>
  <c r="I1159"/>
  <c r="I1161"/>
  <c r="I1152"/>
  <c r="F1152"/>
  <c r="E1152"/>
  <c r="I1151"/>
  <c r="C599" i="1"/>
  <c r="I1150" i="3"/>
  <c r="F1149"/>
  <c r="F1148"/>
  <c r="I1149"/>
  <c r="I1148"/>
  <c r="E1149"/>
  <c r="E1148"/>
  <c r="C598" i="1"/>
  <c r="E1131" i="3"/>
  <c r="F1131"/>
  <c r="E1138"/>
  <c r="F1138"/>
  <c r="E1130"/>
  <c r="F1130"/>
  <c r="E1133"/>
  <c r="F1133"/>
  <c r="E1134"/>
  <c r="F1134"/>
  <c r="I1134" l="1"/>
  <c r="I1147"/>
  <c r="H599" i="1" s="1"/>
  <c r="I1162" i="3"/>
  <c r="I1154" s="1"/>
  <c r="H664" i="1" s="1"/>
  <c r="I1130" i="3"/>
  <c r="G1132"/>
  <c r="I1132" s="1"/>
  <c r="I1133"/>
  <c r="I1138"/>
  <c r="I1129"/>
  <c r="I1131" l="1"/>
  <c r="I1128" l="1"/>
  <c r="F1128"/>
  <c r="E1128"/>
  <c r="I1127"/>
  <c r="F1127"/>
  <c r="E1127"/>
  <c r="H480" i="1"/>
  <c r="I480" s="1"/>
  <c r="H478"/>
  <c r="I478" s="1"/>
  <c r="I1126" i="3" l="1"/>
  <c r="H598" i="1" s="1"/>
  <c r="C773" l="1"/>
  <c r="I1586" i="3"/>
  <c r="I1585"/>
  <c r="I1584"/>
  <c r="I1583"/>
  <c r="I1582"/>
  <c r="C772" i="1"/>
  <c r="I1579" i="3"/>
  <c r="I1578"/>
  <c r="I1577"/>
  <c r="C739" i="1"/>
  <c r="C738"/>
  <c r="C736"/>
  <c r="C735"/>
  <c r="C734"/>
  <c r="C733"/>
  <c r="C732"/>
  <c r="C731"/>
  <c r="C730"/>
  <c r="C729"/>
  <c r="C728"/>
  <c r="C727"/>
  <c r="C726"/>
  <c r="C725"/>
  <c r="F680"/>
  <c r="C449"/>
  <c r="C452"/>
  <c r="C417"/>
  <c r="I761" i="3"/>
  <c r="I760"/>
  <c r="F760"/>
  <c r="E760"/>
  <c r="I759"/>
  <c r="F759"/>
  <c r="E759"/>
  <c r="C110" i="1"/>
  <c r="E136" i="3"/>
  <c r="F136"/>
  <c r="I136"/>
  <c r="G137"/>
  <c r="F137"/>
  <c r="F138"/>
  <c r="E138"/>
  <c r="I138"/>
  <c r="E137"/>
  <c r="F135"/>
  <c r="E135"/>
  <c r="F679" i="1"/>
  <c r="E679"/>
  <c r="E680"/>
  <c r="C680"/>
  <c r="I1315" i="3"/>
  <c r="I1314" s="1"/>
  <c r="H680" i="1" s="1"/>
  <c r="F1315" i="3"/>
  <c r="E1315"/>
  <c r="E1312"/>
  <c r="F1312"/>
  <c r="I1312"/>
  <c r="I1581" l="1"/>
  <c r="H773" i="1" s="1"/>
  <c r="I773" s="1"/>
  <c r="I1576" i="3"/>
  <c r="H772" i="1" s="1"/>
  <c r="I772" s="1"/>
  <c r="I137" i="3"/>
  <c r="I758"/>
  <c r="H452" i="1" s="1"/>
  <c r="I135" i="3"/>
  <c r="I1311"/>
  <c r="I1310" s="1"/>
  <c r="H679" i="1" s="1"/>
  <c r="F1311" i="3"/>
  <c r="E1311"/>
  <c r="D165" i="4"/>
  <c r="I122"/>
  <c r="E120"/>
  <c r="I132"/>
  <c r="I129"/>
  <c r="I126"/>
  <c r="I134" i="3" l="1"/>
  <c r="H110" i="1" s="1"/>
  <c r="I124" i="4"/>
  <c r="G664" i="1" s="1"/>
  <c r="I664" s="1"/>
  <c r="I155" i="4"/>
  <c r="I154" s="1"/>
  <c r="G675" i="1" s="1"/>
  <c r="I675" s="1"/>
  <c r="E676"/>
  <c r="F676"/>
  <c r="H676"/>
  <c r="H672"/>
  <c r="H673"/>
  <c r="H674"/>
  <c r="H671"/>
  <c r="H669"/>
  <c r="H668"/>
  <c r="E674"/>
  <c r="F674"/>
  <c r="E672"/>
  <c r="F672"/>
  <c r="E673"/>
  <c r="F673"/>
  <c r="I676" l="1"/>
  <c r="C165" i="4"/>
  <c r="I165" s="1"/>
  <c r="I168" l="1"/>
  <c r="G679" i="1" s="1"/>
  <c r="I679" s="1"/>
  <c r="G680"/>
  <c r="I680" s="1"/>
  <c r="G623"/>
  <c r="I140" i="4"/>
  <c r="I138"/>
  <c r="G672" i="1" s="1"/>
  <c r="I672" s="1"/>
  <c r="E671"/>
  <c r="E669"/>
  <c r="E668"/>
  <c r="E663"/>
  <c r="E658"/>
  <c r="E659"/>
  <c r="E660"/>
  <c r="E661"/>
  <c r="E657"/>
  <c r="E652"/>
  <c r="E653"/>
  <c r="E654"/>
  <c r="E655"/>
  <c r="E651"/>
  <c r="F670"/>
  <c r="F671"/>
  <c r="F669" l="1"/>
  <c r="F668"/>
  <c r="F667"/>
  <c r="F663"/>
  <c r="F658"/>
  <c r="F659"/>
  <c r="F660"/>
  <c r="F661"/>
  <c r="F657"/>
  <c r="F652"/>
  <c r="F653"/>
  <c r="F654"/>
  <c r="F655"/>
  <c r="F651"/>
  <c r="F641"/>
  <c r="F642"/>
  <c r="F643"/>
  <c r="F644"/>
  <c r="F645"/>
  <c r="F646"/>
  <c r="F647"/>
  <c r="F640"/>
  <c r="F630"/>
  <c r="F631"/>
  <c r="F632"/>
  <c r="F633"/>
  <c r="F634"/>
  <c r="F635"/>
  <c r="F636"/>
  <c r="F629"/>
  <c r="F625"/>
  <c r="E641"/>
  <c r="E642"/>
  <c r="E643"/>
  <c r="E644"/>
  <c r="E645"/>
  <c r="E646"/>
  <c r="E647"/>
  <c r="E640"/>
  <c r="E630"/>
  <c r="E631"/>
  <c r="E632"/>
  <c r="E633"/>
  <c r="E634"/>
  <c r="E635"/>
  <c r="E636"/>
  <c r="E629"/>
  <c r="E625"/>
  <c r="H663"/>
  <c r="H658"/>
  <c r="H659"/>
  <c r="H660"/>
  <c r="H661"/>
  <c r="H657"/>
  <c r="H652"/>
  <c r="H653"/>
  <c r="H654"/>
  <c r="H655"/>
  <c r="H651"/>
  <c r="H641"/>
  <c r="H642"/>
  <c r="H643"/>
  <c r="H644"/>
  <c r="H645"/>
  <c r="H646"/>
  <c r="H647"/>
  <c r="H640"/>
  <c r="H630"/>
  <c r="H631"/>
  <c r="H632"/>
  <c r="H633"/>
  <c r="H634"/>
  <c r="H635"/>
  <c r="H636"/>
  <c r="H629"/>
  <c r="H625" l="1"/>
  <c r="C152" i="4"/>
  <c r="I152" s="1"/>
  <c r="C151"/>
  <c r="I151" s="1"/>
  <c r="C144"/>
  <c r="C143"/>
  <c r="I143" s="1"/>
  <c r="C148"/>
  <c r="C147"/>
  <c r="D105"/>
  <c r="D177" s="1"/>
  <c r="I144" l="1"/>
  <c r="I142" s="1"/>
  <c r="C139"/>
  <c r="I139" s="1"/>
  <c r="I150"/>
  <c r="G674" i="1" s="1"/>
  <c r="I674" s="1"/>
  <c r="I176" i="4"/>
  <c r="I148"/>
  <c r="I147"/>
  <c r="I121"/>
  <c r="I120"/>
  <c r="I105"/>
  <c r="E98"/>
  <c r="D98"/>
  <c r="E76"/>
  <c r="C64"/>
  <c r="E53"/>
  <c r="D53"/>
  <c r="F53"/>
  <c r="E33"/>
  <c r="D33"/>
  <c r="D37" s="1"/>
  <c r="C33"/>
  <c r="C37" s="1"/>
  <c r="F24"/>
  <c r="I24" s="1"/>
  <c r="G627" i="1" s="1"/>
  <c r="I627" s="1"/>
  <c r="I9" i="4"/>
  <c r="E624" i="1"/>
  <c r="E623"/>
  <c r="F624"/>
  <c r="C624"/>
  <c r="C623"/>
  <c r="I1299" i="3"/>
  <c r="F1299"/>
  <c r="E1299"/>
  <c r="I1298"/>
  <c r="F1298"/>
  <c r="E1298"/>
  <c r="I1297" l="1"/>
  <c r="H623" i="1" s="1"/>
  <c r="I623" s="1"/>
  <c r="I118" i="4"/>
  <c r="G663" i="1" s="1"/>
  <c r="I663" s="1"/>
  <c r="I180" i="4"/>
  <c r="G669" i="1" s="1"/>
  <c r="I669" s="1"/>
  <c r="G668"/>
  <c r="I668" s="1"/>
  <c r="I137" i="4"/>
  <c r="K137" s="1"/>
  <c r="I8"/>
  <c r="F33"/>
  <c r="I41"/>
  <c r="I53"/>
  <c r="I52" s="1"/>
  <c r="E114"/>
  <c r="I114" s="1"/>
  <c r="I64"/>
  <c r="G640" i="1" s="1"/>
  <c r="I640" s="1"/>
  <c r="I67" i="4"/>
  <c r="I66" s="1"/>
  <c r="G641" i="1" s="1"/>
  <c r="I641" s="1"/>
  <c r="I146" i="4"/>
  <c r="K146" s="1"/>
  <c r="G673" i="1" s="1"/>
  <c r="I673" s="1"/>
  <c r="I84" i="4"/>
  <c r="I40" l="1"/>
  <c r="G631" i="1" s="1"/>
  <c r="I631" s="1"/>
  <c r="E15" i="4"/>
  <c r="I15" s="1"/>
  <c r="D21"/>
  <c r="I21" s="1"/>
  <c r="D27"/>
  <c r="I27" s="1"/>
  <c r="I26" s="1"/>
  <c r="G624" i="1"/>
  <c r="I160" i="4"/>
  <c r="G671" i="1"/>
  <c r="I671" s="1"/>
  <c r="F37" i="4"/>
  <c r="I37" s="1"/>
  <c r="F88"/>
  <c r="I80"/>
  <c r="G642" i="1"/>
  <c r="I642" s="1"/>
  <c r="I69" i="4"/>
  <c r="G13"/>
  <c r="I33"/>
  <c r="I32" s="1"/>
  <c r="G635" i="1"/>
  <c r="I635" s="1"/>
  <c r="I78" i="4"/>
  <c r="G646" i="1" s="1"/>
  <c r="I646" s="1"/>
  <c r="I113" i="4"/>
  <c r="G657" i="1" s="1"/>
  <c r="I657" s="1"/>
  <c r="I58" i="4"/>
  <c r="D76"/>
  <c r="I76" s="1"/>
  <c r="I104"/>
  <c r="G660" i="1" s="1"/>
  <c r="I660" s="1"/>
  <c r="G645" l="1"/>
  <c r="I645" s="1"/>
  <c r="K84" i="4"/>
  <c r="G647" i="1" s="1"/>
  <c r="I647" s="1"/>
  <c r="G633"/>
  <c r="I633" s="1"/>
  <c r="I36" i="4"/>
  <c r="G630" i="1" s="1"/>
  <c r="I630" s="1"/>
  <c r="G632"/>
  <c r="I632" s="1"/>
  <c r="I44" i="4"/>
  <c r="G634" i="1" s="1"/>
  <c r="I634" s="1"/>
  <c r="F13" i="4"/>
  <c r="I12"/>
  <c r="G625" i="1" s="1"/>
  <c r="I625" s="1"/>
  <c r="I18" i="4"/>
  <c r="G626" i="1" s="1"/>
  <c r="I626" s="1"/>
  <c r="G19" i="4"/>
  <c r="F19" s="1"/>
  <c r="G643" i="1"/>
  <c r="I643" s="1"/>
  <c r="G644"/>
  <c r="I644" s="1"/>
  <c r="I29" i="4"/>
  <c r="G637" i="1"/>
  <c r="I637" s="1"/>
  <c r="I60" i="4"/>
  <c r="G638" i="1" s="1"/>
  <c r="I638" s="1"/>
  <c r="I56" i="4"/>
  <c r="G636" i="1" s="1"/>
  <c r="I636" s="1"/>
  <c r="G629"/>
  <c r="I629" s="1"/>
  <c r="I162" i="4"/>
  <c r="G678" i="1" s="1"/>
  <c r="I678" s="1"/>
  <c r="G677"/>
  <c r="I677" s="1"/>
  <c r="G648"/>
  <c r="I648" s="1"/>
  <c r="I82" i="4"/>
  <c r="G649" i="1" s="1"/>
  <c r="I649" s="1"/>
  <c r="I107" i="4"/>
  <c r="G661" i="1" s="1"/>
  <c r="I661" s="1"/>
  <c r="I111" i="4"/>
  <c r="G659" i="1" s="1"/>
  <c r="I659" s="1"/>
  <c r="I109" i="4"/>
  <c r="G658" i="1" s="1"/>
  <c r="I658" s="1"/>
  <c r="F98" i="4"/>
  <c r="I98" s="1"/>
  <c r="I88"/>
  <c r="I1302" i="3"/>
  <c r="I1301" s="1"/>
  <c r="F1302"/>
  <c r="E1302"/>
  <c r="I97" i="4" l="1"/>
  <c r="G651" i="1" s="1"/>
  <c r="I651" s="1"/>
  <c r="G654"/>
  <c r="I654" s="1"/>
  <c r="I87" i="4"/>
  <c r="I91"/>
  <c r="G655" i="1" s="1"/>
  <c r="I655" s="1"/>
  <c r="G653"/>
  <c r="I653" s="1"/>
  <c r="G652"/>
  <c r="I652" s="1"/>
  <c r="H624"/>
  <c r="I624" s="1"/>
  <c r="C774" l="1"/>
  <c r="C771"/>
  <c r="C770"/>
  <c r="C769"/>
  <c r="C768"/>
  <c r="C767"/>
  <c r="C766"/>
  <c r="C765"/>
  <c r="C764"/>
  <c r="C763"/>
  <c r="C762"/>
  <c r="C761"/>
  <c r="C760"/>
  <c r="C759"/>
  <c r="C758"/>
  <c r="C757"/>
  <c r="C756"/>
  <c r="C755"/>
  <c r="C754"/>
  <c r="C753"/>
  <c r="C752"/>
  <c r="C751"/>
  <c r="C750"/>
  <c r="C748"/>
  <c r="C746"/>
  <c r="C745"/>
  <c r="C744"/>
  <c r="C743"/>
  <c r="C742"/>
  <c r="C741"/>
  <c r="C723"/>
  <c r="C721"/>
  <c r="C720"/>
  <c r="C718"/>
  <c r="C717"/>
  <c r="C716"/>
  <c r="C715"/>
  <c r="C714"/>
  <c r="C713"/>
  <c r="C712"/>
  <c r="C711"/>
  <c r="C710"/>
  <c r="C709"/>
  <c r="C708"/>
  <c r="C706"/>
  <c r="C705"/>
  <c r="C703"/>
  <c r="C702"/>
  <c r="C701"/>
  <c r="C699"/>
  <c r="C698"/>
  <c r="C697"/>
  <c r="C696"/>
  <c r="C695"/>
  <c r="C694"/>
  <c r="C693"/>
  <c r="C692"/>
  <c r="C691"/>
  <c r="C690"/>
  <c r="C689"/>
  <c r="C688"/>
  <c r="C687"/>
  <c r="C686"/>
  <c r="C685"/>
  <c r="C684"/>
  <c r="E787"/>
  <c r="F787"/>
  <c r="H787"/>
  <c r="I787" s="1"/>
  <c r="E776"/>
  <c r="E777"/>
  <c r="E778"/>
  <c r="E779"/>
  <c r="E780"/>
  <c r="E781"/>
  <c r="E782"/>
  <c r="E783"/>
  <c r="E784"/>
  <c r="E785"/>
  <c r="E786"/>
  <c r="E775"/>
  <c r="F776"/>
  <c r="F777"/>
  <c r="F778"/>
  <c r="F779"/>
  <c r="F780"/>
  <c r="F781"/>
  <c r="F782"/>
  <c r="F783"/>
  <c r="F784"/>
  <c r="F785"/>
  <c r="F786"/>
  <c r="F775"/>
  <c r="H776"/>
  <c r="I776" s="1"/>
  <c r="H777"/>
  <c r="I777" s="1"/>
  <c r="H778"/>
  <c r="I778" s="1"/>
  <c r="H779"/>
  <c r="I779" s="1"/>
  <c r="H780"/>
  <c r="I780" s="1"/>
  <c r="H781"/>
  <c r="I781" s="1"/>
  <c r="H782"/>
  <c r="I782" s="1"/>
  <c r="H783"/>
  <c r="I783" s="1"/>
  <c r="H784"/>
  <c r="I784" s="1"/>
  <c r="H785"/>
  <c r="I785" s="1"/>
  <c r="H786"/>
  <c r="I786" s="1"/>
  <c r="H775"/>
  <c r="I775" s="1"/>
  <c r="I1591" i="3"/>
  <c r="I1590"/>
  <c r="I1589"/>
  <c r="I1574"/>
  <c r="I1573"/>
  <c r="I1572"/>
  <c r="I1571"/>
  <c r="I1570"/>
  <c r="I1569"/>
  <c r="I1568"/>
  <c r="I1567"/>
  <c r="I1566"/>
  <c r="I1565"/>
  <c r="I1564"/>
  <c r="I1561"/>
  <c r="I1560"/>
  <c r="G1559"/>
  <c r="I1558"/>
  <c r="I1557"/>
  <c r="I1556"/>
  <c r="I1553"/>
  <c r="I1552"/>
  <c r="I1551"/>
  <c r="I1548"/>
  <c r="I1547"/>
  <c r="I1546"/>
  <c r="I1543"/>
  <c r="I1542"/>
  <c r="I1541"/>
  <c r="I1538"/>
  <c r="I1537"/>
  <c r="I1536"/>
  <c r="I1533"/>
  <c r="I1532"/>
  <c r="I1531"/>
  <c r="I1528"/>
  <c r="I1527"/>
  <c r="I1526"/>
  <c r="I1523"/>
  <c r="F1523"/>
  <c r="E1523"/>
  <c r="I1522"/>
  <c r="F1522"/>
  <c r="E1522"/>
  <c r="I1521"/>
  <c r="I1518"/>
  <c r="I1517"/>
  <c r="I1516"/>
  <c r="I1513"/>
  <c r="I1512"/>
  <c r="I1511"/>
  <c r="I1508"/>
  <c r="I1507"/>
  <c r="I1506"/>
  <c r="I1503"/>
  <c r="I1502"/>
  <c r="I1501"/>
  <c r="I1498"/>
  <c r="I1497"/>
  <c r="I1496"/>
  <c r="I1493"/>
  <c r="I1492"/>
  <c r="I1491"/>
  <c r="I1488"/>
  <c r="I1487"/>
  <c r="I1486"/>
  <c r="I1483"/>
  <c r="I1482"/>
  <c r="I1481"/>
  <c r="I1478"/>
  <c r="I1477"/>
  <c r="I1476"/>
  <c r="I1473"/>
  <c r="I1472"/>
  <c r="I1471"/>
  <c r="I1468"/>
  <c r="I1467"/>
  <c r="I1466"/>
  <c r="I1463"/>
  <c r="I1462"/>
  <c r="I1461"/>
  <c r="I1458"/>
  <c r="I1457"/>
  <c r="I1456"/>
  <c r="I1453"/>
  <c r="I1452"/>
  <c r="I1451"/>
  <c r="I1448"/>
  <c r="I1447"/>
  <c r="I1446"/>
  <c r="I1443"/>
  <c r="I1442"/>
  <c r="I1441"/>
  <c r="I1438"/>
  <c r="I1437"/>
  <c r="I1436"/>
  <c r="I1427"/>
  <c r="I1426"/>
  <c r="I1423"/>
  <c r="I1422"/>
  <c r="I1419"/>
  <c r="I1418"/>
  <c r="I1433"/>
  <c r="I1432"/>
  <c r="I1431"/>
  <c r="I1430"/>
  <c r="I1415"/>
  <c r="I1414"/>
  <c r="I1413"/>
  <c r="I1410"/>
  <c r="I1409"/>
  <c r="I1408"/>
  <c r="I1405"/>
  <c r="I1404"/>
  <c r="I1401"/>
  <c r="I1400"/>
  <c r="I1397"/>
  <c r="I1396"/>
  <c r="I1393"/>
  <c r="I1392"/>
  <c r="I1389"/>
  <c r="I1388"/>
  <c r="I1387"/>
  <c r="I1384"/>
  <c r="I1383"/>
  <c r="I1382"/>
  <c r="I1379"/>
  <c r="I1378"/>
  <c r="I1377"/>
  <c r="I1374"/>
  <c r="I1373"/>
  <c r="I1372"/>
  <c r="I1369"/>
  <c r="I1368"/>
  <c r="I1367"/>
  <c r="I1364"/>
  <c r="I1363"/>
  <c r="I1362"/>
  <c r="I1359"/>
  <c r="I1358"/>
  <c r="I1357"/>
  <c r="I1354"/>
  <c r="I1353"/>
  <c r="I1352"/>
  <c r="I1349"/>
  <c r="I1348"/>
  <c r="I1347"/>
  <c r="I1344"/>
  <c r="I1343"/>
  <c r="I1342"/>
  <c r="I1339"/>
  <c r="I1332"/>
  <c r="I1329"/>
  <c r="I1328"/>
  <c r="I1325"/>
  <c r="I1324"/>
  <c r="I1321"/>
  <c r="I1320"/>
  <c r="I1319"/>
  <c r="I1318"/>
  <c r="I1412" l="1"/>
  <c r="H706" i="1" s="1"/>
  <c r="I706" s="1"/>
  <c r="I1525" i="3"/>
  <c r="H764" i="1" s="1"/>
  <c r="I764" s="1"/>
  <c r="I1545" i="3"/>
  <c r="H768" i="1" s="1"/>
  <c r="I768" s="1"/>
  <c r="I1559" i="3"/>
  <c r="I1555" s="1"/>
  <c r="H770" i="1" s="1"/>
  <c r="I770" s="1"/>
  <c r="I1403" i="3"/>
  <c r="H703" i="1" s="1"/>
  <c r="I703" s="1"/>
  <c r="I1399" i="3"/>
  <c r="I1421"/>
  <c r="I1435"/>
  <c r="H741" i="1" s="1"/>
  <c r="I741" s="1"/>
  <c r="I1445" i="3"/>
  <c r="H750" i="1" s="1"/>
  <c r="I750" s="1"/>
  <c r="I1455" i="3"/>
  <c r="H746" i="1" s="1"/>
  <c r="I746" s="1"/>
  <c r="I1465" i="3"/>
  <c r="H752" i="1" s="1"/>
  <c r="I752" s="1"/>
  <c r="I1475" i="3"/>
  <c r="H754" i="1" s="1"/>
  <c r="I754" s="1"/>
  <c r="I1485" i="3"/>
  <c r="H756" i="1" s="1"/>
  <c r="I756" s="1"/>
  <c r="I1495" i="3"/>
  <c r="H758" i="1" s="1"/>
  <c r="I758" s="1"/>
  <c r="I1505" i="3"/>
  <c r="H760" i="1" s="1"/>
  <c r="I760" s="1"/>
  <c r="I1515" i="3"/>
  <c r="H762" i="1" s="1"/>
  <c r="I762" s="1"/>
  <c r="I1535" i="3"/>
  <c r="H766" i="1" s="1"/>
  <c r="I766" s="1"/>
  <c r="I1550" i="3"/>
  <c r="H769" i="1" s="1"/>
  <c r="I769" s="1"/>
  <c r="I1323" i="3"/>
  <c r="I1327"/>
  <c r="H686" i="1" s="1"/>
  <c r="I686" s="1"/>
  <c r="I1520" i="3"/>
  <c r="H763" i="1" s="1"/>
  <c r="I763" s="1"/>
  <c r="I1395" i="3"/>
  <c r="I1331"/>
  <c r="H727" i="1" s="1"/>
  <c r="I727" s="1"/>
  <c r="I1588" i="3"/>
  <c r="H774" i="1" s="1"/>
  <c r="I774" s="1"/>
  <c r="I1336" i="3"/>
  <c r="H728" i="1" s="1"/>
  <c r="I728" s="1"/>
  <c r="I1346" i="3"/>
  <c r="H730" i="1" s="1"/>
  <c r="I730" s="1"/>
  <c r="I1356" i="3"/>
  <c r="H732" i="1" s="1"/>
  <c r="I732" s="1"/>
  <c r="I1366" i="3"/>
  <c r="H694" i="1" s="1"/>
  <c r="I694" s="1"/>
  <c r="I1376" i="3"/>
  <c r="H696" i="1" s="1"/>
  <c r="I696" s="1"/>
  <c r="I1386" i="3"/>
  <c r="H698" i="1" s="1"/>
  <c r="I698" s="1"/>
  <c r="I1407" i="3"/>
  <c r="I1429"/>
  <c r="H725" i="1" s="1"/>
  <c r="I725" s="1"/>
  <c r="I1540" i="3"/>
  <c r="H767" i="1" s="1"/>
  <c r="I767" s="1"/>
  <c r="I1341" i="3"/>
  <c r="H729" i="1" s="1"/>
  <c r="I729" s="1"/>
  <c r="I1351" i="3"/>
  <c r="H731" i="1" s="1"/>
  <c r="I731" s="1"/>
  <c r="I1361" i="3"/>
  <c r="H733" i="1" s="1"/>
  <c r="I733" s="1"/>
  <c r="I1371" i="3"/>
  <c r="H695" i="1" s="1"/>
  <c r="I695" s="1"/>
  <c r="I1381" i="3"/>
  <c r="H697" i="1" s="1"/>
  <c r="I697" s="1"/>
  <c r="I1391" i="3"/>
  <c r="H699" i="1" s="1"/>
  <c r="I699" s="1"/>
  <c r="I1417" i="3"/>
  <c r="H734" i="1" s="1"/>
  <c r="I734" s="1"/>
  <c r="I1317" i="3"/>
  <c r="H684" i="1" s="1"/>
  <c r="I684" s="1"/>
  <c r="I1425" i="3"/>
  <c r="I1440"/>
  <c r="H742" i="1" s="1"/>
  <c r="I742" s="1"/>
  <c r="I1450" i="3"/>
  <c r="H744" i="1" s="1"/>
  <c r="I744" s="1"/>
  <c r="I1460" i="3"/>
  <c r="H751" i="1" s="1"/>
  <c r="I751" s="1"/>
  <c r="I1470" i="3"/>
  <c r="H753" i="1" s="1"/>
  <c r="I753" s="1"/>
  <c r="I1480" i="3"/>
  <c r="H755" i="1" s="1"/>
  <c r="I755" s="1"/>
  <c r="I1490" i="3"/>
  <c r="H757" i="1" s="1"/>
  <c r="I757" s="1"/>
  <c r="I1500" i="3"/>
  <c r="H759" i="1" s="1"/>
  <c r="I759" s="1"/>
  <c r="I1510" i="3"/>
  <c r="H761" i="1" s="1"/>
  <c r="I761" s="1"/>
  <c r="I1530" i="3"/>
  <c r="H765" i="1" s="1"/>
  <c r="I765" s="1"/>
  <c r="I1563" i="3"/>
  <c r="H771" i="1" s="1"/>
  <c r="I771" s="1"/>
  <c r="H748" l="1"/>
  <c r="I748" s="1"/>
  <c r="H738"/>
  <c r="I738" s="1"/>
  <c r="H721"/>
  <c r="I721" s="1"/>
  <c r="H739"/>
  <c r="I739" s="1"/>
  <c r="H718"/>
  <c r="I718" s="1"/>
  <c r="H736"/>
  <c r="I736" s="1"/>
  <c r="H743"/>
  <c r="I743" s="1"/>
  <c r="H726"/>
  <c r="I726" s="1"/>
  <c r="H717"/>
  <c r="I717" s="1"/>
  <c r="H735"/>
  <c r="I735" s="1"/>
  <c r="H702"/>
  <c r="I702" s="1"/>
  <c r="H716"/>
  <c r="I716" s="1"/>
  <c r="H745"/>
  <c r="I745" s="1"/>
  <c r="H705"/>
  <c r="I705" s="1"/>
  <c r="H723"/>
  <c r="I723" s="1"/>
  <c r="H711"/>
  <c r="I711" s="1"/>
  <c r="H689"/>
  <c r="I689" s="1"/>
  <c r="H690"/>
  <c r="I690" s="1"/>
  <c r="H712"/>
  <c r="I712" s="1"/>
  <c r="H685"/>
  <c r="I685" s="1"/>
  <c r="H708"/>
  <c r="I708" s="1"/>
  <c r="H715"/>
  <c r="I715" s="1"/>
  <c r="H693"/>
  <c r="I693" s="1"/>
  <c r="H709"/>
  <c r="I709" s="1"/>
  <c r="H687"/>
  <c r="I687" s="1"/>
  <c r="H713"/>
  <c r="I713" s="1"/>
  <c r="H691"/>
  <c r="I691" s="1"/>
  <c r="H714"/>
  <c r="I714" s="1"/>
  <c r="H692"/>
  <c r="I692" s="1"/>
  <c r="H710"/>
  <c r="I710" s="1"/>
  <c r="H688"/>
  <c r="I688" s="1"/>
  <c r="H720"/>
  <c r="I720" s="1"/>
  <c r="H701"/>
  <c r="I701" s="1"/>
  <c r="G988" i="3" l="1"/>
  <c r="C523" i="1"/>
  <c r="C522"/>
  <c r="C521"/>
  <c r="F988" i="3"/>
  <c r="E988"/>
  <c r="I987"/>
  <c r="F987"/>
  <c r="E987"/>
  <c r="I986"/>
  <c r="F986"/>
  <c r="E986"/>
  <c r="G978"/>
  <c r="G983"/>
  <c r="F983"/>
  <c r="E983"/>
  <c r="I982"/>
  <c r="F982"/>
  <c r="E982"/>
  <c r="I981"/>
  <c r="F981"/>
  <c r="E981"/>
  <c r="F978"/>
  <c r="E978"/>
  <c r="I977"/>
  <c r="F977"/>
  <c r="E977"/>
  <c r="I976"/>
  <c r="F976"/>
  <c r="E976"/>
  <c r="C533" i="1"/>
  <c r="E1040" i="3"/>
  <c r="I1043"/>
  <c r="E1042"/>
  <c r="F1042"/>
  <c r="I1042"/>
  <c r="I1041"/>
  <c r="F1041"/>
  <c r="E1041"/>
  <c r="I983" l="1"/>
  <c r="I980" s="1"/>
  <c r="H522" i="1" s="1"/>
  <c r="I988" i="3"/>
  <c r="I985" s="1"/>
  <c r="H523" i="1" s="1"/>
  <c r="I1040" i="3"/>
  <c r="H533" i="1" s="1"/>
  <c r="I978" i="3"/>
  <c r="I975" s="1"/>
  <c r="H521" i="1" s="1"/>
  <c r="C515" l="1"/>
  <c r="I971" i="3"/>
  <c r="I970" s="1"/>
  <c r="H515" i="1" s="1"/>
  <c r="F971" i="3"/>
  <c r="E971"/>
  <c r="C513" i="1"/>
  <c r="C512"/>
  <c r="I963" i="3"/>
  <c r="I962"/>
  <c r="F962"/>
  <c r="E962"/>
  <c r="I961"/>
  <c r="F961"/>
  <c r="E961"/>
  <c r="I968"/>
  <c r="I967"/>
  <c r="F967"/>
  <c r="E967"/>
  <c r="I966"/>
  <c r="F966"/>
  <c r="E966"/>
  <c r="E965"/>
  <c r="C511" i="1"/>
  <c r="I958" i="3"/>
  <c r="I957"/>
  <c r="F957"/>
  <c r="E957"/>
  <c r="I956"/>
  <c r="F956"/>
  <c r="E956"/>
  <c r="E955"/>
  <c r="C510" i="1"/>
  <c r="I953" i="3"/>
  <c r="I952"/>
  <c r="F952"/>
  <c r="E952"/>
  <c r="I951"/>
  <c r="F951"/>
  <c r="E951"/>
  <c r="E950"/>
  <c r="C509" i="1"/>
  <c r="I948" i="3"/>
  <c r="I947"/>
  <c r="F947"/>
  <c r="E947"/>
  <c r="I946"/>
  <c r="F946"/>
  <c r="E946"/>
  <c r="E945"/>
  <c r="C508" i="1"/>
  <c r="C507"/>
  <c r="I943" i="3"/>
  <c r="I942"/>
  <c r="F942"/>
  <c r="E942"/>
  <c r="I941"/>
  <c r="F941"/>
  <c r="E941"/>
  <c r="E940"/>
  <c r="I938"/>
  <c r="I937"/>
  <c r="F937"/>
  <c r="E937"/>
  <c r="I936"/>
  <c r="F936"/>
  <c r="E936"/>
  <c r="E935"/>
  <c r="I960" l="1"/>
  <c r="H512" i="1" s="1"/>
  <c r="I955" i="3"/>
  <c r="H511" i="1" s="1"/>
  <c r="I965" i="3"/>
  <c r="H513" i="1" s="1"/>
  <c r="I950" i="3"/>
  <c r="H510" i="1" s="1"/>
  <c r="I945" i="3"/>
  <c r="H509" i="1" s="1"/>
  <c r="I940" i="3"/>
  <c r="H508" i="1" s="1"/>
  <c r="I935" i="3"/>
  <c r="H507" i="1" s="1"/>
  <c r="C247" l="1"/>
  <c r="G350" i="3"/>
  <c r="G348" s="1"/>
  <c r="H350"/>
  <c r="F350"/>
  <c r="E350"/>
  <c r="F349"/>
  <c r="E349"/>
  <c r="F348"/>
  <c r="E348"/>
  <c r="C610" i="1"/>
  <c r="C614"/>
  <c r="E1277" i="3"/>
  <c r="I1280"/>
  <c r="I1279"/>
  <c r="I1278"/>
  <c r="C613" i="1"/>
  <c r="I348" i="3" l="1"/>
  <c r="G349"/>
  <c r="I349" s="1"/>
  <c r="I350"/>
  <c r="I1277"/>
  <c r="H614" i="1" s="1"/>
  <c r="I1241" i="3"/>
  <c r="H610" i="1" s="1"/>
  <c r="I1268" i="3"/>
  <c r="H613" i="1" s="1"/>
  <c r="I613" s="1"/>
  <c r="I347" i="3" l="1"/>
  <c r="H247" i="1" s="1"/>
  <c r="C611"/>
  <c r="H611"/>
  <c r="I611" s="1"/>
  <c r="H606"/>
  <c r="I606" s="1"/>
  <c r="C606"/>
  <c r="C328"/>
  <c r="H534" i="3"/>
  <c r="I534" s="1"/>
  <c r="I533"/>
  <c r="F533"/>
  <c r="E533"/>
  <c r="I532"/>
  <c r="F532"/>
  <c r="E532"/>
  <c r="E531"/>
  <c r="H326" i="1"/>
  <c r="I326" s="1"/>
  <c r="C327"/>
  <c r="I529" i="3"/>
  <c r="I528"/>
  <c r="F528"/>
  <c r="E528"/>
  <c r="I527"/>
  <c r="F527"/>
  <c r="E527"/>
  <c r="E526"/>
  <c r="C325" i="1"/>
  <c r="I524" i="3"/>
  <c r="I523"/>
  <c r="F523"/>
  <c r="E523"/>
  <c r="I522"/>
  <c r="F522"/>
  <c r="E522"/>
  <c r="E521"/>
  <c r="C324" i="1"/>
  <c r="I519" i="3"/>
  <c r="E516"/>
  <c r="I518"/>
  <c r="F518"/>
  <c r="E518"/>
  <c r="I517"/>
  <c r="F517"/>
  <c r="E517"/>
  <c r="C323" i="1"/>
  <c r="C322"/>
  <c r="I514" i="3"/>
  <c r="F514"/>
  <c r="E511"/>
  <c r="I513"/>
  <c r="F513"/>
  <c r="E513"/>
  <c r="I512"/>
  <c r="F512"/>
  <c r="E512"/>
  <c r="I509"/>
  <c r="E506"/>
  <c r="F509"/>
  <c r="C321" i="1"/>
  <c r="I508" i="3"/>
  <c r="F508"/>
  <c r="E508"/>
  <c r="I507"/>
  <c r="F507"/>
  <c r="E507"/>
  <c r="I521" l="1"/>
  <c r="H325" i="1" s="1"/>
  <c r="I531" i="3"/>
  <c r="H328" i="1" s="1"/>
  <c r="I526" i="3"/>
  <c r="H327" i="1" s="1"/>
  <c r="I516" i="3"/>
  <c r="H324" i="1" s="1"/>
  <c r="I511" i="3"/>
  <c r="H323" i="1" s="1"/>
  <c r="I506" i="3"/>
  <c r="H322" i="1" s="1"/>
  <c r="I504" i="3"/>
  <c r="F504"/>
  <c r="I503"/>
  <c r="F503"/>
  <c r="E503"/>
  <c r="I502"/>
  <c r="F502"/>
  <c r="E502"/>
  <c r="E501"/>
  <c r="H402" i="1"/>
  <c r="I402" s="1"/>
  <c r="I645" i="3"/>
  <c r="I644"/>
  <c r="F644"/>
  <c r="E644"/>
  <c r="I643"/>
  <c r="F643"/>
  <c r="E643"/>
  <c r="E642"/>
  <c r="C403" i="1"/>
  <c r="I650" i="3"/>
  <c r="E650"/>
  <c r="E647" s="1"/>
  <c r="I649"/>
  <c r="F649"/>
  <c r="E649"/>
  <c r="I648"/>
  <c r="F648"/>
  <c r="E648"/>
  <c r="C505" i="1"/>
  <c r="I933" i="3"/>
  <c r="I932"/>
  <c r="F932"/>
  <c r="E932"/>
  <c r="I931"/>
  <c r="F931"/>
  <c r="E931"/>
  <c r="E930"/>
  <c r="C504" i="1"/>
  <c r="H928" i="3"/>
  <c r="I928" s="1"/>
  <c r="I927"/>
  <c r="F927"/>
  <c r="E927"/>
  <c r="I926"/>
  <c r="F926"/>
  <c r="E926"/>
  <c r="E925"/>
  <c r="C503" i="1"/>
  <c r="I923" i="3"/>
  <c r="I922"/>
  <c r="F922"/>
  <c r="E922"/>
  <c r="I921"/>
  <c r="F921"/>
  <c r="E921"/>
  <c r="E920"/>
  <c r="C502" i="1"/>
  <c r="I918" i="3"/>
  <c r="I917"/>
  <c r="F917"/>
  <c r="E917"/>
  <c r="I916"/>
  <c r="F916"/>
  <c r="E916"/>
  <c r="E915"/>
  <c r="C501" i="1"/>
  <c r="I913" i="3"/>
  <c r="I912"/>
  <c r="F912"/>
  <c r="E912"/>
  <c r="I911"/>
  <c r="F911"/>
  <c r="E911"/>
  <c r="E910"/>
  <c r="C500" i="1"/>
  <c r="I908" i="3"/>
  <c r="I907"/>
  <c r="F907"/>
  <c r="E907"/>
  <c r="I906"/>
  <c r="F906"/>
  <c r="E906"/>
  <c r="E905"/>
  <c r="C499" i="1"/>
  <c r="I903" i="3"/>
  <c r="I902"/>
  <c r="F902"/>
  <c r="E902"/>
  <c r="I901"/>
  <c r="F901"/>
  <c r="E901"/>
  <c r="E900"/>
  <c r="C498" i="1"/>
  <c r="I898" i="3"/>
  <c r="I897"/>
  <c r="F897"/>
  <c r="E897"/>
  <c r="I896"/>
  <c r="F896"/>
  <c r="E896"/>
  <c r="E895"/>
  <c r="C497" i="1"/>
  <c r="I893" i="3"/>
  <c r="I892"/>
  <c r="F892"/>
  <c r="E892"/>
  <c r="I891"/>
  <c r="F891"/>
  <c r="E891"/>
  <c r="E890"/>
  <c r="C496" i="1"/>
  <c r="C495"/>
  <c r="I888" i="3"/>
  <c r="I887"/>
  <c r="F887"/>
  <c r="E887"/>
  <c r="I886"/>
  <c r="F886"/>
  <c r="E886"/>
  <c r="E885"/>
  <c r="C489" i="1"/>
  <c r="I863" i="3"/>
  <c r="I862"/>
  <c r="F862"/>
  <c r="E862"/>
  <c r="I861"/>
  <c r="F861"/>
  <c r="E861"/>
  <c r="E860"/>
  <c r="C488" i="1"/>
  <c r="I858" i="3"/>
  <c r="I857"/>
  <c r="F857"/>
  <c r="E857"/>
  <c r="I856"/>
  <c r="F856"/>
  <c r="E856"/>
  <c r="E855"/>
  <c r="C485" i="1"/>
  <c r="I843" i="3"/>
  <c r="I842"/>
  <c r="F842"/>
  <c r="E842"/>
  <c r="I841"/>
  <c r="F841"/>
  <c r="E841"/>
  <c r="E840"/>
  <c r="C486" i="1"/>
  <c r="C487"/>
  <c r="I853" i="3"/>
  <c r="I852"/>
  <c r="F852"/>
  <c r="E852"/>
  <c r="I851"/>
  <c r="F851"/>
  <c r="E851"/>
  <c r="E850"/>
  <c r="E848"/>
  <c r="E845" s="1"/>
  <c r="F848"/>
  <c r="I848"/>
  <c r="I847"/>
  <c r="F847"/>
  <c r="E847"/>
  <c r="I846"/>
  <c r="F846"/>
  <c r="E846"/>
  <c r="C484" i="1"/>
  <c r="I838" i="3"/>
  <c r="I837"/>
  <c r="F837"/>
  <c r="E837"/>
  <c r="I836"/>
  <c r="F836"/>
  <c r="E836"/>
  <c r="E835"/>
  <c r="C482" i="1"/>
  <c r="I833" i="3"/>
  <c r="I832"/>
  <c r="F832"/>
  <c r="E832"/>
  <c r="I831"/>
  <c r="F831"/>
  <c r="E831"/>
  <c r="E830"/>
  <c r="C476" i="1"/>
  <c r="I828" i="3"/>
  <c r="F828"/>
  <c r="E828"/>
  <c r="E825" s="1"/>
  <c r="I827"/>
  <c r="F827"/>
  <c r="E827"/>
  <c r="I826"/>
  <c r="F826"/>
  <c r="E826"/>
  <c r="C475" i="1"/>
  <c r="E823" i="3"/>
  <c r="E820" s="1"/>
  <c r="F823"/>
  <c r="I823"/>
  <c r="I822"/>
  <c r="F822"/>
  <c r="E822"/>
  <c r="I821"/>
  <c r="F821"/>
  <c r="E821"/>
  <c r="C472" i="1"/>
  <c r="C471"/>
  <c r="I818" i="3"/>
  <c r="I817"/>
  <c r="F817"/>
  <c r="E817"/>
  <c r="I816"/>
  <c r="F816"/>
  <c r="E816"/>
  <c r="E815"/>
  <c r="C470" i="1"/>
  <c r="I813" i="3"/>
  <c r="E810"/>
  <c r="I812"/>
  <c r="F812"/>
  <c r="E812"/>
  <c r="I811"/>
  <c r="F811"/>
  <c r="E811"/>
  <c r="C469" i="1"/>
  <c r="I808" i="3"/>
  <c r="E805"/>
  <c r="I807"/>
  <c r="F807"/>
  <c r="E807"/>
  <c r="I806"/>
  <c r="F806"/>
  <c r="E806"/>
  <c r="C468" i="1"/>
  <c r="E803" i="3"/>
  <c r="E800" s="1"/>
  <c r="F803"/>
  <c r="I803"/>
  <c r="I802"/>
  <c r="F802"/>
  <c r="E802"/>
  <c r="I801"/>
  <c r="F801"/>
  <c r="E801"/>
  <c r="C467" i="1"/>
  <c r="G798" i="3"/>
  <c r="E797"/>
  <c r="F797"/>
  <c r="I797"/>
  <c r="E798"/>
  <c r="F798"/>
  <c r="I796"/>
  <c r="F796"/>
  <c r="E796"/>
  <c r="E793" s="1"/>
  <c r="I795"/>
  <c r="F795"/>
  <c r="E795"/>
  <c r="I794"/>
  <c r="F794"/>
  <c r="E794"/>
  <c r="I466" i="1"/>
  <c r="H465"/>
  <c r="I465" s="1"/>
  <c r="C463"/>
  <c r="E791" i="3"/>
  <c r="E788" s="1"/>
  <c r="F791"/>
  <c r="I791"/>
  <c r="I790"/>
  <c r="F790"/>
  <c r="E790"/>
  <c r="I789"/>
  <c r="F789"/>
  <c r="E789"/>
  <c r="C462" i="1"/>
  <c r="I786" i="3"/>
  <c r="I785"/>
  <c r="F785"/>
  <c r="E785"/>
  <c r="I784"/>
  <c r="F784"/>
  <c r="E784"/>
  <c r="E783"/>
  <c r="C460" i="1"/>
  <c r="I781" i="3"/>
  <c r="I780"/>
  <c r="F780"/>
  <c r="E780"/>
  <c r="I779"/>
  <c r="F779"/>
  <c r="E779"/>
  <c r="E778"/>
  <c r="H455" i="1"/>
  <c r="I455" s="1"/>
  <c r="C459"/>
  <c r="I776" i="3"/>
  <c r="I775"/>
  <c r="F775"/>
  <c r="E775"/>
  <c r="I774"/>
  <c r="F774"/>
  <c r="E774"/>
  <c r="E773"/>
  <c r="C458" i="1"/>
  <c r="C457"/>
  <c r="I771" i="3"/>
  <c r="I770"/>
  <c r="F770"/>
  <c r="E770"/>
  <c r="I769"/>
  <c r="F769"/>
  <c r="E769"/>
  <c r="E768"/>
  <c r="C454" i="1"/>
  <c r="I766" i="3"/>
  <c r="I765"/>
  <c r="F765"/>
  <c r="E765"/>
  <c r="I764"/>
  <c r="F764"/>
  <c r="E764"/>
  <c r="E763"/>
  <c r="C451" i="1"/>
  <c r="C450"/>
  <c r="C448"/>
  <c r="I756" i="3"/>
  <c r="I755"/>
  <c r="F755"/>
  <c r="E755"/>
  <c r="I754"/>
  <c r="F754"/>
  <c r="E754"/>
  <c r="E753"/>
  <c r="I751"/>
  <c r="I750"/>
  <c r="F750"/>
  <c r="E750"/>
  <c r="I749"/>
  <c r="F749"/>
  <c r="E749"/>
  <c r="E748"/>
  <c r="C447" i="1"/>
  <c r="I746" i="3"/>
  <c r="I745"/>
  <c r="F745"/>
  <c r="E745"/>
  <c r="I744"/>
  <c r="F744"/>
  <c r="E744"/>
  <c r="E743"/>
  <c r="C446" i="1"/>
  <c r="I741" i="3"/>
  <c r="I740"/>
  <c r="F740"/>
  <c r="E740"/>
  <c r="I739"/>
  <c r="F739"/>
  <c r="E739"/>
  <c r="E738"/>
  <c r="I883"/>
  <c r="I882"/>
  <c r="F882"/>
  <c r="E882"/>
  <c r="I881"/>
  <c r="F881"/>
  <c r="E881"/>
  <c r="E880"/>
  <c r="C494" i="1"/>
  <c r="I878" i="3"/>
  <c r="I877"/>
  <c r="F877"/>
  <c r="E877"/>
  <c r="I876"/>
  <c r="F876"/>
  <c r="E876"/>
  <c r="E875"/>
  <c r="C493" i="1"/>
  <c r="I873" i="3"/>
  <c r="I872"/>
  <c r="F872"/>
  <c r="E872"/>
  <c r="I871"/>
  <c r="F871"/>
  <c r="E871"/>
  <c r="E870"/>
  <c r="C492" i="1"/>
  <c r="I868" i="3"/>
  <c r="I867"/>
  <c r="F867"/>
  <c r="E867"/>
  <c r="I866"/>
  <c r="F866"/>
  <c r="E866"/>
  <c r="E865"/>
  <c r="H439" i="1"/>
  <c r="I439" s="1"/>
  <c r="H438"/>
  <c r="I438" s="1"/>
  <c r="C441"/>
  <c r="E732" i="3"/>
  <c r="F732"/>
  <c r="I732"/>
  <c r="E733"/>
  <c r="F733"/>
  <c r="I733"/>
  <c r="E734"/>
  <c r="E729" s="1"/>
  <c r="F734"/>
  <c r="I734"/>
  <c r="I731"/>
  <c r="F731"/>
  <c r="E731"/>
  <c r="I730"/>
  <c r="F730"/>
  <c r="E730"/>
  <c r="I642" l="1"/>
  <c r="I501"/>
  <c r="H321" i="1" s="1"/>
  <c r="I930" i="3"/>
  <c r="H505" i="1" s="1"/>
  <c r="I647" i="3"/>
  <c r="H403" i="1" s="1"/>
  <c r="I925" i="3"/>
  <c r="H504" i="1" s="1"/>
  <c r="I920" i="3"/>
  <c r="H503" i="1" s="1"/>
  <c r="I910" i="3"/>
  <c r="H501" i="1" s="1"/>
  <c r="I915" i="3"/>
  <c r="H502" i="1" s="1"/>
  <c r="I905" i="3"/>
  <c r="H500" i="1" s="1"/>
  <c r="I900" i="3"/>
  <c r="H499" i="1" s="1"/>
  <c r="I885" i="3"/>
  <c r="H496" i="1" s="1"/>
  <c r="I895" i="3"/>
  <c r="H498" i="1" s="1"/>
  <c r="I890" i="3"/>
  <c r="H497" i="1" s="1"/>
  <c r="I860" i="3"/>
  <c r="H489" i="1" s="1"/>
  <c r="I855" i="3"/>
  <c r="H488" i="1" s="1"/>
  <c r="I825" i="3"/>
  <c r="H476" i="1" s="1"/>
  <c r="I840" i="3"/>
  <c r="H485" i="1" s="1"/>
  <c r="I850" i="3"/>
  <c r="H487" i="1" s="1"/>
  <c r="I845" i="3"/>
  <c r="H486" i="1" s="1"/>
  <c r="I835" i="3"/>
  <c r="H484" i="1" s="1"/>
  <c r="I830" i="3"/>
  <c r="H482" i="1" s="1"/>
  <c r="I820" i="3"/>
  <c r="H475" i="1" s="1"/>
  <c r="I815" i="3"/>
  <c r="I810"/>
  <c r="H470" i="1" s="1"/>
  <c r="I805" i="3"/>
  <c r="H469" i="1" s="1"/>
  <c r="I800" i="3"/>
  <c r="H468" i="1" s="1"/>
  <c r="I798" i="3"/>
  <c r="I793" s="1"/>
  <c r="H467" i="1" s="1"/>
  <c r="I788" i="3"/>
  <c r="H463" i="1" s="1"/>
  <c r="I783" i="3"/>
  <c r="H462" i="1" s="1"/>
  <c r="I778" i="3"/>
  <c r="H460" i="1" s="1"/>
  <c r="I743" i="3"/>
  <c r="H447" i="1" s="1"/>
  <c r="I763" i="3"/>
  <c r="H454" i="1" s="1"/>
  <c r="I773" i="3"/>
  <c r="H459" i="1" s="1"/>
  <c r="I768" i="3"/>
  <c r="I880"/>
  <c r="H495" i="1" s="1"/>
  <c r="I748" i="3"/>
  <c r="I753"/>
  <c r="I738"/>
  <c r="H446" i="1" s="1"/>
  <c r="I875" i="3"/>
  <c r="H494" i="1" s="1"/>
  <c r="I870" i="3"/>
  <c r="H493" i="1" s="1"/>
  <c r="I865" i="3"/>
  <c r="H492" i="1" s="1"/>
  <c r="I729" i="3"/>
  <c r="H441" i="1" s="1"/>
  <c r="H471" l="1"/>
  <c r="H472"/>
  <c r="H458"/>
  <c r="H457"/>
  <c r="H450"/>
  <c r="H451"/>
  <c r="H448"/>
  <c r="H449"/>
  <c r="C437" l="1"/>
  <c r="C435"/>
  <c r="C430"/>
  <c r="I727" i="3"/>
  <c r="I722"/>
  <c r="C433" i="1"/>
  <c r="E724" i="3"/>
  <c r="I726"/>
  <c r="F726"/>
  <c r="E726"/>
  <c r="H725"/>
  <c r="I725" s="1"/>
  <c r="F725"/>
  <c r="E725"/>
  <c r="I721"/>
  <c r="F721"/>
  <c r="E721"/>
  <c r="H720"/>
  <c r="F720"/>
  <c r="E720"/>
  <c r="H432" i="1"/>
  <c r="I432" s="1"/>
  <c r="H431"/>
  <c r="I431" s="1"/>
  <c r="C428"/>
  <c r="G716" i="3"/>
  <c r="G715"/>
  <c r="I717"/>
  <c r="F716"/>
  <c r="E716"/>
  <c r="F715"/>
  <c r="E715"/>
  <c r="E714"/>
  <c r="H427" i="1"/>
  <c r="I427" s="1"/>
  <c r="C421"/>
  <c r="G704" i="3"/>
  <c r="G703"/>
  <c r="I705"/>
  <c r="F705"/>
  <c r="E705"/>
  <c r="E702" s="1"/>
  <c r="F704"/>
  <c r="E704"/>
  <c r="F703"/>
  <c r="E703"/>
  <c r="C420" i="1"/>
  <c r="I700" i="3"/>
  <c r="E699"/>
  <c r="E696" s="1"/>
  <c r="F699"/>
  <c r="I699"/>
  <c r="I698"/>
  <c r="F698"/>
  <c r="E698"/>
  <c r="I697"/>
  <c r="F697"/>
  <c r="E697"/>
  <c r="C419" i="1"/>
  <c r="C418"/>
  <c r="I694" i="3"/>
  <c r="I693"/>
  <c r="F693"/>
  <c r="E693"/>
  <c r="I692"/>
  <c r="F692"/>
  <c r="E692"/>
  <c r="E691"/>
  <c r="I689"/>
  <c r="E686"/>
  <c r="I688"/>
  <c r="F688"/>
  <c r="E688"/>
  <c r="I687"/>
  <c r="F687"/>
  <c r="E687"/>
  <c r="C426" i="1"/>
  <c r="E712" i="3"/>
  <c r="E709" s="1"/>
  <c r="F712"/>
  <c r="I712"/>
  <c r="I711"/>
  <c r="F711"/>
  <c r="E711"/>
  <c r="I710"/>
  <c r="F710"/>
  <c r="E710"/>
  <c r="C416" i="1"/>
  <c r="I680" i="3"/>
  <c r="E680"/>
  <c r="E677" s="1"/>
  <c r="I679"/>
  <c r="F679"/>
  <c r="E679"/>
  <c r="I678"/>
  <c r="F678"/>
  <c r="E678"/>
  <c r="I684"/>
  <c r="F684"/>
  <c r="E684"/>
  <c r="I683"/>
  <c r="F683"/>
  <c r="E683"/>
  <c r="H410" i="1"/>
  <c r="I410" s="1"/>
  <c r="H411"/>
  <c r="I411" s="1"/>
  <c r="H412"/>
  <c r="I412" s="1"/>
  <c r="H409"/>
  <c r="I409" s="1"/>
  <c r="C414"/>
  <c r="I675" i="3"/>
  <c r="E675"/>
  <c r="E672" s="1"/>
  <c r="I674"/>
  <c r="F674"/>
  <c r="E674"/>
  <c r="I673"/>
  <c r="F673"/>
  <c r="E673"/>
  <c r="C413" i="1"/>
  <c r="C407"/>
  <c r="C406"/>
  <c r="C405"/>
  <c r="C404"/>
  <c r="I670" i="3"/>
  <c r="E670"/>
  <c r="E667" s="1"/>
  <c r="I669"/>
  <c r="F669"/>
  <c r="E669"/>
  <c r="I668"/>
  <c r="F668"/>
  <c r="E668"/>
  <c r="I665"/>
  <c r="E665"/>
  <c r="E662" s="1"/>
  <c r="I664"/>
  <c r="F664"/>
  <c r="E664"/>
  <c r="I663"/>
  <c r="F663"/>
  <c r="E663"/>
  <c r="I660"/>
  <c r="E660"/>
  <c r="E657" s="1"/>
  <c r="I659"/>
  <c r="F659"/>
  <c r="E659"/>
  <c r="I658"/>
  <c r="F658"/>
  <c r="E658"/>
  <c r="I655"/>
  <c r="E655"/>
  <c r="E652" s="1"/>
  <c r="I654"/>
  <c r="F654"/>
  <c r="E654"/>
  <c r="I653"/>
  <c r="F653"/>
  <c r="E653"/>
  <c r="C393" i="1"/>
  <c r="I640" i="3"/>
  <c r="I639"/>
  <c r="I638"/>
  <c r="E638"/>
  <c r="I637"/>
  <c r="F637"/>
  <c r="E637"/>
  <c r="I636"/>
  <c r="F636"/>
  <c r="E636"/>
  <c r="E635"/>
  <c r="C392" i="1"/>
  <c r="I633" i="3"/>
  <c r="F633"/>
  <c r="E633"/>
  <c r="I632"/>
  <c r="F632"/>
  <c r="I631"/>
  <c r="E631"/>
  <c r="I630"/>
  <c r="F630"/>
  <c r="E630"/>
  <c r="I629"/>
  <c r="F629"/>
  <c r="E629"/>
  <c r="E628"/>
  <c r="C391" i="1"/>
  <c r="E624" i="3"/>
  <c r="I624"/>
  <c r="E626"/>
  <c r="F626"/>
  <c r="I626"/>
  <c r="E625"/>
  <c r="E621" s="1"/>
  <c r="F625"/>
  <c r="I625"/>
  <c r="I623"/>
  <c r="F623"/>
  <c r="E623"/>
  <c r="I622"/>
  <c r="F622"/>
  <c r="E622"/>
  <c r="C390" i="1"/>
  <c r="I619" i="3"/>
  <c r="I618"/>
  <c r="F618"/>
  <c r="E618"/>
  <c r="I617"/>
  <c r="F617"/>
  <c r="E617"/>
  <c r="I616"/>
  <c r="F616"/>
  <c r="E616"/>
  <c r="C389" i="1"/>
  <c r="I613" i="3"/>
  <c r="I612"/>
  <c r="F612"/>
  <c r="E612"/>
  <c r="I611"/>
  <c r="F611"/>
  <c r="E611"/>
  <c r="I610"/>
  <c r="F610"/>
  <c r="E610"/>
  <c r="C388" i="1"/>
  <c r="I607" i="3"/>
  <c r="F607"/>
  <c r="E607"/>
  <c r="I606"/>
  <c r="I605"/>
  <c r="F605"/>
  <c r="E605"/>
  <c r="I604"/>
  <c r="F604"/>
  <c r="E604"/>
  <c r="I603"/>
  <c r="F603"/>
  <c r="E603"/>
  <c r="C387" i="1"/>
  <c r="I600" i="3"/>
  <c r="F600"/>
  <c r="E600"/>
  <c r="I599"/>
  <c r="I598"/>
  <c r="F598"/>
  <c r="E598"/>
  <c r="I597"/>
  <c r="F597"/>
  <c r="E597"/>
  <c r="I596"/>
  <c r="F596"/>
  <c r="E596"/>
  <c r="H396" i="1"/>
  <c r="I396" s="1"/>
  <c r="H397"/>
  <c r="I397" s="1"/>
  <c r="H398"/>
  <c r="I398" s="1"/>
  <c r="H399"/>
  <c r="I399" s="1"/>
  <c r="H400"/>
  <c r="I400" s="1"/>
  <c r="H401"/>
  <c r="I401" s="1"/>
  <c r="H395"/>
  <c r="I395" s="1"/>
  <c r="I703" i="3" l="1"/>
  <c r="I724"/>
  <c r="H433" i="1" s="1"/>
  <c r="I686" i="3"/>
  <c r="H418" i="1" s="1"/>
  <c r="I716" i="3"/>
  <c r="I720"/>
  <c r="I719" s="1"/>
  <c r="H430" i="1" s="1"/>
  <c r="I704" i="3"/>
  <c r="I715"/>
  <c r="I696"/>
  <c r="H420" i="1" s="1"/>
  <c r="I691" i="3"/>
  <c r="H419" i="1" s="1"/>
  <c r="I709" i="3"/>
  <c r="H426" i="1" s="1"/>
  <c r="I677" i="3"/>
  <c r="H416" i="1" s="1"/>
  <c r="I682" i="3"/>
  <c r="H417" i="1" s="1"/>
  <c r="I672" i="3"/>
  <c r="H414" i="1" s="1"/>
  <c r="I667" i="3"/>
  <c r="H407" i="1" s="1"/>
  <c r="I662" i="3"/>
  <c r="H406" i="1" s="1"/>
  <c r="I657" i="3"/>
  <c r="I652"/>
  <c r="H404" i="1" s="1"/>
  <c r="I635" i="3"/>
  <c r="H393" i="1" s="1"/>
  <c r="I628" i="3"/>
  <c r="H392" i="1" s="1"/>
  <c r="I621" i="3"/>
  <c r="H391" i="1" s="1"/>
  <c r="I615" i="3"/>
  <c r="H390" i="1" s="1"/>
  <c r="I609" i="3"/>
  <c r="H389" i="1" s="1"/>
  <c r="I602" i="3"/>
  <c r="H388" i="1" s="1"/>
  <c r="I595" i="3"/>
  <c r="H387" i="1" s="1"/>
  <c r="C367"/>
  <c r="C366"/>
  <c r="I583" i="3"/>
  <c r="I582"/>
  <c r="F582"/>
  <c r="E582"/>
  <c r="I581"/>
  <c r="F581"/>
  <c r="E581"/>
  <c r="E580"/>
  <c r="I578"/>
  <c r="I577"/>
  <c r="F577"/>
  <c r="E577"/>
  <c r="I576"/>
  <c r="F576"/>
  <c r="E576"/>
  <c r="E575"/>
  <c r="E565"/>
  <c r="C364" i="1"/>
  <c r="C365"/>
  <c r="I568" i="3"/>
  <c r="E570"/>
  <c r="I573"/>
  <c r="I572"/>
  <c r="F572"/>
  <c r="E572"/>
  <c r="I571"/>
  <c r="F571"/>
  <c r="E571"/>
  <c r="I567"/>
  <c r="F567"/>
  <c r="E567"/>
  <c r="I566"/>
  <c r="F566"/>
  <c r="E566"/>
  <c r="C363" i="1"/>
  <c r="E562" i="3"/>
  <c r="F562"/>
  <c r="I562"/>
  <c r="H362" i="1"/>
  <c r="I362" s="1"/>
  <c r="H361"/>
  <c r="I361" s="1"/>
  <c r="I563" i="3"/>
  <c r="I561"/>
  <c r="F561"/>
  <c r="E561"/>
  <c r="I560"/>
  <c r="F560"/>
  <c r="E560"/>
  <c r="I702" l="1"/>
  <c r="H421" i="1" s="1"/>
  <c r="I714" i="3"/>
  <c r="H437" i="1" s="1"/>
  <c r="H413"/>
  <c r="H405"/>
  <c r="I580" i="3"/>
  <c r="H367" i="1" s="1"/>
  <c r="I575" i="3"/>
  <c r="H366" i="1" s="1"/>
  <c r="I565" i="3"/>
  <c r="H364" i="1" s="1"/>
  <c r="I570" i="3"/>
  <c r="H365" i="1" s="1"/>
  <c r="I559" i="3"/>
  <c r="H363" i="1" s="1"/>
  <c r="H428" l="1"/>
  <c r="H435"/>
  <c r="H359"/>
  <c r="I359" s="1"/>
  <c r="H356"/>
  <c r="I356" s="1"/>
  <c r="H357"/>
  <c r="I357" s="1"/>
  <c r="C358"/>
  <c r="I557" i="3"/>
  <c r="F557"/>
  <c r="I556"/>
  <c r="F556"/>
  <c r="E556"/>
  <c r="I555"/>
  <c r="F555"/>
  <c r="E555"/>
  <c r="E554"/>
  <c r="H370" i="1"/>
  <c r="I370" s="1"/>
  <c r="H371"/>
  <c r="I371" s="1"/>
  <c r="H372"/>
  <c r="I372" s="1"/>
  <c r="I373"/>
  <c r="I374"/>
  <c r="I375"/>
  <c r="I376"/>
  <c r="I377"/>
  <c r="I378"/>
  <c r="I379"/>
  <c r="I380"/>
  <c r="I381"/>
  <c r="H369"/>
  <c r="I369" s="1"/>
  <c r="H354"/>
  <c r="C384"/>
  <c r="I593" i="3"/>
  <c r="F593"/>
  <c r="E593"/>
  <c r="E590" s="1"/>
  <c r="I592"/>
  <c r="F592"/>
  <c r="E592"/>
  <c r="I591"/>
  <c r="F591"/>
  <c r="E591"/>
  <c r="C383" i="1"/>
  <c r="C382"/>
  <c r="I588" i="3"/>
  <c r="F588"/>
  <c r="E588"/>
  <c r="E585" s="1"/>
  <c r="I587"/>
  <c r="F587"/>
  <c r="E587"/>
  <c r="I586"/>
  <c r="F586"/>
  <c r="E586"/>
  <c r="C555" i="1"/>
  <c r="I1060" i="3"/>
  <c r="I1059"/>
  <c r="F1059"/>
  <c r="E1059"/>
  <c r="I1058"/>
  <c r="F1058"/>
  <c r="E1058"/>
  <c r="E1057"/>
  <c r="C573" i="1"/>
  <c r="I1109" i="3"/>
  <c r="I1108"/>
  <c r="F1108"/>
  <c r="E1108"/>
  <c r="I1107"/>
  <c r="F1107"/>
  <c r="E1107"/>
  <c r="E1106"/>
  <c r="C571" i="1"/>
  <c r="I1104" i="3"/>
  <c r="I1103"/>
  <c r="F1103"/>
  <c r="E1103"/>
  <c r="I1102"/>
  <c r="F1102"/>
  <c r="E1102"/>
  <c r="E1101"/>
  <c r="C570" i="1"/>
  <c r="I1098" i="3"/>
  <c r="F1098"/>
  <c r="E1098"/>
  <c r="I1097"/>
  <c r="F1097"/>
  <c r="E1097"/>
  <c r="E1096"/>
  <c r="C568" i="1"/>
  <c r="I1094" i="3"/>
  <c r="F1094"/>
  <c r="E1090"/>
  <c r="I1093"/>
  <c r="F1093"/>
  <c r="E1093"/>
  <c r="I1092"/>
  <c r="F1092"/>
  <c r="E1092"/>
  <c r="I1091"/>
  <c r="F1091"/>
  <c r="E1091"/>
  <c r="C565" i="1"/>
  <c r="I1088" i="3"/>
  <c r="F1088"/>
  <c r="E1084"/>
  <c r="I1087"/>
  <c r="F1087"/>
  <c r="E1087"/>
  <c r="I1086"/>
  <c r="F1086"/>
  <c r="E1086"/>
  <c r="I1085"/>
  <c r="F1085"/>
  <c r="E1085"/>
  <c r="C564" i="1"/>
  <c r="E1082" i="3"/>
  <c r="E1078" s="1"/>
  <c r="F1082"/>
  <c r="I1082"/>
  <c r="I1081"/>
  <c r="F1081"/>
  <c r="E1081"/>
  <c r="I1080"/>
  <c r="F1080"/>
  <c r="E1080"/>
  <c r="I1079"/>
  <c r="F1079"/>
  <c r="E1079"/>
  <c r="C562" i="1"/>
  <c r="E1075" i="3"/>
  <c r="F1075"/>
  <c r="I1075"/>
  <c r="I1076"/>
  <c r="I1074"/>
  <c r="F1074"/>
  <c r="E1074"/>
  <c r="I1073"/>
  <c r="F1073"/>
  <c r="E1073"/>
  <c r="E1072"/>
  <c r="I554" l="1"/>
  <c r="H358" i="1" s="1"/>
  <c r="I590" i="3"/>
  <c r="H384" i="1" s="1"/>
  <c r="I585" i="3"/>
  <c r="I1057"/>
  <c r="H555" i="1" s="1"/>
  <c r="I1106" i="3"/>
  <c r="H573" i="1" s="1"/>
  <c r="I1101" i="3"/>
  <c r="H571" i="1" s="1"/>
  <c r="I1084" i="3"/>
  <c r="H565" i="1" s="1"/>
  <c r="I1096" i="3"/>
  <c r="H570" i="1" s="1"/>
  <c r="I1090" i="3"/>
  <c r="H568" i="1" s="1"/>
  <c r="I1078" i="3"/>
  <c r="H564" i="1" s="1"/>
  <c r="I1072" i="3"/>
  <c r="H562" i="1" s="1"/>
  <c r="H383" l="1"/>
  <c r="H382"/>
  <c r="C560" l="1"/>
  <c r="I1070" i="3"/>
  <c r="I1069"/>
  <c r="F1069"/>
  <c r="E1069"/>
  <c r="I1068"/>
  <c r="F1068"/>
  <c r="E1068"/>
  <c r="E1067"/>
  <c r="H557" i="1"/>
  <c r="I557" s="1"/>
  <c r="C559"/>
  <c r="I1065" i="3"/>
  <c r="I1064"/>
  <c r="F1064"/>
  <c r="E1064"/>
  <c r="I1063"/>
  <c r="F1063"/>
  <c r="E1063"/>
  <c r="E1062"/>
  <c r="H553" i="1"/>
  <c r="I553" s="1"/>
  <c r="H552"/>
  <c r="I552" s="1"/>
  <c r="H545"/>
  <c r="I545" s="1"/>
  <c r="H544"/>
  <c r="I544" s="1"/>
  <c r="H549"/>
  <c r="I549" s="1"/>
  <c r="C550"/>
  <c r="I1055" i="3"/>
  <c r="I1054"/>
  <c r="F1054"/>
  <c r="E1054"/>
  <c r="I1053"/>
  <c r="F1053"/>
  <c r="E1053"/>
  <c r="E1052"/>
  <c r="C547" i="1"/>
  <c r="I1050" i="3"/>
  <c r="F1050"/>
  <c r="I1049"/>
  <c r="F1049"/>
  <c r="E1049"/>
  <c r="I1048"/>
  <c r="F1048"/>
  <c r="E1048"/>
  <c r="E1047"/>
  <c r="H575" i="1"/>
  <c r="I575" s="1"/>
  <c r="C577"/>
  <c r="C605"/>
  <c r="C586"/>
  <c r="I1114" i="3"/>
  <c r="I1113"/>
  <c r="F1113"/>
  <c r="E1113"/>
  <c r="I1112"/>
  <c r="F1112"/>
  <c r="E1112"/>
  <c r="E1111"/>
  <c r="H807" i="1"/>
  <c r="I807" s="1"/>
  <c r="H581"/>
  <c r="I581" s="1"/>
  <c r="C593"/>
  <c r="C592"/>
  <c r="C591"/>
  <c r="C590"/>
  <c r="I1124" i="3"/>
  <c r="F1124"/>
  <c r="E1124"/>
  <c r="E1121" s="1"/>
  <c r="G1123"/>
  <c r="F1123"/>
  <c r="E1123"/>
  <c r="G1122"/>
  <c r="F1122"/>
  <c r="E1122"/>
  <c r="C589" i="1"/>
  <c r="C588"/>
  <c r="C587"/>
  <c r="E1119" i="3"/>
  <c r="E1116" s="1"/>
  <c r="F1119"/>
  <c r="I1119"/>
  <c r="G1118"/>
  <c r="F1118"/>
  <c r="E1118"/>
  <c r="G1117"/>
  <c r="F1117"/>
  <c r="E1117"/>
  <c r="I1122" l="1"/>
  <c r="I1062"/>
  <c r="H559" i="1" s="1"/>
  <c r="I1067" i="3"/>
  <c r="H560" i="1" s="1"/>
  <c r="I1052" i="3"/>
  <c r="H550" i="1" s="1"/>
  <c r="I1117" i="3"/>
  <c r="I1118"/>
  <c r="I1123"/>
  <c r="I1047"/>
  <c r="H547" i="1" s="1"/>
  <c r="H605"/>
  <c r="I605" s="1"/>
  <c r="I1111" i="3"/>
  <c r="H586" i="1" s="1"/>
  <c r="I1121" i="3" l="1"/>
  <c r="I1116"/>
  <c r="H587" i="1" s="1"/>
  <c r="H590" l="1"/>
  <c r="H593"/>
  <c r="H592"/>
  <c r="H591"/>
  <c r="H589"/>
  <c r="H588"/>
  <c r="I354"/>
  <c r="H353"/>
  <c r="I353" s="1"/>
  <c r="H351"/>
  <c r="I351" s="1"/>
  <c r="H350"/>
  <c r="I350" s="1"/>
  <c r="C352"/>
  <c r="G552" i="3"/>
  <c r="F552"/>
  <c r="E552"/>
  <c r="I551"/>
  <c r="F551"/>
  <c r="E551"/>
  <c r="E548" s="1"/>
  <c r="G550"/>
  <c r="F550"/>
  <c r="E550"/>
  <c r="G549"/>
  <c r="F549"/>
  <c r="E549"/>
  <c r="H346" i="1"/>
  <c r="I346" s="1"/>
  <c r="H347"/>
  <c r="I347" s="1"/>
  <c r="H348"/>
  <c r="I348" s="1"/>
  <c r="H349"/>
  <c r="I349" s="1"/>
  <c r="H345"/>
  <c r="I345" s="1"/>
  <c r="C343"/>
  <c r="G546" i="3"/>
  <c r="F546"/>
  <c r="E546"/>
  <c r="I545"/>
  <c r="F545"/>
  <c r="E545"/>
  <c r="E542" s="1"/>
  <c r="G544"/>
  <c r="F544"/>
  <c r="E544"/>
  <c r="G543"/>
  <c r="F543"/>
  <c r="E543"/>
  <c r="C342" i="1"/>
  <c r="G540" i="3"/>
  <c r="G538"/>
  <c r="G537"/>
  <c r="E540"/>
  <c r="F540"/>
  <c r="I539"/>
  <c r="F539"/>
  <c r="E539"/>
  <c r="E536" s="1"/>
  <c r="F538"/>
  <c r="E538"/>
  <c r="F537"/>
  <c r="E537"/>
  <c r="H336" i="1"/>
  <c r="I336" s="1"/>
  <c r="H337"/>
  <c r="I337" s="1"/>
  <c r="H338"/>
  <c r="I338" s="1"/>
  <c r="H339"/>
  <c r="I339" s="1"/>
  <c r="H340"/>
  <c r="I340" s="1"/>
  <c r="H335"/>
  <c r="I335" s="1"/>
  <c r="H332"/>
  <c r="I332" s="1"/>
  <c r="H333"/>
  <c r="I333" s="1"/>
  <c r="H331"/>
  <c r="I331" s="1"/>
  <c r="H320"/>
  <c r="I320" s="1"/>
  <c r="H319"/>
  <c r="I319" s="1"/>
  <c r="H318"/>
  <c r="I318" s="1"/>
  <c r="C317"/>
  <c r="I499" i="3"/>
  <c r="F499"/>
  <c r="E499"/>
  <c r="E496" s="1"/>
  <c r="I498"/>
  <c r="F498"/>
  <c r="E498"/>
  <c r="I497"/>
  <c r="F497"/>
  <c r="E497"/>
  <c r="C315" i="1"/>
  <c r="C314"/>
  <c r="E491" i="3"/>
  <c r="I494"/>
  <c r="I493"/>
  <c r="F493"/>
  <c r="E493"/>
  <c r="I492"/>
  <c r="F492"/>
  <c r="E492"/>
  <c r="I489"/>
  <c r="I488"/>
  <c r="F488"/>
  <c r="E488"/>
  <c r="I487"/>
  <c r="F487"/>
  <c r="E487"/>
  <c r="E486"/>
  <c r="I313" i="1"/>
  <c r="C311"/>
  <c r="C310"/>
  <c r="C309"/>
  <c r="C308"/>
  <c r="I484" i="3"/>
  <c r="I483"/>
  <c r="F483"/>
  <c r="E483"/>
  <c r="I482"/>
  <c r="F482"/>
  <c r="E482"/>
  <c r="E481"/>
  <c r="I479"/>
  <c r="I478"/>
  <c r="F478"/>
  <c r="E478"/>
  <c r="I477"/>
  <c r="F477"/>
  <c r="E477"/>
  <c r="E476"/>
  <c r="E471"/>
  <c r="I474"/>
  <c r="I473"/>
  <c r="F473"/>
  <c r="E473"/>
  <c r="I472"/>
  <c r="F472"/>
  <c r="E472"/>
  <c r="C307" i="1"/>
  <c r="I469" i="3"/>
  <c r="I468"/>
  <c r="F468"/>
  <c r="E468"/>
  <c r="I467"/>
  <c r="F467"/>
  <c r="E467"/>
  <c r="H306" i="1"/>
  <c r="I306" s="1"/>
  <c r="H304"/>
  <c r="I304" s="1"/>
  <c r="H303"/>
  <c r="I303" s="1"/>
  <c r="H300"/>
  <c r="I300" s="1"/>
  <c r="C301"/>
  <c r="I464" i="3"/>
  <c r="I463"/>
  <c r="F463"/>
  <c r="E463"/>
  <c r="I462"/>
  <c r="F462"/>
  <c r="E462"/>
  <c r="C285" i="1"/>
  <c r="H299"/>
  <c r="I299" s="1"/>
  <c r="H291"/>
  <c r="I291" s="1"/>
  <c r="I290"/>
  <c r="C288"/>
  <c r="C287"/>
  <c r="I459" i="3"/>
  <c r="I454"/>
  <c r="F459"/>
  <c r="E459"/>
  <c r="I458"/>
  <c r="F458"/>
  <c r="E458"/>
  <c r="I457"/>
  <c r="F457"/>
  <c r="E457"/>
  <c r="E454"/>
  <c r="F454"/>
  <c r="I453"/>
  <c r="F453"/>
  <c r="E453"/>
  <c r="I452"/>
  <c r="F452"/>
  <c r="E452"/>
  <c r="I540" l="1"/>
  <c r="I552"/>
  <c r="I549"/>
  <c r="I550"/>
  <c r="I543"/>
  <c r="I544"/>
  <c r="I546"/>
  <c r="I471"/>
  <c r="H308" i="1" s="1"/>
  <c r="I486" i="3"/>
  <c r="H314" i="1" s="1"/>
  <c r="I538" i="3"/>
  <c r="I537"/>
  <c r="I496"/>
  <c r="H317" i="1" s="1"/>
  <c r="I491" i="3"/>
  <c r="H315" i="1" s="1"/>
  <c r="I476" i="3"/>
  <c r="H309" i="1" s="1"/>
  <c r="I481" i="3"/>
  <c r="H311" i="1" s="1"/>
  <c r="I466" i="3"/>
  <c r="H307" i="1" s="1"/>
  <c r="I461" i="3"/>
  <c r="H301" i="1" s="1"/>
  <c r="I456" i="3"/>
  <c r="H288" i="1" s="1"/>
  <c r="I451" i="3"/>
  <c r="H287" i="1" s="1"/>
  <c r="I548" i="3" l="1"/>
  <c r="H352" i="1" s="1"/>
  <c r="I542" i="3"/>
  <c r="H343" i="1" s="1"/>
  <c r="I536" i="3"/>
  <c r="H342" i="1" s="1"/>
  <c r="H310"/>
  <c r="C260"/>
  <c r="I376" i="3"/>
  <c r="I375"/>
  <c r="F375"/>
  <c r="E375"/>
  <c r="I374"/>
  <c r="F374"/>
  <c r="E374"/>
  <c r="E373"/>
  <c r="I283" i="1"/>
  <c r="C284"/>
  <c r="I445" i="3"/>
  <c r="I446"/>
  <c r="E447"/>
  <c r="F447"/>
  <c r="I447"/>
  <c r="E448"/>
  <c r="F448"/>
  <c r="I448"/>
  <c r="E449"/>
  <c r="F449"/>
  <c r="I449"/>
  <c r="I444"/>
  <c r="F444"/>
  <c r="E444"/>
  <c r="I443"/>
  <c r="F443"/>
  <c r="E443"/>
  <c r="C281" i="1"/>
  <c r="I440" i="3"/>
  <c r="I439"/>
  <c r="F439"/>
  <c r="E439"/>
  <c r="I438"/>
  <c r="F438"/>
  <c r="E438"/>
  <c r="E437"/>
  <c r="C280" i="1"/>
  <c r="C279"/>
  <c r="C278"/>
  <c r="I435" i="3"/>
  <c r="I434"/>
  <c r="F434"/>
  <c r="E434"/>
  <c r="I433"/>
  <c r="F433"/>
  <c r="E433"/>
  <c r="E432"/>
  <c r="I430"/>
  <c r="I429"/>
  <c r="F429"/>
  <c r="E429"/>
  <c r="I428"/>
  <c r="F428"/>
  <c r="E428"/>
  <c r="E427"/>
  <c r="I425"/>
  <c r="I424"/>
  <c r="F424"/>
  <c r="E424"/>
  <c r="I423"/>
  <c r="F423"/>
  <c r="E423"/>
  <c r="E422"/>
  <c r="C277" i="1"/>
  <c r="I420" i="3"/>
  <c r="I419"/>
  <c r="F419"/>
  <c r="E419"/>
  <c r="I418"/>
  <c r="F418"/>
  <c r="E418"/>
  <c r="E417"/>
  <c r="C276" i="1"/>
  <c r="E412" i="3"/>
  <c r="I414"/>
  <c r="F414"/>
  <c r="E414"/>
  <c r="I413"/>
  <c r="F413"/>
  <c r="E413"/>
  <c r="C275" i="1"/>
  <c r="I415" i="3"/>
  <c r="I410"/>
  <c r="I409"/>
  <c r="F409"/>
  <c r="E409"/>
  <c r="I408"/>
  <c r="F408"/>
  <c r="E408"/>
  <c r="C274" i="1"/>
  <c r="I405" i="3"/>
  <c r="I404"/>
  <c r="F404"/>
  <c r="E404"/>
  <c r="I403"/>
  <c r="F403"/>
  <c r="E403"/>
  <c r="E402"/>
  <c r="C273" i="1"/>
  <c r="I400" i="3"/>
  <c r="I399"/>
  <c r="F399"/>
  <c r="E399"/>
  <c r="I398"/>
  <c r="F398"/>
  <c r="E398"/>
  <c r="E397"/>
  <c r="H269" i="1"/>
  <c r="I269" s="1"/>
  <c r="C272"/>
  <c r="I395" i="3"/>
  <c r="I394"/>
  <c r="F394"/>
  <c r="E394"/>
  <c r="I393"/>
  <c r="F393"/>
  <c r="E393"/>
  <c r="E392"/>
  <c r="E387"/>
  <c r="F390"/>
  <c r="I390"/>
  <c r="C271" i="1"/>
  <c r="I389" i="3"/>
  <c r="F389"/>
  <c r="E389"/>
  <c r="I388"/>
  <c r="F388"/>
  <c r="E388"/>
  <c r="H267" i="1"/>
  <c r="I267" s="1"/>
  <c r="C266"/>
  <c r="E385" i="3"/>
  <c r="F385"/>
  <c r="I385"/>
  <c r="E383"/>
  <c r="F383"/>
  <c r="I383"/>
  <c r="E384"/>
  <c r="F384"/>
  <c r="I384"/>
  <c r="I381"/>
  <c r="E382"/>
  <c r="E378" s="1"/>
  <c r="F382"/>
  <c r="I382"/>
  <c r="I380"/>
  <c r="F380"/>
  <c r="E380"/>
  <c r="I379"/>
  <c r="F379"/>
  <c r="E379"/>
  <c r="H261" i="1"/>
  <c r="I261" s="1"/>
  <c r="H262"/>
  <c r="I262" s="1"/>
  <c r="H263"/>
  <c r="I263" s="1"/>
  <c r="H259"/>
  <c r="I259" s="1"/>
  <c r="C257"/>
  <c r="I371" i="3"/>
  <c r="I370"/>
  <c r="F370"/>
  <c r="E370"/>
  <c r="I369"/>
  <c r="F369"/>
  <c r="E369"/>
  <c r="E368"/>
  <c r="C255" i="1"/>
  <c r="C253"/>
  <c r="I366" i="3"/>
  <c r="I365"/>
  <c r="F365"/>
  <c r="E365"/>
  <c r="I364"/>
  <c r="F364"/>
  <c r="E364"/>
  <c r="E363"/>
  <c r="I373" l="1"/>
  <c r="H260" i="1" s="1"/>
  <c r="I260" s="1"/>
  <c r="I442" i="3"/>
  <c r="H284" i="1" s="1"/>
  <c r="I437" i="3"/>
  <c r="H281" i="1" s="1"/>
  <c r="I422" i="3"/>
  <c r="H278" i="1" s="1"/>
  <c r="I407" i="3"/>
  <c r="H275" i="1" s="1"/>
  <c r="I427" i="3"/>
  <c r="H279" i="1" s="1"/>
  <c r="I432" i="3"/>
  <c r="H280" i="1" s="1"/>
  <c r="I417" i="3"/>
  <c r="H277" i="1" s="1"/>
  <c r="I412" i="3"/>
  <c r="H276" i="1" s="1"/>
  <c r="I402" i="3"/>
  <c r="H274" i="1" s="1"/>
  <c r="I397" i="3"/>
  <c r="H273" i="1" s="1"/>
  <c r="I392" i="3"/>
  <c r="H272" i="1" s="1"/>
  <c r="I387" i="3"/>
  <c r="H271" i="1" s="1"/>
  <c r="I378" i="3"/>
  <c r="H266" i="1" s="1"/>
  <c r="I368" i="3"/>
  <c r="H257" i="1" s="1"/>
  <c r="I363" i="3"/>
  <c r="H255" i="1" s="1"/>
  <c r="H250" l="1"/>
  <c r="I250" s="1"/>
  <c r="C249"/>
  <c r="I356" i="3"/>
  <c r="E352"/>
  <c r="I361"/>
  <c r="E358"/>
  <c r="I360"/>
  <c r="F360"/>
  <c r="E360"/>
  <c r="I359"/>
  <c r="F359"/>
  <c r="E359"/>
  <c r="I355"/>
  <c r="I354"/>
  <c r="F354"/>
  <c r="E354"/>
  <c r="I353"/>
  <c r="F353"/>
  <c r="E353"/>
  <c r="I340"/>
  <c r="I352" l="1"/>
  <c r="H249" i="1" s="1"/>
  <c r="I358" i="3"/>
  <c r="H253" i="1" s="1"/>
  <c r="H618"/>
  <c r="H617"/>
  <c r="H616"/>
  <c r="H620"/>
  <c r="C618"/>
  <c r="C617"/>
  <c r="C616"/>
  <c r="H609"/>
  <c r="C609"/>
  <c r="H607"/>
  <c r="C607"/>
  <c r="H612"/>
  <c r="C612"/>
  <c r="H604"/>
  <c r="C604"/>
  <c r="H602"/>
  <c r="C602"/>
  <c r="H601"/>
  <c r="I601" s="1"/>
  <c r="H619"/>
  <c r="H12"/>
  <c r="G12"/>
  <c r="I12" l="1"/>
  <c r="I245" l="1"/>
  <c r="H243"/>
  <c r="I243" s="1"/>
  <c r="H241"/>
  <c r="I241" s="1"/>
  <c r="C242"/>
  <c r="H345" i="3"/>
  <c r="I345" s="1"/>
  <c r="F345"/>
  <c r="E345"/>
  <c r="I344"/>
  <c r="F344"/>
  <c r="E344"/>
  <c r="I343"/>
  <c r="F343"/>
  <c r="E343"/>
  <c r="H240" i="1"/>
  <c r="I240" s="1"/>
  <c r="I239"/>
  <c r="C237"/>
  <c r="C236"/>
  <c r="E337" i="3"/>
  <c r="I339"/>
  <c r="F339"/>
  <c r="E339"/>
  <c r="I338"/>
  <c r="F338"/>
  <c r="E338"/>
  <c r="I335"/>
  <c r="I334"/>
  <c r="F334"/>
  <c r="E334"/>
  <c r="I333"/>
  <c r="F333"/>
  <c r="E333"/>
  <c r="E332"/>
  <c r="C230" i="1"/>
  <c r="C229"/>
  <c r="C228"/>
  <c r="I330" i="3"/>
  <c r="F330"/>
  <c r="E330"/>
  <c r="E327" s="1"/>
  <c r="I329"/>
  <c r="F329"/>
  <c r="E329"/>
  <c r="I328"/>
  <c r="F328"/>
  <c r="E328"/>
  <c r="H325"/>
  <c r="I325" s="1"/>
  <c r="F325"/>
  <c r="E325"/>
  <c r="E322" s="1"/>
  <c r="H324"/>
  <c r="I324" s="1"/>
  <c r="F324"/>
  <c r="E324"/>
  <c r="H323"/>
  <c r="I323" s="1"/>
  <c r="F323"/>
  <c r="E323"/>
  <c r="I320"/>
  <c r="F320"/>
  <c r="E320"/>
  <c r="E317" s="1"/>
  <c r="I319"/>
  <c r="F319"/>
  <c r="E319"/>
  <c r="I318"/>
  <c r="F318"/>
  <c r="E318"/>
  <c r="H233" i="1"/>
  <c r="I233" s="1"/>
  <c r="H232"/>
  <c r="I232" s="1"/>
  <c r="H225"/>
  <c r="I225" s="1"/>
  <c r="H226"/>
  <c r="I226" s="1"/>
  <c r="H227"/>
  <c r="I227" s="1"/>
  <c r="H224"/>
  <c r="I224" s="1"/>
  <c r="H222"/>
  <c r="I222" s="1"/>
  <c r="H221"/>
  <c r="I221" s="1"/>
  <c r="H219"/>
  <c r="I219" s="1"/>
  <c r="H218"/>
  <c r="I218" s="1"/>
  <c r="H212"/>
  <c r="I212" s="1"/>
  <c r="H213"/>
  <c r="I213" s="1"/>
  <c r="H214"/>
  <c r="I214" s="1"/>
  <c r="H215"/>
  <c r="I215" s="1"/>
  <c r="H216"/>
  <c r="I216" s="1"/>
  <c r="H211"/>
  <c r="I211" s="1"/>
  <c r="H206"/>
  <c r="I206" s="1"/>
  <c r="H208"/>
  <c r="I208" s="1"/>
  <c r="H205"/>
  <c r="I205" s="1"/>
  <c r="H202"/>
  <c r="I202" s="1"/>
  <c r="H203"/>
  <c r="I203" s="1"/>
  <c r="G71"/>
  <c r="H11"/>
  <c r="I11" s="1"/>
  <c r="I13" s="1"/>
  <c r="D11" i="5" s="1"/>
  <c r="G11" l="1"/>
  <c r="H11"/>
  <c r="F11"/>
  <c r="J11"/>
  <c r="I11"/>
  <c r="K11"/>
  <c r="I342" i="3"/>
  <c r="H242" i="1" s="1"/>
  <c r="I337" i="3"/>
  <c r="H237" i="1" s="1"/>
  <c r="I332" i="3"/>
  <c r="H236" i="1" s="1"/>
  <c r="I322" i="3"/>
  <c r="H229" i="1" s="1"/>
  <c r="I229" s="1"/>
  <c r="I327" i="3"/>
  <c r="H230" i="1" s="1"/>
  <c r="I230" s="1"/>
  <c r="I317" i="3"/>
  <c r="H228" i="1" s="1"/>
  <c r="I228" s="1"/>
  <c r="H201" l="1"/>
  <c r="I201" s="1"/>
  <c r="H199"/>
  <c r="I199" s="1"/>
  <c r="H198"/>
  <c r="I198" s="1"/>
  <c r="H194"/>
  <c r="I194" s="1"/>
  <c r="H195"/>
  <c r="I195" s="1"/>
  <c r="H196"/>
  <c r="I196" s="1"/>
  <c r="H193"/>
  <c r="I193" s="1"/>
  <c r="I187"/>
  <c r="H188"/>
  <c r="I188" s="1"/>
  <c r="H189"/>
  <c r="I189" s="1"/>
  <c r="H186"/>
  <c r="I186" s="1"/>
  <c r="C191"/>
  <c r="E314" i="3"/>
  <c r="E315"/>
  <c r="E312" s="1"/>
  <c r="I314"/>
  <c r="I315"/>
  <c r="F315"/>
  <c r="F314"/>
  <c r="I313"/>
  <c r="F313"/>
  <c r="E313"/>
  <c r="I312" l="1"/>
  <c r="H191" i="1" s="1"/>
  <c r="H183" l="1"/>
  <c r="I183" s="1"/>
  <c r="H182"/>
  <c r="I182" s="1"/>
  <c r="H177"/>
  <c r="I177" s="1"/>
  <c r="H176"/>
  <c r="I176" s="1"/>
  <c r="C181"/>
  <c r="E306" i="3"/>
  <c r="E307"/>
  <c r="E309"/>
  <c r="F306"/>
  <c r="I306"/>
  <c r="F307"/>
  <c r="I307"/>
  <c r="I308"/>
  <c r="F309"/>
  <c r="I309"/>
  <c r="I310"/>
  <c r="I305"/>
  <c r="F305"/>
  <c r="E305"/>
  <c r="C175" i="1"/>
  <c r="C174"/>
  <c r="C173"/>
  <c r="C172"/>
  <c r="C171"/>
  <c r="I292" i="3"/>
  <c r="I291"/>
  <c r="F291"/>
  <c r="E291"/>
  <c r="F290"/>
  <c r="E290"/>
  <c r="I289"/>
  <c r="F289"/>
  <c r="E289"/>
  <c r="F274"/>
  <c r="F275"/>
  <c r="E275"/>
  <c r="I275"/>
  <c r="I276"/>
  <c r="C179" i="1"/>
  <c r="I302" i="3"/>
  <c r="I301"/>
  <c r="F301"/>
  <c r="E301"/>
  <c r="I300"/>
  <c r="F300"/>
  <c r="E300"/>
  <c r="C178" i="1"/>
  <c r="I297" i="3"/>
  <c r="I296"/>
  <c r="F296"/>
  <c r="E296"/>
  <c r="I295"/>
  <c r="F295"/>
  <c r="E295"/>
  <c r="I274"/>
  <c r="E274"/>
  <c r="I273"/>
  <c r="F273"/>
  <c r="E273"/>
  <c r="C170" i="1"/>
  <c r="I270" i="3"/>
  <c r="I269"/>
  <c r="F269"/>
  <c r="E269"/>
  <c r="I268"/>
  <c r="F268"/>
  <c r="E268"/>
  <c r="C169" i="1"/>
  <c r="I265" i="3"/>
  <c r="I264"/>
  <c r="F264"/>
  <c r="E264"/>
  <c r="I263"/>
  <c r="F263"/>
  <c r="E263"/>
  <c r="H166" i="1"/>
  <c r="I166" s="1"/>
  <c r="H167"/>
  <c r="I167" s="1"/>
  <c r="I168"/>
  <c r="H165"/>
  <c r="I165" s="1"/>
  <c r="C164"/>
  <c r="E259" i="3"/>
  <c r="F259"/>
  <c r="I259"/>
  <c r="I260"/>
  <c r="I258"/>
  <c r="F258"/>
  <c r="E258"/>
  <c r="C163" i="1"/>
  <c r="I254" i="3"/>
  <c r="I255"/>
  <c r="H162" i="1"/>
  <c r="I162" s="1"/>
  <c r="H161"/>
  <c r="I161" s="1"/>
  <c r="C160"/>
  <c r="I253" i="3"/>
  <c r="F253"/>
  <c r="E253"/>
  <c r="C159" i="1"/>
  <c r="I247" i="3"/>
  <c r="I248"/>
  <c r="I249"/>
  <c r="I250"/>
  <c r="F250"/>
  <c r="E250"/>
  <c r="F249"/>
  <c r="E249"/>
  <c r="E246" s="1"/>
  <c r="F248"/>
  <c r="E248"/>
  <c r="F247"/>
  <c r="E247"/>
  <c r="C158" i="1"/>
  <c r="I304" i="3" l="1"/>
  <c r="H181" i="1" s="1"/>
  <c r="I290" i="3"/>
  <c r="I288" s="1"/>
  <c r="I272"/>
  <c r="H577" i="1" s="1"/>
  <c r="I262" i="3"/>
  <c r="H169" i="1" s="1"/>
  <c r="I267" i="3"/>
  <c r="I299"/>
  <c r="H179" i="1" s="1"/>
  <c r="I294" i="3"/>
  <c r="H178" i="1" s="1"/>
  <c r="I257" i="3"/>
  <c r="H164" i="1" s="1"/>
  <c r="I252" i="3"/>
  <c r="H163" i="1" s="1"/>
  <c r="I246" i="3"/>
  <c r="H159" i="1" s="1"/>
  <c r="H156"/>
  <c r="H157"/>
  <c r="I244" i="3"/>
  <c r="F244"/>
  <c r="E244"/>
  <c r="I243"/>
  <c r="F243"/>
  <c r="E243"/>
  <c r="E240" s="1"/>
  <c r="I242"/>
  <c r="F242"/>
  <c r="E242"/>
  <c r="I241"/>
  <c r="F241"/>
  <c r="E241"/>
  <c r="H148" i="1"/>
  <c r="I148" s="1"/>
  <c r="H149"/>
  <c r="I149" s="1"/>
  <c r="H150"/>
  <c r="I150" s="1"/>
  <c r="H151"/>
  <c r="I151" s="1"/>
  <c r="H152"/>
  <c r="I152" s="1"/>
  <c r="H153"/>
  <c r="I153" s="1"/>
  <c r="H154"/>
  <c r="I154" s="1"/>
  <c r="H155"/>
  <c r="I155" s="1"/>
  <c r="C146"/>
  <c r="I238" i="3"/>
  <c r="F238"/>
  <c r="E238"/>
  <c r="E234" s="1"/>
  <c r="I237"/>
  <c r="F237"/>
  <c r="E237"/>
  <c r="I236"/>
  <c r="F236"/>
  <c r="E236"/>
  <c r="I235"/>
  <c r="F235"/>
  <c r="E235"/>
  <c r="H145" i="1"/>
  <c r="I145" s="1"/>
  <c r="H147"/>
  <c r="I147" s="1"/>
  <c r="H139"/>
  <c r="I139" s="1"/>
  <c r="C142"/>
  <c r="H140"/>
  <c r="I140" s="1"/>
  <c r="H141"/>
  <c r="I141" s="1"/>
  <c r="H143"/>
  <c r="I143" s="1"/>
  <c r="H144"/>
  <c r="I144" s="1"/>
  <c r="I232" i="3"/>
  <c r="F232"/>
  <c r="E232"/>
  <c r="I231"/>
  <c r="F231"/>
  <c r="E231"/>
  <c r="I230"/>
  <c r="F230"/>
  <c r="E230"/>
  <c r="I229"/>
  <c r="F229"/>
  <c r="E229"/>
  <c r="C138" i="1"/>
  <c r="G226" i="3"/>
  <c r="G224"/>
  <c r="G222"/>
  <c r="E224"/>
  <c r="F224"/>
  <c r="E225"/>
  <c r="F225"/>
  <c r="I225"/>
  <c r="E226"/>
  <c r="F226"/>
  <c r="F223"/>
  <c r="E223"/>
  <c r="F222"/>
  <c r="E222"/>
  <c r="H136" i="1"/>
  <c r="I136" s="1"/>
  <c r="C137"/>
  <c r="C135"/>
  <c r="E212" i="3"/>
  <c r="I212"/>
  <c r="E218"/>
  <c r="E211"/>
  <c r="F211"/>
  <c r="I211"/>
  <c r="E213"/>
  <c r="F213"/>
  <c r="I213"/>
  <c r="E219"/>
  <c r="F219"/>
  <c r="I219"/>
  <c r="F217"/>
  <c r="I217"/>
  <c r="E217"/>
  <c r="I218"/>
  <c r="I216"/>
  <c r="F216"/>
  <c r="E216"/>
  <c r="I210"/>
  <c r="F210"/>
  <c r="E210"/>
  <c r="C133" i="1"/>
  <c r="I207" i="3"/>
  <c r="I206"/>
  <c r="F206"/>
  <c r="E206"/>
  <c r="I134" i="1"/>
  <c r="H131"/>
  <c r="I131" s="1"/>
  <c r="H130"/>
  <c r="I130" s="1"/>
  <c r="H127"/>
  <c r="I127" s="1"/>
  <c r="C128"/>
  <c r="E200" i="3"/>
  <c r="F200"/>
  <c r="I200"/>
  <c r="E201"/>
  <c r="F201"/>
  <c r="I201"/>
  <c r="E202"/>
  <c r="F202"/>
  <c r="I202"/>
  <c r="I203"/>
  <c r="I199"/>
  <c r="F199"/>
  <c r="E199"/>
  <c r="I198"/>
  <c r="F198"/>
  <c r="E198"/>
  <c r="C126" i="1"/>
  <c r="I195" i="3"/>
  <c r="F195"/>
  <c r="E195"/>
  <c r="I194"/>
  <c r="I193"/>
  <c r="F193"/>
  <c r="E193"/>
  <c r="I192"/>
  <c r="F192"/>
  <c r="E192"/>
  <c r="I191"/>
  <c r="F191"/>
  <c r="E191"/>
  <c r="E183"/>
  <c r="F183"/>
  <c r="I183"/>
  <c r="E188"/>
  <c r="F188"/>
  <c r="I188"/>
  <c r="E178"/>
  <c r="F178"/>
  <c r="I187"/>
  <c r="F187"/>
  <c r="E187"/>
  <c r="I186"/>
  <c r="F186"/>
  <c r="E186"/>
  <c r="I182"/>
  <c r="F182"/>
  <c r="E182"/>
  <c r="I181"/>
  <c r="F181"/>
  <c r="E181"/>
  <c r="E177"/>
  <c r="F177"/>
  <c r="I177"/>
  <c r="I176"/>
  <c r="F176"/>
  <c r="E176"/>
  <c r="H170" i="1" l="1"/>
  <c r="H285"/>
  <c r="H174"/>
  <c r="H175"/>
  <c r="H172"/>
  <c r="H173"/>
  <c r="H171"/>
  <c r="I209" i="3"/>
  <c r="H135" i="1" s="1"/>
  <c r="I234" i="3"/>
  <c r="H146" i="1" s="1"/>
  <c r="I146" s="1"/>
  <c r="I240" i="3"/>
  <c r="I228"/>
  <c r="H142" i="1" s="1"/>
  <c r="I142" s="1"/>
  <c r="I226" i="3"/>
  <c r="I224"/>
  <c r="I223"/>
  <c r="I222"/>
  <c r="I215"/>
  <c r="H137" i="1" s="1"/>
  <c r="I205" i="3"/>
  <c r="H133" i="1" s="1"/>
  <c r="I190" i="3"/>
  <c r="H126" i="1" s="1"/>
  <c r="I197" i="3"/>
  <c r="H128" i="1" s="1"/>
  <c r="I178" i="3"/>
  <c r="I185"/>
  <c r="I180"/>
  <c r="I175"/>
  <c r="F173"/>
  <c r="E173"/>
  <c r="H112" i="1"/>
  <c r="I112" s="1"/>
  <c r="H111"/>
  <c r="I111" s="1"/>
  <c r="G169" i="3"/>
  <c r="C121" i="1"/>
  <c r="F171" i="3"/>
  <c r="E171"/>
  <c r="F170"/>
  <c r="E170"/>
  <c r="F169"/>
  <c r="E169"/>
  <c r="C120" i="1"/>
  <c r="G165" i="3"/>
  <c r="I166"/>
  <c r="F166"/>
  <c r="E166"/>
  <c r="I165"/>
  <c r="C116" i="1"/>
  <c r="I162" i="3"/>
  <c r="F162"/>
  <c r="E162"/>
  <c r="I161"/>
  <c r="F161"/>
  <c r="E161"/>
  <c r="I160"/>
  <c r="F160"/>
  <c r="E160"/>
  <c r="C115" i="1"/>
  <c r="I157" i="3"/>
  <c r="F157"/>
  <c r="E157"/>
  <c r="I156"/>
  <c r="F156"/>
  <c r="E156"/>
  <c r="I155"/>
  <c r="F155"/>
  <c r="E155"/>
  <c r="C114" i="1"/>
  <c r="E152" i="3"/>
  <c r="F152"/>
  <c r="I152"/>
  <c r="E151"/>
  <c r="F151"/>
  <c r="I150"/>
  <c r="F150"/>
  <c r="E150"/>
  <c r="G144"/>
  <c r="C113" i="1"/>
  <c r="G147" i="3"/>
  <c r="I147" s="1"/>
  <c r="G143"/>
  <c r="G141" s="1"/>
  <c r="E146"/>
  <c r="F146"/>
  <c r="I146"/>
  <c r="H160" i="1" l="1"/>
  <c r="H158"/>
  <c r="I221" i="3"/>
  <c r="H138" i="1" s="1"/>
  <c r="G173" i="3"/>
  <c r="I173" s="1"/>
  <c r="G142"/>
  <c r="I164"/>
  <c r="H120" i="1" s="1"/>
  <c r="G170" i="3"/>
  <c r="I170" s="1"/>
  <c r="G171"/>
  <c r="I171" s="1"/>
  <c r="I169"/>
  <c r="I159"/>
  <c r="H116" i="1" s="1"/>
  <c r="I154" i="3"/>
  <c r="H115" i="1" s="1"/>
  <c r="I151" i="3"/>
  <c r="I149" s="1"/>
  <c r="H114" i="1" s="1"/>
  <c r="I168" i="3" l="1"/>
  <c r="H121" i="1" s="1"/>
  <c r="I145" i="3" l="1"/>
  <c r="F145"/>
  <c r="E145"/>
  <c r="I144"/>
  <c r="F144"/>
  <c r="E144"/>
  <c r="I143"/>
  <c r="F143"/>
  <c r="E143"/>
  <c r="I142"/>
  <c r="F142"/>
  <c r="E142"/>
  <c r="I141"/>
  <c r="F141"/>
  <c r="E141"/>
  <c r="C109" i="1"/>
  <c r="C108"/>
  <c r="C107"/>
  <c r="C106"/>
  <c r="I132" i="3"/>
  <c r="F132"/>
  <c r="E132"/>
  <c r="G131"/>
  <c r="F131"/>
  <c r="E131"/>
  <c r="G130"/>
  <c r="F130"/>
  <c r="E130"/>
  <c r="G129"/>
  <c r="F129"/>
  <c r="E129"/>
  <c r="G128"/>
  <c r="F128"/>
  <c r="E128"/>
  <c r="C105" i="1"/>
  <c r="G125" i="3"/>
  <c r="F125"/>
  <c r="E125"/>
  <c r="G124"/>
  <c r="F124"/>
  <c r="E124"/>
  <c r="G123"/>
  <c r="F123"/>
  <c r="E123"/>
  <c r="F122"/>
  <c r="E122"/>
  <c r="F121"/>
  <c r="E121"/>
  <c r="C103" i="1"/>
  <c r="C104"/>
  <c r="I118" i="3"/>
  <c r="F118"/>
  <c r="E118"/>
  <c r="I117"/>
  <c r="F117"/>
  <c r="E117"/>
  <c r="I116"/>
  <c r="F116"/>
  <c r="E116"/>
  <c r="I115"/>
  <c r="F115"/>
  <c r="E115"/>
  <c r="I114"/>
  <c r="F114"/>
  <c r="E114"/>
  <c r="C102" i="1"/>
  <c r="C101"/>
  <c r="I108" i="3"/>
  <c r="I109"/>
  <c r="I110"/>
  <c r="I111"/>
  <c r="F108"/>
  <c r="F109"/>
  <c r="F110"/>
  <c r="F111"/>
  <c r="E111"/>
  <c r="E110"/>
  <c r="E109"/>
  <c r="E108"/>
  <c r="F107"/>
  <c r="E107"/>
  <c r="H96" i="1"/>
  <c r="I96" s="1"/>
  <c r="H97"/>
  <c r="I97" s="1"/>
  <c r="H95"/>
  <c r="I95" s="1"/>
  <c r="H93"/>
  <c r="H92"/>
  <c r="G92"/>
  <c r="G86"/>
  <c r="H86"/>
  <c r="H90"/>
  <c r="H88"/>
  <c r="I88" s="1"/>
  <c r="H87"/>
  <c r="C76"/>
  <c r="I92" i="3"/>
  <c r="F92"/>
  <c r="F84"/>
  <c r="F86"/>
  <c r="F87"/>
  <c r="G87"/>
  <c r="G86" s="1"/>
  <c r="I84"/>
  <c r="G85"/>
  <c r="G83"/>
  <c r="G89" s="1"/>
  <c r="G90" s="1"/>
  <c r="G91" s="1"/>
  <c r="F83"/>
  <c r="C81" i="1"/>
  <c r="G98" i="3"/>
  <c r="G97"/>
  <c r="G99"/>
  <c r="F99"/>
  <c r="E99"/>
  <c r="F98"/>
  <c r="E98"/>
  <c r="F97"/>
  <c r="E97"/>
  <c r="F96"/>
  <c r="E96"/>
  <c r="F95"/>
  <c r="E95"/>
  <c r="I92" i="1" l="1"/>
  <c r="I121" i="3"/>
  <c r="I122"/>
  <c r="I123"/>
  <c r="I124"/>
  <c r="I125"/>
  <c r="I128"/>
  <c r="I129"/>
  <c r="I130"/>
  <c r="I113"/>
  <c r="H103" i="1" s="1"/>
  <c r="I131" i="3"/>
  <c r="I140"/>
  <c r="H113" i="1" s="1"/>
  <c r="G88" i="3"/>
  <c r="I88" s="1"/>
  <c r="I107"/>
  <c r="I106" s="1"/>
  <c r="I86" i="1"/>
  <c r="I86" i="3"/>
  <c r="I91"/>
  <c r="I89"/>
  <c r="I87"/>
  <c r="I99"/>
  <c r="I83"/>
  <c r="I85"/>
  <c r="I90"/>
  <c r="I98"/>
  <c r="I97"/>
  <c r="I96"/>
  <c r="I95"/>
  <c r="I120" l="1"/>
  <c r="H105" i="1" s="1"/>
  <c r="I127" i="3"/>
  <c r="H107" i="1" s="1"/>
  <c r="H101"/>
  <c r="H104"/>
  <c r="H102"/>
  <c r="I82" i="3"/>
  <c r="H76" i="1" s="1"/>
  <c r="I94" i="3"/>
  <c r="H81" i="1" s="1"/>
  <c r="H109" l="1"/>
  <c r="H108"/>
  <c r="H106"/>
  <c r="H79"/>
  <c r="H78"/>
  <c r="H71"/>
  <c r="H72"/>
  <c r="H73"/>
  <c r="H74"/>
  <c r="H75"/>
  <c r="H65"/>
  <c r="C63"/>
  <c r="I80" i="3"/>
  <c r="F80"/>
  <c r="E80"/>
  <c r="I79"/>
  <c r="F79"/>
  <c r="E79"/>
  <c r="I78"/>
  <c r="F78"/>
  <c r="E78"/>
  <c r="I77"/>
  <c r="F77"/>
  <c r="E77"/>
  <c r="I76"/>
  <c r="F76"/>
  <c r="E76"/>
  <c r="I75" l="1"/>
  <c r="H63" i="1" s="1"/>
  <c r="H60" l="1"/>
  <c r="H54"/>
  <c r="H48"/>
  <c r="H49"/>
  <c r="H47"/>
  <c r="C46"/>
  <c r="I70" i="3"/>
  <c r="I71"/>
  <c r="I72"/>
  <c r="I73"/>
  <c r="F70"/>
  <c r="F71"/>
  <c r="F72"/>
  <c r="F73"/>
  <c r="E73"/>
  <c r="E72"/>
  <c r="E71"/>
  <c r="E70"/>
  <c r="I69"/>
  <c r="F69"/>
  <c r="E69"/>
  <c r="H45" i="1"/>
  <c r="H41"/>
  <c r="H40"/>
  <c r="I68" i="3" l="1"/>
  <c r="H46" i="1" s="1"/>
  <c r="C39"/>
  <c r="G63" i="3"/>
  <c r="G66"/>
  <c r="G64"/>
  <c r="E65"/>
  <c r="F65"/>
  <c r="I65"/>
  <c r="E66"/>
  <c r="F66"/>
  <c r="F64"/>
  <c r="E64"/>
  <c r="F63"/>
  <c r="E63"/>
  <c r="C36" i="1"/>
  <c r="C35"/>
  <c r="G60" i="3"/>
  <c r="I59"/>
  <c r="F59"/>
  <c r="E59"/>
  <c r="I58"/>
  <c r="F58"/>
  <c r="E58"/>
  <c r="I57"/>
  <c r="F57"/>
  <c r="E57"/>
  <c r="I56"/>
  <c r="F56"/>
  <c r="E56"/>
  <c r="I52"/>
  <c r="F52"/>
  <c r="E52"/>
  <c r="F51"/>
  <c r="E51"/>
  <c r="F50"/>
  <c r="E50"/>
  <c r="I49"/>
  <c r="F49"/>
  <c r="E49"/>
  <c r="C33" i="1"/>
  <c r="G46" i="3"/>
  <c r="F45"/>
  <c r="E45"/>
  <c r="F44"/>
  <c r="E44"/>
  <c r="C32" i="1"/>
  <c r="I41" i="3"/>
  <c r="I40"/>
  <c r="F40"/>
  <c r="E40"/>
  <c r="C30" i="1"/>
  <c r="G36" i="3"/>
  <c r="G35"/>
  <c r="I35" s="1"/>
  <c r="E35"/>
  <c r="F35"/>
  <c r="E36"/>
  <c r="F36"/>
  <c r="C28" i="1"/>
  <c r="C27"/>
  <c r="E28" i="3"/>
  <c r="F28"/>
  <c r="F32"/>
  <c r="I32"/>
  <c r="E32"/>
  <c r="I31"/>
  <c r="F31"/>
  <c r="E31"/>
  <c r="G27"/>
  <c r="F27"/>
  <c r="E27"/>
  <c r="G26"/>
  <c r="F26"/>
  <c r="E26"/>
  <c r="I25"/>
  <c r="F25"/>
  <c r="E25"/>
  <c r="I24"/>
  <c r="F24"/>
  <c r="E24"/>
  <c r="I23"/>
  <c r="F23"/>
  <c r="E23"/>
  <c r="I22"/>
  <c r="F22"/>
  <c r="E22"/>
  <c r="I21"/>
  <c r="F21"/>
  <c r="E21"/>
  <c r="H25" i="1"/>
  <c r="H24"/>
  <c r="G18" i="3"/>
  <c r="G17"/>
  <c r="E17"/>
  <c r="F17"/>
  <c r="E18"/>
  <c r="F18"/>
  <c r="E16"/>
  <c r="F16"/>
  <c r="I16"/>
  <c r="H26" i="1"/>
  <c r="I36" i="3" l="1"/>
  <c r="I34" s="1"/>
  <c r="H30" i="1" s="1"/>
  <c r="G44" i="3"/>
  <c r="I44" s="1"/>
  <c r="G45"/>
  <c r="I45" s="1"/>
  <c r="I46"/>
  <c r="I28"/>
  <c r="I66"/>
  <c r="I64"/>
  <c r="I63"/>
  <c r="I26"/>
  <c r="I60"/>
  <c r="I55" s="1"/>
  <c r="H36" i="1" s="1"/>
  <c r="I51" i="3"/>
  <c r="I50"/>
  <c r="I39"/>
  <c r="H32" i="1" s="1"/>
  <c r="I18" i="3"/>
  <c r="I17"/>
  <c r="I27"/>
  <c r="I30"/>
  <c r="H28" i="1" s="1"/>
  <c r="I62" i="3" l="1"/>
  <c r="H39" i="1" s="1"/>
  <c r="I20" i="3"/>
  <c r="H27" i="1" s="1"/>
  <c r="I48" i="3"/>
  <c r="H35" i="1" s="1"/>
  <c r="I43" i="3"/>
  <c r="H33" i="1" s="1"/>
  <c r="H22" l="1"/>
  <c r="I40"/>
  <c r="I41"/>
  <c r="I39"/>
  <c r="I32"/>
  <c r="I33"/>
  <c r="I35"/>
  <c r="I36"/>
  <c r="I37"/>
  <c r="I30"/>
  <c r="I24"/>
  <c r="I25"/>
  <c r="I26"/>
  <c r="I27"/>
  <c r="I28"/>
  <c r="E15" i="3"/>
  <c r="F15"/>
  <c r="I15"/>
  <c r="E14"/>
  <c r="F14"/>
  <c r="I14"/>
  <c r="F13"/>
  <c r="F12"/>
  <c r="E12"/>
  <c r="E13"/>
  <c r="I13"/>
  <c r="H12"/>
  <c r="I12" s="1"/>
  <c r="I11" l="1"/>
  <c r="H23" i="1" s="1"/>
  <c r="I23" s="1"/>
  <c r="G620" l="1"/>
  <c r="I620" s="1"/>
  <c r="G619"/>
  <c r="I619" s="1"/>
  <c r="I618"/>
  <c r="I617"/>
  <c r="I616"/>
  <c r="I614"/>
  <c r="I612"/>
  <c r="I610"/>
  <c r="I609"/>
  <c r="I607"/>
  <c r="I604"/>
  <c r="I602"/>
  <c r="I599"/>
  <c r="I598"/>
  <c r="I571"/>
  <c r="I562"/>
  <c r="I547"/>
  <c r="I505"/>
  <c r="I488"/>
  <c r="I486"/>
  <c r="I485"/>
  <c r="I405"/>
  <c r="I389"/>
  <c r="I364"/>
  <c r="I327"/>
  <c r="I280"/>
  <c r="I279"/>
  <c r="I255"/>
  <c r="I242"/>
  <c r="I236"/>
  <c r="I178"/>
  <c r="I170"/>
  <c r="I158"/>
  <c r="I138"/>
  <c r="I135"/>
  <c r="I117"/>
  <c r="I113"/>
  <c r="I109"/>
  <c r="I101"/>
  <c r="G93"/>
  <c r="G90"/>
  <c r="I90" s="1"/>
  <c r="G87"/>
  <c r="I87" s="1"/>
  <c r="G75"/>
  <c r="I72"/>
  <c r="I47"/>
  <c r="I804" l="1"/>
  <c r="K804" s="1"/>
  <c r="I462"/>
  <c r="I343"/>
  <c r="I448"/>
  <c r="I515"/>
  <c r="I538"/>
  <c r="I288"/>
  <c r="I454"/>
  <c r="I491"/>
  <c r="I503"/>
  <c r="I76"/>
  <c r="I80"/>
  <c r="I105"/>
  <c r="I121"/>
  <c r="I160"/>
  <c r="I191"/>
  <c r="I314"/>
  <c r="I383"/>
  <c r="I390"/>
  <c r="I523"/>
  <c r="I584"/>
  <c r="I272"/>
  <c r="I308"/>
  <c r="I363"/>
  <c r="I430"/>
  <c r="I452"/>
  <c r="I458"/>
  <c r="I499"/>
  <c r="I501"/>
  <c r="I509"/>
  <c r="I527"/>
  <c r="I555"/>
  <c r="I586"/>
  <c r="I592"/>
  <c r="I271"/>
  <c r="I284"/>
  <c r="I301"/>
  <c r="I403"/>
  <c r="I172"/>
  <c r="I181"/>
  <c r="I307"/>
  <c r="I17"/>
  <c r="I60"/>
  <c r="I81"/>
  <c r="I93"/>
  <c r="I102"/>
  <c r="I104"/>
  <c r="I108"/>
  <c r="I114"/>
  <c r="I118"/>
  <c r="I120"/>
  <c r="I156"/>
  <c r="I277"/>
  <c r="I418"/>
  <c r="I459"/>
  <c r="I568"/>
  <c r="I315"/>
  <c r="I323"/>
  <c r="I492"/>
  <c r="I48"/>
  <c r="I73"/>
  <c r="I79"/>
  <c r="I106"/>
  <c r="I110"/>
  <c r="I116"/>
  <c r="I126"/>
  <c r="I164"/>
  <c r="I174"/>
  <c r="I404"/>
  <c r="I441"/>
  <c r="I582"/>
  <c r="I247"/>
  <c r="I275"/>
  <c r="I311"/>
  <c r="I317"/>
  <c r="I325"/>
  <c r="I328"/>
  <c r="I360"/>
  <c r="I382"/>
  <c r="I407"/>
  <c r="I413"/>
  <c r="I420"/>
  <c r="I451"/>
  <c r="I476"/>
  <c r="I484"/>
  <c r="I536"/>
  <c r="I590"/>
  <c r="I367"/>
  <c r="I387"/>
  <c r="I393"/>
  <c r="I446"/>
  <c r="I482"/>
  <c r="I489"/>
  <c r="I511"/>
  <c r="I564"/>
  <c r="I449"/>
  <c r="I468"/>
  <c r="I470"/>
  <c r="I472"/>
  <c r="I495"/>
  <c r="I507"/>
  <c r="I513"/>
  <c r="I521"/>
  <c r="I529"/>
  <c r="I531"/>
  <c r="I560"/>
  <c r="I588"/>
  <c r="I71"/>
  <c r="I74"/>
  <c r="I16"/>
  <c r="I22"/>
  <c r="I45"/>
  <c r="I46"/>
  <c r="I49"/>
  <c r="I70"/>
  <c r="I103"/>
  <c r="I63"/>
  <c r="I53"/>
  <c r="I54"/>
  <c r="I78"/>
  <c r="I119"/>
  <c r="I107"/>
  <c r="I115"/>
  <c r="I159"/>
  <c r="I175"/>
  <c r="I276"/>
  <c r="I321"/>
  <c r="I75"/>
  <c r="I128"/>
  <c r="I132"/>
  <c r="I169"/>
  <c r="I253"/>
  <c r="I388"/>
  <c r="I391"/>
  <c r="I163"/>
  <c r="I171"/>
  <c r="I179"/>
  <c r="I450"/>
  <c r="I157"/>
  <c r="I173"/>
  <c r="I266"/>
  <c r="I273"/>
  <c r="I309"/>
  <c r="I493"/>
  <c r="I533"/>
  <c r="I65"/>
  <c r="I129"/>
  <c r="I133"/>
  <c r="I137"/>
  <c r="I274"/>
  <c r="I310"/>
  <c r="I324"/>
  <c r="I352"/>
  <c r="I392"/>
  <c r="I416"/>
  <c r="I426"/>
  <c r="I433"/>
  <c r="I435"/>
  <c r="I447"/>
  <c r="I496"/>
  <c r="I504"/>
  <c r="I508"/>
  <c r="I366"/>
  <c r="I406"/>
  <c r="I463"/>
  <c r="I570"/>
  <c r="I249"/>
  <c r="I281"/>
  <c r="I293"/>
  <c r="I365"/>
  <c r="I414"/>
  <c r="I237"/>
  <c r="I257"/>
  <c r="I278"/>
  <c r="I285"/>
  <c r="I287"/>
  <c r="I384"/>
  <c r="I419"/>
  <c r="I428"/>
  <c r="I457"/>
  <c r="I497"/>
  <c r="I342"/>
  <c r="I358"/>
  <c r="I421"/>
  <c r="I494"/>
  <c r="I500"/>
  <c r="I502"/>
  <c r="I573"/>
  <c r="I322"/>
  <c r="I417"/>
  <c r="I437"/>
  <c r="I460"/>
  <c r="I469"/>
  <c r="I471"/>
  <c r="I475"/>
  <c r="I487"/>
  <c r="I512"/>
  <c r="I467"/>
  <c r="I498"/>
  <c r="I526"/>
  <c r="I530"/>
  <c r="I565"/>
  <c r="I585"/>
  <c r="I593"/>
  <c r="I522"/>
  <c r="I535"/>
  <c r="I550"/>
  <c r="I589"/>
  <c r="I510"/>
  <c r="I528"/>
  <c r="I537"/>
  <c r="I559"/>
  <c r="I577"/>
  <c r="I583"/>
  <c r="I587"/>
  <c r="I591"/>
  <c r="I55" l="1"/>
  <c r="D19" i="5" s="1"/>
  <c r="I422" i="1"/>
  <c r="D31" i="5" s="1"/>
  <c r="D43"/>
  <c r="H43" s="1"/>
  <c r="I294" i="1"/>
  <c r="D29" i="5" s="1"/>
  <c r="I18" i="1"/>
  <c r="D13" i="5" s="1"/>
  <c r="I594" i="1"/>
  <c r="D41" i="5" s="1"/>
  <c r="I539" i="1"/>
  <c r="D37" i="5" s="1"/>
  <c r="I442" i="1"/>
  <c r="D33" i="5" s="1"/>
  <c r="I516" i="1"/>
  <c r="D35" i="5" s="1"/>
  <c r="I578" i="1"/>
  <c r="D39" i="5" s="1"/>
  <c r="I122" i="1"/>
  <c r="D27" i="5" s="1"/>
  <c r="I98" i="1"/>
  <c r="D25" i="5" s="1"/>
  <c r="I82" i="1"/>
  <c r="D23" i="5" s="1"/>
  <c r="I66" i="1"/>
  <c r="D21" i="5" s="1"/>
  <c r="I50" i="1"/>
  <c r="D17" i="5" s="1"/>
  <c r="I42" i="1"/>
  <c r="D15" i="5" s="1"/>
  <c r="I808" i="1"/>
  <c r="D45" i="5" s="1"/>
  <c r="J43" l="1"/>
  <c r="F43"/>
  <c r="G43"/>
  <c r="I43"/>
  <c r="K43"/>
  <c r="G31"/>
  <c r="H31"/>
  <c r="I31"/>
  <c r="F31"/>
  <c r="J31"/>
  <c r="K31"/>
  <c r="J23"/>
  <c r="K23"/>
  <c r="I23"/>
  <c r="F23"/>
  <c r="G23"/>
  <c r="H23"/>
  <c r="G45"/>
  <c r="H45"/>
  <c r="J45"/>
  <c r="K45"/>
  <c r="F45"/>
  <c r="I45"/>
  <c r="F21"/>
  <c r="G21"/>
  <c r="H21"/>
  <c r="I21"/>
  <c r="J21"/>
  <c r="K21"/>
  <c r="F39"/>
  <c r="K39"/>
  <c r="H39"/>
  <c r="I39"/>
  <c r="J39"/>
  <c r="G39"/>
  <c r="F37"/>
  <c r="G37"/>
  <c r="H37"/>
  <c r="I37"/>
  <c r="J37"/>
  <c r="K37"/>
  <c r="F17"/>
  <c r="G17"/>
  <c r="I17"/>
  <c r="H17"/>
  <c r="J17"/>
  <c r="K17"/>
  <c r="H19"/>
  <c r="G19"/>
  <c r="K19"/>
  <c r="F19"/>
  <c r="J19"/>
  <c r="I19"/>
  <c r="H27"/>
  <c r="G27"/>
  <c r="J27"/>
  <c r="K27"/>
  <c r="F27"/>
  <c r="I27"/>
  <c r="F33"/>
  <c r="G33"/>
  <c r="I33"/>
  <c r="J33"/>
  <c r="K33"/>
  <c r="H33"/>
  <c r="F29"/>
  <c r="G29"/>
  <c r="H29"/>
  <c r="I29"/>
  <c r="J29"/>
  <c r="K29"/>
  <c r="F25"/>
  <c r="H25"/>
  <c r="J25"/>
  <c r="G25"/>
  <c r="I25"/>
  <c r="K25"/>
  <c r="F13"/>
  <c r="K13"/>
  <c r="H13"/>
  <c r="I13"/>
  <c r="J13"/>
  <c r="G13"/>
  <c r="D48"/>
  <c r="E13" s="1"/>
  <c r="J15"/>
  <c r="K15"/>
  <c r="I15"/>
  <c r="F15"/>
  <c r="G15"/>
  <c r="H15"/>
  <c r="H35"/>
  <c r="K35"/>
  <c r="F35"/>
  <c r="G35"/>
  <c r="J35"/>
  <c r="I35"/>
  <c r="I41"/>
  <c r="J41"/>
  <c r="K41"/>
  <c r="F41"/>
  <c r="G41"/>
  <c r="H41"/>
  <c r="I810" i="1"/>
  <c r="E25" i="5" l="1"/>
  <c r="E21"/>
  <c r="G47"/>
  <c r="E31"/>
  <c r="F47"/>
  <c r="F48" s="1"/>
  <c r="F49" s="1"/>
  <c r="E17"/>
  <c r="E29"/>
  <c r="E15"/>
  <c r="E39"/>
  <c r="E37"/>
  <c r="J47"/>
  <c r="K47"/>
  <c r="I47"/>
  <c r="E33"/>
  <c r="E19"/>
  <c r="E45"/>
  <c r="E43"/>
  <c r="D49"/>
  <c r="E35"/>
  <c r="E11"/>
  <c r="E27"/>
  <c r="E23"/>
  <c r="H47"/>
  <c r="E41"/>
  <c r="I811" i="1"/>
  <c r="I816" s="1"/>
  <c r="K810" l="1"/>
  <c r="K813" s="1"/>
  <c r="K815" s="1"/>
  <c r="I814"/>
  <c r="G48" i="5"/>
  <c r="G49" s="1"/>
  <c r="E48"/>
  <c r="H48" l="1"/>
  <c r="H49" s="1"/>
  <c r="I48" l="1"/>
  <c r="J48" s="1"/>
  <c r="K48" s="1"/>
  <c r="I49" l="1"/>
  <c r="J49"/>
  <c r="K49"/>
</calcChain>
</file>

<file path=xl/sharedStrings.xml><?xml version="1.0" encoding="utf-8"?>
<sst xmlns="http://schemas.openxmlformats.org/spreadsheetml/2006/main" count="29292" uniqueCount="13741">
  <si>
    <t xml:space="preserve">                      </t>
  </si>
  <si>
    <t>m²</t>
  </si>
  <si>
    <t>kg</t>
  </si>
  <si>
    <t>m³</t>
  </si>
  <si>
    <t>m</t>
  </si>
  <si>
    <t>Divisórias em madeira com laminado com portas de 80x210cm</t>
  </si>
  <si>
    <t>Divisórias em granito</t>
  </si>
  <si>
    <t>PM-2 - porta comum 80 x 210 cm</t>
  </si>
  <si>
    <t>un</t>
  </si>
  <si>
    <t>PM-3 - porta com barra de proteção 80 x 210 cm</t>
  </si>
  <si>
    <t>PM-04a - porta comum p/ divisória de granito 60 x 180 cm</t>
  </si>
  <si>
    <t>PM-04b - porta comum p/ divisória de granito 60 x 60 cm e guiches</t>
  </si>
  <si>
    <t>PM-6 - porta comum 60 x 210 cm</t>
  </si>
  <si>
    <t>PM-7 - porta com visor 80 x 210 cm</t>
  </si>
  <si>
    <t>PM-8 - porta com veneziana 80 x 210 cm</t>
  </si>
  <si>
    <t>Portas metálica 80 x 80cm veneziana (Castelo D'água)</t>
  </si>
  <si>
    <t>Janelas</t>
  </si>
  <si>
    <t>Veneziana metálica circular com diamêtro de 120 cm (Castelo D'água)</t>
  </si>
  <si>
    <t xml:space="preserve">Grades e Portões </t>
  </si>
  <si>
    <t>Portões 90x110cm (cobogós)</t>
  </si>
  <si>
    <t>Portões 90x200cm (cobogós)</t>
  </si>
  <si>
    <t>Grades e portões h=210cm</t>
  </si>
  <si>
    <t>PV6 Portas de vidro temperado -160x210cm</t>
  </si>
  <si>
    <t>Vidro 4mm</t>
  </si>
  <si>
    <t>Espelhos 4mm</t>
  </si>
  <si>
    <t>Telhas cerämicas</t>
  </si>
  <si>
    <t>Telhas de vidro</t>
  </si>
  <si>
    <t>Cumeeiras/Espigões</t>
  </si>
  <si>
    <t>Calha metálica</t>
  </si>
  <si>
    <t>Rufos de concreto</t>
  </si>
  <si>
    <t>Impermeabilização de calhas (piso)</t>
  </si>
  <si>
    <t>Impermeabilização de calhas ( telhado ) com manta asfáltica</t>
  </si>
  <si>
    <t>221,45</t>
  </si>
  <si>
    <t>Paredes</t>
  </si>
  <si>
    <t>Tetos</t>
  </si>
  <si>
    <t xml:space="preserve"> Reboco</t>
  </si>
  <si>
    <t>Paredes e fachadas</t>
  </si>
  <si>
    <t>Regularização de piso</t>
  </si>
  <si>
    <t>Bloco de concreto intertravado</t>
  </si>
  <si>
    <t>Concreto desempenado</t>
  </si>
  <si>
    <t>Granitina</t>
  </si>
  <si>
    <t>Calha de concreto com grelhas</t>
  </si>
  <si>
    <t>Soleiras em granito e=15cm</t>
  </si>
  <si>
    <t>Rejuntamento de rodapés de cerâmica</t>
  </si>
  <si>
    <t>Rodameio de madeira L=10cm</t>
  </si>
  <si>
    <t>SINAPI</t>
  </si>
  <si>
    <t>Pintura acrílica s/ massa corrida</t>
  </si>
  <si>
    <t>Pintura esmalte em portas em madeira</t>
  </si>
  <si>
    <t>Tratamento em verniz em rodameio de madeira</t>
  </si>
  <si>
    <t>Pintura esmalte em esquadrias e grades de ferro</t>
  </si>
  <si>
    <t>Bancadas e balcões em granito Cinza Andorinha</t>
  </si>
  <si>
    <t xml:space="preserve">Lavatórios em granito Cinza Andorinha </t>
  </si>
  <si>
    <t>Armários e escaninhos em granito Cinza Andorinha ( A-01 ao A-09 )</t>
  </si>
  <si>
    <t>Prateleiras em granito Cinza Andorinha</t>
  </si>
  <si>
    <t>Rodamão em granito h=10cm Cinza Andorinha</t>
  </si>
  <si>
    <t>Acabamento de bosdas em bancadas e balcões de Cinza Andorinha</t>
  </si>
  <si>
    <t>Acabamento de armários e escaninhos de Cinza Andorinha</t>
  </si>
  <si>
    <t>Acabamento de prateleiras de Cinza Andorinha</t>
  </si>
  <si>
    <t>Acabamento de lavatórios  Cinza Andorinha</t>
  </si>
  <si>
    <t>Barras de proteção c=300cm h=45cm</t>
  </si>
  <si>
    <t>unid.</t>
  </si>
  <si>
    <t>Guarda-corpos metálico castelo d"água</t>
  </si>
  <si>
    <t xml:space="preserve">Escadas metálicas do castelo d"água com proteção </t>
  </si>
  <si>
    <t>Plataforma metálica de transição das escadas do castelo d"água</t>
  </si>
  <si>
    <t xml:space="preserve">Bancos retráteis para PNE </t>
  </si>
  <si>
    <t>cj.</t>
  </si>
  <si>
    <t>Barras 90cm para PNE</t>
  </si>
  <si>
    <t>Barras 45cm para PNE</t>
  </si>
  <si>
    <t xml:space="preserve">Bancos de concreto da administração </t>
  </si>
  <si>
    <t>Bancos de concreto do pátio</t>
  </si>
  <si>
    <t xml:space="preserve">Mastros para bandeiras </t>
  </si>
  <si>
    <t>Quadro negro</t>
  </si>
  <si>
    <t>Alçapão de acesso à caixa d'água</t>
  </si>
  <si>
    <t>Tê</t>
  </si>
  <si>
    <t>União</t>
  </si>
  <si>
    <t>Lavatório individual com coluna suspensa, cor branca</t>
  </si>
  <si>
    <t>Cuba de embutir oval grande, cor branca</t>
  </si>
  <si>
    <t>Cuba de embutir redonda pequena, cor branca</t>
  </si>
  <si>
    <t>Bacia sifonada com abertura frontal, cor branca</t>
  </si>
  <si>
    <t>Bacia sifonada infantil, cor branca</t>
  </si>
  <si>
    <t>Bacia sifonada sem abertura frontal, cor branca</t>
  </si>
  <si>
    <t>Assento para bacia com abertura frontal, cor branca</t>
  </si>
  <si>
    <t>Assento para bacia infantil, cor branca</t>
  </si>
  <si>
    <t>Assento para bacia sem abertura frontal, cor branca</t>
  </si>
  <si>
    <t>Cuba para pia de aço inox, 625x505x300mm, acabamento alto brilho</t>
  </si>
  <si>
    <t>Cuba para pia de aço inox, 560x340x140mm, acabamento polido</t>
  </si>
  <si>
    <t>Cuba para pia de aço inox, 400x340x170mm, acabamento polido</t>
  </si>
  <si>
    <t>Tanque duplo com capacidade de 27+30 litros, acabamento alto brilho, 1200x550mm</t>
  </si>
  <si>
    <t>Torneira de mesa, bica alta</t>
  </si>
  <si>
    <t>Torneira de parede</t>
  </si>
  <si>
    <t>Torneira de mesa, bica baixa</t>
  </si>
  <si>
    <t>Torneira elétrica, 5500W</t>
  </si>
  <si>
    <t>Torneira de parede, bica móvel</t>
  </si>
  <si>
    <t>Torneira de mesa, bica móvel</t>
  </si>
  <si>
    <t>Torneira para uso geral</t>
  </si>
  <si>
    <t>Torneira para jardim/mangueira</t>
  </si>
  <si>
    <t>Torneira de bóia, diâmetro 25mm</t>
  </si>
  <si>
    <t>Registro de pressão com canopla p/ chuveiro, diâmetro 3/4"</t>
  </si>
  <si>
    <t>Registro de gaveta bruto, diâmetro 3/4"</t>
  </si>
  <si>
    <t>Registro de gaveta bruto, diâmetro 1"</t>
  </si>
  <si>
    <t>Registro de gaveta bruto, diâmetro 1.1/2"</t>
  </si>
  <si>
    <t>Registro de gaveta bruto, diâmetro 3"</t>
  </si>
  <si>
    <t>Registro de gaveta com canopla, diâmetro 3/4"</t>
  </si>
  <si>
    <t>Registro de gaveta com canopla, diâmetro 1"</t>
  </si>
  <si>
    <t>Registro de gaveta com canopla, diâmetro 1.1/2"</t>
  </si>
  <si>
    <t>Ligação flexível metálica para lavatório de 1/2"</t>
  </si>
  <si>
    <t>Ligação flexível metálica para pia de 3/4"</t>
  </si>
  <si>
    <t>Ducha elétrica com desviador, 5500W, cor branca</t>
  </si>
  <si>
    <t>Ducha higiênica</t>
  </si>
  <si>
    <t>Ducha elétrica 4000W com desviador</t>
  </si>
  <si>
    <t>Chuveiro elétrico , 5500W, acabamento cromado</t>
  </si>
  <si>
    <t>Válvula de descarga duplo acionamento p/ vaso sanitário de 1.1/2"</t>
  </si>
  <si>
    <t>Caixa d'água pré-fabricada capacidade 15000 litros</t>
  </si>
  <si>
    <t>Tubo de descarga VDE, série normal, diâmetro 38 mm</t>
  </si>
  <si>
    <t>Válvula de pé com crivo, 1.1/2"</t>
  </si>
  <si>
    <t>Válvula de retenção com portinhola de bronze, 1"</t>
  </si>
  <si>
    <t>Caixa em alvenaria 30x30 cm - CRG e CTD</t>
  </si>
  <si>
    <t>Caixa em alvenaria 100x160 cm para bombas</t>
  </si>
  <si>
    <t>Tampa de ferro fundido 30x30 cm - tipo leve</t>
  </si>
  <si>
    <t>Tampa de ferro fundido 60x60 cm - tipo leve</t>
  </si>
  <si>
    <t>Braçadeira metálica tipo ômega, diâmetro 25 mm</t>
  </si>
  <si>
    <t>Braçadeira metálica tipo ômega, diâmetro 32 mm</t>
  </si>
  <si>
    <t>Braçadeira metálica tipo ômega, diâmetro 40 mm</t>
  </si>
  <si>
    <t>Braçadeira metálica tipo ômega, diâmetro 50 mm</t>
  </si>
  <si>
    <t>Braçadeira metálica tipo ômega, diâmetro 85 mm</t>
  </si>
  <si>
    <t>Porta -sabonete líquido de parede</t>
  </si>
  <si>
    <t xml:space="preserve">Porta papel-toalha de parede  </t>
  </si>
  <si>
    <t>Porta papel higiênico em louça de embutir</t>
  </si>
  <si>
    <t>Saboneteira em louça de embutir</t>
  </si>
  <si>
    <t>EQUIPAMENTOS</t>
  </si>
  <si>
    <t>Conjunto moto-bomba com rotor em bronze, 3/4 cv, Hman=15mca, Q=5m³/h, 380 Volts, trifásica</t>
  </si>
  <si>
    <t>Automático de bóia nível máximo</t>
  </si>
  <si>
    <t>Automático de bóia nível mínimo</t>
  </si>
  <si>
    <t>TUBULAÇÕES E CONEXÕES DE FERRO GALVANIZADO</t>
  </si>
  <si>
    <t>Tubo</t>
  </si>
  <si>
    <t>Tubo FG roscável, diâmetro 3/4"</t>
  </si>
  <si>
    <t>Tubo FG roscável, diâmetro 1"</t>
  </si>
  <si>
    <t>Tubo FG roscável, diâmetro 1.1/2"</t>
  </si>
  <si>
    <t>Tubo FG roscável, diâmetro 3"</t>
  </si>
  <si>
    <t>Bucha de redução</t>
  </si>
  <si>
    <t xml:space="preserve">Bucha de redução, FG roscável, diâmetro 1"x3/4" </t>
  </si>
  <si>
    <t>Joelho</t>
  </si>
  <si>
    <t>Joelho 90º FG roscável, diâmetro 3/4"</t>
  </si>
  <si>
    <t>Joelho 90º FG roscável, diâmetro 1.1/2"</t>
  </si>
  <si>
    <t>Joelho 90º FG roscável, diâmetro 1"</t>
  </si>
  <si>
    <t>Joelho 90º FG roscável, diâmetro 3"</t>
  </si>
  <si>
    <t>Luva</t>
  </si>
  <si>
    <t>Luva FG, F/F roscável, diâmetro 1"</t>
  </si>
  <si>
    <t>Luva FG, F/F roscável, diâmetro 1.1/2"</t>
  </si>
  <si>
    <t>Te 90º FG roscável, diâmetro 1.1/2"</t>
  </si>
  <si>
    <t>Te 90º FG roscável, diâmetro 1"</t>
  </si>
  <si>
    <t>Te 45º FG roscável, diâmetro 1"</t>
  </si>
  <si>
    <t>União FG roscável MF, diâmetro 1"</t>
  </si>
  <si>
    <t>União FG roscável MF, diâmetro 1.1/2"</t>
  </si>
  <si>
    <t>Niple</t>
  </si>
  <si>
    <t>Niple FG roscável diâmetro 1"</t>
  </si>
  <si>
    <t>DRENAGEM DE ÁGUAS PLUVIAIS</t>
  </si>
  <si>
    <t>Tubo de PVC esgoto série R, ponta e bolsa com anel de borracha, diâmetro 100mm</t>
  </si>
  <si>
    <t xml:space="preserve">  Tubo de PVC esgoto série R, ponta e bolsa com anel de borracha, diâmetro 150mm</t>
  </si>
  <si>
    <t>Tubo de PVC esgoto, tipo Vinifort ou equivalente, ponta e bolsa com junta elástica integrada, diâmetro 150mm</t>
  </si>
  <si>
    <t>Tubo de PVC esgoto, tipo Vinifort ou equivalente, ponta e bolsa com junta elástica integrada, diâmetro 200mm</t>
  </si>
  <si>
    <t>Tubo de PVC esgoto tipo Vinifort ou equivalente, ponta e bolsa com junta elástica integrada,diâmetro 250mm</t>
  </si>
  <si>
    <t>Tubo de PVC esgoto tipo Vinifort ou equivalente, ponta e bolsa com junta elástica integrada,diâmetro 300mm</t>
  </si>
  <si>
    <t>Curva</t>
  </si>
  <si>
    <t>Curva 87°30´ de PVC esgoto Série R,com anel de boracha ,diâmetro 150mm</t>
  </si>
  <si>
    <t>Curva 87°30´ de PVC esgoto Série R,com anel de boracha ,diâmetro 100mm</t>
  </si>
  <si>
    <t>Joelho 45° PVC tipo esgoto, Série R, com anel de borracha, diâmetro 150 mm</t>
  </si>
  <si>
    <t>Joelho 90° PVC tipo esgoto, Série R, com anel de borracha, diâmetro 150 mm</t>
  </si>
  <si>
    <t>Luva de PVC tipo esgoto, série R, com anel borracha diâmetro 100 mm</t>
  </si>
  <si>
    <t>Luva de  PVC tipo esgoto, série R, com anel borracha diâmetro 150 mm</t>
  </si>
  <si>
    <t>Luva de PVC esgoto, tipo Vinifort ou equivalente, com junta elástica integrada, diâmetro 100mm</t>
  </si>
  <si>
    <t>Luva de PVC esgoto, tipo Vinifort ou equivalente, com junta elástica integrada, diâmetro 150mm</t>
  </si>
  <si>
    <t>Luva de PVC esgoto, tipo Vinifort ou equivalente, com junta elástica integrada, diâmetro 200mm</t>
  </si>
  <si>
    <t>Luva de PVC esgoto, tipo Vinifort ou equivalente, com junta elástica integrada, diâmetro 250mm</t>
  </si>
  <si>
    <t>Luva de PVC esgoto, tipo Vinifort ou equivalente, com junta elástica integrada, diâmetro 300mm</t>
  </si>
  <si>
    <t>um</t>
  </si>
  <si>
    <t xml:space="preserve">Tê de inspeção </t>
  </si>
  <si>
    <t>Tê de inspeção de PVC esgoto, série R, com anel de borracha, Ø150x100mm</t>
  </si>
  <si>
    <t>Tê de inspeção de PVC esgoto, série R, com anel de borracha, Ø100x75mm</t>
  </si>
  <si>
    <t>ACESSÓRIOS</t>
  </si>
  <si>
    <t>Ralo hemisférico</t>
  </si>
  <si>
    <t>Ralo hemisférico (formato abacaxi) de ferro fundido, Ø150mm</t>
  </si>
  <si>
    <t>Ralo hemisférico (formato abacaxi) de ferro fundido, Ø100mm</t>
  </si>
  <si>
    <t>Caixa de passagem</t>
  </si>
  <si>
    <t>Caixa de inspeção em alvenaria com fundo em concreto, 60x60cm</t>
  </si>
  <si>
    <t>Tampa de concreto 60x60cm para caixa de inspeção</t>
  </si>
  <si>
    <t>Caixa de ralo em alvenaria com fundo em concreto, 40x40cm</t>
  </si>
  <si>
    <t>Grelha de ferro fundido 40x40cm, tipo leve, para caixa de ralo</t>
  </si>
  <si>
    <t>Caixa de brita 40x40cm</t>
  </si>
  <si>
    <t>Poço de visita</t>
  </si>
  <si>
    <t>Tampa para inspeção</t>
  </si>
  <si>
    <t>Chapa de aço galvanizado aparafusável, 15x15cm, para inspeção em alvenaria</t>
  </si>
  <si>
    <t>Grelha</t>
  </si>
  <si>
    <t>Calha de piso em PVC DN 130, com grelha</t>
  </si>
  <si>
    <t>Calha de cobertura em PVC DN 130</t>
  </si>
  <si>
    <t>ESGOTOS SANITÁRIOS</t>
  </si>
  <si>
    <t>Redução</t>
  </si>
  <si>
    <t xml:space="preserve">Ligação para saída de vaso sanitário </t>
  </si>
  <si>
    <t>Adaptadpr para saída de vaso sanitário série N 100mm</t>
  </si>
  <si>
    <t>Vedação para saída de vaso sanitário</t>
  </si>
  <si>
    <t>Vedação para saída de vaso sanitário série N 100mm</t>
  </si>
  <si>
    <t>Adaptadores para sifão</t>
  </si>
  <si>
    <t>Adaptador para válvula de pia,lavatório ,tanque e bebedouro série N 40x1"</t>
  </si>
  <si>
    <t>Tê série R 100x50mm</t>
  </si>
  <si>
    <t>Tê série R 75x50mm</t>
  </si>
  <si>
    <t>Tê série R 100mm</t>
  </si>
  <si>
    <t>Tê série R 75mm</t>
  </si>
  <si>
    <t>Tê série N 50mm</t>
  </si>
  <si>
    <t>Caixa sinfonada</t>
  </si>
  <si>
    <t>Corpo caixa sifonada 250x230x75mm</t>
  </si>
  <si>
    <t>Corpo caixa sifonada 150x185x75mm</t>
  </si>
  <si>
    <t>Ralo seco</t>
  </si>
  <si>
    <t>Corpo caixa seca 100x100x40mm</t>
  </si>
  <si>
    <t>Grelha redonda de alumínio 150mm</t>
  </si>
  <si>
    <t>Grelha redonda de alumínio 100mm</t>
  </si>
  <si>
    <t>Grelha redonda escamoteável em aço inox,cromada, com caixilio 150mm</t>
  </si>
  <si>
    <t>Grelha redonda escamoteável em aço inox,cromada, com caixilio 100mm</t>
  </si>
  <si>
    <t>Calha de piso normal em PVC, cor branca, DN 130, 250cm x 129mmx140mm</t>
  </si>
  <si>
    <t>Grelha para calha de piso normal em PVC, cor branca, DN 130, 500mm x 128mm x 20mm</t>
  </si>
  <si>
    <t>Antiespuma 150mm</t>
  </si>
  <si>
    <t>Tampa cega redonda de alumínio 250mm</t>
  </si>
  <si>
    <t>Porta grelha redondo cromado 250mm</t>
  </si>
  <si>
    <t>Porta grelha redondo cromado 150mm</t>
  </si>
  <si>
    <t>Porta grelha redondo cromado 100mm</t>
  </si>
  <si>
    <t>Caixa de gordura</t>
  </si>
  <si>
    <t>Caixa de gordura dupla ,120 litros, 60x60x95 cm</t>
  </si>
  <si>
    <t>Caixa de gordura especial,350 litros ,80x80x105 cm</t>
  </si>
  <si>
    <t>Tampa de ferro fundido 60x60 cm,tipo leve,para caixas de gordura dupla e especial</t>
  </si>
  <si>
    <t>Terminal de ventilação</t>
  </si>
  <si>
    <t>Terminal de ventilação 75mm</t>
  </si>
  <si>
    <t>Terminal de ventilação 50mm</t>
  </si>
  <si>
    <t>Caixa de inspeção em alvenaria</t>
  </si>
  <si>
    <t>Caixa de inspeção em alvenaria 80x80cm</t>
  </si>
  <si>
    <t xml:space="preserve">INSTALAÇÕES ELÉTRICAS </t>
  </si>
  <si>
    <t>Haste para aterramento</t>
  </si>
  <si>
    <t>Haste de aço galvanizado recoberta com 200 micras de cobre de diâmetro nominal de 5/8" com 3 metros de comprimento.</t>
  </si>
  <si>
    <t>Caixa de inspeção tipo solo em PVC, com tampa de ferro de 30cm.</t>
  </si>
  <si>
    <t>Conector em bronze para conecção de dois cabos com a haste.</t>
  </si>
  <si>
    <t xml:space="preserve">Cordoalha de cobre nú </t>
  </si>
  <si>
    <t>Cordoalha de cobre nú 50mm2</t>
  </si>
  <si>
    <t>Cordoalha de cobre nú 35mm2</t>
  </si>
  <si>
    <t>Quadros de Força</t>
  </si>
  <si>
    <t>Quadro de medição completo com TC(transformador de corrente) para medição em baixa tensão, compatível com disjuntor trifásico geral de entrada de 500A, padrão da concessionária local.</t>
  </si>
  <si>
    <t xml:space="preserve">Quadro de comando de sobrepor completo com porta e trinco, com 4 barramentos de cobre de 2"x1/4" para as fases e o neutro e 1"x3/16" para proteção. </t>
  </si>
  <si>
    <t xml:space="preserve">Quadro de comando de embutir completo com porta e trinco, com 4 barramentos de cobre de 1/2"x1/8" para as fases e o neutro e 1/2"x1/16" para proteção. </t>
  </si>
  <si>
    <t xml:space="preserve">Quadro de comando de embutir completo com porta e trinco, com 4 barramentos de cobre de 5/8"x1/8" para as fases e o neutro e 1/2"x1/16" para proteção. </t>
  </si>
  <si>
    <t xml:space="preserve">Quadro de comando de embutir completo com porta e trinco, com 4 barramentos de cobre de 3/4"x1/8" para as fases e o neutro e 5/8"x1/16" para proteção. </t>
  </si>
  <si>
    <t>Quadro de comando de embutir completo com porta e trinco</t>
  </si>
  <si>
    <t>Centro de distribuição de iluminação e tomadas</t>
  </si>
  <si>
    <t xml:space="preserve">Quadro de distribuição de embutir, 24 módulos (2x12) completo com barramentos 150A, placa de montagem, porta interna e perfis verticais com trilhos DIN para fixação de acessórios. </t>
  </si>
  <si>
    <t xml:space="preserve">Quadro de distribuição de embutir, 70 módulos (2x35) completo com barramentos 150A, placa de montagem, porta interna e perfis verticais com trilhos DIN para fixação de acessórios. </t>
  </si>
  <si>
    <t>Quadro de distribuição de embutir, 56 módulos (2x28) completo com barramentos 225A, placa de montagem, porta interna e perfis verticais com trilhos DIN para fixação de acessórios. Ref. Comercial: CEMAR  (Ref. QDETG UX 225A) ou equivalente.</t>
  </si>
  <si>
    <t xml:space="preserve">Eletrodutos e Acessórios </t>
  </si>
  <si>
    <t xml:space="preserve">Eletroduto metálico flexível, Ø3/4” </t>
  </si>
  <si>
    <t xml:space="preserve">Eletroduto PVC flexível corrugado reforçado, Ø3/4” </t>
  </si>
  <si>
    <t xml:space="preserve">Eletroduto PVC flexível corrugado reforçado, Ø1” </t>
  </si>
  <si>
    <t xml:space="preserve">Eletroduto de Aço Galvanizado, tipo pesado, entradas lisas,   Ø 3/4"x 3,00 m                      </t>
  </si>
  <si>
    <t>Eletroduto de Pead-Polietileno de alta densidade corrugado, Ø1 1/2"</t>
  </si>
  <si>
    <t>Eletroduto de Pead-Polietileno de alta densidade corrugado, Ø2"</t>
  </si>
  <si>
    <t>Eletroduto de Pead-Polietileno de alta densidade corrugado, Ø3"</t>
  </si>
  <si>
    <t>Eletroduto de Pead-Polietileno de alta densidade corrugado, Ø4"</t>
  </si>
  <si>
    <t>Eletroduto de Pead-Polietileno de alta densidade corrugado, Ø5"</t>
  </si>
  <si>
    <t>Curva 90º de PVC, série reforçada, Ø 3/4"</t>
  </si>
  <si>
    <t>Abraçadeira de aço galvanizado,  Ø 3/4”, tipo "copo"</t>
  </si>
  <si>
    <t>Abraçadeira de aço galvanizado,  Ø 1”, tipo "copo"</t>
  </si>
  <si>
    <t>Cabos e Fios (condutores)</t>
  </si>
  <si>
    <t>Condutor de cobre unipolar, isolação em PVC/70°C,camada de proteção em PVC,não propagador de chamas, classe de tensão 750V, encordoamento classe 5, flexível , com as seguintes seções nominais:</t>
  </si>
  <si>
    <t>#2,5mm2</t>
  </si>
  <si>
    <t>#4mm2</t>
  </si>
  <si>
    <t>#6mm2</t>
  </si>
  <si>
    <t>Condutor de cobre unipolar, isolação em PVC/70°C,camada de proteção em PVC,não propagador de chamas, classe de tensão 1kV, encordoamento classe 5, flexível , com as seguintes seções nominais:</t>
  </si>
  <si>
    <t>#10mm2</t>
  </si>
  <si>
    <t>#16mm2</t>
  </si>
  <si>
    <t>#25mm2</t>
  </si>
  <si>
    <t>#35mm2</t>
  </si>
  <si>
    <t>#50mm2</t>
  </si>
  <si>
    <t>Cabo tripolar , condutor de cobre , isolação em PVC/70°, não propagador de chama , classe de tensão ,encordoamento classe 5 , flexível , com as seguintes seções nominais:</t>
  </si>
  <si>
    <t>3x1,5mm2</t>
  </si>
  <si>
    <t>3x2,5mm2</t>
  </si>
  <si>
    <t>Caixas de Passagem</t>
  </si>
  <si>
    <t>Caixa de passagem em PVC, série reforçada, 4x2”</t>
  </si>
  <si>
    <t>Caixa de ferro esmaltada, octogonal, 4x4”</t>
  </si>
  <si>
    <t>Caixa de passagem metálica, quadrada, 20x20” com tampa</t>
  </si>
  <si>
    <t>Caixa de passagem 20x20cm em alvenaria com tampa</t>
  </si>
  <si>
    <t>Caixa de passagem 40x40cm em alvenaria com tampa</t>
  </si>
  <si>
    <t>Chaves com Fusíveis</t>
  </si>
  <si>
    <t>Base-fusível completa (com tampa, anel de proteção e parafuso de ajuste), fusíveis diazed de 10A..</t>
  </si>
  <si>
    <t>Base-fusível completa (com tampa, anel de proteção e parafuso de ajuste), fusíveis diazed de 6A.</t>
  </si>
  <si>
    <t>Relé térmico de sobrecarga 1,8A a 2,5A.</t>
  </si>
  <si>
    <t>Contator de potência bobina 110V/60Hz.</t>
  </si>
  <si>
    <t>Alarme sonoro, 110V/60Hz, com frequência tonal diferente do alarme contra incêndio.</t>
  </si>
  <si>
    <t>Controle do reservatório superior, composto por chave nível tipo bóia, com haste móvel e contatos reversíveis (NA,NF).</t>
  </si>
  <si>
    <t>Controle do reservatório inferior, composto por chave nível tipo bóia, com haste móvel e contatos reversíveis (NA,NF).</t>
  </si>
  <si>
    <t>Alarme de extravasamento do reservatório inferior, composto por chave nível tipo bóia, com haste móvel e contatos reversíveis (NA,NF).</t>
  </si>
  <si>
    <t>Comutador com retenção, ф 22mm, cor preta, 3 posições (zero central), com blocos de contato 2NA+2NF.</t>
  </si>
  <si>
    <t>Comutador com retenção, ф22mm, cor preta, 2 posições, com blocos de contato 2NA+2NF</t>
  </si>
  <si>
    <t>Sinalizador luminoso, redondo, aro frontal pretonas cor vermelha (vm) com lâmpada neon/220V, soquete BA9S</t>
  </si>
  <si>
    <t>Sinalizador luminoso, redondo, aro frontal pretonas cor âmbar (am) com lâmpada neon/110V, soquete BA9S</t>
  </si>
  <si>
    <t>Disjuntores</t>
  </si>
  <si>
    <t>Mini-Disjuntor monopolar, tipo 5Sx1, curva C, 20A</t>
  </si>
  <si>
    <t>Mini-Disjuntor monopolar, tipo 5Sx1, curva C, 25A.</t>
  </si>
  <si>
    <t>Mini-Disjuntor bipolar, tipo 5Sx1, curva C, 20A</t>
  </si>
  <si>
    <t>Mini-Disjuntor bipolar, tipo 5Sx1, curva C, 25A</t>
  </si>
  <si>
    <t>Mini-Disjuntor tripolar, tipo 5Sx1, curva C, 15A</t>
  </si>
  <si>
    <t>Mini-Disjuntor tripolar, tipo 5Sx1, curva C, 80A</t>
  </si>
  <si>
    <t>Mini-Disjuntor tripolar, tipo 5Sx2, curva C, 32A</t>
  </si>
  <si>
    <t>Mini-Disjuntor tripolar, tipo 5Sx2, curva C, 50A</t>
  </si>
  <si>
    <t>Disjuntor tripolar, 3VF23-13, IN= 32A, Icc = 25 kA/220V.</t>
  </si>
  <si>
    <t>Disjuntor tripolar, 3VF23-13, IN= 100A, Icu = 65 kA/220V</t>
  </si>
  <si>
    <t>Disjuntor tripolar, 3VF23-13, IN= 125A, Icu = 65 kA/220V</t>
  </si>
  <si>
    <t>Disjuntor tripolar tipo LFC3M450, IN= 350A, Icu = 65 kA/220V, tensão nominal máxima 240V</t>
  </si>
  <si>
    <t>Módulo Diferencial Residual (DDR) de alta sensibilidade, bipolar, 25A com corrente nominal residual de 30mA.</t>
  </si>
  <si>
    <t>Módulo Diferencial Residual (DDR) de alta sensibilidade, tetrapolar, 25A com corrente nominal residual de 30mA.</t>
  </si>
  <si>
    <t>Dispositivo de Proteção contra Surtos (DPS), monopolar, tensão nominal máxima 275 VCA, corrente de surto máxima 40kA</t>
  </si>
  <si>
    <t>Iluminação e Tomadas</t>
  </si>
  <si>
    <t>Luminárias</t>
  </si>
  <si>
    <t xml:space="preserve">Luminária de sobrepor completa com 2 lâmpadas fluorescentes tubulares de 32W com reator eletrônico duplo. </t>
  </si>
  <si>
    <t>Luminária de sobrepor completa com 2 lâmpadas fluorescentes tubulares de 16W com reator eletrônico duplo.</t>
  </si>
  <si>
    <t xml:space="preserve">Arandela completa com uma lâmpada incandescente de 60W comandada por dimmer. </t>
  </si>
  <si>
    <t>Arandela completa com uma lâmpada fluorescente compacta de 20W.</t>
  </si>
  <si>
    <t xml:space="preserve">Projetor completo com uma lâmpada a vapor metálico de 250W, ignitor e reator eletrônico de alta freqüência, alto fator de potência e baixa taxa de distorção harmônica (FP &gt; 0,92 e THD &lt; 10%). </t>
  </si>
  <si>
    <t xml:space="preserve">Projetor completo com uma lâmpada a vapor metálico de 150W, ignitor e reator eletrônico de alta freqüência, alto fator de potência e baixa taxa de distorção harmônica (FP &gt; 0,92 e THD &lt; 10%). </t>
  </si>
  <si>
    <t>Luminária de embutir em piso completa com uma lâmpada a vapor metálico de 70W, grau de proteção IP 65 (proteção hermética contra poeira e proteção contra jatos d´água), com ignitor e reator eletrônico de alta freqüência, alto fator de potência e baixa tax</t>
  </si>
  <si>
    <t xml:space="preserve">Interruptores </t>
  </si>
  <si>
    <t>Interruptor simples para montagem em paineis, 8A/250V.</t>
  </si>
  <si>
    <t xml:space="preserve">Interruptor simples, 10A, 250V. </t>
  </si>
  <si>
    <t>Interruptor 2 seções, 10A por seção, 250V.</t>
  </si>
  <si>
    <t>Interruptor 3 seções, 10A por seção, 250V.</t>
  </si>
  <si>
    <t>Interruptor paralelo (three way) 1 seção, 10A por seção, 250V.</t>
  </si>
  <si>
    <t xml:space="preserve">Interruptor paralelo (three way) 2 seções, 10A por seção, 250V. </t>
  </si>
  <si>
    <t>Interruptor paralelo (three way) 3 seções, 10A por seção, 250V.</t>
  </si>
  <si>
    <t>Suporte de interruptor simples para duto em aço perfil revestido com pintura em epóxi a pó.</t>
  </si>
  <si>
    <t xml:space="preserve">Variador de luminosidade rotativo (dimmer) 220V/300W com espelho. </t>
  </si>
  <si>
    <t xml:space="preserve">Espelho 4x2" com entrada para interruptor simples. </t>
  </si>
  <si>
    <t xml:space="preserve">Espelho 4x2" com entrada para interruptor de 2 seções. </t>
  </si>
  <si>
    <t xml:space="preserve">Espelho 4x2" com entrada para interruptor de 3 seções. </t>
  </si>
  <si>
    <t xml:space="preserve">Espelho 4x4" com entrada para dois módulos de interruptores de 3 seções. </t>
  </si>
  <si>
    <t xml:space="preserve">Tomadas </t>
  </si>
  <si>
    <t xml:space="preserve">Tomada universal, quadrada, 2P+T, 15A/250V, cor preta. </t>
  </si>
  <si>
    <t xml:space="preserve">Suporte de tomadas para duto em aço perfil revestido com pintura em epóxi a pó, com entrada para duas tomadas quadradas 2P+T. </t>
  </si>
  <si>
    <t>Tomada universal, circular, 2P+T, 15A/250V, cor preta.</t>
  </si>
  <si>
    <t>Tomada universal, circular, 3P, 20A/250V, cor preta.</t>
  </si>
  <si>
    <t>Espelho com entrada para tomada circular 2P+T.</t>
  </si>
  <si>
    <t>Espelho com furo.</t>
  </si>
  <si>
    <t xml:space="preserve">Fixadores </t>
  </si>
  <si>
    <t xml:space="preserve">Chubadores 3/8"CBA </t>
  </si>
  <si>
    <t>Parafuso e bucha S6</t>
  </si>
  <si>
    <t>Suspensão simples para tirante 1/4"</t>
  </si>
  <si>
    <t>Suspensão para luminária</t>
  </si>
  <si>
    <t>Porca sextavada e arruela lisa 1/4"</t>
  </si>
  <si>
    <t xml:space="preserve">Vergalhão rosca total 1/4"  </t>
  </si>
  <si>
    <t>Captores</t>
  </si>
  <si>
    <t>Pára-raios, tipo Franklin</t>
  </si>
  <si>
    <t>pç</t>
  </si>
  <si>
    <t>Cordoalha de cobre nu, têmpera dura, 35mm²</t>
  </si>
  <si>
    <t xml:space="preserve">Barra de aço galvanizado, Ø10mm x 6,00m  </t>
  </si>
  <si>
    <t>Conectores e Terminais</t>
  </si>
  <si>
    <t>Conector  de bronze fosforoso, haste de 5/8"/cabo de 50 mm²</t>
  </si>
  <si>
    <t>Conector  de bronze,"split bolt" para  cordoalha de 35 mm²</t>
  </si>
  <si>
    <t>Conector  de furo vertical, Ø10mm/cabo de 35 mm²</t>
  </si>
  <si>
    <t>Clips de aço galvanizado a fogo, Ø10mm</t>
  </si>
  <si>
    <t>Cabos de Descida</t>
  </si>
  <si>
    <t>Eletrodos de Terra</t>
  </si>
  <si>
    <t xml:space="preserve">Haste de aço revestida de camada de cobre, 200microns, no mínimo, Ø5/8" x 3,00m  </t>
  </si>
  <si>
    <t>Cordoalha de cobre nu , 50 mm²</t>
  </si>
  <si>
    <t>Caixa de inspeção</t>
  </si>
  <si>
    <t>Caixa de inspeção, PVC de 12", com tampa de aço galvanizado,conforme detalhe no projeto</t>
  </si>
  <si>
    <t>Equipamentos Passivos</t>
  </si>
  <si>
    <t>Patch Panel 19"  - 24 portas, Categoria 6</t>
  </si>
  <si>
    <t xml:space="preserve">un </t>
  </si>
  <si>
    <t>Bloco 110 para rack 19” 100 pares 1,75” de altura</t>
  </si>
  <si>
    <t xml:space="preserve">Guia de Cabos Frontal, fechado </t>
  </si>
  <si>
    <t>Guia de Cabos Traseiro</t>
  </si>
  <si>
    <t>Trava Path Panel</t>
  </si>
  <si>
    <t xml:space="preserve">Guia de Cabos Vertical, fechado </t>
  </si>
  <si>
    <t xml:space="preserve">Guia de Cabos Superior, fechado </t>
  </si>
  <si>
    <t xml:space="preserve">Cabos em par trançados </t>
  </si>
  <si>
    <t>Cabo par trançado não blindado (UTP)-4 pares 24 AWG,100 Ohms - Categoria 6</t>
  </si>
  <si>
    <t>Cabo telefônico interno CI-50, 20 pares</t>
  </si>
  <si>
    <t>Cabos de Conexão</t>
  </si>
  <si>
    <t>Cabos de conexões – Patch Cord ultra flexível com RJ 45 nas 2 pontas - 1,50 metros</t>
  </si>
  <si>
    <t>Cabos de conexões – Patch Cord ultra flexível com RJ 45 em 1 ponta - 1,50 metros</t>
  </si>
  <si>
    <t>Cabos de conexões – Patch Cord (Azul) ultra flexível com RJ 45 nas 2 pontas - 3,00 metros</t>
  </si>
  <si>
    <t>Cabos de conexões – Patch cord 110 / RJ-45 1 par -1,50m</t>
  </si>
  <si>
    <t>Tomada modular RJ-45 Categoria 6</t>
  </si>
  <si>
    <t>Conector de TV Tipo F (Coaxial)</t>
  </si>
  <si>
    <t>Caixas e acessórios</t>
  </si>
  <si>
    <t xml:space="preserve">Condulete metálico, tipo C, para eletroduto de ponta lisa, Ø 3/4" </t>
  </si>
  <si>
    <t>Caixa subterrânea em alvenaria, tipo R1,60x35x50cm, com tampão em ferro fundido</t>
  </si>
  <si>
    <t>Caixa de sobrepor, em aço estampado com pintura eletrostática à base de epoxi, na cor cinza, com fundo de madeira de lei envernizada, porta com trinco e fechadura,80X80X20cm</t>
  </si>
  <si>
    <t>Tampa para condulete metálico com espaço para 2 módulos RJ-45</t>
  </si>
  <si>
    <t>Espelho para caixa 4x2" com espaço para 2 módulos RJ-45</t>
  </si>
  <si>
    <t>Tampa para condulete metálico com espaço uma tomada tipo F</t>
  </si>
  <si>
    <t>Espelho para caixa 4x2" com espaço uma tomada tipo F (Cabo coaxial de TV)</t>
  </si>
  <si>
    <t xml:space="preserve">Caixa - 4x2" - aço estampado e esmaltado </t>
  </si>
  <si>
    <t>Eletrodutos metálicos ultra-flexíveis aspirado:</t>
  </si>
  <si>
    <t>Ø 1"</t>
  </si>
  <si>
    <t>Ø 3/4"</t>
  </si>
  <si>
    <t>Eletroduto de aço galvanizado a quente, tipo pesado</t>
  </si>
  <si>
    <t>Eletroduto de aço galvanizado a quente, tipo pesado, rosqueável</t>
  </si>
  <si>
    <t>Eletroduto de PEAD flexível corrugado</t>
  </si>
  <si>
    <t xml:space="preserve">Ø 4" </t>
  </si>
  <si>
    <t>Abraçadeira de aço galvanizado a quente, tipo "D", para eletrodutos</t>
  </si>
  <si>
    <t>Chumbador CBA com parafuso e arruela lisa, Ø1/4"X2"</t>
  </si>
  <si>
    <t>Bucha S/8</t>
  </si>
  <si>
    <t>Parafuso, rosca soberba, cabeça sextavada, 1/4"x2", aço galvanizado</t>
  </si>
  <si>
    <t>Porca sextavada, aço galvanizado a quente, Ø1/4"</t>
  </si>
  <si>
    <t>Arruela lisa, aço galvanizado a quente, Ø1/4"</t>
  </si>
  <si>
    <t xml:space="preserve">Eletrocalhas, Perfilados e Acessórios </t>
  </si>
  <si>
    <t>Eletrocalha com virola (perfil "C"), lisa, em aço galvanizado a quente, com tampa, chapa #18 MSG, 100x50x3000mm</t>
  </si>
  <si>
    <t>Curva Horizontal 90°, lisa, com tampa,100x50mm</t>
  </si>
  <si>
    <t>Te Vertical de Descida, liso, com tampa,100x50mm</t>
  </si>
  <si>
    <t>Te Horizontal 90°, liso, com tampa,100x50mm</t>
  </si>
  <si>
    <t>Saída Vertical p/ eletrodutos, Ø3/4"</t>
  </si>
  <si>
    <t>Terminal de fechamento, 100x50mm</t>
  </si>
  <si>
    <t>Junção Simples, 50mm</t>
  </si>
  <si>
    <t>Mão Francesa, 38x38x210 mm</t>
  </si>
  <si>
    <t>Parafuso cabeça lentilha, com fenda, Ø1/4"</t>
  </si>
  <si>
    <t>Parafuso cabeça lentilha, autotravante, Ø1/4"</t>
  </si>
  <si>
    <t>Suspensão ômega, 100x50mm</t>
  </si>
  <si>
    <t>Porca losangular com mola, Ø1/4"</t>
  </si>
  <si>
    <t>Vergalhão rosca total (tirante),em aço galvanizado a quente, Ø1/4"x3000mm</t>
  </si>
  <si>
    <t>Arruela lisa, em aço galvanizado a quente, Ø1/4"</t>
  </si>
  <si>
    <t>Box reto ø3/4" em alumínio</t>
  </si>
  <si>
    <t>Dutos de passagem e Acessórios</t>
  </si>
  <si>
    <t>Perfil base sem tampa em aço 129 x 44 x 2000mm(*)</t>
  </si>
  <si>
    <t>Divisor “L” 2000mm.(*)</t>
  </si>
  <si>
    <t>Tampa perfil acabamento na cor bege 1000mm.(*)</t>
  </si>
  <si>
    <t>Derivação "L"(*)</t>
  </si>
  <si>
    <t>Fixa cabo,(*)</t>
  </si>
  <si>
    <t>Terminal,(*)</t>
  </si>
  <si>
    <t>Suporte de tomada tipo RJ, 2 furos, bege</t>
  </si>
  <si>
    <t>Teste de desempenho dos pontos lógicos ( voz e dados )</t>
  </si>
  <si>
    <t>Pontos lógicos, categoria 6</t>
  </si>
  <si>
    <t>AR CONDICIONADO CENTRAL</t>
  </si>
  <si>
    <t>Gaiola anti-furto em aço para aparelho condicionador de janela 30 kBTU/h</t>
  </si>
  <si>
    <t>Gaiola anti-furto em aço para aparelho condicionador de janela 21 kBTU/h</t>
  </si>
  <si>
    <t>Gaiola anti-furto em aço para aparelho condicionador de janela 10 kBTU/h</t>
  </si>
  <si>
    <t>VENTILAÇÃO MECÃNICA</t>
  </si>
  <si>
    <t>REDE DE DUTOS</t>
  </si>
  <si>
    <t>Duto para exaustão de ar, diâmetro 19,5 cm, chapa galvanizada ( 4 kg/m² )</t>
  </si>
  <si>
    <t>Duto para exaustão de ar, diâmetro 40 cm, chapa galvanizada ( 4 kg/m² )</t>
  </si>
  <si>
    <t>Boca de ar tipo saída para descarga horizontal com filtro em tela , diâmetro 40 cm</t>
  </si>
  <si>
    <t>Conexão tipo curva , diâmetro 19,5 cm</t>
  </si>
  <si>
    <t>Conexão tipo curva , diâmetro 40 cm</t>
  </si>
  <si>
    <t>Conexão alargadora de seção ( expanção diâmetro 19,5 / diâmetro 40 cm )</t>
  </si>
  <si>
    <t xml:space="preserve">EQUIPAMENTOS AUXILIARES </t>
  </si>
  <si>
    <t>Coifa industrial simples de exaustão tipo " ilha " 60 x 90 com descarga centrada circular, diâmetro 19,5 cm</t>
  </si>
  <si>
    <t>Apoio simples ("berço") para tubulação horizontal de exaustão , diâm 40 cm</t>
  </si>
  <si>
    <t>Apoio simples ("berço") para tubulação horizontal de exaustão , diâm 19,5 cm</t>
  </si>
  <si>
    <t>Apoio simples ("berço") para tubulação vertical de exaustão , diâmetro 40 cm</t>
  </si>
  <si>
    <t>Abraçadeira simples para duto de exaustão ,diâmetro 40 cm</t>
  </si>
  <si>
    <t>TUBULAÇÕES DE AÇO CARBONO E CONEXÕES DE FERRO MALEÁVEL</t>
  </si>
  <si>
    <t>Tubo de aço sem costura SCH-40 ASTM A-106, diâmetro 3/4"</t>
  </si>
  <si>
    <t>Tubo de aço sem costura SCH-40 ASTM A-106, diâmetro 1/2"</t>
  </si>
  <si>
    <t xml:space="preserve">Tê de redução NPT classe 300, roscável, diâmetro 3/4"x1/2" </t>
  </si>
  <si>
    <t xml:space="preserve">Luva de redução FG NPT classe 300, roscável, diâmetro 3/4"x1/2" </t>
  </si>
  <si>
    <t xml:space="preserve">Luva de redução FG NPT classe 300, roscável, diâmetro 1/2"x1/4" </t>
  </si>
  <si>
    <t>Niple NPT classe 300, diâmetro 3/4"</t>
  </si>
  <si>
    <t>Niple NPT classe 300, diâmetro 1/2"</t>
  </si>
  <si>
    <t>Meia luva</t>
  </si>
  <si>
    <t>Meia luva com assento para solda NPT classe 300, diâmetro 3/4"</t>
  </si>
  <si>
    <t>União NPT classe 300, diâmetro 3/4"</t>
  </si>
  <si>
    <t>Cotovelo</t>
  </si>
  <si>
    <t>Cotovelo FG NPT classe 300, diâmetro 3/4"</t>
  </si>
  <si>
    <t>Cotovelo FG NPT classe 300, diâmetro 1/2"</t>
  </si>
  <si>
    <t>Válvula</t>
  </si>
  <si>
    <t>Válvula esfera NPT classe 300, diâmetro 3/4"</t>
  </si>
  <si>
    <t>Tampão</t>
  </si>
  <si>
    <t>Tampão NPT classe 300, diâmetro 3/4"</t>
  </si>
  <si>
    <t>Tampão NPT classe 300, diâmetro 1/4"</t>
  </si>
  <si>
    <t>EQUIPAMENTOS E ACESSÓRIOS</t>
  </si>
  <si>
    <t>Pig Tail</t>
  </si>
  <si>
    <t>Pig tail flexível de borracha para botijão P45</t>
  </si>
  <si>
    <t>Regulador</t>
  </si>
  <si>
    <t>Regulador de 1° estágio, NPT, com manômetro, diâmetro 1/2"</t>
  </si>
  <si>
    <t>Regulador de 2° estágio, baixa pressão, NPT com registro</t>
  </si>
  <si>
    <t>Registro</t>
  </si>
  <si>
    <t>Registro de linha NPT 1/2" x SAE 3/8"</t>
  </si>
  <si>
    <t>Manômetro</t>
  </si>
  <si>
    <t>Manômetro com caixa em aço carbono, 0-300 psi, NPT entrada 1/4"</t>
  </si>
  <si>
    <t>Braçadeira</t>
  </si>
  <si>
    <t>Braçadeira metálica tipo ômega para tubo diâmetro 3/4"</t>
  </si>
  <si>
    <t>Suporte tipo L para extintor</t>
  </si>
  <si>
    <t>Suporte tipo bandeja para bloco autônomo de emergência (2x55W)</t>
  </si>
  <si>
    <t>Bloco autônomo 2x7W para iluminação de emergência nos ambientes</t>
  </si>
  <si>
    <t>Bloco autônomo 2x7W para saída de emergência, com indicação "SAÍDA"</t>
  </si>
  <si>
    <t>Bloco autônomo 2x55W para iluminação de emergência no pátio</t>
  </si>
  <si>
    <t>Sinalizador fotoluminescente de saída para direita</t>
  </si>
  <si>
    <t>Sinalizador fotoluminescente de saída para esquerda</t>
  </si>
  <si>
    <t>Sinalizador fotoluminescente para extintor</t>
  </si>
  <si>
    <t>Sinalizador fotoluminescente “Proibido Fumar”</t>
  </si>
  <si>
    <t>Sinalizador fotoluminescente “Proibido produzir chamas”</t>
  </si>
  <si>
    <t>Sinalizador fotoluminescente “Cuidado, risco de incêndio”</t>
  </si>
  <si>
    <t>Sinalizador fotoluminescente “Cuidado, risco de choque elétrico”</t>
  </si>
  <si>
    <t>m2</t>
  </si>
  <si>
    <t>m3</t>
  </si>
  <si>
    <t>und</t>
  </si>
  <si>
    <t>Conjunto de moto bomba com potência de 1,5 cv, inclusive abrigo, registro gaveta 1 pol bruto, válvula de ret. Hor. 1 pol.</t>
  </si>
  <si>
    <t>Grama esmeralda em rolos</t>
  </si>
  <si>
    <t>Jardim Interno</t>
  </si>
  <si>
    <t>Ixoria</t>
  </si>
  <si>
    <t>ud</t>
  </si>
  <si>
    <t>Buxinhos plantado em vaso (tam. médio)</t>
  </si>
  <si>
    <t>Hemigrafis roxo</t>
  </si>
  <si>
    <t>Maranta bicolor</t>
  </si>
  <si>
    <t>Moreia</t>
  </si>
  <si>
    <t>Saco de casca de pinus (acabamento)</t>
  </si>
  <si>
    <t>Confecção e Instalação de Letras Caixa de aço galvanizado com 4 letras com altura de 40 cm e 15 letras 20 cm.</t>
  </si>
  <si>
    <t>Confecção e Instalação de brasão da Prefeitura de Várzea Grande em relevo em aço galvanizado com altura de 30 cm.</t>
  </si>
  <si>
    <t>Fornecimento e colocação de placa de aço inox gravada 70x50cm</t>
  </si>
  <si>
    <t>Execução de dreno cego</t>
  </si>
  <si>
    <t xml:space="preserve">Impermeabilização de mureta </t>
  </si>
  <si>
    <t>SERVIÇOS FINAIS</t>
  </si>
  <si>
    <t>Limpeza final da obra</t>
  </si>
  <si>
    <t>ITEM</t>
  </si>
  <si>
    <t>CÓDIGO</t>
  </si>
  <si>
    <t>FONTE</t>
  </si>
  <si>
    <t>M</t>
  </si>
  <si>
    <t>ASSENTAMENTO TUBO PVC COM JUNTA ELASTICA, DN 50 MM - (OU RPVC, OU PVC DEFOFO, OU PRFV) - PARA AGUA.</t>
  </si>
  <si>
    <t>ASSENTAMENTO TUBO PVC COM JUNTA ELASTICA, DN 75 MM - (OU RPVC, OU PVC DEFOFO, OU PRFV) - PARA AGUA.</t>
  </si>
  <si>
    <t>ASSENTAMENTO TUBO PVC COM JUNTA ELASTICA, DN 100 MM - (OU RPVC, OU PVC DEFOFO, OU PRFV) - PARA AGUA.</t>
  </si>
  <si>
    <t>ASSENTAMENTO TUBO PVC COM JUNTA ELASTICA, DN 400 MM - (OU RPVC, OU PVC DEFOFO, OU PRFV) - PARA AGUA.</t>
  </si>
  <si>
    <t>ASSENTAMENTO TUBO PVC COM JUNTA ELASTICA, DN 500 MM - (OU RPVC, OU PVC DEFOFO, OU PRFV) - PARA AGUA.</t>
  </si>
  <si>
    <t>ASSENTAMENTO TUBO PVC COM JUNTA ELASTICA, DN 600 MM - (OU RPVC, OU PVC DEFOFO, OU PRFV) - PARA AGUA.</t>
  </si>
  <si>
    <t>ASSENTAMENTO TUBO PVC COM JUNTA ELASTICA, DN 700 MM - (OU RPVC, OU PVC DEFOFO, OU PRFV) - PARA AGUA.</t>
  </si>
  <si>
    <t>ASSENTAMENTO TUBO PVC COM JUNTA ELASTICA, DN 800 MM - (OU RPVC, OU PVC DEFOFO, OU PRFV) - PARA AGUA.</t>
  </si>
  <si>
    <t>ASSENTAMENTO TUBO PVC COM JUNTA ELASTICA, DN 900 MM - (OU RPVC, OU PVC DEFOFO, OU PRFV) - PARA AGUA.</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</si>
  <si>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</si>
  <si>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</si>
  <si>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</si>
  <si>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</si>
  <si>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</si>
  <si>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</si>
  <si>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</si>
  <si>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</si>
  <si>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</si>
  <si>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</si>
  <si>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</si>
  <si>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</si>
  <si>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</si>
  <si>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</si>
  <si>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UN</t>
  </si>
  <si>
    <t>JUNTA ARGAMASSADA ENTRE TUBO DN 200 MM E O POÇO/ CAIXA DE CONCRETO OU ALVENARIA EM REDES DE ESGOTO. AF_06/2015</t>
  </si>
  <si>
    <t>ASSENTAMENTO DE TAMPAO DE FERRO FUNDIDO 900 MM</t>
  </si>
  <si>
    <t>ASSENTAMENTO DE TAMPAO DE FERRO FUNDIDO 600 MM</t>
  </si>
  <si>
    <t>KG</t>
  </si>
  <si>
    <t>TE PVC PARA COLETOR ESGOTO, EB644, D=100MM, COM JUNTA ELASTICA.</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</si>
  <si>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</si>
  <si>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</si>
  <si>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</si>
  <si>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</si>
  <si>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</si>
  <si>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</si>
  <si>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</si>
  <si>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</si>
  <si>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</si>
  <si>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</si>
  <si>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</si>
  <si>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</si>
  <si>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</si>
  <si>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</si>
  <si>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</si>
  <si>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</si>
  <si>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</si>
  <si>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</si>
  <si>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</si>
  <si>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</si>
  <si>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</si>
  <si>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</si>
  <si>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</si>
  <si>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</si>
  <si>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</si>
  <si>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</si>
  <si>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</si>
  <si>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</si>
  <si>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ASSENTAMENTO DE TUBOS DE AÇO, COM JUNTA ELÁSTICA (COMPRIMENTO DE 6,00 M) - DN 150 MM</t>
  </si>
  <si>
    <t>ASSENTAMENTO DE TUBOS DE AÇO, COM JUNTA ELÁSTICA (COMPRIMENTO DE 6,00 M) - DN 200 MM</t>
  </si>
  <si>
    <t>ASSENTAMENTO DE TUBOS DE AÇO, COM JUNTA ELÁSTICA (COMPRIMENTO DE 6,00 M) - DN 250 MM</t>
  </si>
  <si>
    <t>ASSENTAMENTO DE TUBOS DE AÇO, COM JUNTA ELÁSTICA (COMPRIMENTO DE 6,00 M) - DN 300 MM</t>
  </si>
  <si>
    <t>ASSENTAMENTO DE TUBOS DE AÇO, COM JUNTA ELÁSTICA (COMPRIMENTO DE 6,00 M) - DN 350 MM</t>
  </si>
  <si>
    <t>ASSENTAMENTO DE TUBOS DE AÇO, COM JUNTA ELÁSTICA (COMPRIMENTO DE 6,00 M) - DN 400 MM</t>
  </si>
  <si>
    <t>ASSENTAMENTO DE TUBOS DE AÇO, COM JUNTA ELÁSTICA (COMPRIMENTO DE 6,00 M) - DN 450 MM</t>
  </si>
  <si>
    <t>ASSENTAMENTO DE TUBOS DE AÇO, COM JUNTA ELÁSTICA (COMPRIMENTO DE 6,00 M) - DN 500 MM</t>
  </si>
  <si>
    <t>ASSENTAMENTO DE TUBOS DE AÇO, COM JUNTA ELÁSTICA (COMPRIMENTO DE 6,00 M) - DN 600 MM</t>
  </si>
  <si>
    <t>ASSENTAMENTO DE TUBOS DE AÇO, COM JUNTA ELÁSTICA (COMPRIMENTO DE 6,00 M) - DN 700 MM</t>
  </si>
  <si>
    <t>ASSENTAMENTO DE TUBOS DE AÇO, COM JUNTA ELÁSTICA (COMPRIMENTO DE 6,00 M) - DN 800 MM</t>
  </si>
  <si>
    <t>ASSENTAMENTO DE TUBOS DE AÇO, COM JUNTA ELÁSTICA (COMPRIMENTO DE 6,00 M) - DN 1000 MM</t>
  </si>
  <si>
    <t>ASSENTAMENTO DE TUBOS DE AÇO, COM JUNTA ELÁSTICA (COMPRIMENTO DE 6,00 M) - DN 1100 MM</t>
  </si>
  <si>
    <t>ASSENTAMENTO DE TUBOS DE AÇO, COM JUNTA ELÁSTICA (COMPRIMENTO DE 6,00 M) - DN 1200 MM</t>
  </si>
  <si>
    <t>ASSENTAMENTO DE TUBOS DE AÇO, COMJUNTA ELÁSTICA (COMPRIMENTO DE 6 M) - DN 900 MM</t>
  </si>
  <si>
    <t>M2</t>
  </si>
  <si>
    <t>EXECUÇÃO DE RESERVATÓRIO ELEVADO DE ÁGUA (1000 LITROS) EM CANTEIRO DE OBRA, APOIADO EM ESTRUTURA DE MADEIRA. AF_02/2016</t>
  </si>
  <si>
    <t>EXECUÇÃO DE RESERVATÓRIO ELEVADO DE ÁGUA (3000 LITROS) EM CANTEIRO DE OBRA, APOIADO EM ESTRUTURA DE MADEIRA. AF_02/2016</t>
  </si>
  <si>
    <t>PLACA DE OBRA EM CHAPA DE ACO GALVANIZADO</t>
  </si>
  <si>
    <t>MES</t>
  </si>
  <si>
    <t>CHP</t>
  </si>
  <si>
    <t>GRADE DE DISCO CONTROLE REMOTO REBOCÁVEL, COM 24 DISCOS 24 X 6 MM COM PNEUS PARA TRANSPORTE - CHP DIURNO. AF_06/2014</t>
  </si>
  <si>
    <t>MARTELETE OU ROMPEDOR PNEUMÁTICO MANUAL, 28 KG, COM SILENCIADOR - CHP DIURNO. AF_07/2016</t>
  </si>
  <si>
    <t>USINA DE CONCRETO FIXA, CAPACIDADE NOMINAL DE 90 A 120 M3/H, SEM SILO - CHP DIURNO. AF_07/2016</t>
  </si>
  <si>
    <t>TRATOR DE PNEUS, POTÊNCIA 122 CV, TRAÇÃO 4X4, PESO COM LASTRO DE 4.510 KG - CHP DIURNO. AF_06/2014</t>
  </si>
  <si>
    <t>TRATOR DE ESTEIRAS, POTÊNCIA 150 HP, PESO OPERACIONAL 16,7 T, COM RODA MOTRIZ ELEVADA E LÂMINA 3,18 M3 - CHP DIURNO. AF_06/2014</t>
  </si>
  <si>
    <t>CAMINHÃO TOCO, PESO BRUTO TOTAL 14.300 KG, CARGA ÚTIL MÁXIMA 9590 KG, DISTÂNCIA ENTRE EIXOS 4,76 M, POTÊNCIA 185 CV (NÃO INCLUI CARROCERIA) - CHP DIURNO. AF_06/2014</t>
  </si>
  <si>
    <t>ESPARGIDOR DE ASFALTO PRESSURIZADO COM TANQUE DE 2500 L, REBOCÁVEL COM MOTOR A GASOLINA POTÊNCIA 3,4 HP - CHP DIURNO. AF_07/2014</t>
  </si>
  <si>
    <t>MOTONIVELADORA POTÊNCIA BÁSICA LÍQUIDA (PRIMEIRA MARCHA) 125 HP, PESO BRUTO 13032 KG, LARGURA DA LÂMINA DE 3,7 M - CHP DIURNO. AF_06/2014</t>
  </si>
  <si>
    <t>COMPRESSOR DE AR REBOCÁVEL, VAZÃO 189 PCM, PRESSÃO EFETIVA DE TRABALHO 102 PSI, MOTOR DIESEL, POTÊNCIA 63 CV - CHP DIURNO. AF_06/2015</t>
  </si>
  <si>
    <t>ROLO COMPACTADOR VIBRATÓRIO PÉ DE CARNEIRO PARA SOLOS, POTÊNCIA 80 HP, PESO OPERACIONAL SEM/COM LASTRO 7,4 / 8,8 T, LARGURA DE TRABALHO 1,68 M - CHP DIURNO. AF_02/2016</t>
  </si>
  <si>
    <t>BETONEIRA CAPACIDADE NOMINAL 400 L, CAPACIDADE DE MISTURA 310 L, MOTOR A DIESEL POTÊNCIA 5,0 HP, SEM CARREGADOR - CHP DIURNO. AF_06/2014</t>
  </si>
  <si>
    <t>PROJETOR DE ARGAMASSA, CAPACIDADE DE PROJEÇÃO 1,5 M3/H, ALCANCE DE 30 ATÉ 60 M, MOTOR ELÉTRICO POTÊNCIA 7,5 HP - CHP DIURNO. AF_06/2014</t>
  </si>
  <si>
    <t>TANQUE DE ASFALTO ESTACIONÁRIO COM MAÇARICO, CAPACIDADE 20.000 L - CHP DIURNO. AF_06/2014</t>
  </si>
  <si>
    <t>TRATOR DE PNEUS, POTÊNCIA 85 CV, TRAÇÃO 4X4, PESO COM LASTRO DE 4.675 KG - CHP DIURNO. AF_06/2014</t>
  </si>
  <si>
    <t>RECICLADORA DE ASFALTO A FRIO SOBRE RODAS, LARGURA FRESAGEM DE 2,0 M, POTÊNCIA 422 HP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</si>
  <si>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</si>
  <si>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</si>
  <si>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</si>
  <si>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</si>
  <si>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</si>
  <si>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</si>
  <si>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DE PROJEÇÃO DE CONCRETO SECO, POTÊNCIA 10 CV, VAZÃO 3 M3/H - CHP DIURNO. AF_06/2015</t>
  </si>
  <si>
    <t>BOMBA DE PROJEÇÃO DE CONCRETO SECO, POTÊNCIA 10 CV, VAZÃO 6 M3/H - CHP DIURNO. AF_06/2015</t>
  </si>
  <si>
    <t>COMPRESSOR DE AR REBOCÁVEL, VAZÃO 89 PCM, PRESSÃO EFETIVA DE TRABALHO 102 PSI, MOTOR DIESEL, POTÊNCIA 20 CV - CHP DIURNO. AF_06/2015</t>
  </si>
  <si>
    <t>COMPRESSOR DE AR REBOCÁVEL, VAZÃO 748 PCM, PRESSÃO EFETIVA DE TRABALHO 102 PSI, MOTOR DIESEL, POTÊNCIA 210 CV - CHP DIURNO. AF_06/2015</t>
  </si>
  <si>
    <t>CAMINHÃO TRUCADO (C/ TERCEIRO EIXO) ELETRÔNICO - POTÊNCIA 231CV - PBT = 22000KG - DIST. ENTRE EIXOS 5170 MM - INCLUI CARROCERIA FIXA ABERTA DE MADEIRA - CHP DIURNO. AF_06/2015</t>
  </si>
  <si>
    <t>PENEIRA ROTATIVA COM MOTOR ELÉTRICO TRIFÁSICO DE 2 CV, CILINDRO DE 1 M X 0,60 M, COM FUROS DE 3,17 MM - CHP DIURNO. AF_11/2015</t>
  </si>
  <si>
    <t>DOSADOR DE AREIA, CAPACIDADE DE 26 LITROS - CHP DIURNO. AF_11/2015</t>
  </si>
  <si>
    <t>CAMINHONETE CABINE SIMPLES COM MOTOR 1.6 FLEX, CÂMBIO MANUAL, POTÊNCIA 101/104 CV, 2 PORTAS - CHP DIURNO. AF_11/2015</t>
  </si>
  <si>
    <t>BETONEIRA CAPACIDADE NOMINAL 400 L, CAPACIDADE DE MISTURA 310 L, MOTOR A GASOLINA POTÊNCIA 5,5 HP, SEM CARREGADOR - CHP DIURNO. AF_02/2016</t>
  </si>
  <si>
    <t>GRUPO GERADOR REBOCÁVEL, POTÊNCIA 66 KVA, MOTOR A DIESEL - CHP DIURNO. AF_03/2016</t>
  </si>
  <si>
    <t>DISTRIBUIDOR DE AGREGADOS AUTOPROPELIDO, CAP 3 M3, A DIESEL, POTÊNCIA 176CV - CHP DIURNO. AF_07/2016</t>
  </si>
  <si>
    <t>MARTELO DEMOLIDOR PNEUMÁTICO MANUAL, 32 KG - CHP DIURNO. AF_09/2016</t>
  </si>
  <si>
    <t>CHI</t>
  </si>
  <si>
    <t>USINA DE CONCRETO FIXA, CAPACIDADE NOMINAL DE 90 A 120 M3/H, SEM SILO - CHI DIURNO. AF_07/2016</t>
  </si>
  <si>
    <t>TRATOR DE PNEUS, POTÊNCIA 122 CV, TRAÇÃO 4X4, PESO COM LASTRO DE 4.510 KG - CHI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</si>
  <si>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</si>
  <si>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</si>
  <si>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CHI DIURNO. AF_07/2014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</si>
  <si>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</si>
  <si>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</si>
  <si>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CHI DIURNO. AF_06/2015</t>
  </si>
  <si>
    <t>BETONEIRA CAPACIDADE NOMINAL 400 L, CAPACIDADE DE MISTURA 310 L, MOTOR A DIESEL POTÊNCIA 5,0 HP, SEM CARREGADOR - CHI DIURNO. AF_06/2014</t>
  </si>
  <si>
    <t>PROJETOR DE ARGAMASSA, CAPACIDADE DE PROJEÇÃO 1,5 M3/H, ALCANCE DE 30 ATÉ 60 M, MOTOR ELÉTRICO POTÊNCIA 7,5 HP - CHI DIURNO. AF_06/2014</t>
  </si>
  <si>
    <t>TANQUE DE ASFALTO ESTACIONÁRIO COM MAÇARICO, CAPACIDADE 20.000 L - CHI DIURNO. AF_06/2014</t>
  </si>
  <si>
    <t>TRATOR DE PNEUS, POTÊNCIA 85 CV, TRAÇÃO 4X4, PESO COM LASTRO DE 4.675 KG - CHI DIURNO. AF_06/2014</t>
  </si>
  <si>
    <t>BATE-ESTACAS POR GRAVIDADE, POTÊNCIA DE 160 HP, PESO DO MARTELO ATÉ 3 TONELADAS - CHI DIURNO. AF_11/2014</t>
  </si>
  <si>
    <t>RECICLADORA DE ASFALTO A FRIO SOBRE RODAS, LARGURA FRESAGEM DE 2,0 M, POTÊNCIA 422 HP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</si>
  <si>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</si>
  <si>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</si>
  <si>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</si>
  <si>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</si>
  <si>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</si>
  <si>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CHI DIURNO. AF_06/2015</t>
  </si>
  <si>
    <t>BOMBA DE PROJEÇÃO DE CONCRETO SECO, POTÊNCIA 10 CV, VAZÃO 6 M3/H - CHI DIURNO. AF_06/2015</t>
  </si>
  <si>
    <t>COMPRESSOR DE AR REBOCÁVEL, VAZÃO 89 PCM, PRESSÃO EFETIVA DE TRABALHO 102 PSI, MOTOR DIESEL, POTÊNCIA 20 CV - CHI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</si>
  <si>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</si>
  <si>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CHI DIURNO. AF_06/2015</t>
  </si>
  <si>
    <t>PENEIRA ROTATIVA COM MOTOR ELÉTRICO TRIFÁSICO DE 2 CV, CILINDRO DE 1 M X 0,60 M, COM FUROS DE 3,17 MM - CHI DIURNO. AF_11/2015</t>
  </si>
  <si>
    <t>DOSADOR DE AREIA, CAPACIDADE DE 26 LITROS - CHI DIURNO. AF_11/2015</t>
  </si>
  <si>
    <t>CAMINHONETE CABINE SIMPLES COM MOTOR 1.6 FLEX, CÂMBIO MANUAL, POTÊNCIA 101/104 CV, 2 PORTAS - CHI DIURNO. AF_11/2015</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</si>
  <si>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</si>
  <si>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</si>
  <si>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GRUPO GERADOR REBOCÁVEL, POTÊNCIA 66 KVA, MOTOR A DIESEL - CHI DIURNO. AF_03/2016</t>
  </si>
  <si>
    <t>DISTRIBUIDOR DE AGREGADOS AUTOPROPELIDO, CAP 3 M3, A DIESEL, POTÊNCIA 176CV - CHI DIURNO. AF_07/2016</t>
  </si>
  <si>
    <t>H</t>
  </si>
  <si>
    <t>MARTELO DEMOLIDOR PNEUMÁTICO MANUAL, 32 KG - CHI DIURNO. AF_09/2016</t>
  </si>
  <si>
    <t>ROLO COMPACTADOR VIBRATÓRIO PÉ DE CARNEIRO PARA SOLOS, POTÊNCIA 80 HP, PESO OPERACIONAL SEM/COM LASTRO 7,4 / 8,8 T, LARGURA DE TRABALHO 1,68 M - MANUTENÇÃO. AF_02/2016</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</si>
  <si>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</si>
  <si>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</si>
  <si>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</si>
  <si>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</si>
  <si>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</si>
  <si>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</si>
  <si>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</si>
  <si>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</si>
  <si>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COMPRESSOR DE AR REBOCÁVEL, VAZÃO 189 PCM, PRESSÃO EFETIVA DE TRABALHO 102 PSI, MOTOR DIESEL, POTÊNCIA 63 CV - MANUTENÇÃO. AF_06/2015</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</si>
  <si>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</si>
  <si>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</si>
  <si>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</si>
  <si>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</si>
  <si>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</si>
  <si>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</si>
  <si>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</si>
  <si>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</si>
  <si>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</si>
  <si>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</si>
  <si>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</si>
  <si>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</si>
  <si>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</si>
  <si>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</si>
  <si>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</si>
  <si>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</si>
  <si>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</si>
  <si>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</si>
  <si>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</si>
  <si>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TRATOR DE ESTEIRAS, POTÊNCIA 150 HP, PESO OPERACIONAL 16,7 T, COM RODA MOTRIZ ELEVADA E LÂMINA 3,18 M3 - DEPRECIAÇÃO. AF_06/2014</t>
  </si>
  <si>
    <t>TRATOR DE ESTEIRAS, POTÊNCIA 150 HP, PESO OPERACIONAL 16,7 T, COM RODA MOTRIZ ELEVADA E LÂMINA 3,18 M3 - JUROS. AF_06/2014</t>
  </si>
  <si>
    <t>TRATOR DE PNEUS, POTÊNCIA 85 CV, TRAÇÃO 4X4, PESO COM LASTRO DE 4.675 KG - DEPRECIAÇÃO. AF_06/2014</t>
  </si>
  <si>
    <t>TRATOR DE PNEUS, POTÊNCIA 85 CV, TRAÇÃO 4X4, PESO COM LASTRO DE 4.675 KG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</si>
  <si>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</si>
  <si>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</si>
  <si>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</si>
  <si>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</si>
  <si>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</si>
  <si>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</si>
  <si>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</si>
  <si>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</si>
  <si>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</si>
  <si>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</si>
  <si>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</si>
  <si>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JUROS. AF_11/2014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</si>
  <si>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</si>
  <si>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</si>
  <si>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</si>
  <si>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</si>
  <si>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</si>
  <si>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</si>
  <si>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</si>
  <si>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</si>
  <si>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</si>
  <si>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</si>
  <si>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</si>
  <si>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</si>
  <si>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</si>
  <si>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</si>
  <si>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</si>
  <si>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</si>
  <si>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</si>
  <si>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</si>
  <si>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</si>
  <si>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</si>
  <si>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</si>
  <si>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</si>
  <si>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</si>
  <si>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</si>
  <si>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</si>
  <si>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</si>
  <si>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</si>
  <si>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</si>
  <si>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</si>
  <si>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</si>
  <si>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</si>
  <si>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</si>
  <si>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</si>
  <si>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</si>
  <si>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</si>
  <si>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</si>
  <si>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</si>
  <si>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</si>
  <si>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</si>
  <si>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</si>
  <si>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</si>
  <si>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</si>
  <si>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</si>
  <si>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</si>
  <si>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</si>
  <si>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</si>
  <si>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</si>
  <si>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</si>
  <si>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</si>
  <si>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</si>
  <si>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MARTELO PERFURADOR PNEUMÁTICO MANUAL, HASTE 25 X 75 MM, 21 KG - JUROS. AF_12/2015</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</si>
  <si>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</si>
  <si>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</si>
  <si>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</si>
  <si>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GRUPO GERADOR REBOCÁVEL, POTÊNCIA 66 KVA, MOTOR A DIESEL - MANUTENÇÃO. AF_03/2016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</si>
  <si>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</si>
  <si>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</si>
  <si>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</si>
  <si>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</si>
  <si>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</si>
  <si>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MARTELO DEMOLIDOR PNEUMÁTICO MANUAL, 32 KG - DEPRECIAÇÃO. AF_09/2016</t>
  </si>
  <si>
    <t>MARTELO DEMOLIDOR PNEUMÁTICO MANUAL, 32 KG - JUROS. AF_09/2016</t>
  </si>
  <si>
    <t>MARTELO DEMOLIDOR PNEUMÁTICO MANUAL, 32 KG - MANUTENÇÃO. AF_09/2016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</si>
  <si>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</si>
  <si>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</si>
  <si>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</si>
  <si>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</si>
  <si>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</si>
  <si>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</si>
  <si>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</si>
  <si>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</si>
  <si>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</si>
  <si>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</si>
  <si>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</si>
  <si>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</si>
  <si>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</si>
  <si>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</si>
  <si>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</si>
  <si>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</si>
  <si>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</si>
  <si>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</si>
  <si>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AMARRAÇÃO DE TELHAS CERÂMICAS OU DE CONCRETO. AF_06/2016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</si>
  <si>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</si>
  <si>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</si>
  <si>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</si>
  <si>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</si>
  <si>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</si>
  <si>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</si>
  <si>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</si>
  <si>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</si>
  <si>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</si>
  <si>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</si>
  <si>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CUMEEIRA EM PERFIL ONDULADO DE ALUMÍNIO</t>
  </si>
  <si>
    <t>CUMEEIRA TIPO SHED PARA TELHA DE FIBROCIMENTO ONDULADA, INCLUSO JUNTAS DE VEDACAO E ACESSORIOS DE FIXACAO</t>
  </si>
  <si>
    <t>CALHA EM CHAPA DE AÇO GALVANIZADO NÚMERO 24, DESENVOLVIMENTO DE 33 CM, INCLUSO TRANSPORTE VERTICAL. AF_06/2016</t>
  </si>
  <si>
    <t>CALHA EM CHAPA DE AÇO GALVANIZADO NÚMERO 24, DESENVOLVIMENTO DE 50 CM, INCLUSO TRANSPORTE VERTICAL. AF_06/2016</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</si>
  <si>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</si>
  <si>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</si>
  <si>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</si>
  <si>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</si>
  <si>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</si>
  <si>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</si>
  <si>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</si>
  <si>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</si>
  <si>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ESGOTAMENTO COM MOTO-BOMBA AUTOESCOVANTE</t>
  </si>
  <si>
    <t>CALHA EM CONCRETO SIMPLES, EM MEIA CANA, DIAMETRO 200 MM</t>
  </si>
  <si>
    <t>CALHA EM CONCRETO SIMPLES, EM MEIA CANA DE CONCRETO, DIAMETRO 600 MM</t>
  </si>
  <si>
    <t>EXECUCAO DE DRENO VERTICAL COM PEDRISCO, DIAMETRO 200MM</t>
  </si>
  <si>
    <t>EXECUCAO DE DRENO COM MANTA GEOTEXTIL 200 G/M2</t>
  </si>
  <si>
    <t>EXECUCAO DE DRENO COM MANTA GEOTEXTIL 400 G/M2</t>
  </si>
  <si>
    <t>EXECUCAO DE DRENO FRANCES COM AREIA MEDIA</t>
  </si>
  <si>
    <t>M3</t>
  </si>
  <si>
    <t>EXECUCAO DE DRENO FRANCES COM BRITA NUM 2</t>
  </si>
  <si>
    <t>EXECUCAO DE DRENO FRANCES COM CASCALHO</t>
  </si>
  <si>
    <t>CAMADA DRENANTE COM BRITA NUM 3</t>
  </si>
  <si>
    <t>MANTA IMPERMEABILIZANTE A BASE DE ASFALTO - FORNECIMENTO E INSTALACAO</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</si>
  <si>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</si>
  <si>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</si>
  <si>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</si>
  <si>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</si>
  <si>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</si>
  <si>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</si>
  <si>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</si>
  <si>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</si>
  <si>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</si>
  <si>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</si>
  <si>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</si>
  <si>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</si>
  <si>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</si>
  <si>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FORNECIMENTO/INSTALACAO DE MANTA BIDIM RT-31</t>
  </si>
  <si>
    <t>FORNECIMENTO/INSTALACAO DE MANTA BIDIM RT-10</t>
  </si>
  <si>
    <t>FORNECIMENTO E LANCAMENTO DE PEDRA DE MAO</t>
  </si>
  <si>
    <t>ENROCAMENTO COM PEDRA ARGAMASSADA TRAÇO 1:4 COM PEDRA DE MÃO</t>
  </si>
  <si>
    <t>ENROCAMENTO MANUAL, SEM ARRUMACAO DO MATERIAL</t>
  </si>
  <si>
    <t>ENROCAMENTO MANUAL, COM ARRUMACAO DO MATERIAL</t>
  </si>
  <si>
    <t>ENSECADEIRA DE MADEIRA COM PAREDE SIMPLES</t>
  </si>
  <si>
    <t>ENSECADEIRA DE MADEIRA COM PAREDE DUPLA</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</si>
  <si>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</si>
  <si>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</si>
  <si>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</si>
  <si>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</si>
  <si>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</si>
  <si>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</si>
  <si>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ARRIMO DE CONCRETO CICLOPICO COM 30% DE PEDRA DE MAO</t>
  </si>
  <si>
    <t>MURO DE ARRIMO DE ALVENARIA DE PEDRA ARGAMASSADA</t>
  </si>
  <si>
    <t>MURO DE ARRIMO DE ALVENARIA DE TIJOLOS</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</si>
  <si>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</si>
  <si>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</si>
  <si>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</si>
  <si>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</si>
  <si>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</si>
  <si>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</si>
  <si>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</si>
  <si>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</si>
  <si>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</si>
  <si>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</si>
  <si>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BOCA PARA BUEIRO DUPLOTUBULAR, DIAMETRO =1,20M, EM CONCRETO CICLOPICO, INCLUINDO FORMAS, ESCAVACAO, REATERRO E MATERIAIS, EXCLUINDO MATERIAL REATERRO JAZIDA E TRANSPORTE.</t>
  </si>
  <si>
    <t>CAIXA DE CONCRETO, ALTURA = 1,00 METRO, DIAMETRO REGISTRO &lt; 150 MM</t>
  </si>
  <si>
    <t>CAIXA COLETORA, 0,25 X 0,85 X 1,00 M, COM FUNDO E PAREDES EM ALVENARIA</t>
  </si>
  <si>
    <t>POCO DE VISITA PARA REDE DE ESGOTO SANITARIO, EM ALVENARIA, DIAMETRO = 60 CM, PROF 160 CM, INCLUINDO TAMPAO FERRO FUNDIDO</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</si>
  <si>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</si>
  <si>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</si>
  <si>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</si>
  <si>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</si>
  <si>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</si>
  <si>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</si>
  <si>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</si>
  <si>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</si>
  <si>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EXECUÇÃO DE SARJETÃO DE CONCRETO USINADO, MOLDADA  IN LOCO  EM TRECHO RETO, 100 CM BASE X 20 CM ALTURA. AF_06/2016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</si>
  <si>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</si>
  <si>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</si>
  <si>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ESCORAMENTO DE VALAS COM PRANCHOES METALICOS - AREA CRAVADA</t>
  </si>
  <si>
    <t>ESCORAMENTO DE VALAS COM PRANCHOES METALICOS - AREA NAO CRAVADA</t>
  </si>
  <si>
    <t>ESCORAMENTO CONTINUO DE VALAS, MISTO, COM PERFIL I DE 8"</t>
  </si>
  <si>
    <t>PORTA DE MADEIRA COMPENSADA LISA PARA CERA OU VERNIZ, 120X210X3,5CM, 2 FOLHAS, INCLUSO ADUELA 1A, ALIZAR 1A E DOBRADICAS COM ANEL</t>
  </si>
  <si>
    <t>PORTA MADEIRA 1A CORRER P/VIDRO 30MM/ GUARNICAO 15CM/ALIZAR</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</si>
  <si>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</si>
  <si>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</si>
  <si>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</si>
  <si>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</si>
  <si>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</si>
  <si>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</si>
  <si>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JANELA DE MADEIRA TIPO GUILHOTINA, DE ABRIR , INCLUSAS GUARNICOES SEM FERRAGENS</t>
  </si>
  <si>
    <t>JANELA DE MADEIRA TIPO VENEZIANA/VIDRO, DE ABRIR, INCLUSAS GUARNICOES SEM FERRAGENS</t>
  </si>
  <si>
    <t>PORTA DE FERRO TIPO VENEZIANA, DE ABRIR, SEM BANDEIRA SEM FERRAGENS</t>
  </si>
  <si>
    <t>ALCAPAO EM FERRO 60X60CM, INCLUSO FERRAGENS</t>
  </si>
  <si>
    <t>ALCAPAO EM FERRO 70X70CM, INCLUSO FERRAGENS</t>
  </si>
  <si>
    <t>PORTA DE ACO DE ENROLAR TIPO GRADE, CHAPA 16</t>
  </si>
  <si>
    <t>PORTA DE ACO CHAPA 24, DE ENROLAR, VAZADA TIJOLINHO OU EQUIVALENTE COM RETANGULO OU CIRCULO, ACABAMENTO GALVANIZADO NATURAL</t>
  </si>
  <si>
    <t>BATENTE FERRO 1X1/8"</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</si>
  <si>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</si>
  <si>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</si>
  <si>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</si>
  <si>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GRADE DE FERRO EM BARRA CHATA 3/16"</t>
  </si>
  <si>
    <t>GUARDA-CORPO EM TUBO DE ACO GALVANIZADO 1 1/2"</t>
  </si>
  <si>
    <t>GUARDA-CORPO  COM CORRIMAO EM FERRO BARRA CHATA 3/16"</t>
  </si>
  <si>
    <t>CORRIMAO EM MADEIRA 1A 2,5X30CM</t>
  </si>
  <si>
    <t>CORRIMAO EM TUBO ACO GALVANIZADO 3/4" COM BRACADEIRA</t>
  </si>
  <si>
    <t>CORRIMAO EM TUBO ACO GALVANIZADO 2 1/2" COM BRACADEIRA</t>
  </si>
  <si>
    <t>CORRIMAO EM TUBO ACO GALVANIZADO 1 1/4" COM BRACADEIRA</t>
  </si>
  <si>
    <t>ESCADA TIPO MARINHEIRO EM TUBO ACO GALVANIZADO 1 1/2" 5 DEGRAUS</t>
  </si>
  <si>
    <t>GUARDA-CORPO COM CORRIMAO EM TUBO DE ACO GALVANIZADO 1 1/2"</t>
  </si>
  <si>
    <t>GUARDA-CORPO COM CORRIMAO EM TUBO DE ACO GALVANIZADO 3/4"</t>
  </si>
  <si>
    <t>PORTA DE CORRER EM ALUMINIO, COM DUAS FOLHAS PARA VIDRO, INCLUSO VIDRO LISO INCOLOR, FECHADURA E PUXADOR, SEM GUARNICAO/ALIZAR/VISTA</t>
  </si>
  <si>
    <t>PORTA CORTA-FOGO 90X210X4CM - FORNECIMENTO E INSTALAÇÃO. AF_08/2015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</si>
  <si>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</si>
  <si>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</si>
  <si>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GRADIL DE ALUMINIO ANODIZADO TIPO BARRA CHATA</t>
  </si>
  <si>
    <t>DOBRADICA TIPO VAI E VEM EM LATAO POLIDO 3"</t>
  </si>
  <si>
    <t>MOLA HIDRAULICA DE PISO PARA PORTA DE VIDRO TEMPERADO</t>
  </si>
  <si>
    <t>PUXADOR CENTRAL PARA ESQUADRIA DE ALUMINIO</t>
  </si>
  <si>
    <t>CREMONA EM LATAO CROMADO OU POLIDO, COMPLETA, COM VARA H=1,50M</t>
  </si>
  <si>
    <t>TARJETA TIPO LIVRE/OCUPADO PARA PORTA DE BANHEIRO</t>
  </si>
  <si>
    <t>DOBRADICA EM ACO/FERRO, 3" X 21/2", E=1,9 A 2 MM, SEM ANEL, CROMADO OU ZINCADO, TAMPA BOLA, COM PARAFUSOS</t>
  </si>
  <si>
    <t>FECHO EMBUTIR TIPO UNHA 40CM C/COLOCACAO</t>
  </si>
  <si>
    <t>FECHO EMBUTIR TIPO UNHA 22CM C/COLOCACAO</t>
  </si>
  <si>
    <t>VIDRO LISO COMUM TRANSPARENTE, ESPESSURA 3MM</t>
  </si>
  <si>
    <t>VIDRO LISO COMUM TRANSPARENTE, ESPESSURA 4MM</t>
  </si>
  <si>
    <t>VIDRO FANTASIA TIPO CANELADO, ESPESSURA 4MM</t>
  </si>
  <si>
    <t>VIDRO ARAMADO, ESPESSURA 7MM</t>
  </si>
  <si>
    <t>ESPELHO CRISTAL ESPESSURA 4MM, COM MOLDURA DE MADEIRA</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</si>
  <si>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</si>
  <si>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</si>
  <si>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</si>
  <si>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</si>
  <si>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</si>
  <si>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</si>
  <si>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PORTAO DE FERRO EM CHAPA GALVANIZADA PLANA 14 GSG</t>
  </si>
  <si>
    <t>PORTAO DE FERRO COM VARA 1/2", COM REQUADRO</t>
  </si>
  <si>
    <t>CAIXILHO FIXO, DE ALUMINIO, PARA VIDRO</t>
  </si>
  <si>
    <t>CAIXILHO FIXO, DE ALUMINIO, COM TELA DE METAL FIO 12 MALHA 3X3CM</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</si>
  <si>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</si>
  <si>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</si>
  <si>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</si>
  <si>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</si>
  <si>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</si>
  <si>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CANTONEIRA DE ALUMINIO 2"X2", PARA PROTECAO DE QUINA DE PAREDE</t>
  </si>
  <si>
    <t>CANTONEIRA DE MADEIRA 3,0X3,0X1,0CM</t>
  </si>
  <si>
    <t>CANTONEIRA DE MADEIRA COM LAMINADO MELAMINICO FOSCO 3,0X3,0X1,0CM</t>
  </si>
  <si>
    <t>ESCAVACAO MANUAL CAMPO ABERTO P/TUBULAO - FUSTE E/OU BASE (PARA TODAS AS PROFUNDIDADES)</t>
  </si>
  <si>
    <t>ESTACA A TRADO (BROCA) DIAMETRO = 20 CM, EM CONCRETO MOLDADO IN LOCO, 15 MPA, SEM ARMACAO.</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</si>
  <si>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</si>
  <si>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</si>
  <si>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</si>
  <si>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</si>
  <si>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</si>
  <si>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</si>
  <si>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</si>
  <si>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FORMA TABUA P/ CONCRETO EM FUNDACAO RADIER C/ REAPROVEITAMENTO 3X.</t>
  </si>
  <si>
    <t>FORMA TABUA P/ CONCRETO EM FUNDACAO RADIER C/ REAPROVEITAMENTO 5X.</t>
  </si>
  <si>
    <t>FORMA TABUA P/ CONCRETO EM FUNDACAO RADIER C/ REAPROVEITAMENTO 10X.</t>
  </si>
  <si>
    <t>FABRICAÇÃO DE ESCORAS DE VIGA DO TIPO GARFO, EM MADEIRA. AF_12/2015</t>
  </si>
  <si>
    <t>FABRICAÇÃO DE ESCORAS DO TIPO PONTALETE, EM MADEIRA.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</si>
  <si>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</si>
  <si>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</si>
  <si>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</si>
  <si>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PROTENSAO DE TIRANTES DE BARRA DE ACO CA-50 EXCL MATERIAIS</t>
  </si>
  <si>
    <t>ARMACAO ACO CA-50 P/1,0M3 DE CONCRETO</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</si>
  <si>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</si>
  <si>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</si>
  <si>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</si>
  <si>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</si>
  <si>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ARMACAO EM TELA DE ACO SOLDADA NERVURADA Q-92, ACO CA-60, 4,2MM, MALHA 15X15CM</t>
  </si>
  <si>
    <t>REGULARIZAÇÃO DE SUPERFICIE DE CONCRETO APARENTE</t>
  </si>
  <si>
    <t>LANCAMENTO/APLICACAO MANUAL DE CONCRETO EM FUNDACOES</t>
  </si>
  <si>
    <t>GRAUTEAMENTO VERTICAL EM ALVENARIA ESTRUTURAL. AF_01/2015</t>
  </si>
  <si>
    <t>LANÇAMENTO COM USO DE BALDES, ADENSAMENTO E ACABAMENTO DE CONCRETO EM ESTRUTURAS. AF_12/2015</t>
  </si>
  <si>
    <t>CONCRETO FCK = 20MPA, TRAÇO 1:2,7:3 (CIMENTO/ AREIA MÉDIA/ BRITA 1)  - PREPARO MECÂNICO COM BETONEIRA 400 L. AF_07/2016</t>
  </si>
  <si>
    <t>CONCRETO FCK = 20MPA, TRAÇO 1:2,7:3 (CIMENTO/ AREIA MÉDIA/ BRITA 1)  - PREPARO MECÂNICO COM BETONEIRA 600 L. AF_07/2016</t>
  </si>
  <si>
    <t>EMBASAMENTO DE MATERIAL GRANULAR - PO DE PEDRA</t>
  </si>
  <si>
    <t>EMBASAMENTO DE MATERIAL GRANULAR - RACHAO</t>
  </si>
  <si>
    <t>AGULHAMENTO FUNDO DE VALAS C/MACO 30KG PEDRA-DE-MAO H=10CM</t>
  </si>
  <si>
    <t>ALVENARIA EMBASAMENTO E=20 CM BLOCO CONCRETO</t>
  </si>
  <si>
    <t>EMBASAMENTO C/PEDRA ARGAMASSADA UTILIZANDO ARG.CIM/AREIA 1:4</t>
  </si>
  <si>
    <t>JUNTA DE DILATACAO COM ISOPOR 10 MM</t>
  </si>
  <si>
    <t>JUNTA DE DILATACAO ELASTICA (PVC) O-220/6 PRESSAO ATE 30 MCA</t>
  </si>
  <si>
    <t>PINTURA ADESIVA P/ CONCRETO, A BASE DE RESINA EPOXI ( SIKADUR 32 )</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</si>
  <si>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</si>
  <si>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</si>
  <si>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</si>
  <si>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</si>
  <si>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</si>
  <si>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</si>
  <si>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</si>
  <si>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SUPORTE APOIO CAIXA D AGUA BARROTES MADEIRA DE 1</t>
  </si>
  <si>
    <t>FORNECIMENTO DE PERFIL SIMPLES "I" OU "H" ATE 8" INCLUSIVE PERDAS</t>
  </si>
  <si>
    <t>FORNECIMENTO DE PERFIL SIMPLES "I" OU "H" 8 A 12" INCLUSIVE PERDAS</t>
  </si>
  <si>
    <t>APARELHO DE APOIO NEOPRENE NAO FRETADO (1,4KG/DM3)</t>
  </si>
  <si>
    <t>APARELHO APOIO NEOPRENE FRETADO</t>
  </si>
  <si>
    <t>DM3</t>
  </si>
  <si>
    <t>ESCADA EM CONCRETO ARMADO, FCK = 15 MPA, MOLDADA IN LOCO</t>
  </si>
  <si>
    <t>IMPERMEABILIZACAO DE SUPERFICIE COM CIMENTO IMPERMEABILIZANTE DE PEGA ULTRA RAPIDA, TRACO 1:1, E=0,5 CM</t>
  </si>
  <si>
    <t>IMPERMEABILIZACAO COM VÉU DE POLIESTER</t>
  </si>
  <si>
    <t>IMPERMEABILIZACAO DE SUPERFICIE COM CIMENTO ESPECIAL CRISTALIZANTE COM ADESIVO LIQUIDO, UMA DEMAO.</t>
  </si>
  <si>
    <t>IMPERMEABILIZACAO DE ESTRUTURAS ENTERRADAS COM CIMENTO CRISTALIZANTE E ADESIVO LIQUIDO, ATE 7M DE PROFUNDIDADE.</t>
  </si>
  <si>
    <t>IMPERMEABILIZACAO DE SUPERFICIE, COM IMPERMEABILIZANTE FLEXIVEL A BASE ACRILICA.</t>
  </si>
  <si>
    <t>IMPERMEABILIZACAO DE ESTRUTURAS ENTERRADAS, COM TINTA ASFALTICA, DUAS DEMAOS.</t>
  </si>
  <si>
    <t>IMPERMEABILIZACAO DE SUPERFICIE COM EMULSAO ASFALTICA COM ELASTOMERO, INCLUSOS PRIMER E VEU DE POLIESTER</t>
  </si>
  <si>
    <t>IMPERMEABILIZACAO DE SUPERFICIE COM EMULSAO ASFALTICA A BASE D'AGUA</t>
  </si>
  <si>
    <t>TERMINAL METALICO A PRESSAO P/ 1 CABO DE COBRE DE 25 MM2 COM 1 FURO DE FIXAÇÃO - FORNECIMENTO E INSTALACAO</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</si>
  <si>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</si>
  <si>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</si>
  <si>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</si>
  <si>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</si>
  <si>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</si>
  <si>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</si>
  <si>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LUVA PARA ELETRODUTO, PVC, ROSCÁVEL, DN 50 MM (1 1/2") - FORNECIMENTO E INSTALAÇÃO. AF_12/2015</t>
  </si>
  <si>
    <t>LUVA PARA ELETRODUTO, PVC, ROSCÁVEL, DN 75 MM (2 1/2") - FORNECIMENTO E INSTALAÇÃO. AF_12/2015</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</si>
  <si>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</si>
  <si>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</si>
  <si>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</si>
  <si>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</si>
  <si>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</si>
  <si>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</si>
  <si>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</si>
  <si>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</si>
  <si>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CAIXA DE PASSAGEM 20X20X25 FUNDO BRITA COM TAMPA</t>
  </si>
  <si>
    <t>CAIXA DE PASSAGEM 30X30X40 COM TAMPA E DRENO BRITA</t>
  </si>
  <si>
    <t>CAIXA DE PASSAGEM 40X40X50 FUNDO BRITA COM TAMPA</t>
  </si>
  <si>
    <t>CAIXA DE PASSGEM 50X50X60 FUNDO BRITA C/ TAMPA</t>
  </si>
  <si>
    <t>CAIXA DE PASSAGEM 60X60X70 FUNDO BRITA COM TAMPA</t>
  </si>
  <si>
    <t>CAIXA DE PASSAGEM 80X80X62 FUNDO BRITA COM TAMPA</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</si>
  <si>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</si>
  <si>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</si>
  <si>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</si>
  <si>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</si>
  <si>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CAIXA DE PROTECAO PARA MEDIDOR MONOFASICO,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</si>
  <si>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</si>
  <si>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</si>
  <si>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</si>
  <si>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</si>
  <si>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QUADRO DE MEDICAO GERAL EM CHAPA METALICA PARA EDIFICIOS COM 16 APTOS, INCLUSIVE DISJUNTORES E ATERRAMENTO</t>
  </si>
  <si>
    <t>QUADRO DE DISTRIBUICAO DE ENERGIA DE EMBUTIR, EM CHAPA METALICA, PARA 3 DISJUNTORES TERMOMAGNETICOS MONOPOLARES SEM BARRAMENTO FORNECIMENTO E INSTALACAO</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</si>
  <si>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</si>
  <si>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</si>
  <si>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</si>
  <si>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</si>
  <si>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</si>
  <si>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CAIXA DE MEDICAO EM ALTA TENSAO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</si>
  <si>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</si>
  <si>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</si>
  <si>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</si>
  <si>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</si>
  <si>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</si>
  <si>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</si>
  <si>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</si>
  <si>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</si>
  <si>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</si>
  <si>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</si>
  <si>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</si>
  <si>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</si>
  <si>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</si>
  <si>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</si>
  <si>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DISJUNTOR TETRAPOLAR TIPO DR, CORRENTE NOMINAL DE 40A - FORNECIMENTO E INSTALAÇÃO. AF_04/2016</t>
  </si>
  <si>
    <t>TOMADA 3P+T 30A/440V SEM PLACA - FORNECIMENTO E INSTALACAO</t>
  </si>
  <si>
    <t>INTERRUPTOR INTERMEDIARIO (FOUR-WAY) - FORNECIMENTO E INSTALACAO</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</si>
  <si>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</si>
  <si>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</si>
  <si>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</si>
  <si>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</si>
  <si>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</si>
  <si>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</si>
  <si>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</si>
  <si>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</si>
  <si>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</si>
  <si>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</si>
  <si>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</si>
  <si>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</si>
  <si>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</si>
  <si>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</si>
  <si>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</si>
  <si>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</si>
  <si>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10 A, SEM SUPORTE E SEM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</si>
  <si>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</si>
  <si>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</si>
  <si>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</si>
  <si>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</si>
  <si>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</si>
  <si>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</si>
  <si>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LAMPADA VAPOR METALICO 400W - FORNECIMENTO E INSTALACAO</t>
  </si>
  <si>
    <t>IGNITOR PARA PARTIDA LÂMPADA VAPOR SÓDIO ALTA PRESSÃO ATÉ 400W</t>
  </si>
  <si>
    <t>LUMINARIA GLOBO VIDRO LEITOSO/PLAFONIER/BOCAL/LAMPADA FLUORESCENTE 20W</t>
  </si>
  <si>
    <t>LUMINARIA GLOBO VIDRO LEITOSO/PLAFONIER/BOCAL/LAMPADA FLUORESCENTE 40W</t>
  </si>
  <si>
    <t>LUMINARIA TIPO SPOT PARA 1 LAMPADA INCANDESCENTE/FLUORESCENTE COMPACTA</t>
  </si>
  <si>
    <t>LAMPADA FLUORESCENTE 20W - FORNECIMENTO E INSTALACAO</t>
  </si>
  <si>
    <t>LAMPADA FLUORESCENTE 40W - FORNECIMENTO E INSTALACAO</t>
  </si>
  <si>
    <t>LAMPADA FLUORESCENTE TP HO 85W - FORNECIMENTO E INSTALACAO</t>
  </si>
  <si>
    <t>LÂMPADA FLUORESCENTE COMPACTA 3U BRANCA 20 W, BASE E27 - FORNECIMENTO E INSTALAÇÃO</t>
  </si>
  <si>
    <t>SUPORTE PARA TRANSFORMADOR EM POSTE DE CONCRETO CIRCULAR</t>
  </si>
  <si>
    <t>GRAMPO PARALELO EM ALUMINIO FUNDIDO OU ESTRUDADO DE 2 PARAFUSOS, PARA CABO DE 6 A 50 MM2, PASTA ANTIOXIDANTE. FORNEC E INSTALAÇÃO.</t>
  </si>
  <si>
    <t>ALCA PRE-FORMADA DISTRIBUIÇÃO EM  ACO RECOBERTO COM ALUMINIO PARA CABO 25MM2, ENCAPADO. FORNECIMENTO E INSTALAÇÃO.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</si>
  <si>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</si>
  <si>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</si>
  <si>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</si>
  <si>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</si>
  <si>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CHUMBADOR DE AÇO PARA FIXAÇÃO DE POSTE DE ACO RETO OU CURVO 7 A 9M COM FLANGE - FORNECIMENTO E INSTALACAO</t>
  </si>
  <si>
    <t>REATOR PARA LAMPADA VAPOR DE MERCURIO USO EXTERNO 220V/400W</t>
  </si>
  <si>
    <t>LAMPADA DE VAPOR DE MERCURIO DE 125W - FORNECIMENTO E INSTALACAO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</si>
  <si>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</si>
  <si>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</si>
  <si>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</si>
  <si>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</si>
  <si>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</si>
  <si>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</si>
  <si>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</si>
  <si>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</si>
  <si>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REFLETOR RETANGULAR FECHADO COM LAMPADA VAPOR METALICO 400 W</t>
  </si>
  <si>
    <t>ABRACADEIRA DE FIXACAO DE BRACOS DE LUMINARIAS DE 4"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</si>
  <si>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</si>
  <si>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</si>
  <si>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</si>
  <si>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</si>
  <si>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</si>
  <si>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</si>
  <si>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</si>
  <si>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</si>
  <si>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PONTO DE TOMADA RESIDENCIAL INCLUINDO TOMADA 10A/250V, CAIXA ELÉTRICA, ELETRODUTO, CABO, RASGO, QUEBRA E CHUMBAMENTO. AF_01/2016</t>
  </si>
  <si>
    <t>PONTO DE TOMADA RESIDENCIAL INCLUINDO TOMADA 20A/250V, CAIXA ELÉTRICA, ELETRODUTO, CABO, RASGO, QUEBRA E CHUMBAMENTO. AF_01/2016</t>
  </si>
  <si>
    <t>INSTALACAO PARA-RAIOS P/RESERVATORIO</t>
  </si>
  <si>
    <t>PARA-RAIOS TIPO FRANKLIN - CABO E SUPORTE ISOLADOR</t>
  </si>
  <si>
    <t>TERMINAL AEREO EM ACO GALVANIZADO COM BASE DE FIXACAO H = 30CM</t>
  </si>
  <si>
    <t>CORDOALHA DE COBRE NU, INCLUSIVE ISOLADORES - 16,00 MM2 - FORNECIMENTO E INSTALACAO</t>
  </si>
  <si>
    <t>CORDOALHA DE COBRE NU, INCLUSIVE ISOLADORES - 25,00 MM2 - FORNECIMENTO E INSTALACAO</t>
  </si>
  <si>
    <t>CORDOALHA DE COBRE NU, INCLUSIVE ISOLADORES - 35,00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</si>
  <si>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</si>
  <si>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</si>
  <si>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</si>
  <si>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HASTE DE TERRA CANTONEIRA GALVANIZADA L=2,00M COM CONEXOES</t>
  </si>
  <si>
    <t>HASTE COPERWELD 3/4" X 3,00M COM CONECTOR</t>
  </si>
  <si>
    <t>PARA-RAIO TP VALVULA 15KV/5KA - FORNECIMENTO E INSTALACAO</t>
  </si>
  <si>
    <t>FUSÍVEL TIPO "DIAZED", TIPO RÁPIDO OU RETARDADO - 2/25A - FORNECIMENTO E INSTALACAO</t>
  </si>
  <si>
    <t>FUSÍVEL TIPO NH 200A - TAMANHO 01 - FORNECIMENTO E INSTALACAO</t>
  </si>
  <si>
    <t>CHAVE BLINDADA TRIPOLAR 250V, 30A - FORNECIMENTO E INSTALACAO</t>
  </si>
  <si>
    <t>CHAVE BLINDADA TRIPOLAR 250V, 60A - FORNECIMENTO E INSTALACAO</t>
  </si>
  <si>
    <t>CHAVE BLINDADA TRIPOLAR 250V, 100A - FORNECIMENTO E INSTALACAO</t>
  </si>
  <si>
    <t>FUSIVEL TIPO NH 250 A, TAMANHO 1 - FORNECIMENTO E INSTALACAO</t>
  </si>
  <si>
    <t>BASE PARA FUSIVEL (PORTA-FUSIVEL) NH 01 250A</t>
  </si>
  <si>
    <t>CHAVE FACA TRIPOLAR BLINDADA 250V/30A - FORNECIMENTO E INSTALACAO</t>
  </si>
  <si>
    <t>FUSIVEL TIPO NH 250A - TAMANHO 01 - FORNECIMENTO E INSTALACAO</t>
  </si>
  <si>
    <t>CHAVE DE BOIA AUTOMÁTICA</t>
  </si>
  <si>
    <t>CHAVE DE BOIA AUTOMÁTICA SUPERIOR 10A/250V - FORNECIMENTO E INSTALACAO</t>
  </si>
  <si>
    <t>CAIXA DE INCÊNDIO 45X75X17CM - FORNECIMENTO E INSTALAÇÃO</t>
  </si>
  <si>
    <t>CAIXA DE INCÊNDIO 60X75X17CM - FORNECIMENTO E INSTALAÇÃO</t>
  </si>
  <si>
    <t>EXTINTOR DE PQS 4KG - FORNECIMENTO E INSTALACAO</t>
  </si>
  <si>
    <t>EXTINTOR DE CO2 6KG - FORNECIMENTO E INSTALACAO</t>
  </si>
  <si>
    <t>EXTINTOR INCENDIO TP PO QUIMICO 4KG FORNECIMENTO E COLOCACAO</t>
  </si>
  <si>
    <t>HIDRANTE SUBTERRANEO FERRO FUNDIDO C/ CURVA LONGA E CAIXA DN=75MM</t>
  </si>
  <si>
    <t>EXTINTOR INCENDIO TP PO QUIMICO 6KG - FORNECIMENTO E INSTALACAO</t>
  </si>
  <si>
    <t>CABO TELEFONICO FE 1,0MM, 2 CONDUTORES (USO EXTERNO) - FORNECIMENTO E INSTALACAO</t>
  </si>
  <si>
    <t>CABO TELEFONICO CCI-50 1 PAR (USO INTERNO) - FORNECIMENTO E INSTALACAO</t>
  </si>
  <si>
    <t>CAIXA DE PASSAGEM PARA TELEFONE 150X150X15CM (SOBREPOR) FORNECIMENTO E INSTALACAO</t>
  </si>
  <si>
    <t>DUTO CHAPA GALVANIZADA NUM 26 P/ AR CONDICIONADO</t>
  </si>
  <si>
    <t>DUTO CHAPA GALVANIZADA NUM 22 P/ AR CONDICIONADO</t>
  </si>
  <si>
    <t>BOMBA CENTRIFUGA C/ MOTOR ELETRICO TRIFASICO 1CV</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</si>
  <si>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</si>
  <si>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</si>
  <si>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</si>
  <si>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</si>
  <si>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</si>
  <si>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</si>
  <si>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</si>
  <si>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</si>
  <si>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</si>
  <si>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</si>
  <si>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</si>
  <si>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</si>
  <si>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</si>
  <si>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</si>
  <si>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</si>
  <si>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</si>
  <si>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</si>
  <si>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</si>
  <si>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TUBO DE AÇO PRETO SEM COSTURA, CONEXÃO SOLDADA, DN 50 (2"), INSTALADO EM PRUMADAS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</si>
  <si>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</si>
  <si>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</si>
  <si>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</si>
  <si>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</si>
  <si>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</si>
  <si>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</si>
  <si>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</si>
  <si>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</si>
  <si>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</si>
  <si>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</si>
  <si>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</si>
  <si>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</si>
  <si>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</si>
  <si>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</si>
  <si>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</si>
  <si>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</si>
  <si>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</si>
  <si>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</si>
  <si>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</si>
  <si>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</si>
  <si>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</si>
  <si>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</si>
  <si>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</si>
  <si>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</si>
  <si>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</si>
  <si>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</si>
  <si>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</si>
  <si>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</si>
  <si>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</si>
  <si>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</si>
  <si>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</si>
  <si>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</si>
  <si>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</si>
  <si>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</si>
  <si>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</si>
  <si>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</si>
  <si>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</si>
  <si>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</si>
  <si>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</si>
  <si>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</si>
  <si>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</si>
  <si>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</si>
  <si>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</si>
  <si>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</si>
  <si>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</si>
  <si>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</si>
  <si>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</si>
  <si>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</si>
  <si>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</si>
  <si>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</si>
  <si>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</si>
  <si>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</si>
  <si>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</si>
  <si>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</si>
  <si>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</si>
  <si>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</si>
  <si>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</si>
  <si>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</si>
  <si>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</si>
  <si>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</si>
  <si>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</si>
  <si>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</si>
  <si>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</si>
  <si>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</si>
  <si>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</si>
  <si>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</si>
  <si>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</si>
  <si>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</si>
  <si>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</si>
  <si>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</si>
  <si>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</si>
  <si>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</si>
  <si>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</si>
  <si>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</si>
  <si>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</si>
  <si>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</si>
  <si>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</si>
  <si>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</si>
  <si>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</si>
  <si>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</si>
  <si>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</si>
  <si>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</si>
  <si>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</si>
  <si>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</si>
  <si>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</si>
  <si>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</si>
  <si>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</si>
  <si>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</si>
  <si>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</si>
  <si>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</si>
  <si>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</si>
  <si>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</si>
  <si>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</si>
  <si>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</si>
  <si>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</si>
  <si>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</si>
  <si>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</si>
  <si>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</si>
  <si>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</si>
  <si>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</si>
  <si>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</si>
  <si>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</si>
  <si>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</si>
  <si>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</si>
  <si>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</si>
  <si>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</si>
  <si>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</si>
  <si>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LUVA, PVC, SOLDÁVEL, DN 25MM, INSTALADO EM DRENO DE AR-CONDICIONADO - FORNECIMENTO E INSTALAÇÃO. AF_12/2014</t>
  </si>
  <si>
    <t>BUCHA DE REDUÇÃO, PVC, SOLDÁVEL, DN 40MM X 32MM, INSTALADO EM RAMAL OU SUB-RAMAL DE ÁGUA - FORNECIMENTO E INSTALAÇÃO. AF_03/2015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</si>
  <si>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</si>
  <si>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</si>
  <si>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</si>
  <si>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</si>
  <si>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</si>
  <si>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</si>
  <si>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</si>
  <si>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</si>
  <si>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</si>
  <si>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</si>
  <si>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</si>
  <si>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</si>
  <si>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</si>
  <si>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</si>
  <si>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</si>
  <si>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</si>
  <si>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</si>
  <si>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</si>
  <si>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</si>
  <si>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</si>
  <si>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</si>
  <si>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</si>
  <si>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</si>
  <si>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</si>
  <si>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</si>
  <si>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</si>
  <si>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</si>
  <si>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</si>
  <si>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</si>
  <si>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</si>
  <si>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</si>
  <si>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</si>
  <si>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</si>
  <si>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3/4" X 1/2", CONEXÃO ROSQUEADA, INSTALADO EM RAMAIS E SUB-RAMAIS DE GÁS - FORNECIMENTO E INSTALAÇÃO. AF_12/2015</t>
  </si>
  <si>
    <t>JUNTA DE EXPANSÃO EM BRONZE/LATÃO, PONTA X PONTA, DN 35 MM, INSTALADO EM PRUMADA   FORNECIMENTO E INSTALAÇÃO. AF_01/2016_P</t>
  </si>
  <si>
    <t>JUNTA DE EXPANSÃO EM BRONZE/LATÃO, PONTA X PONTA, DN 42 MM, INSTALADO EM PRUMADA   FORNECIMENTO E INSTALAÇÃO. AF_01/2016_P</t>
  </si>
  <si>
    <t>JUNTA DE EXPANSÃO EM BRONZE/LATÃO, PONTA X PONTA, DN 54 MM, INSTALADO EM PRUMADA   FORNECIMENTO E INSTALAÇÃO. AF_01/2016_P</t>
  </si>
  <si>
    <t>JUNTA DE EXPANSÃO EM BRONZE/LATÃO, PONTA X PONTA, DN 66 MM, INSTALADO EM PRUMADA   FORNECIMENTO E INSTALAÇÃO. AF_01/2016_P</t>
  </si>
  <si>
    <t>JUNTA DE EXPANSÃO EM COBRE, PONTA X PONTA, 22 MM, INSTALADO EM RAMAL E SUB-RAMAL   FORNECIMENTO E INSTALAÇÃO. AF_01/2016_P</t>
  </si>
  <si>
    <t>CURVA EM COBRE, 45 GRAUS, SEM ANEL DE SOLDA, BOLSA X BOLSA, DN 22 MM, INSTALADO EM PRUMADA   FORNECIMENTO E INSTALAÇÃO. AF_01/2016_P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</si>
  <si>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</si>
  <si>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</si>
  <si>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</si>
  <si>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</si>
  <si>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</si>
  <si>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</si>
  <si>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</si>
  <si>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</si>
  <si>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</si>
  <si>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CURVA 90 GRAUS, PVC, SERIE R, ÁGUA PLUVIAL, DN 100 MM, JUNTA ELÁSTICA, FORNECIDO E INSTALADO EM RAMAL DE ENCAMINHAMENTO. AF_12/2014</t>
  </si>
  <si>
    <t>TAMPA DE CONCRETO ARMADO 60X60X5CM PARA CAIXA</t>
  </si>
  <si>
    <t>CAIXA DE INSPEÇÃO 80X80X80CM EM ALVENARIA - EXECUÇÃO</t>
  </si>
  <si>
    <t>CAIXA DE INSPEÇÃO 90X90X80CM EM ALVENARIA - EXECUÇÃO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</si>
  <si>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</si>
  <si>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</si>
  <si>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CAIXA D´ÁGUA EM POLIETILENO, 1000 LITROS, COM ACESSÓRIOS</t>
  </si>
  <si>
    <t>CAIXA D´AGUA EM POLIETILENO, 500 LITROS, COM ACESSÓRIOS</t>
  </si>
  <si>
    <t>RALO SECO, PVC, DN 100 X 40 MM, JUNTA SOLDÁVEL, FORNECIDO E INSTALADO EM RAMAL DE DESCARGA OU EM RAMAL DE ESGOTO SANITÁRIO. AF_12/2014</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</si>
  <si>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</si>
  <si>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</si>
  <si>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</si>
  <si>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</si>
  <si>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</si>
  <si>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</si>
  <si>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</si>
  <si>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</si>
  <si>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VASO SANITARIO SIFONADO CONVENCIONAL COM  LOUÇA BRANCA - FORNECIMENTO E INSTALAÇÃO. AF_10/2016</t>
  </si>
  <si>
    <t>SABONETEIRA DE PAREDE EM METAL CROMADO, INCLUSO FIXAÇÃO. AF_10/2016</t>
  </si>
  <si>
    <t>TAMPA EM CONCRETO ARMADO 60X60X5CM P/CX INSPECAO/FOSSA SEPTICA</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</si>
  <si>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</si>
  <si>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</si>
  <si>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</si>
  <si>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</si>
  <si>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</si>
  <si>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</si>
  <si>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</si>
  <si>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</si>
  <si>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</si>
  <si>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</si>
  <si>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</si>
  <si>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</si>
  <si>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</si>
  <si>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</si>
  <si>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REGISTRO DE ESFERA EM BRONZE D= 1.1/4" FORNEC E COLOCACAO</t>
  </si>
  <si>
    <t>VALVULA RETENCAO VERTICAL BRONZE (PN-16) 2.1/2" 200PSI - EXTREMIDADES COM ROSCA - FORNECIMENTO E INSTALACAO</t>
  </si>
  <si>
    <t>VALVULA PE COM CRIVO BRONZE 1.1/4" - FORNECIMENTO E INSTALACAO</t>
  </si>
  <si>
    <t>VALVULA DE RETENCAO VERTICAL BRONZE (PN-16) 1/2" 200 PSI - EXTREMIDADE COM ROSCA - FORNECIMENTO E INSTALACAO</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</si>
  <si>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</si>
  <si>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</si>
  <si>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</si>
  <si>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HIDRÔMETRO DN 25 (¾ ), 5,0 M³/H FORNECIMENTO E INSTALAÇÃO. AF_11/2016</t>
  </si>
  <si>
    <t>CAIXA DE AREIA 40X40X40CM EM ALVENARIA - EXECUÇÃO</t>
  </si>
  <si>
    <t>CAIXA DE AREIA 60X60X60CM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</si>
  <si>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</si>
  <si>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</si>
  <si>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</si>
  <si>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</si>
  <si>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</si>
  <si>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</si>
  <si>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</si>
  <si>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</si>
  <si>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</si>
  <si>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</si>
  <si>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</si>
  <si>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</si>
  <si>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</si>
  <si>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</si>
  <si>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</si>
  <si>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</si>
  <si>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</si>
  <si>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</si>
  <si>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</si>
  <si>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FIXAÇÃO UTILIZANDO PARAFUSO E BUCHA DE NYLON, SOMENTE MÃO DE OBRA. AF_ 10/2016</t>
  </si>
  <si>
    <t>INSTALACAO DE COMPRESSOR DE AR, POTENCIA &lt;= 5 CV</t>
  </si>
  <si>
    <t>INSTALACAO DE COMPRESSOR DE AR, POTENCIA &gt; 5 E &lt;= 10 CV</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</si>
  <si>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</si>
  <si>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</si>
  <si>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</si>
  <si>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</si>
  <si>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</si>
  <si>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</si>
  <si>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</si>
  <si>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</si>
  <si>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</si>
  <si>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</si>
  <si>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</si>
  <si>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</si>
  <si>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</si>
  <si>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</si>
  <si>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INSTALACAO DE CLORADOR</t>
  </si>
  <si>
    <t>LEITO FILTRANTE - ASSENTAMENTO DE BLOCOS LEOPOLD</t>
  </si>
  <si>
    <t>FORNECIMENTO E INSTALACAO DE TALHA E TROLEY MANUAL DE 1 TONELADA</t>
  </si>
  <si>
    <t>LEITO FILTRANTE - COLOCACAO DE LONA PLASTICA</t>
  </si>
  <si>
    <t>INSTALACAO DE BOMBA DOSADORA</t>
  </si>
  <si>
    <t>INSTALACAO DE AGITADOR</t>
  </si>
  <si>
    <t>INSTALACAO DE MISTURADOR VERTICAL</t>
  </si>
  <si>
    <t>VERTEDOR TRIANGULAR DE ALUMINIO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</si>
  <si>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</si>
  <si>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</si>
  <si>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</si>
  <si>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</si>
  <si>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</si>
  <si>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KIT CAVALETE PVC COM REGISTRO 1/2" - FORNECIMENTO E INSTALAÇÃO</t>
  </si>
  <si>
    <t>KIT CAVALETE PVC COM REGISTRO 3/4" - FORNECIMENTO E INSTALACAO</t>
  </si>
  <si>
    <t>RAMAL PREDIAL EM TUBO PEAD 20MM - FORNECIMENTO, INSTALAÇÃO, ESCAVAÇÃO E REATERRO</t>
  </si>
  <si>
    <t>LIGACAO DA REDE 50MM AO RAMAL PREDIAL 1/2"</t>
  </si>
  <si>
    <t>LIGACAO DA REDE 75MM AO RAMAL PREDIAL 1/2"</t>
  </si>
  <si>
    <t>ESCAVACAO SUBMERSA COM DRAGA DE MANDIBULA</t>
  </si>
  <si>
    <t>DRAGAGEM (C/ ESCAVADEIRA DRAG LINE DE ARRASTE 140HP)</t>
  </si>
  <si>
    <t>LIMPEZA SUPERFICIAL DA CAMADA VEGETAL EM JAZIDA</t>
  </si>
  <si>
    <t>EXPURGO DE JAZIDA (MATERIAL VEGETAL, OU INSERVÍVEL, EXCETO LAMA)</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</si>
  <si>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</si>
  <si>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</si>
  <si>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ESCAVACAO MECANICA DE MATERIAL 1A. CATEGORIA, PROVENIENTE DE CORTE DE SUBLEITO (C/TRATOR ESTEIRAS  160HP)</t>
  </si>
  <si>
    <t>REGULARIZACAO DE SUPERFICIES EM TERRA COM MOTONIVELADORA</t>
  </si>
  <si>
    <t>CORTE E ATERRO COMPENSADO</t>
  </si>
  <si>
    <t>ESCAVACAO MECANICA DE VALA EM MATERIAL 2A. CATEGORIA DE 2,01 ATE 4,00 M DE PROFUNDIDADE COM UTILIZACAO DE ESCAVADEIRA HIDRAULICA</t>
  </si>
  <si>
    <t>ESCAVACAO MECANICA DE VALA EM MATERIAL 2A. CATEGORIA DE 4,01 ATE 6,00 M DE PROFUNDIDADE COM UTILIZACAO DE ESCAVADEIRA HIDRAULICA</t>
  </si>
  <si>
    <t>ESCAVAÇÃO MANUAL DE VALA/CAVA EM LODO, ENTRE 3 E 4,5M DE PROFUNDIDADE</t>
  </si>
  <si>
    <t>MARROAMENTO DE MATERIAL DE 2A CATEGORIA, ROCHA DECOMPOSTA PARA REDUÇÃO A PEDRA-DE-MÃO</t>
  </si>
  <si>
    <t>ESCAVAÇÃO MECANIZADA DE VALA COM PROF. ATÉ 1,5 M(MÉDIA ENTRE MONTANTE E JUSANTE/UMA COMPOSIÇÃO POR TRECHO), COM ESCAVADEIRA HIDRÁULICA (0,8 M3/111 HP), LARG. DE 1,5M A 2,5 M, EM SOLO DE 1A CATEGORIA, LOCAIS COM BAIXO NÍVEL DE INTERFERÊNCIA. AF_01/2015</t>
  </si>
  <si>
    <t>ESCAVAÇÃO MANUAL DE VALAS. AF_03/2016</t>
  </si>
  <si>
    <t>ATERRO COM AREIA COM ADENSAMENTO HIDRAULICO</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</si>
  <si>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</si>
  <si>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</si>
  <si>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</si>
  <si>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</si>
  <si>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</si>
  <si>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REATERRO INTERNO (EDIFICACOES) COMPACTADO MANUALMENTE</t>
  </si>
  <si>
    <t>REATERRO DE VALA COM COMPACTAÇÃO MANUAL</t>
  </si>
  <si>
    <t>UMEDECIMENTO DE MATERIAL PARA FECHAMENTO DE VALAS.</t>
  </si>
  <si>
    <t>REATERRO MANUAL DE VALAS COM COMPACTAÇÃO MECANIZADA. AF_04/2016</t>
  </si>
  <si>
    <t>TXKM</t>
  </si>
  <si>
    <t>TRANSPORTE COMERCIAL COM CAMINHAO CARROCERIA 9 T, RODOVIA PAVIMENTADA</t>
  </si>
  <si>
    <t>TRANSPORTE COMERCIAL COM CAMINHAO BASCULANTE 6 M3, RODOVIA PAVIMENTADA</t>
  </si>
  <si>
    <t>T</t>
  </si>
  <si>
    <t>CARGA, MANOBRAS E DESCARGA DE BRITA PARA TRATAMENTOS SUPERFICIAIS, COM CAMINHAO BASCULANTE 6 M3</t>
  </si>
  <si>
    <t>CARGA, MANOBRAS E DESCARGA DE MISTURA BETUMINOSA A FRIO, COM CAMINHAO BASCULANTE 6 M3</t>
  </si>
  <si>
    <t>M3XKM</t>
  </si>
  <si>
    <t>CARGA, MANOBRAS E DESCARGA DE BRITA PARA TRATAMENTOS SUPERFICIAIS, COM CAMINHAO BASCULANTE 6 M3, DESCARGA EM DISTRIBUIDOR</t>
  </si>
  <si>
    <t>CARGA MANUAL DE ENTULHO EM CAMINHAO BASCULANTE 6 M3</t>
  </si>
  <si>
    <t>CARGA E DESCARGA MECANIZADAS DE ENTULHO EM CAMINHAO BASCULANTE 6 M3</t>
  </si>
  <si>
    <t>TRANSPORTE COMERCIAL DE BRITA</t>
  </si>
  <si>
    <t>TRANSPORTE DE PAVIMENTACAO REMOVIDA (RODOVIAS NAO URBANAS)</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</si>
  <si>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</si>
  <si>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</si>
  <si>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</si>
  <si>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</si>
  <si>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</si>
  <si>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</si>
  <si>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PAVIMENTADA ( PARA DISTÂNCIAS SUPERIORES A 4 KM)</t>
  </si>
  <si>
    <t>FORNECIMENTO E LANCAMENTO DE BRITA N. 4</t>
  </si>
  <si>
    <t>FORNECIMENTO E ASSENTAMENTO DE BRITA 2-DRENOS E FILTROS   MM</t>
  </si>
  <si>
    <t>COMPACTACAO MECANICA A 95% DO PROCTOR NORMAL - PAVIMENTACAO URBANA</t>
  </si>
  <si>
    <t>COMPACTACAO MECANICA A 100% DO PROCTOR NORMAL - PAVIMENTACAO URBANA</t>
  </si>
  <si>
    <t>COMPACTACAO MECANICA, SEM CONTROLE DO GC (C/COMPACTADOR PLACA 400 KG)</t>
  </si>
  <si>
    <t>ALVENARIA EM TIJOLO CERAMICO MACICO 5X10X20CM 1 VEZ (ESPESSURA 20CM), ASSENTADO COM ARGAMASSA TRACO 1:2:8 (CIMENTO, CAL E AREIA)</t>
  </si>
  <si>
    <t>COBOGO CERAMICO (ELEMENTO VAZADO), 9X20X20CM, ASSENTADO COM ARGAMASSA TRACO 1:4 DE CIMENTO E AREIA</t>
  </si>
  <si>
    <t>RETIRADA DE DIVISORIAS EM CHAPAS DE MADEIRA, COM MONTANTES METALICOS</t>
  </si>
  <si>
    <t>DIVISORIA EM MADEIRA COMPENSADA RESINADA ESPESSURA 6MM, ESTRUTURADA EM MADEIRA DE LEI 3"X3"</t>
  </si>
  <si>
    <t>DIVISORIA EM GRANITO BRANCO POLIDO, ESP = 3CM, ASSENTADO COM ARGAMASSA TRACO 1:4, ARREMATE EM CIMENTO BRANCO, EXCLUSIVE FERRAGENS</t>
  </si>
  <si>
    <t>REJUNTAMENTO PAVIMENTACAO PARALELEPIPEDO BETUME CASCALH INCL MATERIAIS</t>
  </si>
  <si>
    <t>RECOMPOSICAO DE REVESTIMENTO PRIMARIO MEDIDO P/ VOLUME COMPACTADO</t>
  </si>
  <si>
    <t>BASE DE SOLO CIMENTO 6% COM MISTURA EM USINA, COMPACTACAO 100% PROCTOR NORMAL, EXCLUSIVE ESCAVACAO, CARGA E TRANSPORTE DO SOLO</t>
  </si>
  <si>
    <t>REGULARIZACAO E COMPACTACAO DE SUBLEITO ATE 20 CM DE ESPESSURA</t>
  </si>
  <si>
    <t>PINTURA DE LIGACAO COM EMULSAO RR-1C</t>
  </si>
  <si>
    <t>PINTURA DE LIGACAO COM EMULSAO RR-2C</t>
  </si>
  <si>
    <t>TRATAMENTO SUPERFICIAL SIMPLES - TSS, COM EMULSAO RR-2C</t>
  </si>
  <si>
    <t>TRATAMENTO SUPERFICIAL DUPLO - TSD, COM EMULSAO RR-2C</t>
  </si>
  <si>
    <t>TRATAMENTO SUPERFICIAL TRIPLO - TST, COM EMULSAO RR-2C</t>
  </si>
  <si>
    <t>CONTENCAO LATERAL COM SOLO LOCAL PARA PAVIMENTO POLIEDRICO</t>
  </si>
  <si>
    <t>CORTE E PREPARO DE CORDAO DE PEDRA PARA PAVIMENTO POLIEDRICO</t>
  </si>
  <si>
    <t>CORTE E PREPARO DE PEDRA PARA PAVIMENTO POLIEDRICO</t>
  </si>
  <si>
    <t>DESMONTE MANUAL DE PEDRA PARA PAVIMENTO POLIEDRICO</t>
  </si>
  <si>
    <t>CAPA SELANTE COMPREENDENDO APLICAÇÃO DE ASFALTO NA PROPORÇÃO DE 0,7 A 1,5L / M2, DISTRIBUIÇÃO DE AGREGADOS DE 5 A 15KG/M2 E COMPACTAÇÃO COM ROLO - COM USO DA EMULSAO RR-2C, INCLUSO APLICACAO E COMPACTACAO</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</si>
  <si>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</si>
  <si>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</si>
  <si>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</si>
  <si>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</si>
  <si>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</si>
  <si>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</si>
  <si>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</si>
  <si>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EXECUÇÃO DE VIA EM PISO INTERTRAVADO, COM BLOCO RETANGULAR COLORIDO DE 20 X 10 CM, ESPESSURA 8 CM. AF_12/2015</t>
  </si>
  <si>
    <t>CAIACAO EM MEIO FIO</t>
  </si>
  <si>
    <t>BARREIRA DUPLA PRE-MOL INTER CONCRETO ARMADO 0,15X0,65X0,77M FCK=25MPA ACO CA-50 INCL FERROS DE LIGACAO E MATERIAIS.</t>
  </si>
  <si>
    <t>USINAGEM DE CBUQ COM CAP 50/70, PARA CAPA DE ROLAMENTO</t>
  </si>
  <si>
    <t>USINAGEM DE CBUQ COM CAP 50/70, PARA BINDER</t>
  </si>
  <si>
    <t>PRE-MISTURADO A FRIO COM EMULSAO RM-1C, INCLUSO USINAGEM E APLICACAO, EXCLUSIVE TRANSPORTE</t>
  </si>
  <si>
    <t>PINTURA DE SUPERFICIE C/TINTA GRAFITE</t>
  </si>
  <si>
    <t>EMASSAMENTO COM MASSA A OLEO, UMA DEMAO</t>
  </si>
  <si>
    <t>EMASSAMENTO COM MASSA A OLEO, DUAS DEMAOS</t>
  </si>
  <si>
    <t>EMASSAMENTO COM MASSA EPOXI, 2 DEMAOS</t>
  </si>
  <si>
    <t>PINTURA COM TINTA IMPERMEAVEL MINERAL EM PO, DUAS DEMAOS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</si>
  <si>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</si>
  <si>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</si>
  <si>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PINTURA COM TINTA TEXTURIZADA ACRÍLICA EM PAREDES EXTERNAS DE CASAS, UMA COR.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</si>
  <si>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</si>
  <si>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</si>
  <si>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</si>
  <si>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</si>
  <si>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</si>
  <si>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</si>
  <si>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</si>
  <si>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</si>
  <si>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</si>
  <si>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</si>
  <si>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</si>
  <si>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</si>
  <si>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</si>
  <si>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</si>
  <si>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</si>
  <si>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</si>
  <si>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PINTURA EPOXI, DUAS DEMAOS</t>
  </si>
  <si>
    <t>PINTURA COM TINTA A BASE DE BORRACHA CLORADA, 2 DEMAOS</t>
  </si>
  <si>
    <t>PINTURA EPOXI, TRES DEMAOS</t>
  </si>
  <si>
    <t>PINTURA EPOXI INCLUSO EMASSAMENTO E FUNDO PREPARADOR</t>
  </si>
  <si>
    <t>TRATAMENTO EM  CONCRETO COM ESTUQUE E LIXAMENTO</t>
  </si>
  <si>
    <t>VERNIZ SINTETICO BRILHANTE EM CONCRETO OU TIJOLO, DUAS DEMAOS</t>
  </si>
  <si>
    <t>VERNIZ POLIURETANO BRILHANTE EM CONCRETO OU TIJOLO, TRES DEMAOS</t>
  </si>
  <si>
    <t>PINTURA EM VERNIZ SINTETICO BRILHANTE EM MADEIRA, TRES DEMAOS</t>
  </si>
  <si>
    <t>VERNIZ SINTETICO EM MADEIRA, DUAS DEMAOS</t>
  </si>
  <si>
    <t>PINTURA ESMALTE ACETINADO EM MADEIRA, DUAS DEMAOS</t>
  </si>
  <si>
    <t>PINTURA ESMALTE FOSCO PARA MADEIRA, DUAS DEMAOS, SOBRE FUNDO NIVELADOR BRANCO</t>
  </si>
  <si>
    <t>PINTURA A OLEO, 1 DEMAO</t>
  </si>
  <si>
    <t>PINTURA A OLEO, 2 DEMAOS</t>
  </si>
  <si>
    <t>PINTURA COM VERNIZ POLIURETANO, 2 DEMAOS</t>
  </si>
  <si>
    <t>PINTURA A OLEO, 3 DEMAOS</t>
  </si>
  <si>
    <t>VERNIZ SINTETICO BRILHANTE, 2 DEMAOS</t>
  </si>
  <si>
    <t>FUNDO SINTETICO NIVELADOR BRANCO</t>
  </si>
  <si>
    <t>PINTURA ESMALTE FOSCO EM MADEIRA, DUAS DEMAOS</t>
  </si>
  <si>
    <t>PINTURA IMUNIZANTE PARA MADEIRA, DUAS DEMAOS</t>
  </si>
  <si>
    <t>PINTURA VERNIZ POLIURETANO BRILHANTE EM MADEIRA, TRES DEMAOS</t>
  </si>
  <si>
    <t>JATEAMENTO COM AREIA EM ESTRUTURA METALICA</t>
  </si>
  <si>
    <t>FUNDO PREPARADOR PRIMER A BASE DE EPOXI, PARA ESTRUTURA METALICA, UMA DEMAO, ESPESSURA DE 25 MICRA.</t>
  </si>
  <si>
    <t>PINTURA ESMALTE ALTO BRILHO, DUAS DEMAOS, SOBRE SUPERFICIE METALICA</t>
  </si>
  <si>
    <t>PINTURA ESMALTE ACETINADO, DUAS DEMAOS, SOBRE SUPERFICIE METALICA</t>
  </si>
  <si>
    <t>PINTURA ESMALTE FOSCO, DUAS DEMAOS, SOBRE SUPERFICIE METALICA</t>
  </si>
  <si>
    <t>FUNDO ANTICORROSIVO A BASE DE OXIDO DE FERRO (ZARCAO), DUAS DEMAOS</t>
  </si>
  <si>
    <t>FUNDO ANTICORROSIVO A BASE DE OXIDO DE FERRO (ZARCAO), UMA DEMAO</t>
  </si>
  <si>
    <t>PINTURA A OLEO BRILHANTE SOBRE SUPERFICIE METALICA, UMA DEMAO INCLUSO UMA DEMAO DE FUNDO ANTICORROSIVO</t>
  </si>
  <si>
    <t>PINTURA COM TINTA PROTETORA ACABAMENTO ALUMINIO, TRES DEMAOS</t>
  </si>
  <si>
    <t>FUNDO PREPARADOR PRIMER SINTETICO, PARA ESTRUTURA METALICA, UMA DEMÃO, ESPESSURA DE 25 MICRA</t>
  </si>
  <si>
    <t>PINTURA ACRILICA DE FAIXAS DE DEMARCACAO EM QUADRA POLIESPORTIVA, 5 CM DE LARGURA</t>
  </si>
  <si>
    <t>PINTURA HIDROFUGANTE COM SILICONE SOBRE PISO CIMENTADO, UMA DEMAO</t>
  </si>
  <si>
    <t>PINTURA ACRILICA EM PISO CIMENTADO DUAS DEMAOS</t>
  </si>
  <si>
    <t>ML</t>
  </si>
  <si>
    <t>PINTURA ACRILICA EM PISO CIMENTADO, TRES DEMAOS</t>
  </si>
  <si>
    <t>PINTURA ACRILICA PARA SINALIZAÇÃO HORIZONTAL EM PISO CIMENTADO</t>
  </si>
  <si>
    <t>POLIMENTO E ENCERAMENTO DE PISO EM MADEIRA</t>
  </si>
  <si>
    <t>PINTURA PARA TELHAS DE ALUMINIO COM TINTA ESMALTE AUTOMOTIVA</t>
  </si>
  <si>
    <t>PISO CIMENTADO TRACO 1:3 (CIMENTO/AREIA) ACABAMENTO LISO ESPESSURA 2,0 CM PREPARO MANUAL DA ARGAMASSA INCLUSO ADITIVO IMPERMEABILIZANTE</t>
  </si>
  <si>
    <t>PISO EM TACO DE MADEIRA 7X21CM, FIXADO COM COLA BASE DE PVA</t>
  </si>
  <si>
    <t>PISO EM PEDRA SÃO TOME ASSENTADO SOBRE ARGAMASSA 1:3 (CIMENTO E AREIA) REJUNTADO COM CIMENTO BRANCO</t>
  </si>
  <si>
    <t>PISO EM PEDRA ARDOSIA ASSENTADO SOBRE ARGAMASSA COLANTE REJUNTADO COM CIMENTO COMUM</t>
  </si>
  <si>
    <t>PISO EM PEDRA PORTUGUESA ASSENTADO SOBRE BASE DE AREIA, REJUNTADO COM CIMENTO COMUM</t>
  </si>
  <si>
    <t>PISO VINILICO SEMIFLEXIVEL PADRAO LISO, ESPESSURA 2MM, FIXADO COM COLA</t>
  </si>
  <si>
    <t>PISO DE BORRACHA FRISADO, ESPESSURA 7MM, ASSENTADO COM ARGAMASSA TRACO 1:3 (CIMENTO E AREIA)</t>
  </si>
  <si>
    <t>PISO DE BORRACHA PASTILHADO, ESPESSURA 7MM, FIXADO COM COLA</t>
  </si>
  <si>
    <t>PISO DE BORRACHA CANELADA, ESPESSURA 3,5MM, FIXADO COM COLA</t>
  </si>
  <si>
    <t>ASSENTAMENTO DE PISO DE BORRACHA PASTILHADA FIXADO COM COLA</t>
  </si>
  <si>
    <t>TESTEIRA OU RODAPE VINILICO 6CM FIXADO COM COLA</t>
  </si>
  <si>
    <t>PISO INDUSTRIAL DE ALTA RESISTENCIA, ESPESSURA 8MM, INCLUSO JUNTAS DE DILATACAO PLASTICAS E POLIMENTO MECANIZADO</t>
  </si>
  <si>
    <t>APLICACAO DE TINTA A BASE DE EPOXI SOBRE PISO</t>
  </si>
  <si>
    <t>RODAPE EM MADEIRA, ALTURA 7CM, FIXADO EM PECAS DE MADEIRA</t>
  </si>
  <si>
    <t>RODAPE EM MADEIRA, ALTURA 7CM, FIXADO COM COLA</t>
  </si>
  <si>
    <t>RODAPE EM MARMORITE, ALTURA 10CM</t>
  </si>
  <si>
    <t>RODAPE EM MARMORE BRANCO ASSENTADO COM ARGAMASSA TRACO 1:4 (CIMENTO E AREIA) ALTURA 7CM</t>
  </si>
  <si>
    <t>RODAPE EM ARDOSIA ASSENTADO COM ARGAMASSA TRACO 1:4 (CIMENTO E AREIA) ALTURA 10CM</t>
  </si>
  <si>
    <t>JUNTA 2,5X2,5CM COM ARGAMASSA 1:1:3 IMPERMEABILIZANTE DE HIDRO-ASFALTO CIMENTO E AREIA PARA PISO EM PLACAS</t>
  </si>
  <si>
    <t>JUNTA GRAMADA 5CM DE LARGURA</t>
  </si>
  <si>
    <t>EXECUÇÃO DE PASSEIO (CALÇADA) OU PISO DE CONCRETO COM CONCRETO MOLDADO IN LOCO, USINADO, ACABAMENTO CONVENCIONAL, NÃO ARMADO. AF_07/2016</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</si>
  <si>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</si>
  <si>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</si>
  <si>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</si>
  <si>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</si>
  <si>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</si>
  <si>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</si>
  <si>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</si>
  <si>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</si>
  <si>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</si>
  <si>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</si>
  <si>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</si>
  <si>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</si>
  <si>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</si>
  <si>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</si>
  <si>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</si>
  <si>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RODAPE VINILICO ALTURA 5CM, ESPESSURA 1MM, FIXADO COM COLA</t>
  </si>
  <si>
    <t>RODAPE BORRACHA LISO, ALTURA = 7CM, ESPESSURA = 2 MM, PARA ARGAMASSA</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</si>
  <si>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</si>
  <si>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</si>
  <si>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</si>
  <si>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</si>
  <si>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</si>
  <si>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</si>
  <si>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</si>
  <si>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</si>
  <si>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</si>
  <si>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</si>
  <si>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</si>
  <si>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</si>
  <si>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</si>
  <si>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</si>
  <si>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</si>
  <si>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</si>
  <si>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</si>
  <si>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</si>
  <si>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</si>
  <si>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PASTA DE CIMENTO PORTLAND, ESPESSURA 1MM</t>
  </si>
  <si>
    <t>APICOAMENTO MANUAL DE SUPERFICIE DE CONCRETO</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</si>
  <si>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</si>
  <si>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</si>
  <si>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ASSENTAMENTO DE PEITORIL COM ARGAMASSA DE CIMENTO COLANTE</t>
  </si>
  <si>
    <t>CORRIMAO EM MARMORITE, LARGURA 15CM</t>
  </si>
  <si>
    <t>ISOLAMENTO TERMICO COM MANTA DE LA DE VIDRO, ESPESSURA 2,5CM</t>
  </si>
  <si>
    <t>REPARO/COLAGEM DE ESTRUTURAS DE CONCRETO COM ADESIVO ESTRUTURAL A BASE DE EPOXI, E=2 MM</t>
  </si>
  <si>
    <t>ESTUCAMENTO, PARA QUALQUER REVESTIMENTO, EM TETO DO SISTEMA DE PAREDES DE CONCRETO. AF_06/2015</t>
  </si>
  <si>
    <t>BANDEJA SALVA-VIDAS/COLETA DE ENTULHOS, COM TABUA</t>
  </si>
  <si>
    <t>LOCACAO MENSAL DE ANDAIME METALICO TIPO FACHADEIRO, INCLUSIVE MONTAGEM</t>
  </si>
  <si>
    <t>ANDAIME PARA ALVENARIA EM MADEIRA DE 2A</t>
  </si>
  <si>
    <t>PLATAFORMA MADEIRA P/ ANDAIME TUBULAR APROVEITAMENTO 20 VEZES</t>
  </si>
  <si>
    <t>LOCACAO DE ANDAIME METALICO TUBULAR TIPO TORRE</t>
  </si>
  <si>
    <t>M/MES</t>
  </si>
  <si>
    <t>ARGAMASSA TRACO 1:3 (CIMENTO E AREIA), PREPARO MANUAL, INCLUSO ADITIVO IMPERMEABILIZANTE</t>
  </si>
  <si>
    <t>ARGAMASSA TRACO 1:4 (CIMENTO E AREIA), PREPARO MANUAL, INCLUSO ADITIVO IMPERMEABILIZANTE</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</si>
  <si>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</si>
  <si>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</si>
  <si>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</si>
  <si>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</si>
  <si>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</si>
  <si>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</si>
  <si>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</si>
  <si>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</si>
  <si>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</si>
  <si>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</si>
  <si>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</si>
  <si>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</si>
  <si>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</si>
  <si>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</si>
  <si>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</si>
  <si>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</si>
  <si>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</si>
  <si>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</si>
  <si>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</si>
  <si>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</si>
  <si>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</si>
  <si>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</si>
  <si>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</si>
  <si>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</si>
  <si>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</si>
  <si>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</si>
  <si>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</si>
  <si>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</si>
  <si>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</si>
  <si>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</si>
  <si>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</si>
  <si>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</si>
  <si>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</si>
  <si>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</si>
  <si>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</si>
  <si>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</si>
  <si>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</si>
  <si>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</si>
  <si>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</si>
  <si>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</si>
  <si>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</si>
  <si>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L</t>
  </si>
  <si>
    <t>TRANSPORTE VERTICAL, PLACAS CERÂMICAS, MANUAL, 1 PAVIMENTO. AF_06/2014</t>
  </si>
  <si>
    <t>TRANSPORTE VERTICAL, LATA DE 18 L, MANUAL, 1 PAVIMENTO. AF_06/2014</t>
  </si>
  <si>
    <t>18L</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</si>
  <si>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</si>
  <si>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</si>
  <si>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</si>
  <si>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</si>
  <si>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</si>
  <si>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</si>
  <si>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</si>
  <si>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</si>
  <si>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</si>
  <si>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</si>
  <si>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</si>
  <si>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</si>
  <si>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</si>
  <si>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</si>
  <si>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</si>
  <si>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MIL</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</si>
  <si>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</si>
  <si>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</si>
  <si>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</si>
  <si>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</si>
  <si>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PENEIRAMENTO DE AREIA COM PENEIRA ELÉTRICA. AF_11/2015</t>
  </si>
  <si>
    <t>PENEIRAMENTO DE AREIA COM PENEIRA MANUAL. AF_11/2015</t>
  </si>
  <si>
    <t>ENSACAMENTO DE AREIA. AF_11/2015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</si>
  <si>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</si>
  <si>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</si>
  <si>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</si>
  <si>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</si>
  <si>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</si>
  <si>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</si>
  <si>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</si>
  <si>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</si>
  <si>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</si>
  <si>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LIMPEZA FINAL DA OBRA</t>
  </si>
  <si>
    <t>LIMPEZA DE SUPERFICIES COM JATO DE ALTA PRESSAO DE AR E AGUA</t>
  </si>
  <si>
    <t>LIMPEZA/PREPARO SUPERFICIE CONCRETO P/PINTURA</t>
  </si>
  <si>
    <t>LIMPEZA AZULEJO</t>
  </si>
  <si>
    <t>LIMPEZA VIDRO COMUM</t>
  </si>
  <si>
    <t>LIMPEZA FORRO</t>
  </si>
  <si>
    <t>LIMPEZA PISO CERAMICO</t>
  </si>
  <si>
    <t>LIMPEZA PISO MARMORITE/GRANILITE</t>
  </si>
  <si>
    <t>LIMPEZA MANUAL DO TERRENO (C/ RASPAGEM SUPERFICIAL)</t>
  </si>
  <si>
    <t>LIMPEZA LOUCAS E METAIS</t>
  </si>
  <si>
    <t>RASPAGEM / CALAFETACAO TACOS MADEIRA 1 DEMAO CERA</t>
  </si>
  <si>
    <t>ENCERAMENTO MANUAL EM MADEIRA - 3 DEMAOS</t>
  </si>
  <si>
    <t>LIXAMENTO MAN C/ LIXA CALAFATE DE CONCR APARENTE ANTIGO</t>
  </si>
  <si>
    <t>LIMPEZA DE REVESTIMENTO EM PAREDE C/ SOLUCAO DE ACIDO MURIATICO/AMONIA</t>
  </si>
  <si>
    <t>PERFURACAO DE POCO COM PERFURATRIZ PNEUMATICA</t>
  </si>
  <si>
    <t>PERFURACAO DE POCO COM PERFURATRIZ A PERCUSSAO</t>
  </si>
  <si>
    <t>REVESTIMENTO DE POCOS C/ TUBOS DE CONCRETO</t>
  </si>
  <si>
    <t>ABRACADEIRA P/POCOS PROFUNDOS</t>
  </si>
  <si>
    <t>SOLDA TOPO DESCENDENTE CHANFRADA ESPESSURA=1/4" CHAPA/PERFIL/TUBO ACO COM CONVERSOR DIESEL.</t>
  </si>
  <si>
    <t>CONCRETO CICLOPICO FCK=10MPA 30% PEDRA DE MAO INCLUSIVE LANCAMENTO</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</si>
  <si>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</si>
  <si>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</si>
  <si>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</si>
  <si>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</si>
  <si>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</si>
  <si>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</si>
  <si>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</si>
  <si>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</si>
  <si>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</si>
  <si>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</si>
  <si>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</si>
  <si>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</si>
  <si>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</si>
  <si>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</si>
  <si>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</si>
  <si>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</si>
  <si>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</si>
  <si>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</si>
  <si>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</si>
  <si>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</si>
  <si>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</si>
  <si>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</si>
  <si>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TRANSPORTE DE TUBOS DE PVC DN 350</t>
  </si>
  <si>
    <t>TRANSPORTE DE TUBOS DE PVC DN 300</t>
  </si>
  <si>
    <t>TRANSPORTE DE TUBOS DE PVC DN 250</t>
  </si>
  <si>
    <t>TRANSPORTE DE TUBOS DE PVC DN 200</t>
  </si>
  <si>
    <t>TRANSPORTE DE TUBOS DE FERRO DUTIL DN 100</t>
  </si>
  <si>
    <t>TRANSPORTE DE TUBOS DE FERRO DUTIL DN 75</t>
  </si>
  <si>
    <t>MÃO FRANCESA EM BARRA DE FERRO CHATO RETANGULAR 2" X 1/4", REFORÇADA, 40 X 30 CM</t>
  </si>
  <si>
    <t>MÃO FRANCESA EM BARRA DE FERRO CHATO RETANGULAR 2" X 1/4", REFORÇADA, 30 X 25 CM</t>
  </si>
  <si>
    <t>PLACA ESMALTADA PARA IDENTIFICAÇÃO NR DE RUA, DIMENSÕES 45X25CM</t>
  </si>
  <si>
    <t>CAPINA E LIMPEZA MANUAL DE TERRENO</t>
  </si>
  <si>
    <t>CORTE DE CAPOEIRA FINA A FOICE</t>
  </si>
  <si>
    <t>PREPARO MANUAL DE TERRENO S/ RASPAGEM SUPERFICIAL</t>
  </si>
  <si>
    <t>SINALIZACAO DE TRANSITO - NOTURNA</t>
  </si>
  <si>
    <t>PASSADICOS COM TABUAS DE MADEIRA PARA PEDESTRES</t>
  </si>
  <si>
    <t>PASSADICOS COM TABUAS DE MADEIRA PARA VEICULOS</t>
  </si>
  <si>
    <t>DEMOLICAO DE ALVENARIA ESTRUTURAL DE BLOCOS VAZADOS DE CONCRETO</t>
  </si>
  <si>
    <t>DEMOLICAO DE ALVENARIA DE ELEMENTOS CERAMICOS VAZADOS</t>
  </si>
  <si>
    <t>DEMOLICAO DE VERGAS, CINTAS E PILARETES DE CONCRETO</t>
  </si>
  <si>
    <t>RETIRADA DE ALVENARIA DE TIJOLOS DE VIDRO</t>
  </si>
  <si>
    <t>RETIRADA DE PLACAS DIVISORIAS DE GRANILITE</t>
  </si>
  <si>
    <t>DEMOLICAO DE TELHAS CERAMICAS OU DE VIDRO</t>
  </si>
  <si>
    <t>RETIRADA DE ESTRUTURA DE MADEIRA PONTALETEADA PARA TELHAS CERAMICAS OU DE VIDRO</t>
  </si>
  <si>
    <t>RETIRADA DE ESTRUTURA DE MADEIRA COM TESOURAS PARA TELHAS CERAMICAS OU DE VIDRO</t>
  </si>
  <si>
    <t>RETIRADA DE ENTARUGAMENTO DE FORRO</t>
  </si>
  <si>
    <t>RETIRADA DE FORRO EM REGUAS DE PVC, INCLUSIVE RETIRADA DE PERFIS</t>
  </si>
  <si>
    <t>DEMOLICAO DE CONCRETO SIMPLES</t>
  </si>
  <si>
    <t>DEMOLICAO DE PISO DE ALTA RESISTENCIA</t>
  </si>
  <si>
    <t>DEMOLICAO DE REVESTIMENTO DE ARGAMASSA DE CAL E AREIA</t>
  </si>
  <si>
    <t>REMOCAO DE PINTURAS COM JATEAMENTO DE AREIA, EM SUPERFICIES METALICAS</t>
  </si>
  <si>
    <t>DEMOLICAO DE ALVENARIA DE TIJOLOS MACICOS S/REAPROVEITAMENTO</t>
  </si>
  <si>
    <t>DEMOLICAO DE ALVENARIA DE TIJOLOS FURADOS S/REAPROVEITAMENTO</t>
  </si>
  <si>
    <t>RETIRADA DE APARELHOS DE ILUMINACAO C/ REAPROVEITAMENTO DE LAMPADAS</t>
  </si>
  <si>
    <t>RETIRADA DE APARELHOS SANITARIOS</t>
  </si>
  <si>
    <t>RETIRADA DE ESQUADRIAS METALICAS</t>
  </si>
  <si>
    <t>RETIRADA DE MEIO FIO C/ EMPILHAMENTO E S/ REMOCAO</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</si>
  <si>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</si>
  <si>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</si>
  <si>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</si>
  <si>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</si>
  <si>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</si>
  <si>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</si>
  <si>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</si>
  <si>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</si>
  <si>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</si>
  <si>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</si>
  <si>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</si>
  <si>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</si>
  <si>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</si>
  <si>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</si>
  <si>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</si>
  <si>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FIACAO ELETRICA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</si>
  <si>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</si>
  <si>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</si>
  <si>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</si>
  <si>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</si>
  <si>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</si>
  <si>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</si>
  <si>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APARENTE COM CONEXOES, Ø 2 1/2" A 4"</t>
  </si>
  <si>
    <t>RETIRADA DE TUBULACAO HIDROSSANITARIA EMBUTIDA COM CONEXOES, Ø 2 1/2" A 4"</t>
  </si>
  <si>
    <t>REMOCAO DE VIDRO COMUM</t>
  </si>
  <si>
    <t>DEMOLICAO DE ESTRUTURA METALICA SEM REMOCAO</t>
  </si>
  <si>
    <t>ISOLAMENTO DE OBRA COM TELA PLASTICA COM MALHA DE 5MM</t>
  </si>
  <si>
    <t>ENSAIO DE RECEBIMENTO E ACEITACAO DE CIMENTO PORTLAND</t>
  </si>
  <si>
    <t>ENSAIO DE RECEBIMENTO E ACEITACAO DE AGREGADO GRAUDO</t>
  </si>
  <si>
    <t>ENSAIOS DE AREIA ASFALTO A QUENTE</t>
  </si>
  <si>
    <t>ENSAIOS DE CONCRETO ASFALTICO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</si>
  <si>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</si>
  <si>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</si>
  <si>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</si>
  <si>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</si>
  <si>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</si>
  <si>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</si>
  <si>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</si>
  <si>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</si>
  <si>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</si>
  <si>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</si>
  <si>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</si>
  <si>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</si>
  <si>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</si>
  <si>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</si>
  <si>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</si>
  <si>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</si>
  <si>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</si>
  <si>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</si>
  <si>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</si>
  <si>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</si>
  <si>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</si>
  <si>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</si>
  <si>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</si>
  <si>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</si>
  <si>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</si>
  <si>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</si>
  <si>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</si>
  <si>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</si>
  <si>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</si>
  <si>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</si>
  <si>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</si>
  <si>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</si>
  <si>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</si>
  <si>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</si>
  <si>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</si>
  <si>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</si>
  <si>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</si>
  <si>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</si>
  <si>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</si>
  <si>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</si>
  <si>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</si>
  <si>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</si>
  <si>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</si>
  <si>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</si>
  <si>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</si>
  <si>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</si>
  <si>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</si>
  <si>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</si>
  <si>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</si>
  <si>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</si>
  <si>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</si>
  <si>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</si>
  <si>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</si>
  <si>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</si>
  <si>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</si>
  <si>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</si>
  <si>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</si>
  <si>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ENSAIO DE ABATIMENTO DO TRONCO DE CONE</t>
  </si>
  <si>
    <t>MOBILIZACAO E INSTALACAO DE 01 EQUIPAMENTO DE SONDAGEM, DISTANCIA ATE 10KM</t>
  </si>
  <si>
    <t>LOCAÇÃO DE REDES DE ÁGUA OU DE ESGOTO</t>
  </si>
  <si>
    <t>LOCAÇÃO DE ADUTORAS, COLETORES TRONCO E INTERCEPTORES - ATÉ DN 500 MM</t>
  </si>
  <si>
    <t>CERCA COM MOUROES DE MADEIRA ROLICA, DIAMETRO 11CM, ESPACAMENTO DE 2M, ALTURA LIVRE DE 1M, CRAVADOS 0,5M, COM 5 FIOS DE ARAME FARPADO Nº 14 CLASSE 250</t>
  </si>
  <si>
    <t>PLANTIO DE CERCA VIVA COM ARBUSTOS DE ALTURA 50 A 100CM, COM 4UN/M</t>
  </si>
  <si>
    <t>CERCA COM MOUROES DE CONCRETO, RETO, ESPACAMENTO DE 3M, CRAVADOS 0,5M, COM 4 FIOS DE ARAME FARPADO Nº 14 CLASSE 250</t>
  </si>
  <si>
    <t>GRADE EM MADEIRA PARA PROTECAO DE MUDAS DE ARVORES</t>
  </si>
  <si>
    <t>PLANTIO DE ARVORE, ALTURA DE 1,00M, EM CAVAS DE 80X80X80CM</t>
  </si>
  <si>
    <t>IRRIGAÇÃO DE ÁRVORE COM CARRO PIPA</t>
  </si>
  <si>
    <t>PLANTIO DE ARBUSTO COM ALTURA 50 A 100CM, EM CAVA DE 60X60X60CM</t>
  </si>
  <si>
    <t>PLANTIO DE GRAMA BATATAIS EM PLACAS</t>
  </si>
  <si>
    <t>PLANTIO DE GRAMA SAO CARLOS EM LEIVAS</t>
  </si>
  <si>
    <t>PLANTIO DE GRAMA ESMERALDA EM ROLO</t>
  </si>
  <si>
    <t>REVOLVIMENTO MANUAL DE SOLO, PROFUNDIDADE ATÉ 20CM</t>
  </si>
  <si>
    <t>RETIRADA DE GRAMA EM PLACAS</t>
  </si>
  <si>
    <t>PODA E LIMPEZA DE ARBUSTO TIPO CERCA VIVA</t>
  </si>
  <si>
    <t>PODA DE ARVORES, COM LIMPEZA DE GALHOS SECOS E RETIRADA DE PARASITAS, INCLUINDO REMOCAO DE ENTULHO</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</si>
  <si>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</si>
  <si>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</si>
  <si>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</si>
  <si>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</si>
  <si>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</si>
  <si>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</si>
  <si>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</si>
  <si>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</si>
  <si>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</si>
  <si>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</si>
  <si>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</si>
  <si>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</si>
  <si>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</si>
  <si>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</si>
  <si>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</si>
  <si>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</si>
  <si>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</si>
  <si>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</si>
  <si>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</si>
  <si>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CALAFETADOR/CALAFATE COM ENCARGOS COMPLEMENTARES</t>
  </si>
  <si>
    <t>CALCETEIRO COM ENCARGOS COMPLEMENTARES</t>
  </si>
  <si>
    <t>CARPINTEIRO DE ESQUADRIA COM ENCARGOS COMPLEMENTARES</t>
  </si>
  <si>
    <t>CARPINTEIRO DE FORMAS COM ENCARGOS COMPLEMENTARES</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</si>
  <si>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</si>
  <si>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</si>
  <si>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</si>
  <si>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</si>
  <si>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</si>
  <si>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</si>
  <si>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</si>
  <si>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</si>
  <si>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</si>
  <si>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</si>
  <si>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</si>
  <si>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</si>
  <si>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</si>
  <si>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</si>
  <si>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</si>
  <si>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</si>
  <si>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</si>
  <si>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</si>
  <si>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</si>
  <si>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</si>
  <si>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</si>
  <si>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</si>
  <si>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</si>
  <si>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</si>
  <si>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</si>
  <si>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</si>
  <si>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</si>
  <si>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</si>
  <si>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</si>
  <si>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</si>
  <si>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</si>
  <si>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</si>
  <si>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</si>
  <si>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</si>
  <si>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</si>
  <si>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</si>
  <si>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</si>
  <si>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</si>
  <si>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</si>
  <si>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</si>
  <si>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</si>
  <si>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</si>
  <si>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</si>
  <si>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</si>
  <si>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</si>
  <si>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</si>
  <si>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</si>
  <si>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</si>
  <si>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</si>
  <si>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</si>
  <si>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</si>
  <si>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</si>
  <si>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</si>
  <si>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</si>
  <si>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</si>
  <si>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</si>
  <si>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</si>
  <si>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</si>
  <si>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</si>
  <si>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</si>
  <si>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</si>
  <si>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</si>
  <si>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</si>
  <si>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</si>
  <si>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</si>
  <si>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</si>
  <si>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</si>
  <si>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</si>
  <si>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</si>
  <si>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</si>
  <si>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</si>
  <si>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</si>
  <si>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</si>
  <si>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</si>
  <si>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</si>
  <si>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</si>
  <si>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</si>
  <si>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</si>
  <si>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</si>
  <si>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</si>
  <si>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</si>
  <si>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</si>
  <si>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</si>
  <si>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</si>
  <si>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</si>
  <si>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</si>
  <si>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</si>
  <si>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</si>
  <si>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!EM PROCESSO DE DESATIVACAO! ASFALTADOR</t>
  </si>
  <si>
    <t>!EM PROCESSO DE DESATIVACAO! CAIXA P/ MEDICAO DE DEMANDA E ENERGIA REATIVA EM CHAPA 18 ESTAMPADA , PADRAO DE CONCESSIONARIA LOCAL</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</si>
  <si>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</si>
  <si>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</si>
  <si>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</si>
  <si>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LUMINARIA FECHADA P/ ILUMINACAO PUBLICA, TIPO ABL 50/F OU EQUIV, P/ LAMPADA A VAPOR DE MERCURIO 400W</t>
  </si>
  <si>
    <t>!EM PROCESSO DE DESATIVACAO! MADEIRA DE 1A. QUALIDADE (MADEIRA BRANCA), SERRADA E NAO APARELHADA, PARA FORMAS DE CONCRETO ARMADO</t>
  </si>
  <si>
    <t>!EM PROCESSO DE DESATIVACAO! TERMINAL DE PORCELANA (MUFLA) UNIPOLAR, USO EXTERNO, TENSAO 3,6/6 KV, PARA CABO DE 10/16 MM2, COM ISOLAMENTO EPR</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</si>
  <si>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</si>
  <si>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</si>
  <si>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</si>
  <si>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</si>
  <si>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</si>
  <si>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</si>
  <si>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</si>
  <si>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</si>
  <si>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</si>
  <si>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</si>
  <si>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</si>
  <si>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</si>
  <si>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</si>
  <si>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</si>
  <si>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</si>
  <si>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</si>
  <si>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</si>
  <si>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</si>
  <si>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</si>
  <si>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</si>
  <si>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</si>
  <si>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</si>
  <si>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</si>
  <si>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</si>
  <si>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</si>
  <si>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</si>
  <si>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</si>
  <si>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</si>
  <si>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</si>
  <si>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</si>
  <si>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</si>
  <si>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</si>
  <si>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</si>
  <si>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</si>
  <si>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</si>
  <si>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</si>
  <si>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</si>
  <si>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</si>
  <si>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</si>
  <si>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</si>
  <si>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</si>
  <si>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</si>
  <si>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ACESSORIO INICIADOR NAO ELETRICO, TUBO DE 6 M, TEMPO DE RETARDO DE *160* MS</t>
  </si>
  <si>
    <t>ACETILENO (RECARGA PARA CILINDRO DE CONJUNTO OXICORTE GRANDE)</t>
  </si>
  <si>
    <t>ACIDO MURIATICO, DILUICAO 10% A 12% PARA USO EM LIMPEZA</t>
  </si>
  <si>
    <t>ACO CA-25, 10,0 MM, VERGALHAO</t>
  </si>
  <si>
    <t>ACO CA-25, 12,5 MM, VERGALHAO</t>
  </si>
  <si>
    <t>ACO CA-25, 16,0 MM, VERGALHAO</t>
  </si>
  <si>
    <t>ACO CA-25, 20,0 MM, VERGALHAO</t>
  </si>
  <si>
    <t>ACO CA-25, 25,0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</si>
  <si>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</si>
  <si>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</si>
  <si>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</si>
  <si>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</si>
  <si>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</si>
  <si>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</si>
  <si>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</si>
  <si>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</si>
  <si>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</si>
  <si>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</si>
  <si>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</si>
  <si>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</si>
  <si>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</si>
  <si>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</si>
  <si>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</si>
  <si>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</si>
  <si>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</si>
  <si>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</si>
  <si>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</si>
  <si>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</si>
  <si>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</si>
  <si>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</si>
  <si>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</si>
  <si>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</si>
  <si>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</si>
  <si>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</si>
  <si>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</si>
  <si>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</si>
  <si>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</si>
  <si>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</si>
  <si>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</si>
  <si>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</si>
  <si>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</si>
  <si>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</si>
  <si>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</si>
  <si>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</si>
  <si>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</si>
  <si>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</si>
  <si>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</si>
  <si>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</si>
  <si>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</si>
  <si>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</si>
  <si>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</si>
  <si>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</si>
  <si>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</si>
  <si>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</si>
  <si>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</si>
  <si>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</si>
  <si>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</si>
  <si>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</si>
  <si>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</si>
  <si>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</si>
  <si>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</si>
  <si>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</si>
  <si>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</si>
  <si>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</si>
  <si>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</si>
  <si>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</si>
  <si>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</si>
  <si>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</si>
  <si>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</si>
  <si>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</si>
  <si>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</si>
  <si>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</si>
  <si>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</si>
  <si>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</si>
  <si>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</si>
  <si>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</si>
  <si>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</si>
  <si>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</si>
  <si>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</si>
  <si>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</si>
  <si>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</si>
  <si>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</si>
  <si>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</si>
  <si>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</si>
  <si>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</si>
  <si>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</si>
  <si>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</si>
  <si>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</si>
  <si>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</si>
  <si>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</si>
  <si>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</si>
  <si>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</si>
  <si>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</si>
  <si>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</si>
  <si>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</si>
  <si>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</si>
  <si>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</si>
  <si>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</si>
  <si>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</si>
  <si>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</si>
  <si>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</si>
  <si>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</si>
  <si>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</si>
  <si>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</si>
  <si>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</si>
  <si>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</si>
  <si>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</si>
  <si>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</si>
  <si>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</si>
  <si>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</si>
  <si>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</si>
  <si>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</si>
  <si>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</si>
  <si>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</si>
  <si>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</si>
  <si>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AGUA SANITARIA</t>
  </si>
  <si>
    <t>AJUDANTE DE ARMADOR</t>
  </si>
  <si>
    <t>AJUDANTE DE ARMADOR (MENSALISTA)</t>
  </si>
  <si>
    <t>AJUDANTE DE ELETRICISTA</t>
  </si>
  <si>
    <t>AJUDANTE DE ELETRICISTA (MENSALISTA)</t>
  </si>
  <si>
    <t>AJUDANTE DE ESTRUTURA METALICA</t>
  </si>
  <si>
    <t>AJUDANTE DE ESTRUTURAS METALICAS (MENSALISTA)</t>
  </si>
  <si>
    <t>AJUDANTE DE OPERACAO EM GERAL</t>
  </si>
  <si>
    <t>AJUDANTE DE OPERACAO EM GERAL (MENSALISTA)</t>
  </si>
  <si>
    <t>AJUDANTE DE PEDREIRO</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</si>
  <si>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</si>
  <si>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</si>
  <si>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</si>
  <si>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</si>
  <si>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</si>
  <si>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</si>
  <si>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</si>
  <si>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</si>
  <si>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</si>
  <si>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</si>
  <si>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</si>
  <si>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</si>
  <si>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</si>
  <si>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</si>
  <si>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</si>
  <si>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</si>
  <si>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</si>
  <si>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</si>
  <si>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(ENCARGOS COMPLEMENTARES) (COLETADO CAIXA)</t>
  </si>
  <si>
    <t>ALIMENTACAO - MENSALISTA (ENCARGOS COMPLEMENTARES) (COLETADO CAIXA)</t>
  </si>
  <si>
    <t>ALISADORA DE CONCRETO COM MOTOR A GASOLINA DE 5,5 HP, PESO COM MOTOR DE 78 KG, 4 PAS</t>
  </si>
  <si>
    <t>ALMOXARIFE</t>
  </si>
  <si>
    <t>ALMOXARIFE (MENSALISTA)</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</si>
  <si>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</si>
  <si>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</si>
  <si>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</si>
  <si>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</si>
  <si>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</si>
  <si>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</si>
  <si>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</si>
  <si>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</si>
  <si>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</si>
  <si>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</si>
  <si>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</si>
  <si>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</si>
  <si>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</si>
  <si>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</si>
  <si>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</si>
  <si>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</si>
  <si>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</si>
  <si>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</si>
  <si>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</si>
  <si>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</si>
  <si>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</si>
  <si>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</si>
  <si>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</si>
  <si>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</si>
  <si>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</si>
  <si>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</si>
  <si>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</si>
  <si>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</si>
  <si>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</si>
  <si>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</si>
  <si>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</si>
  <si>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</si>
  <si>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</si>
  <si>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</si>
  <si>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</si>
  <si>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</si>
  <si>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</si>
  <si>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</si>
  <si>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</si>
  <si>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</si>
  <si>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</si>
  <si>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</si>
  <si>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</si>
  <si>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</si>
  <si>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</si>
  <si>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</si>
  <si>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</si>
  <si>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</si>
  <si>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</si>
  <si>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</si>
  <si>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</si>
  <si>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</si>
  <si>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</si>
  <si>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</si>
  <si>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</si>
  <si>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</si>
  <si>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</si>
  <si>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</si>
  <si>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</si>
  <si>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</si>
  <si>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</si>
  <si>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</si>
  <si>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APONTADOR OU APROPRIADOR</t>
  </si>
  <si>
    <t>APONTADOR OU APROPRIADOR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</si>
  <si>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</si>
  <si>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</si>
  <si>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</si>
  <si>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</si>
  <si>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</si>
  <si>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</si>
  <si>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</si>
  <si>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</si>
  <si>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</si>
  <si>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</si>
  <si>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</si>
  <si>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</si>
  <si>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</si>
  <si>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</si>
  <si>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7000 BTU/H</t>
  </si>
  <si>
    <t>AR-CONDICIONADO FRIO SPLIT HI-WALL (PAREDE) 9000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</si>
  <si>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</si>
  <si>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</si>
  <si>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</si>
  <si>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</si>
  <si>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</si>
  <si>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</si>
  <si>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</si>
  <si>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</si>
  <si>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</si>
  <si>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</si>
  <si>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</si>
  <si>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CLASSE 250</t>
  </si>
  <si>
    <t>ARAME FARPADO 16 BWG (0,047 KG/M)</t>
  </si>
  <si>
    <t>ARAME FARPADO 16 BWG 4 X 4", 23,50 KG/ROLO 500 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</si>
  <si>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</si>
  <si>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</si>
  <si>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</si>
  <si>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</si>
  <si>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</si>
  <si>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</si>
  <si>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</si>
  <si>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</si>
  <si>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</si>
  <si>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</si>
  <si>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</si>
  <si>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</si>
  <si>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</si>
  <si>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</si>
  <si>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</si>
  <si>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</si>
  <si>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</si>
  <si>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</si>
  <si>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</si>
  <si>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</si>
  <si>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</si>
  <si>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</si>
  <si>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</si>
  <si>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</si>
  <si>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</si>
  <si>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</si>
  <si>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</si>
  <si>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</si>
  <si>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</si>
  <si>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</si>
  <si>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</si>
  <si>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</si>
  <si>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</si>
  <si>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</si>
  <si>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</si>
  <si>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</si>
  <si>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</si>
  <si>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</si>
  <si>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</si>
  <si>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</si>
  <si>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</si>
  <si>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</si>
  <si>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</si>
  <si>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</si>
  <si>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</si>
  <si>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</si>
  <si>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</si>
  <si>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</si>
  <si>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</si>
  <si>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</si>
  <si>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</si>
  <si>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</si>
  <si>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</si>
  <si>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</si>
  <si>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</si>
  <si>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</si>
  <si>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</si>
  <si>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</si>
  <si>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</si>
  <si>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</si>
  <si>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</si>
  <si>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</si>
  <si>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</si>
  <si>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</si>
  <si>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</si>
  <si>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</si>
  <si>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</si>
  <si>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</si>
  <si>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</si>
  <si>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</si>
  <si>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</si>
  <si>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</si>
  <si>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</si>
  <si>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</si>
  <si>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</si>
  <si>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</si>
  <si>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</si>
  <si>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</si>
  <si>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CARPINTEIRO</t>
  </si>
  <si>
    <t>AUXILIAR DE DESENHISTA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</si>
  <si>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</si>
  <si>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</si>
  <si>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</si>
  <si>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</si>
  <si>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</si>
  <si>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</si>
  <si>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</si>
  <si>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</si>
  <si>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</si>
  <si>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</si>
  <si>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</si>
  <si>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</si>
  <si>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</si>
  <si>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</si>
  <si>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</si>
  <si>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</si>
  <si>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</si>
  <si>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</si>
  <si>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</si>
  <si>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</si>
  <si>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</si>
  <si>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COM FURO FRONTAL, DE LOUCA BRANCA, COM ASSENTO</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</si>
  <si>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</si>
  <si>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</si>
  <si>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</si>
  <si>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</si>
  <si>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</si>
  <si>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</si>
  <si>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</si>
  <si>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</si>
  <si>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</si>
  <si>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</si>
  <si>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</si>
  <si>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</si>
  <si>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</si>
  <si>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</si>
  <si>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</si>
  <si>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</si>
  <si>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</si>
  <si>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</si>
  <si>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</si>
  <si>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ANGULAR, 60 CM, EM ACO INOX POLIDO,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</si>
  <si>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</si>
  <si>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</si>
  <si>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</si>
  <si>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DE CANTO, EM ACO INOX POLIDO, DIAMETRO MINIMO 3 CM.</t>
  </si>
  <si>
    <t>BARRA DE APOIO LAVATORIO, EM ACO INOX POLIDO, *40 X 50*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</si>
  <si>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</si>
  <si>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</si>
  <si>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</si>
  <si>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</si>
  <si>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</si>
  <si>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</si>
  <si>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</si>
  <si>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</si>
  <si>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</si>
  <si>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</si>
  <si>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</si>
  <si>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</si>
  <si>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</si>
  <si>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</si>
  <si>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</si>
  <si>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</si>
  <si>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</si>
  <si>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</si>
  <si>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</si>
  <si>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</si>
  <si>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BASCULANTE ALUMINIO 80 X 60CM - SERIE 25</t>
  </si>
  <si>
    <t>BASE DE MISTURADOR MONOCOMANDO PARA CHUVEIRO</t>
  </si>
  <si>
    <t>BASE PARA MASTRO DE PARA-RAIOS DIAMETRO NOMINAL 1 1/2"</t>
  </si>
  <si>
    <t>BASE PARA MASTRO DE PARA-RAIOS DIAMETRO NOMINAL 2"</t>
  </si>
  <si>
    <t>BASE PARA RELE COM SUPORTE METALICO</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</si>
  <si>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</si>
  <si>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</si>
  <si>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</si>
  <si>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</si>
  <si>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</si>
  <si>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</si>
  <si>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</si>
  <si>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</si>
  <si>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</si>
  <si>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</si>
  <si>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</si>
  <si>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</si>
  <si>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</si>
  <si>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</si>
  <si>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</si>
  <si>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</si>
  <si>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</si>
  <si>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</si>
  <si>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</si>
  <si>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</si>
  <si>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</si>
  <si>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</si>
  <si>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</si>
  <si>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</si>
  <si>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</si>
  <si>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</si>
  <si>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</si>
  <si>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</si>
  <si>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</si>
  <si>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</si>
  <si>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</si>
  <si>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</si>
  <si>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</si>
  <si>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</si>
  <si>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</si>
  <si>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</si>
  <si>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</si>
  <si>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</si>
  <si>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</si>
  <si>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</si>
  <si>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</si>
  <si>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</si>
  <si>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</si>
  <si>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</si>
  <si>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</si>
  <si>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</si>
  <si>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</si>
  <si>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</si>
  <si>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</si>
  <si>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</si>
  <si>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</si>
  <si>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VIDRO INCOLOR, CANELADO, DE *19 X 19 X 8* CM</t>
  </si>
  <si>
    <t>BLOCO DE VIDRO/ELEMENTO VAZADO INCOLOR, VENEZIANA, DE *20 X 20 X 6*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</si>
  <si>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</si>
  <si>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</si>
  <si>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</si>
  <si>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</si>
  <si>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</si>
  <si>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</si>
  <si>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</si>
  <si>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9 X 19 X 39 CM (CLASSE D - NBR 6136)</t>
  </si>
  <si>
    <t>BLOCO VEDACAO CONCRETO CELULAR AUTOCLAVADO 10 X 30 X 60 CM (E X A X C)</t>
  </si>
  <si>
    <t>BLOCO VEDACAO CONCRETO CELULAR AUTOCLAVADO 15 X 30 X 60 CM (E X A X C)</t>
  </si>
  <si>
    <t>BLOCO VEDACAO CONCRETO CELULAR AUTOCLAVADO 20 X 30 X 60 CM</t>
  </si>
  <si>
    <t>BLOQUETE/PISO INTERTRAVADO DE CONCRETO - MODELO RAQUETE, *22 CM X 13,5* CM, E = 6 CM, RESISTENCIA DE 35 MPA (NBR 9781), COR NATURAL</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</si>
  <si>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</si>
  <si>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</si>
  <si>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</si>
  <si>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</si>
  <si>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</si>
  <si>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</si>
  <si>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</si>
  <si>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</si>
  <si>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</si>
  <si>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</si>
  <si>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</si>
  <si>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</si>
  <si>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</si>
  <si>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</si>
  <si>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</si>
  <si>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</si>
  <si>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</si>
  <si>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</si>
  <si>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</si>
  <si>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</si>
  <si>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</si>
  <si>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</si>
  <si>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</si>
  <si>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</si>
  <si>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</si>
  <si>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</si>
  <si>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</si>
  <si>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</si>
  <si>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</si>
  <si>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</si>
  <si>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</si>
  <si>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</si>
  <si>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</si>
  <si>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</si>
  <si>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</si>
  <si>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</si>
  <si>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</si>
  <si>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</si>
  <si>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</si>
  <si>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</si>
  <si>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</si>
  <si>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</si>
  <si>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</si>
  <si>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</si>
  <si>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</si>
  <si>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</si>
  <si>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</si>
  <si>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</si>
  <si>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</si>
  <si>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</si>
  <si>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</si>
  <si>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</si>
  <si>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</si>
  <si>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</si>
  <si>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</si>
  <si>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</si>
  <si>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</si>
  <si>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</si>
  <si>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</si>
  <si>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</si>
  <si>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</si>
  <si>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</si>
  <si>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</si>
  <si>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</si>
  <si>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</si>
  <si>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</si>
  <si>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</si>
  <si>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</si>
  <si>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</si>
  <si>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</si>
  <si>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</si>
  <si>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</si>
  <si>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</si>
  <si>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</si>
  <si>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</si>
  <si>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</si>
  <si>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</si>
  <si>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</si>
  <si>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</si>
  <si>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</si>
  <si>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</si>
  <si>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</si>
  <si>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</si>
  <si>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</si>
  <si>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</si>
  <si>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</si>
  <si>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</si>
  <si>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</si>
  <si>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</si>
  <si>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</si>
  <si>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</si>
  <si>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</si>
  <si>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</si>
  <si>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</si>
  <si>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</si>
  <si>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</si>
  <si>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</si>
  <si>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</si>
  <si>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</si>
  <si>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</si>
  <si>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</si>
  <si>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</si>
  <si>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</si>
  <si>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</si>
  <si>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</si>
  <si>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</si>
  <si>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</si>
  <si>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</si>
  <si>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</si>
  <si>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</si>
  <si>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</si>
  <si>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</si>
  <si>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</si>
  <si>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</si>
  <si>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</si>
  <si>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</si>
  <si>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</si>
  <si>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</si>
  <si>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</si>
  <si>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</si>
  <si>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</si>
  <si>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</si>
  <si>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</si>
  <si>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</si>
  <si>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</si>
  <si>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</si>
  <si>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</si>
  <si>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</si>
  <si>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</si>
  <si>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</si>
  <si>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</si>
  <si>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</si>
  <si>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</si>
  <si>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</si>
  <si>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</si>
  <si>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</si>
  <si>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</si>
  <si>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</si>
  <si>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</si>
  <si>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</si>
  <si>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</si>
  <si>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</si>
  <si>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X 3/4"</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</si>
  <si>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</si>
  <si>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</si>
  <si>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</si>
  <si>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</si>
  <si>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</si>
  <si>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</si>
  <si>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</si>
  <si>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</si>
  <si>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</si>
  <si>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</si>
  <si>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</si>
  <si>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</si>
  <si>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</si>
  <si>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</si>
  <si>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</si>
  <si>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</si>
  <si>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</si>
  <si>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</si>
  <si>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</si>
  <si>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</si>
  <si>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</si>
  <si>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</si>
  <si>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</si>
  <si>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</si>
  <si>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</si>
  <si>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</si>
  <si>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</si>
  <si>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</si>
  <si>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</si>
  <si>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</si>
  <si>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</si>
  <si>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</si>
  <si>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</si>
  <si>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</si>
  <si>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</si>
  <si>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</si>
  <si>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</si>
  <si>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</si>
  <si>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</si>
  <si>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</si>
  <si>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</si>
  <si>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</si>
  <si>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</si>
  <si>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</si>
  <si>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</si>
  <si>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</si>
  <si>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</si>
  <si>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</si>
  <si>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</si>
  <si>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</si>
  <si>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</si>
  <si>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</si>
  <si>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</si>
  <si>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</si>
  <si>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</si>
  <si>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</si>
  <si>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</si>
  <si>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</si>
  <si>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</si>
  <si>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</si>
  <si>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</si>
  <si>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</si>
  <si>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</si>
  <si>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</si>
  <si>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</si>
  <si>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</si>
  <si>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</si>
  <si>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</si>
  <si>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</si>
  <si>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</si>
  <si>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</si>
  <si>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</si>
  <si>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</si>
  <si>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</si>
  <si>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</si>
  <si>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</si>
  <si>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</si>
  <si>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</si>
  <si>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</si>
  <si>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</si>
  <si>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</si>
  <si>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</si>
  <si>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</si>
  <si>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</si>
  <si>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</si>
  <si>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</si>
  <si>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</si>
  <si>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</si>
  <si>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</si>
  <si>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</si>
  <si>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</si>
  <si>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</si>
  <si>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</si>
  <si>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</si>
  <si>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</si>
  <si>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</si>
  <si>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</si>
  <si>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</si>
  <si>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</si>
  <si>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</si>
  <si>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</si>
  <si>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</si>
  <si>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</si>
  <si>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</si>
  <si>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</si>
  <si>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</si>
  <si>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</si>
  <si>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</si>
  <si>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</si>
  <si>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</si>
  <si>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</si>
  <si>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</si>
  <si>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</si>
  <si>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</si>
  <si>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</si>
  <si>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</si>
  <si>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</si>
  <si>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</si>
  <si>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</si>
  <si>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</si>
  <si>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</si>
  <si>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</si>
  <si>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</si>
  <si>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</si>
  <si>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</si>
  <si>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</si>
  <si>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</si>
  <si>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</si>
  <si>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</si>
  <si>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</si>
  <si>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</si>
  <si>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</si>
  <si>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</si>
  <si>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</si>
  <si>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</si>
  <si>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</si>
  <si>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</si>
  <si>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</si>
  <si>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</si>
  <si>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</si>
  <si>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</si>
  <si>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</si>
  <si>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</si>
  <si>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</si>
  <si>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</si>
  <si>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</si>
  <si>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</si>
  <si>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</si>
  <si>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</si>
  <si>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</si>
  <si>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</si>
  <si>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</si>
  <si>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</si>
  <si>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</si>
  <si>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</si>
  <si>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</si>
  <si>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</si>
  <si>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</si>
  <si>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</si>
  <si>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</si>
  <si>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</si>
  <si>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</si>
  <si>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</si>
  <si>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</si>
  <si>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</si>
  <si>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</si>
  <si>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</si>
  <si>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</si>
  <si>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</si>
  <si>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</si>
  <si>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</si>
  <si>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</si>
  <si>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</si>
  <si>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</si>
  <si>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</si>
  <si>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</si>
  <si>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NATIVA/REGIONAL 5 X 5 CM NAO APARELHADA (P/FORMA)</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</si>
  <si>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</si>
  <si>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</si>
  <si>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</si>
  <si>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</si>
  <si>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</si>
  <si>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</si>
  <si>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</si>
  <si>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</si>
  <si>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</si>
  <si>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</si>
  <si>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</si>
  <si>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</si>
  <si>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</si>
  <si>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</si>
  <si>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</si>
  <si>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</si>
  <si>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</si>
  <si>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</si>
  <si>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</si>
  <si>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</si>
  <si>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</si>
  <si>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</si>
  <si>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</si>
  <si>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</si>
  <si>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</si>
  <si>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</si>
  <si>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</si>
  <si>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</si>
  <si>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</si>
  <si>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</si>
  <si>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</si>
  <si>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</si>
  <si>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</si>
  <si>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</si>
  <si>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</si>
  <si>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</si>
  <si>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</si>
  <si>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</si>
  <si>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</si>
  <si>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</si>
  <si>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</si>
  <si>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</si>
  <si>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</si>
  <si>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</si>
  <si>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</si>
  <si>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</si>
  <si>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</si>
  <si>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</si>
  <si>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</si>
  <si>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</si>
  <si>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</si>
  <si>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</si>
  <si>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</si>
  <si>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</si>
  <si>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</si>
  <si>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</si>
  <si>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</si>
  <si>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</si>
  <si>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</si>
  <si>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</si>
  <si>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</si>
  <si>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</si>
  <si>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</si>
  <si>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</si>
  <si>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</si>
  <si>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</si>
  <si>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</si>
  <si>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</si>
  <si>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</si>
  <si>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</si>
  <si>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</si>
  <si>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</si>
  <si>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</si>
  <si>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</si>
  <si>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</si>
  <si>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</si>
  <si>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</si>
  <si>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</si>
  <si>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</si>
  <si>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</si>
  <si>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</si>
  <si>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CAIXILHO FIXO ALUMINIO SERIE 25 COMPLETO 60 X 80CM</t>
  </si>
  <si>
    <t>CAIXILHO FIXO ALUMINIO 60 X 80 CM COMPLETO</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</si>
  <si>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</si>
  <si>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</si>
  <si>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</si>
  <si>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</si>
  <si>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</si>
  <si>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</si>
  <si>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</si>
  <si>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</si>
  <si>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</si>
  <si>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</si>
  <si>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</si>
  <si>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</si>
  <si>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</si>
  <si>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</si>
  <si>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</si>
  <si>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</si>
  <si>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</si>
  <si>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</si>
  <si>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</si>
  <si>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</si>
  <si>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</si>
  <si>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</si>
  <si>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</si>
  <si>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</si>
  <si>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</si>
  <si>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</si>
  <si>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</si>
  <si>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</si>
  <si>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</si>
  <si>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</si>
  <si>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</si>
  <si>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</si>
  <si>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</si>
  <si>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</si>
  <si>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</si>
  <si>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</si>
  <si>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</si>
  <si>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</si>
  <si>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</si>
  <si>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</si>
  <si>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</si>
  <si>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</si>
  <si>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</si>
  <si>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</si>
  <si>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</si>
  <si>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</si>
  <si>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</si>
  <si>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</si>
  <si>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</si>
  <si>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</si>
  <si>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</si>
  <si>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</si>
  <si>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</si>
  <si>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</si>
  <si>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</si>
  <si>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</si>
  <si>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</si>
  <si>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</si>
  <si>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</si>
  <si>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</si>
  <si>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</si>
  <si>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</si>
  <si>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</si>
  <si>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</si>
  <si>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</si>
  <si>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</si>
  <si>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</si>
  <si>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</si>
  <si>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</si>
  <si>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</si>
  <si>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</si>
  <si>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</si>
  <si>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</si>
  <si>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</si>
  <si>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</si>
  <si>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</si>
  <si>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</si>
  <si>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</si>
  <si>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</si>
  <si>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</si>
  <si>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</si>
  <si>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</si>
  <si>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</si>
  <si>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</si>
  <si>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</si>
  <si>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</si>
  <si>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</si>
  <si>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</si>
  <si>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</si>
  <si>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</si>
  <si>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</si>
  <si>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</si>
  <si>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</si>
  <si>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</si>
  <si>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</si>
  <si>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</si>
  <si>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</si>
  <si>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</si>
  <si>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</si>
  <si>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</si>
  <si>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</si>
  <si>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</si>
  <si>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</si>
  <si>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</si>
  <si>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</si>
  <si>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</si>
  <si>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</si>
  <si>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</si>
  <si>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</si>
  <si>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</si>
  <si>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</si>
  <si>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</si>
  <si>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DN 150 MM, PARA REDE COLETORA DE ESGOTO</t>
  </si>
  <si>
    <t>CAP, PVC, JE, DN 200 MM, PARA REDE COLETORA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</si>
  <si>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</si>
  <si>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</si>
  <si>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</si>
  <si>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</si>
  <si>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</si>
  <si>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</si>
  <si>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</si>
  <si>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</si>
  <si>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</si>
  <si>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</si>
  <si>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</si>
  <si>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</si>
  <si>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</si>
  <si>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</si>
  <si>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</si>
  <si>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</si>
  <si>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</si>
  <si>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</si>
  <si>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</si>
  <si>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</si>
  <si>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</si>
  <si>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</si>
  <si>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</si>
  <si>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</si>
  <si>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</si>
  <si>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</si>
  <si>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</si>
  <si>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</si>
  <si>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</si>
  <si>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CAVOUQUEIRO OU OPERADOR DE PERFURATRIZ / ROMPEDOR</t>
  </si>
  <si>
    <t>CAVOUQUEIRO OU OPERADOR DE PERFURATRIZ / ROMPEDOR (MENSALISTA)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</si>
  <si>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</si>
  <si>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</si>
  <si>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</si>
  <si>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</si>
  <si>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</si>
  <si>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</si>
  <si>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</si>
  <si>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</si>
  <si>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</si>
  <si>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</si>
  <si>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</si>
  <si>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</si>
  <si>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</si>
  <si>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</si>
  <si>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</si>
  <si>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22, E = 0,80 MM (6,40 KG/M2)</t>
  </si>
  <si>
    <t>CHAPA DE ACO GALVANIZADA BITOLA GSG 26, E = 0,50 MM (4,00 KG/M2)</t>
  </si>
  <si>
    <t>CHAPA DE ACO GALVANIZADA BITOLA GSG 30, E = 0,35 MM (2,80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</si>
  <si>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</si>
  <si>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</si>
  <si>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</si>
  <si>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</si>
  <si>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</si>
  <si>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</si>
  <si>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</si>
  <si>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</si>
  <si>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</si>
  <si>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</si>
  <si>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</si>
  <si>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</si>
  <si>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</si>
  <si>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</si>
  <si>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</si>
  <si>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</si>
  <si>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</si>
  <si>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</si>
  <si>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</si>
  <si>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</si>
  <si>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</si>
  <si>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</si>
  <si>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</si>
  <si>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</si>
  <si>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</si>
  <si>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</si>
  <si>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</si>
  <si>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</si>
  <si>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</si>
  <si>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</si>
  <si>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</si>
  <si>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</si>
  <si>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</si>
  <si>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</si>
  <si>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</si>
  <si>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</si>
  <si>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</si>
  <si>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</si>
  <si>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</si>
  <si>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</si>
  <si>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</si>
  <si>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</si>
  <si>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</si>
  <si>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</si>
  <si>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</si>
  <si>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</si>
  <si>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</si>
  <si>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</si>
  <si>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</si>
  <si>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</si>
  <si>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</si>
  <si>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</si>
  <si>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</si>
  <si>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</si>
  <si>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</si>
  <si>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</si>
  <si>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</si>
  <si>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</si>
  <si>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</si>
  <si>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</si>
  <si>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</si>
  <si>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</si>
  <si>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</si>
  <si>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</si>
  <si>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</si>
  <si>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</si>
  <si>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RIGIDA DE FIBRAS DE MADEIRA PRENSADA A QUENTE, LISA, DE *1,22 X 2,44* M,  E = 2,5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</si>
  <si>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</si>
  <si>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</si>
  <si>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</si>
  <si>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</si>
  <si>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DUPLA PARA CONEXOES TIPO STORZ, ENGATE RAPIDO 1 1/2" X 2 1/2", EM LATAO, PARA INSTALACAO PREDIAL COMBATE A INCENDIO</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</si>
  <si>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</si>
  <si>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</si>
  <si>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</si>
  <si>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</si>
  <si>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</si>
  <si>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</si>
  <si>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</si>
  <si>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</si>
  <si>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</si>
  <si>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</si>
  <si>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</si>
  <si>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</si>
  <si>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</si>
  <si>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</si>
  <si>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</si>
  <si>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</si>
  <si>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</si>
  <si>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</si>
  <si>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</si>
  <si>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</si>
  <si>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</si>
  <si>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</si>
  <si>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</si>
  <si>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</si>
  <si>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</si>
  <si>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</si>
  <si>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</si>
  <si>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</si>
  <si>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</si>
  <si>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</si>
  <si>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</si>
  <si>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</si>
  <si>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</si>
  <si>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</si>
  <si>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</si>
  <si>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</si>
  <si>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</si>
  <si>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</si>
  <si>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</si>
  <si>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</si>
  <si>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</si>
  <si>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</si>
  <si>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</si>
  <si>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</si>
  <si>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</si>
  <si>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</si>
  <si>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</si>
  <si>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</si>
  <si>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</si>
  <si>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</si>
  <si>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</si>
  <si>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</si>
  <si>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</si>
  <si>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</si>
  <si>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</si>
  <si>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</si>
  <si>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</si>
  <si>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</si>
  <si>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</si>
  <si>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</si>
  <si>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</si>
  <si>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</si>
  <si>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</si>
  <si>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</si>
  <si>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</si>
  <si>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</si>
  <si>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</si>
  <si>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</si>
  <si>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</si>
  <si>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</si>
  <si>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</si>
  <si>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</si>
  <si>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</si>
  <si>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</si>
  <si>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</si>
  <si>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</si>
  <si>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</si>
  <si>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</si>
  <si>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</si>
  <si>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</si>
  <si>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</si>
  <si>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</si>
  <si>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</si>
  <si>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</si>
  <si>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</si>
  <si>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</si>
  <si>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</si>
  <si>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</si>
  <si>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</si>
  <si>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</si>
  <si>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</si>
  <si>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</si>
  <si>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</si>
  <si>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</si>
  <si>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</si>
  <si>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</si>
  <si>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</si>
  <si>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</si>
  <si>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</si>
  <si>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</si>
  <si>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</si>
  <si>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</si>
  <si>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</si>
  <si>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</si>
  <si>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</si>
  <si>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</si>
  <si>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</si>
  <si>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</si>
  <si>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</si>
  <si>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</si>
  <si>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</si>
  <si>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</si>
  <si>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</si>
  <si>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</si>
  <si>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</si>
  <si>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</si>
  <si>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</si>
  <si>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</si>
  <si>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</si>
  <si>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</si>
  <si>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</si>
  <si>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</si>
  <si>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</si>
  <si>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</si>
  <si>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</si>
  <si>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</si>
  <si>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</si>
  <si>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</si>
  <si>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</si>
  <si>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</si>
  <si>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</si>
  <si>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</si>
  <si>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</si>
  <si>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</si>
  <si>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</si>
  <si>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</si>
  <si>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</si>
  <si>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</si>
  <si>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</si>
  <si>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</si>
  <si>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</si>
  <si>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</si>
  <si>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</si>
  <si>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</si>
  <si>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</si>
  <si>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</si>
  <si>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</si>
  <si>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</si>
  <si>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</si>
  <si>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</si>
  <si>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</si>
  <si>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</si>
  <si>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</si>
  <si>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</si>
  <si>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</si>
  <si>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</si>
  <si>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</si>
  <si>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</si>
  <si>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</si>
  <si>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</si>
  <si>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</si>
  <si>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</si>
  <si>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</si>
  <si>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</si>
  <si>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</si>
  <si>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</si>
  <si>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</si>
  <si>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</si>
  <si>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</si>
  <si>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</si>
  <si>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</si>
  <si>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</si>
  <si>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</si>
  <si>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</si>
  <si>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</si>
  <si>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</si>
  <si>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</si>
  <si>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</si>
  <si>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</si>
  <si>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</si>
  <si>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</si>
  <si>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</si>
  <si>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</si>
  <si>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</si>
  <si>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</si>
  <si>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</si>
  <si>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</si>
  <si>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</si>
  <si>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</si>
  <si>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</si>
  <si>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</si>
  <si>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</si>
  <si>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</si>
  <si>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</si>
  <si>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</si>
  <si>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</si>
  <si>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</si>
  <si>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</si>
  <si>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</si>
  <si>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</si>
  <si>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*22* A, TENSAO NOMINAL DE *500* V, CATEGORIA AC-2 E AC-3</t>
  </si>
  <si>
    <t>CONTATOR TRIPOLAR, CORRENTE DE *38*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</si>
  <si>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</si>
  <si>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</si>
  <si>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</si>
  <si>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</si>
  <si>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</si>
  <si>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</si>
  <si>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</si>
  <si>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</si>
  <si>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</si>
  <si>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</si>
  <si>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</si>
  <si>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</si>
  <si>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</si>
  <si>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 (MENSALISTA)</t>
  </si>
  <si>
    <t>COORDENADOR/GERENTE DE OBRA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</si>
  <si>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</si>
  <si>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</si>
  <si>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</si>
  <si>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</si>
  <si>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</si>
  <si>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</si>
  <si>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</si>
  <si>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</si>
  <si>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</si>
  <si>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</si>
  <si>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</si>
  <si>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</si>
  <si>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</si>
  <si>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</si>
  <si>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</si>
  <si>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</si>
  <si>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</si>
  <si>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</si>
  <si>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</si>
  <si>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</si>
  <si>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</si>
  <si>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</si>
  <si>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</si>
  <si>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</si>
  <si>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</si>
  <si>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</si>
  <si>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</si>
  <si>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</si>
  <si>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</si>
  <si>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</si>
  <si>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</si>
  <si>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</si>
  <si>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</si>
  <si>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</si>
  <si>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</si>
  <si>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</si>
  <si>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</si>
  <si>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</si>
  <si>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</si>
  <si>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</si>
  <si>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</si>
  <si>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</si>
  <si>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</si>
  <si>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</si>
  <si>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</si>
  <si>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</si>
  <si>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</si>
  <si>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</si>
  <si>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</si>
  <si>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</si>
  <si>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</si>
  <si>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</si>
  <si>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</si>
  <si>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</si>
  <si>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</si>
  <si>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</si>
  <si>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</si>
  <si>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</si>
  <si>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</si>
  <si>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</si>
  <si>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</si>
  <si>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</si>
  <si>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</si>
  <si>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</si>
  <si>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</si>
  <si>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</si>
  <si>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</si>
  <si>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</si>
  <si>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</si>
  <si>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</si>
  <si>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</si>
  <si>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</si>
  <si>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</si>
  <si>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</si>
  <si>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</si>
  <si>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</si>
  <si>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</si>
  <si>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</si>
  <si>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</si>
  <si>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</si>
  <si>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</si>
  <si>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</si>
  <si>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</si>
  <si>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</si>
  <si>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</si>
  <si>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</si>
  <si>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</si>
  <si>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</si>
  <si>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</si>
  <si>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CRUZETA DE REDUCAO PVC PBA, JE, BBBB, DN 75 X 50 / DE 85 X 60 MM (NBR 5647)</t>
  </si>
  <si>
    <t>CRUZETA PVC PBA, JE, BBBB, DN 100 / DE 110 MM (NBR 5647)</t>
  </si>
  <si>
    <t>CRUZETA PVC PBA, JE, BBBB, DN 50 / DE 60 MM (NBR 5647)</t>
  </si>
  <si>
    <t>CRUZETA PVC PBA, JE, BBBB, DN 75 / DE 85 MM (NBR 5647)</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</si>
  <si>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</si>
  <si>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</si>
  <si>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</si>
  <si>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</si>
  <si>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</si>
  <si>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</si>
  <si>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</si>
  <si>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</si>
  <si>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</si>
  <si>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</si>
  <si>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</si>
  <si>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</si>
  <si>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</si>
  <si>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</si>
  <si>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</si>
  <si>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</si>
  <si>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</si>
  <si>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</si>
  <si>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</si>
  <si>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</si>
  <si>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</si>
  <si>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</si>
  <si>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</si>
  <si>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</si>
  <si>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</si>
  <si>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</si>
  <si>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</si>
  <si>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</si>
  <si>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</si>
  <si>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</si>
  <si>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</si>
  <si>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</si>
  <si>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</si>
  <si>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</si>
  <si>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</si>
  <si>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</si>
  <si>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</si>
  <si>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</si>
  <si>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</si>
  <si>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45 GRAUS, SERIE R, DN 150 MM, PARA ESGOTO PREDIAL</t>
  </si>
  <si>
    <t>CURVA DE PVC, 45 GRAUS, SERIE R, DN 75 MM, PARA ESGOTO PREDIAL</t>
  </si>
  <si>
    <t>CURVA DE PVC, 90 GRAUS, SERIE R, DN 100 MM, PARA ESGOTO PREDIAL</t>
  </si>
  <si>
    <t>CURVA DE PVC, 90 GRAUS, SERIE R, DN 150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</si>
  <si>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</si>
  <si>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</si>
  <si>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</si>
  <si>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</si>
  <si>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</si>
  <si>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</si>
  <si>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</si>
  <si>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</si>
  <si>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</si>
  <si>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</si>
  <si>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</si>
  <si>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</si>
  <si>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</si>
  <si>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</si>
  <si>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</si>
  <si>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</si>
  <si>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</si>
  <si>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</si>
  <si>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</si>
  <si>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</si>
  <si>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</si>
  <si>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</si>
  <si>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</si>
  <si>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</si>
  <si>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</si>
  <si>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</si>
  <si>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</si>
  <si>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</si>
  <si>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</si>
  <si>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</si>
  <si>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</si>
  <si>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</si>
  <si>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</si>
  <si>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</si>
  <si>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</si>
  <si>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</si>
  <si>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</si>
  <si>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</si>
  <si>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45 GRAUS, CURTA, PB, DN 100 MM, PARA ESGOTO PREDIAL</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</si>
  <si>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</si>
  <si>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</si>
  <si>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</si>
  <si>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</si>
  <si>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</si>
  <si>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</si>
  <si>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</si>
  <si>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</si>
  <si>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</si>
  <si>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</si>
  <si>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</si>
  <si>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</si>
  <si>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</si>
  <si>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</si>
  <si>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</si>
  <si>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</si>
  <si>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</si>
  <si>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</si>
  <si>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</si>
  <si>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</si>
  <si>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</si>
  <si>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</si>
  <si>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</si>
  <si>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</si>
  <si>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</si>
  <si>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</si>
  <si>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</si>
  <si>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</si>
  <si>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</si>
  <si>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</si>
  <si>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</si>
  <si>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</si>
  <si>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</si>
  <si>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</si>
  <si>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</si>
  <si>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</si>
  <si>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</si>
  <si>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</si>
  <si>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</si>
  <si>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</si>
  <si>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</si>
  <si>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</si>
  <si>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</si>
  <si>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</si>
  <si>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</si>
  <si>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</si>
  <si>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</si>
  <si>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</si>
  <si>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</si>
  <si>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</si>
  <si>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</si>
  <si>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</si>
  <si>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</si>
  <si>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</si>
  <si>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</si>
  <si>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</si>
  <si>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</si>
  <si>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</si>
  <si>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</si>
  <si>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</si>
  <si>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</si>
  <si>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</si>
  <si>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</si>
  <si>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</si>
  <si>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</si>
  <si>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</si>
  <si>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</si>
  <si>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</si>
  <si>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</si>
  <si>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</si>
  <si>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</si>
  <si>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</si>
  <si>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</si>
  <si>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</si>
  <si>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</si>
  <si>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</si>
  <si>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</si>
  <si>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</si>
  <si>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</si>
  <si>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</si>
  <si>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</si>
  <si>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</si>
  <si>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</si>
  <si>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</si>
  <si>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</si>
  <si>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</si>
  <si>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</si>
  <si>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</si>
  <si>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</si>
  <si>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</si>
  <si>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</si>
  <si>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</si>
  <si>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</si>
  <si>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</si>
  <si>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</si>
  <si>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</si>
  <si>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</si>
  <si>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</si>
  <si>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</si>
  <si>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</si>
  <si>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</si>
  <si>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</si>
  <si>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</si>
  <si>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</si>
  <si>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</si>
  <si>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</si>
  <si>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</si>
  <si>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</si>
  <si>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</si>
  <si>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</si>
  <si>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</si>
  <si>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</si>
  <si>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</si>
  <si>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</si>
  <si>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</si>
  <si>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</si>
  <si>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</si>
  <si>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</si>
  <si>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</si>
  <si>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</si>
  <si>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</si>
  <si>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</si>
  <si>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</si>
  <si>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</si>
  <si>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</si>
  <si>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</si>
  <si>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</si>
  <si>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</si>
  <si>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</si>
  <si>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</si>
  <si>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</si>
  <si>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</si>
  <si>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</si>
  <si>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</si>
  <si>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</si>
  <si>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</si>
  <si>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</si>
  <si>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</si>
  <si>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</si>
  <si>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</si>
  <si>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</si>
  <si>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</si>
  <si>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</si>
  <si>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</si>
  <si>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</si>
  <si>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</si>
  <si>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</si>
  <si>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</si>
  <si>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</si>
  <si>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</si>
  <si>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</si>
  <si>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</si>
  <si>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</si>
  <si>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</si>
  <si>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</si>
  <si>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</si>
  <si>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</si>
  <si>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</si>
  <si>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</si>
  <si>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</si>
  <si>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</si>
  <si>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</si>
  <si>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</si>
  <si>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</si>
  <si>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</si>
  <si>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</si>
  <si>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</si>
  <si>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</si>
  <si>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</si>
  <si>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</si>
  <si>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</si>
  <si>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</si>
  <si>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</si>
  <si>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</si>
  <si>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</si>
  <si>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</si>
  <si>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</si>
  <si>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</si>
  <si>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</si>
  <si>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</si>
  <si>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</si>
  <si>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</si>
  <si>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</si>
  <si>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</si>
  <si>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</si>
  <si>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</si>
  <si>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</si>
  <si>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</si>
  <si>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</si>
  <si>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</si>
  <si>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</si>
  <si>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</si>
  <si>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</si>
  <si>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</si>
  <si>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</si>
  <si>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</si>
  <si>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</si>
  <si>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</si>
  <si>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</si>
  <si>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</si>
  <si>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</si>
  <si>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</si>
  <si>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</si>
  <si>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</si>
  <si>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</si>
  <si>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</si>
  <si>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</si>
  <si>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</si>
  <si>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</si>
  <si>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 (MENSALISTA)</t>
  </si>
  <si>
    <t>ELETRICISTA INDUSTRIAL</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</si>
  <si>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</si>
  <si>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</si>
  <si>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</si>
  <si>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</si>
  <si>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</si>
  <si>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</si>
  <si>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</si>
  <si>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</si>
  <si>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</si>
  <si>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</si>
  <si>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</si>
  <si>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</si>
  <si>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</si>
  <si>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</si>
  <si>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</si>
  <si>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</si>
  <si>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</si>
  <si>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</si>
  <si>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</si>
  <si>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</si>
  <si>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</si>
  <si>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</si>
  <si>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</si>
  <si>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</si>
  <si>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</si>
  <si>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</si>
  <si>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</si>
  <si>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</si>
  <si>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</si>
  <si>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</si>
  <si>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</si>
  <si>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</si>
  <si>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</si>
  <si>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</si>
  <si>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</si>
  <si>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</si>
  <si>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</si>
  <si>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</si>
  <si>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</si>
  <si>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</si>
  <si>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</si>
  <si>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</si>
  <si>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RM-1C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</si>
  <si>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</si>
  <si>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</si>
  <si>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</si>
  <si>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</si>
  <si>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</si>
  <si>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</si>
  <si>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</si>
  <si>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</si>
  <si>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</si>
  <si>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</si>
  <si>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</si>
  <si>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</si>
  <si>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</si>
  <si>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</si>
  <si>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</si>
  <si>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</si>
  <si>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</si>
  <si>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</si>
  <si>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</si>
  <si>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</si>
  <si>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</si>
  <si>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</si>
  <si>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</si>
  <si>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</si>
  <si>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</si>
  <si>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</si>
  <si>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</si>
  <si>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</si>
  <si>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</si>
  <si>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</si>
  <si>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</si>
  <si>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</si>
  <si>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</si>
  <si>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</si>
  <si>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</si>
  <si>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</si>
  <si>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</si>
  <si>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</si>
  <si>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</si>
  <si>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</si>
  <si>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</si>
  <si>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</si>
  <si>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</si>
  <si>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</si>
  <si>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</si>
  <si>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</si>
  <si>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</si>
  <si>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</si>
  <si>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</si>
  <si>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</si>
  <si>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</si>
  <si>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</si>
  <si>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</si>
  <si>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</si>
  <si>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</si>
  <si>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</si>
  <si>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</si>
  <si>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</si>
  <si>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</si>
  <si>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</si>
  <si>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</si>
  <si>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</si>
  <si>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</si>
  <si>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</si>
  <si>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</si>
  <si>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</si>
  <si>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</si>
  <si>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</si>
  <si>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</si>
  <si>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</si>
  <si>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</si>
  <si>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</si>
  <si>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</si>
  <si>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</si>
  <si>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</si>
  <si>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</si>
  <si>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</si>
  <si>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</si>
  <si>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</si>
  <si>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</si>
  <si>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</si>
  <si>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</si>
  <si>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</si>
  <si>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</si>
  <si>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</si>
  <si>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</si>
  <si>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</si>
  <si>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</si>
  <si>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(ENCARGOS COMPLEMENTARES)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</si>
  <si>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</si>
  <si>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</si>
  <si>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</si>
  <si>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</si>
  <si>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</si>
  <si>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</si>
  <si>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</si>
  <si>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</si>
  <si>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</si>
  <si>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</si>
  <si>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</si>
  <si>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</si>
  <si>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</si>
  <si>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</si>
  <si>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</si>
  <si>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</si>
  <si>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</si>
  <si>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</si>
  <si>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</si>
  <si>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</si>
  <si>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</si>
  <si>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</si>
  <si>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</si>
  <si>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</si>
  <si>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</si>
  <si>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</si>
  <si>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</si>
  <si>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</si>
  <si>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</si>
  <si>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</si>
  <si>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</si>
  <si>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</si>
  <si>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</si>
  <si>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</si>
  <si>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</si>
  <si>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</si>
  <si>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</si>
  <si>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</si>
  <si>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</si>
  <si>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</si>
  <si>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</si>
  <si>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</si>
  <si>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</si>
  <si>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</si>
  <si>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</si>
  <si>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</si>
  <si>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</si>
  <si>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</si>
  <si>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</si>
  <si>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</si>
  <si>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</si>
  <si>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</si>
  <si>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</si>
  <si>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</si>
  <si>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</si>
  <si>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</si>
  <si>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</si>
  <si>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</si>
  <si>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</si>
  <si>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</si>
  <si>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</si>
  <si>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</si>
  <si>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</si>
  <si>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FILME DE POLIPROPILENO,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</si>
  <si>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</si>
  <si>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</si>
  <si>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</si>
  <si>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</si>
  <si>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</si>
  <si>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</si>
  <si>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</si>
  <si>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</si>
  <si>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</si>
  <si>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</si>
  <si>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</si>
  <si>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</si>
  <si>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</si>
  <si>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</si>
  <si>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</si>
  <si>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</si>
  <si>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</si>
  <si>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</si>
  <si>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</si>
  <si>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</si>
  <si>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</si>
  <si>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INTERNO (FI) EM COBRE ESTANHADO, ISOLACAO EM PVC ANTICHAMA, 2 CONDUTORES DE 0,6 MM (NBR 9115:2005)</t>
  </si>
  <si>
    <t>FITA ACO INOX PARA CINTAR POSTE, L = 19 MM, E = 0,5 MM (ROLO DE 30M)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</si>
  <si>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</si>
  <si>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</si>
  <si>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</si>
  <si>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</si>
  <si>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</si>
  <si>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</si>
  <si>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</si>
  <si>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</si>
  <si>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</si>
  <si>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</si>
  <si>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</si>
  <si>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</si>
  <si>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</si>
  <si>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</si>
  <si>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</si>
  <si>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</si>
  <si>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</si>
  <si>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</si>
  <si>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</si>
  <si>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</si>
  <si>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</si>
  <si>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</si>
  <si>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</si>
  <si>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</si>
  <si>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</si>
  <si>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</si>
  <si>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</si>
  <si>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</si>
  <si>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</si>
  <si>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</si>
  <si>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</si>
  <si>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</si>
  <si>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</si>
  <si>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</si>
  <si>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</si>
  <si>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</si>
  <si>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</si>
  <si>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</si>
  <si>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</si>
  <si>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</si>
  <si>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</si>
  <si>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</si>
  <si>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</si>
  <si>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</si>
  <si>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</si>
  <si>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</si>
  <si>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</si>
  <si>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</si>
  <si>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</si>
  <si>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</si>
  <si>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</si>
  <si>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</si>
  <si>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</si>
  <si>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</si>
  <si>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</si>
  <si>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</si>
  <si>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</si>
  <si>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</si>
  <si>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</si>
  <si>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</si>
  <si>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</si>
  <si>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</si>
  <si>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</si>
  <si>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</si>
  <si>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</si>
  <si>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</si>
  <si>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</si>
  <si>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</si>
  <si>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</si>
  <si>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</si>
  <si>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</si>
  <si>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</si>
  <si>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</si>
  <si>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</si>
  <si>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</si>
  <si>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</si>
  <si>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</si>
  <si>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</si>
  <si>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</si>
  <si>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</si>
  <si>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MANTA (COLCHAO) MALHA HEXAGONAL 6 X 8 CM (ZN/AL), FIO  2,0 MM, DIMENSOES 4,0 X 2,0 X 0,23 M (C X L X A)</t>
  </si>
  <si>
    <t>GABIAO MANTA (COLCHAO) MALHA HEXAGONAL 8 X 10 CM (ZN/AL), FIO 2,0 MM, DIMENSOES 4,0 X 2,0 X 0,3 M (C X L X A)</t>
  </si>
  <si>
    <t>GABIAO MANTA (COLCHAO) MALHA HEXAGONAL 8 X 10 CM (ZN/AL), FIO 2,2 A 2,4 MM, DIMENSOES 4,0 X 2,0 X 0,3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</si>
  <si>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</si>
  <si>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</si>
  <si>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</si>
  <si>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</si>
  <si>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</si>
  <si>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</si>
  <si>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</si>
  <si>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</si>
  <si>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</si>
  <si>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</si>
  <si>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</si>
  <si>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</si>
  <si>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PARA SOLO REFORCADO, MALHA HEXAGONAL DE DUPLA TORCAO 8 X 10 CM (ZN/ AL + PVC), FIO 2,7 MM, DIMENSOES 4,0 X 2,0 X 0,6 M, COM INCLINACAO DE 70 GRAUS</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</si>
  <si>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</si>
  <si>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</si>
  <si>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</si>
  <si>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</si>
  <si>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0,5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</si>
  <si>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</si>
  <si>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</si>
  <si>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5/16"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</si>
  <si>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</si>
  <si>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</si>
  <si>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</si>
  <si>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 DIMENSOES 5,15 X 100,0 M</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</si>
  <si>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</si>
  <si>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</si>
  <si>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</si>
  <si>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</si>
  <si>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</si>
  <si>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</si>
  <si>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</si>
  <si>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</si>
  <si>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</si>
  <si>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</si>
  <si>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</si>
  <si>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</si>
  <si>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</si>
  <si>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</si>
  <si>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</si>
  <si>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</si>
  <si>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</si>
  <si>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</si>
  <si>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</si>
  <si>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</si>
  <si>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</si>
  <si>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</si>
  <si>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</si>
  <si>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</si>
  <si>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</si>
  <si>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</si>
  <si>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</si>
  <si>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</si>
  <si>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</si>
  <si>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</si>
  <si>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SC25KG</t>
  </si>
  <si>
    <t>GRANALHA DE ACO, ANGULAR (GRIT), PARA JATEAMENTO, PENEIRA 1,41 A 1,19 MM (SAE G16)</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</si>
  <si>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</si>
  <si>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</si>
  <si>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</si>
  <si>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</si>
  <si>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</si>
  <si>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</si>
  <si>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</si>
  <si>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</si>
  <si>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</si>
  <si>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</si>
  <si>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</si>
  <si>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</si>
  <si>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</si>
  <si>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</si>
  <si>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</si>
  <si>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</si>
  <si>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</si>
  <si>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</si>
  <si>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</si>
  <si>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</si>
  <si>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</si>
  <si>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</si>
  <si>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</si>
  <si>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</si>
  <si>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</si>
  <si>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</si>
  <si>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</si>
  <si>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</si>
  <si>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</si>
  <si>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</si>
  <si>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</si>
  <si>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</si>
  <si>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</si>
  <si>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</si>
  <si>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GUARNICAO/MOLDURA DE ACABAMENTO PARA ESQUADRIA DE ALUMINIO ANODIZADO NATURAL, PARA 1 FACE (COLETADO CAIXA)</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</si>
  <si>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</si>
  <si>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</si>
  <si>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</si>
  <si>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</si>
  <si>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</si>
  <si>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</si>
  <si>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</si>
  <si>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</si>
  <si>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</si>
  <si>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</si>
  <si>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</si>
  <si>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</si>
  <si>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</si>
  <si>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</si>
  <si>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COM 2,40 M DE COMPRIMENTO E DN = 5/8", REVESTIDA COM BAIXA CAMADA DE COBRE, SEM CONECTOR</t>
  </si>
  <si>
    <t>HASTE DE ATERRAMENTO EM ACO COM 3,00 M DE COMPRIMENTO E DN = 1/2", REVESTIDA COM BAIXA CAMADA DE COBRE, COM CONECTOR TIPO GRAMPO</t>
  </si>
  <si>
    <t>HASTE DE ATERRAMENTO EM ACO COM 3,00 M DE COMPRIMENTO E DN = 1/2", REVESTIDA COM BAIXA CAMADA DE COBRE, SEM CONECTOR</t>
  </si>
  <si>
    <t>HASTE DE ATERRAMENTO EM ACO COM 3,00 M DE COMPRIMENTO E DN = 1", REVESTIDA COM BAIXA CAMADA DE COBRE, COM CONECTOR TIPO GRAMPO</t>
  </si>
  <si>
    <t>HASTE DE ATERRAMENTO EM ACO COM 3,00 M DE COMPRIMENTO E DN = 1",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</si>
  <si>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</si>
  <si>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</si>
  <si>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COM CONECTOR TIPO GRAMPO</t>
  </si>
  <si>
    <t>HASTE DE ATERRAMENTO EM ACO COM 3,00 M DE COMPRIMENTO E DN = 5/8", REVESTIDA COM BAIXA CAMADA DE COBRE, SEM CONECTOR</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</si>
  <si>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</si>
  <si>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</si>
  <si>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</si>
  <si>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</si>
  <si>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</si>
  <si>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</si>
  <si>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</si>
  <si>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</si>
  <si>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</si>
  <si>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</si>
  <si>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</si>
  <si>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</si>
  <si>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</si>
  <si>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</si>
  <si>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</si>
  <si>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</si>
  <si>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</si>
  <si>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</si>
  <si>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</si>
  <si>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</si>
  <si>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</si>
  <si>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</si>
  <si>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</si>
  <si>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</si>
  <si>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</si>
  <si>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</si>
  <si>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</si>
  <si>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</si>
  <si>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A BASE DE CIMENTO CRISTALIZANTE EM PO, MONOCOMPONENTE</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</si>
  <si>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</si>
  <si>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</si>
  <si>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</si>
  <si>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</si>
  <si>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</si>
  <si>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</si>
  <si>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</si>
  <si>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</si>
  <si>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</si>
  <si>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</si>
  <si>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</si>
  <si>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</si>
  <si>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</si>
  <si>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</si>
  <si>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</si>
  <si>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</si>
  <si>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</si>
  <si>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</si>
  <si>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</si>
  <si>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</si>
  <si>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</si>
  <si>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</si>
  <si>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</si>
  <si>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</si>
  <si>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</si>
  <si>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</si>
  <si>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</si>
  <si>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ALUMIINIO DE CORRER 1,20 X 1,50 M (AXL) COM 4 FOLHAS DE VIDRO INCLUSO GUARNICAO</t>
  </si>
  <si>
    <t>JANELA ALUMINIO BASCULANTE  100 X 100 CM (AXL)</t>
  </si>
  <si>
    <t>JANELA ALUMINIO BASCULANTE  100 X 80 CM (AXL)</t>
  </si>
  <si>
    <t>JANELA ALUMINIO BASCULANTE  80 X 60 CM (AXL)</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</si>
  <si>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</si>
  <si>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</si>
  <si>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</si>
  <si>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1,20 M (AXL) COM 2 FOLHAS DE VIDRO INCLUSO GUARNICAO.</t>
  </si>
  <si>
    <t>JANELA ALUMINIO DE CORRER 1,20 X 1,50 (AXL) M COM 3 FOLHAS (2 VENEZIANAS E 1 VIDRO) INCLUSO GUARNICAO</t>
  </si>
  <si>
    <t>JANELA ALUMINIO DE CORRER 1,20 X 1,50 (AXL) M COM 6 FOLHAS (4 VENEZIANAS E 2 VIDROS) INCLUSO GUARNICAO</t>
  </si>
  <si>
    <t>JANELA ALUMINIO DE CORRER 1,20 X 1,50 M (AXL) COM 2 FOLHAS DE VIDRO INCLUSO GUARNICAO.</t>
  </si>
  <si>
    <t>JANELA ALUMINIO DE CORRER 1,20 X 2,00 (AXL) M COM 6 FOLHAS (4 VENEZIANAS E 2 VIDROS) INCLUSO GUARNICAO</t>
  </si>
  <si>
    <t>JANELA ALUMINIO DE CORRER 1,20 X 2,00 M (AXL) COM 4 FOLHAS DE VIDRO INCLUSO GUARNICAO</t>
  </si>
  <si>
    <t>JANELA ALUMINIO MAXIM AR 80 X 60 CM (AXL) (INCLUSO GUARNICAO E VIDRO)</t>
  </si>
  <si>
    <t>JANELA ALUMINIO MAXIM AR, SERIE 25, 90 X 110CM (INCLUSO GUARNICAO E VIDRO FANTASIA).</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</si>
  <si>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</si>
  <si>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</si>
  <si>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</si>
  <si>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</si>
  <si>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</si>
  <si>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</si>
  <si>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</si>
  <si>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</si>
  <si>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SERIE 25, SEM BANDEIRA, COM 4 FOLHAS PARA VIDRO, (DUAS FIXAS E DUAS MOVEIS) 1,60 X 1,10 M (INCLUSO GUARNICAO E VIDRO LISO INCOLOR).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</si>
  <si>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</si>
  <si>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</si>
  <si>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</si>
  <si>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</si>
  <si>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</si>
  <si>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</si>
  <si>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</si>
  <si>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</si>
  <si>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</si>
  <si>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</si>
  <si>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</si>
  <si>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</si>
  <si>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</si>
  <si>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</si>
  <si>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</si>
  <si>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</si>
  <si>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</si>
  <si>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</si>
  <si>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</si>
  <si>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</si>
  <si>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</si>
  <si>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</si>
  <si>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</si>
  <si>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</si>
  <si>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</si>
  <si>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</si>
  <si>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</si>
  <si>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</si>
  <si>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</si>
  <si>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</si>
  <si>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</si>
  <si>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</si>
  <si>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</si>
  <si>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</si>
  <si>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</si>
  <si>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</si>
  <si>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</si>
  <si>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</si>
  <si>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</si>
  <si>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</si>
  <si>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</si>
  <si>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</si>
  <si>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</si>
  <si>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</si>
  <si>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PARA PE DE COLUNA, 45 GRAUS, SERIE R, DN 100 MM, PARA ESGOTO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</si>
  <si>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</si>
  <si>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</si>
  <si>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</si>
  <si>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</si>
  <si>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</si>
  <si>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</si>
  <si>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</si>
  <si>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</si>
  <si>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</si>
  <si>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</si>
  <si>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</si>
  <si>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</si>
  <si>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</si>
  <si>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</si>
  <si>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</si>
  <si>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</si>
  <si>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</si>
  <si>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</si>
  <si>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</si>
  <si>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</si>
  <si>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</si>
  <si>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</si>
  <si>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</si>
  <si>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</si>
  <si>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</si>
  <si>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</si>
  <si>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</si>
  <si>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</si>
  <si>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</si>
  <si>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</si>
  <si>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</si>
  <si>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</si>
  <si>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</si>
  <si>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</si>
  <si>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</si>
  <si>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</si>
  <si>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</si>
  <si>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</si>
  <si>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</si>
  <si>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</si>
  <si>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</si>
  <si>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</si>
  <si>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</si>
  <si>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</si>
  <si>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</si>
  <si>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</si>
  <si>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</si>
  <si>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</si>
  <si>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</si>
  <si>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</si>
  <si>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</si>
  <si>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</si>
  <si>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</si>
  <si>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</si>
  <si>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</si>
  <si>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</si>
  <si>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</si>
  <si>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</si>
  <si>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</si>
  <si>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</si>
  <si>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</si>
  <si>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</si>
  <si>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</si>
  <si>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</si>
  <si>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</si>
  <si>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</si>
  <si>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</si>
  <si>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</si>
  <si>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</si>
  <si>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</si>
  <si>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</si>
  <si>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</si>
  <si>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</si>
  <si>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</si>
  <si>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</si>
  <si>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</si>
  <si>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</si>
  <si>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</si>
  <si>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</si>
  <si>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1", PARA AGUA FRIA PREDIAL</t>
  </si>
  <si>
    <t>JUNCAO PVC  ROSCAVEL, 45 GRAUS, 3/4", PARA AGUA FRIA PREDIAL</t>
  </si>
  <si>
    <t>JUNCAO PVC, 45 GRAUS, ROSCAVEL, 1 1/2", PARA AGUA FRIA PREDIAL</t>
  </si>
  <si>
    <t>JUNCAO PVC, 45 GRAUS, ROSCAVEL, 1 1/4", AGUA FRIA PREDIAL</t>
  </si>
  <si>
    <t>JUNCAO PVC, 45 GRAUS, ROSCAVEL, 2",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</si>
  <si>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</si>
  <si>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</si>
  <si>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</si>
  <si>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</si>
  <si>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</si>
  <si>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</si>
  <si>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</si>
  <si>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</si>
  <si>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</si>
  <si>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</si>
  <si>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</si>
  <si>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</si>
  <si>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</si>
  <si>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</si>
  <si>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</si>
  <si>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</si>
  <si>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</si>
  <si>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PBA, BBB, DN 50 / DE 60 MM, PARA REDE DE AGUA (NBR 5647)</t>
  </si>
  <si>
    <t>JUNCAO, PVC, 45 GRAUS, JE, BBB, DN 100 MM, PARA REDE COLETORA DE ESGOTO (NBR 10569)</t>
  </si>
  <si>
    <t>JUNCAO, PVC, 45 GRAUS, JE, BBB, DN 150 MM, PARA REDE COLETORA DE ESGOTO (NBR 10569)</t>
  </si>
  <si>
    <t>JUNCAO, PVC, 45 GRAUS, JE, BBB, DN 200 MM, PARA REDE COLETORA DE ESGOTO (NBR 10569)</t>
  </si>
  <si>
    <t>JUNCAO, PVC, 45 GRAUS, JE, BBB, DN 250 MM, PARA REDE COLETORA DE ESGOTO (NBR 10569)</t>
  </si>
  <si>
    <t>JUNCAO, PVC, 45 GRAUS, JE, BBB, DN 300 MM, PARA REDE COLETORA DE ESGOTO (NBR 10569)</t>
  </si>
  <si>
    <t>JUNCAO, PVC, 45 GRAUS, JE, BBB, DN 350 MM, PARA REDE COLETORA DE ESGOTO (NBR 10569)</t>
  </si>
  <si>
    <t>JUNCAO, PVC, 45 GRAUS, JE, BBB, DN 400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</si>
  <si>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</si>
  <si>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</si>
  <si>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</si>
  <si>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</si>
  <si>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</si>
  <si>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</si>
  <si>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</si>
  <si>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</si>
  <si>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</si>
  <si>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</si>
  <si>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</si>
  <si>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</si>
  <si>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</si>
  <si>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</si>
  <si>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</si>
  <si>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1/2", COMPLETO</t>
  </si>
  <si>
    <t>KIT CAVALETE PVC COM REGISTRO 3/4", COMPLETO</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</si>
  <si>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</si>
  <si>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</si>
  <si>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</si>
  <si>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</si>
  <si>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</si>
  <si>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</si>
  <si>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</si>
  <si>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</si>
  <si>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</si>
  <si>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</si>
  <si>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</si>
  <si>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</si>
  <si>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</si>
  <si>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</si>
  <si>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</si>
  <si>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</si>
  <si>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</si>
  <si>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</si>
  <si>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</si>
  <si>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</si>
  <si>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</si>
  <si>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</si>
  <si>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</si>
  <si>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</si>
  <si>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</si>
  <si>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</si>
  <si>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</si>
  <si>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</si>
  <si>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</si>
  <si>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</si>
  <si>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</si>
  <si>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</si>
  <si>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</si>
  <si>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</si>
  <si>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</si>
  <si>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</si>
  <si>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</si>
  <si>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</si>
  <si>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</si>
  <si>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</si>
  <si>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</si>
  <si>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</si>
  <si>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</si>
  <si>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</si>
  <si>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</si>
  <si>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</si>
  <si>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</si>
  <si>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</si>
  <si>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</si>
  <si>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</si>
  <si>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</si>
  <si>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</si>
  <si>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</si>
  <si>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</si>
  <si>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</si>
  <si>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</si>
  <si>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</si>
  <si>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</si>
  <si>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</si>
  <si>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</si>
  <si>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</si>
  <si>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</si>
  <si>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</si>
  <si>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</si>
  <si>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</si>
  <si>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</si>
  <si>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</si>
  <si>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</si>
  <si>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</si>
  <si>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</si>
  <si>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</si>
  <si>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</si>
  <si>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</si>
  <si>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</si>
  <si>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</si>
  <si>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</si>
  <si>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</si>
  <si>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</si>
  <si>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</si>
  <si>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</si>
  <si>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</si>
  <si>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</si>
  <si>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</si>
  <si>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</si>
  <si>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</si>
  <si>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</si>
  <si>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</si>
  <si>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</si>
  <si>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</si>
  <si>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</si>
  <si>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</si>
  <si>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</si>
  <si>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</si>
  <si>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</si>
  <si>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M2/MES</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</si>
  <si>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</si>
  <si>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</si>
  <si>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</si>
  <si>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</si>
  <si>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</si>
  <si>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</si>
  <si>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</si>
  <si>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</si>
  <si>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</si>
  <si>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</si>
  <si>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</si>
  <si>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</si>
  <si>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</si>
  <si>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</si>
  <si>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</si>
  <si>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</si>
  <si>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</si>
  <si>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</si>
  <si>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</si>
  <si>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</si>
  <si>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</si>
  <si>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</si>
  <si>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</si>
  <si>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</si>
  <si>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</si>
  <si>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</si>
  <si>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</si>
  <si>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</si>
  <si>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</si>
  <si>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</si>
  <si>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</si>
  <si>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</si>
  <si>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</si>
  <si>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</si>
  <si>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VIGA SANDUICHE METALICA VAZADA PARA TRAVAMENTO DE PILARES, ALTURA DE *8* CM, LARGURA DE *6* CM E EXTENSAO DE 2 M</t>
  </si>
  <si>
    <t>LONA PLASTICA PRETA, E= 150 MICRA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</si>
  <si>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</si>
  <si>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</si>
  <si>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</si>
  <si>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</si>
  <si>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</si>
  <si>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</si>
  <si>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</si>
  <si>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</si>
  <si>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</si>
  <si>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</si>
  <si>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</si>
  <si>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</si>
  <si>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</si>
  <si>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</si>
  <si>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</si>
  <si>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</si>
  <si>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</si>
  <si>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</si>
  <si>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</si>
  <si>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</si>
  <si>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</si>
  <si>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</si>
  <si>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</si>
  <si>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</si>
  <si>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</si>
  <si>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</si>
  <si>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</si>
  <si>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</si>
  <si>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</si>
  <si>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</si>
  <si>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</si>
  <si>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</si>
  <si>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</si>
  <si>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</si>
  <si>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</si>
  <si>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</si>
  <si>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</si>
  <si>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</si>
  <si>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</si>
  <si>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</si>
  <si>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</si>
  <si>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</si>
  <si>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</si>
  <si>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</si>
  <si>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</si>
  <si>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</si>
  <si>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</si>
  <si>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</si>
  <si>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</si>
  <si>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</si>
  <si>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</si>
  <si>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</si>
  <si>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</si>
  <si>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</si>
  <si>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</si>
  <si>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</si>
  <si>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</si>
  <si>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</si>
  <si>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</si>
  <si>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</si>
  <si>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</si>
  <si>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</si>
  <si>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</si>
  <si>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</si>
  <si>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</si>
  <si>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</si>
  <si>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</si>
  <si>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PVC, JE, DN 350 MM, PARA REDE COLETORA DE ESGOTO (NBR 10569)</t>
  </si>
  <si>
    <t>LUVA DE CORRER PVC, JE, DN 400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</si>
  <si>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</si>
  <si>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</si>
  <si>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</si>
  <si>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</si>
  <si>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</si>
  <si>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</si>
  <si>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</si>
  <si>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</si>
  <si>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</si>
  <si>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</si>
  <si>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</si>
  <si>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</si>
  <si>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</si>
  <si>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</si>
  <si>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</si>
  <si>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</si>
  <si>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</si>
  <si>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</si>
  <si>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</si>
  <si>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</si>
  <si>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</si>
  <si>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</si>
  <si>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</si>
  <si>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</si>
  <si>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</si>
  <si>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</si>
  <si>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</si>
  <si>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</si>
  <si>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</si>
  <si>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</si>
  <si>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</si>
  <si>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</si>
  <si>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</si>
  <si>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</si>
  <si>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</si>
  <si>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</si>
  <si>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</si>
  <si>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</si>
  <si>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</si>
  <si>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</si>
  <si>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</si>
  <si>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</si>
  <si>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</si>
  <si>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</si>
  <si>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</si>
  <si>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</si>
  <si>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</si>
  <si>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</si>
  <si>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</si>
  <si>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</si>
  <si>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</si>
  <si>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</si>
  <si>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</si>
  <si>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</si>
  <si>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</si>
  <si>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</si>
  <si>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</si>
  <si>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</si>
  <si>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</si>
  <si>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</si>
  <si>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</si>
  <si>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</si>
  <si>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</si>
  <si>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</si>
  <si>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</si>
  <si>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</si>
  <si>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</si>
  <si>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</si>
  <si>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</si>
  <si>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</si>
  <si>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</si>
  <si>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</si>
  <si>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</si>
  <si>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</si>
  <si>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</si>
  <si>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</si>
  <si>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</si>
  <si>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</si>
  <si>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</si>
  <si>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</si>
  <si>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</si>
  <si>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</si>
  <si>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</si>
  <si>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</si>
  <si>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</si>
  <si>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</si>
  <si>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</si>
  <si>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</si>
  <si>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</si>
  <si>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</si>
  <si>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</si>
  <si>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</si>
  <si>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</si>
  <si>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</si>
  <si>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</si>
  <si>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</si>
  <si>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</si>
  <si>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</si>
  <si>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</si>
  <si>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</si>
  <si>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</si>
  <si>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</si>
  <si>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</si>
  <si>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</si>
  <si>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</si>
  <si>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</si>
  <si>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</si>
  <si>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</si>
  <si>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</si>
  <si>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</si>
  <si>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</si>
  <si>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</si>
  <si>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</si>
  <si>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</si>
  <si>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</si>
  <si>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</si>
  <si>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</si>
  <si>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</si>
  <si>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</si>
  <si>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</si>
  <si>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</si>
  <si>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</si>
  <si>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</si>
  <si>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</si>
  <si>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</si>
  <si>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</si>
  <si>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</si>
  <si>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</si>
  <si>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</si>
  <si>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</si>
  <si>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</si>
  <si>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</si>
  <si>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</si>
  <si>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</si>
  <si>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</si>
  <si>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</si>
  <si>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PINHO SERRADA 3A QUALIDADE NAO APARELHADA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</si>
  <si>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</si>
  <si>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</si>
  <si>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</si>
  <si>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</si>
  <si>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</si>
  <si>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</si>
  <si>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</si>
  <si>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</si>
  <si>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</si>
  <si>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</si>
  <si>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</si>
  <si>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</si>
  <si>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</si>
  <si>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</si>
  <si>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APARELHADA DE MACARANDUBA, ANGELIM OU EQUIVALENTE DA REGIAO</t>
  </si>
  <si>
    <t>MADEIRA SERRADA NAO APARELHADA DE MACARANDUBA, ANGELIM OU EQUIVALENTE DA REGIAO</t>
  </si>
  <si>
    <t>MADEIRA 2A QUALIDADE SERRADA NAO APARELHADA</t>
  </si>
  <si>
    <t>MADEIRA 2A QUALIDADE SERRADA NAO APARELHADA -TIPO VIROLA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</si>
  <si>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</si>
  <si>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</si>
  <si>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</si>
  <si>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</si>
  <si>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</si>
  <si>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</si>
  <si>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</si>
  <si>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</si>
  <si>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</si>
  <si>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</si>
  <si>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</si>
  <si>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</si>
  <si>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</si>
  <si>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</si>
  <si>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</si>
  <si>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</si>
  <si>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</si>
  <si>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</si>
  <si>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</si>
  <si>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</si>
  <si>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</si>
  <si>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</si>
  <si>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MANIPULADOR TELESCOPICO, POTENCIA DE 101 HP, CAPACIDADE DE CARGA DE 3.500 KG, ALTURA MAXIMA DE ELEVACAO DE 12 M</t>
  </si>
  <si>
    <t>MANIPULADOR TELESCOPICO, POTENCIA DE 85 HP, CAPACIDADE DE CARGA DE 3.500 KG, ALTURA MAXIMA DE ELEVACAO DE 12,3 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</si>
  <si>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</si>
  <si>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</si>
  <si>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</si>
  <si>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</si>
  <si>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</si>
  <si>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</si>
  <si>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</si>
  <si>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</si>
  <si>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</si>
  <si>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</si>
  <si>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</si>
  <si>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</si>
  <si>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</si>
  <si>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</si>
  <si>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</si>
  <si>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</si>
  <si>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</si>
  <si>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</si>
  <si>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</si>
  <si>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</si>
  <si>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</si>
  <si>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</si>
  <si>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</si>
  <si>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</si>
  <si>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</si>
  <si>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</si>
  <si>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</si>
  <si>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</si>
  <si>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</si>
  <si>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</si>
  <si>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</si>
  <si>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</si>
  <si>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</si>
  <si>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</si>
  <si>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</si>
  <si>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</si>
  <si>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</si>
  <si>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</si>
  <si>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</si>
  <si>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</si>
  <si>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</si>
  <si>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</si>
  <si>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</si>
  <si>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</si>
  <si>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</si>
  <si>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</si>
  <si>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</si>
  <si>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</si>
  <si>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</si>
  <si>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</si>
  <si>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</si>
  <si>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</si>
  <si>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</si>
  <si>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</si>
  <si>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</si>
  <si>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</si>
  <si>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</si>
  <si>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</si>
  <si>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</si>
  <si>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</si>
  <si>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</si>
  <si>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</si>
  <si>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</si>
  <si>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</si>
  <si>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</si>
  <si>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</si>
  <si>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</si>
  <si>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</si>
  <si>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</si>
  <si>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</si>
  <si>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</si>
  <si>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</si>
  <si>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</si>
  <si>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</si>
  <si>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</si>
  <si>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</si>
  <si>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</si>
  <si>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</si>
  <si>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</si>
  <si>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</si>
  <si>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</si>
  <si>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</si>
  <si>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</si>
  <si>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</si>
  <si>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</si>
  <si>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</si>
  <si>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</si>
  <si>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</si>
  <si>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</si>
  <si>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</si>
  <si>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</si>
  <si>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</si>
  <si>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</si>
  <si>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</si>
  <si>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</si>
  <si>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</si>
  <si>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</si>
  <si>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</si>
  <si>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</si>
  <si>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</si>
  <si>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</si>
  <si>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</si>
  <si>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</si>
  <si>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</si>
  <si>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</si>
  <si>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</si>
  <si>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</si>
  <si>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</si>
  <si>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</si>
  <si>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</si>
  <si>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 (MENSALISTA)</t>
  </si>
  <si>
    <t>MONTADOR DE ESTRUTURA METALICA</t>
  </si>
  <si>
    <t>MONTADOR DE ESTRUTURAS METALICAS (MENSALISTA)</t>
  </si>
  <si>
    <t>MONTADOR DE MAQUINAS (MENSALISTA)</t>
  </si>
  <si>
    <t>MONTADOR ELETROELETRONICO</t>
  </si>
  <si>
    <t>MONTADOR ELETROMECANICO</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</si>
  <si>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</si>
  <si>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</si>
  <si>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</si>
  <si>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</si>
  <si>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</si>
  <si>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</si>
  <si>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</si>
  <si>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</si>
  <si>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</si>
  <si>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</si>
  <si>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</si>
  <si>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</si>
  <si>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 PISO MENSAL (ENCARGO SOCIAL MENSALISTA)</t>
  </si>
  <si>
    <t>MOTORISTA DE CAMINHAO BASCULANTE</t>
  </si>
  <si>
    <t>MOTORISTA DE CAMINHAO E CARRETA</t>
  </si>
  <si>
    <t>MOTORISTA DE CAMINHAO-BASCULANTE (MENSALISTA)</t>
  </si>
  <si>
    <t>MOTORISTA DE CAMINHAO-CARRETA (MENSALISTA)</t>
  </si>
  <si>
    <t>MOTORISTA DE CARRO DE PASSEIO (MENSALISTA)</t>
  </si>
  <si>
    <t>MOTORISTA DE ONIBUS / MICRO-ONIBUS (MENSALISTA)</t>
  </si>
  <si>
    <t>MOTORISTA DE VEICULO LEVE</t>
  </si>
  <si>
    <t>MOTORISTA DE VEICULO PESADO</t>
  </si>
  <si>
    <t>MOTORISTA OPERADOR DE CAMINHAO COM MUNCK (MENSALISTA)</t>
  </si>
  <si>
    <t>MOTORISTA OPERADOR DE CAMINHAO MUNCK</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</si>
  <si>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</si>
  <si>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</si>
  <si>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</si>
  <si>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</si>
  <si>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</si>
  <si>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</si>
  <si>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</si>
  <si>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</si>
  <si>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</si>
  <si>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</si>
  <si>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</si>
  <si>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</si>
  <si>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</si>
  <si>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</si>
  <si>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</si>
  <si>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</si>
  <si>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</si>
  <si>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</si>
  <si>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</si>
  <si>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</si>
  <si>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</si>
  <si>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</si>
  <si>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</si>
  <si>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</si>
  <si>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</si>
  <si>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</si>
  <si>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</si>
  <si>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</si>
  <si>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</si>
  <si>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</si>
  <si>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</si>
  <si>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</si>
  <si>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</si>
  <si>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</si>
  <si>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</si>
  <si>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</si>
  <si>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</si>
  <si>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</si>
  <si>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</si>
  <si>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</si>
  <si>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</si>
  <si>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</si>
  <si>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</si>
  <si>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</si>
  <si>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</si>
  <si>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</si>
  <si>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</si>
  <si>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</si>
  <si>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</si>
  <si>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</si>
  <si>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</si>
  <si>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</si>
  <si>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</si>
  <si>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</si>
  <si>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</si>
  <si>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</si>
  <si>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</si>
  <si>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</si>
  <si>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</si>
  <si>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</si>
  <si>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</si>
  <si>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</si>
  <si>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ACABADORA</t>
  </si>
  <si>
    <t>OPERADOR DE BATE-ESTACAS (MENSALISTA)</t>
  </si>
  <si>
    <t>OPERADOR DE BETONEIRA (CAMINHAO)</t>
  </si>
  <si>
    <t>OPERADOR DE BETONEIRA (CAMINHAO) (MENSALISTA)</t>
  </si>
  <si>
    <t>OPERADOR DE BETONEIRA ESTACIONARIA/MISTURADOR (COLETADO CAIXA)</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</si>
  <si>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</si>
  <si>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</si>
  <si>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</si>
  <si>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</si>
  <si>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</si>
  <si>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</si>
  <si>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</si>
  <si>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</si>
  <si>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</si>
  <si>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</si>
  <si>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</si>
  <si>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</si>
  <si>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EQUIPAMENTOS</t>
  </si>
  <si>
    <t>OPERADOR DE MAQUINAS E TRATORES DIVERSOS (TERRAPLANAGEM) (MENSALISTA)</t>
  </si>
  <si>
    <t>OPERADOR DE MARTELETE OU MARTELETEIRO</t>
  </si>
  <si>
    <t>OPERADOR DE MARTELETE OU MARTELETEIRO (MENSALISTA)</t>
  </si>
  <si>
    <t>OPERADOR DE MESA VIBROACABADORA (MENSALISTA)</t>
  </si>
  <si>
    <t>OPERADOR DE MOTO SCRAPER (MENSALISTA)</t>
  </si>
  <si>
    <t>OPERADOR DE MOTO-ESCREIPER</t>
  </si>
  <si>
    <t>OPERADOR DE MOTONIVELADORA</t>
  </si>
  <si>
    <t>OPERADOR DE MOTONIVELADORA (MENSALISTA)</t>
  </si>
  <si>
    <t>OPERADOR DE PA CARREGADEIRA</t>
  </si>
  <si>
    <t>OPERADOR DE PA CARREGADEIRA (MENSALISTA)</t>
  </si>
  <si>
    <t>OPERADOR DE PAVIMENTADORA</t>
  </si>
  <si>
    <t>OPERADOR DE PAVIMENTADORA (MENSALISTA)</t>
  </si>
  <si>
    <t>OPERADOR DE ROLO COMPACTADOR</t>
  </si>
  <si>
    <t>OPERADOR DE ROLO COMPACTADOR (MENSALISTA)</t>
  </si>
  <si>
    <t>OPERADOR DE TRATOR</t>
  </si>
  <si>
    <t>OPERADOR DE TRATOR - EXCLUSIVE AGROPECUARIA (MENSALISTA)</t>
  </si>
  <si>
    <t>OPERADOR DE USINA DE ASFALTO, DE SOLOS OU DE CONCRETO</t>
  </si>
  <si>
    <t>OPERADOR DE USINA DE ASFALTO, DE SOLOS OU DE CONCRETO (MENSALISTA)</t>
  </si>
  <si>
    <t>OPERADOR PARA BATE ESTACAS</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</si>
  <si>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</si>
  <si>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</si>
  <si>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</si>
  <si>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</si>
  <si>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</si>
  <si>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</si>
  <si>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</si>
  <si>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</si>
  <si>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</si>
  <si>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</si>
  <si>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</si>
  <si>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</si>
  <si>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</si>
  <si>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</si>
  <si>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</si>
  <si>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</si>
  <si>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</si>
  <si>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</si>
  <si>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</si>
  <si>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</si>
  <si>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</si>
  <si>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</si>
  <si>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</si>
  <si>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</si>
  <si>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</si>
  <si>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</si>
  <si>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</si>
  <si>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</si>
  <si>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</si>
  <si>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</si>
  <si>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</si>
  <si>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</si>
  <si>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</si>
  <si>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</si>
  <si>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</si>
  <si>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</si>
  <si>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</si>
  <si>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</si>
  <si>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</si>
  <si>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</si>
  <si>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</si>
  <si>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</si>
  <si>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</si>
  <si>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</si>
  <si>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</si>
  <si>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</si>
  <si>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</si>
  <si>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</si>
  <si>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</si>
  <si>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</si>
  <si>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</si>
  <si>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</si>
  <si>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</si>
  <si>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</si>
  <si>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</si>
  <si>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</si>
  <si>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</si>
  <si>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</si>
  <si>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</si>
  <si>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</si>
  <si>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</si>
  <si>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</si>
  <si>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</si>
  <si>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</si>
  <si>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</si>
  <si>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</si>
  <si>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</si>
  <si>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</si>
  <si>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</si>
  <si>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</si>
  <si>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</si>
  <si>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</si>
  <si>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</si>
  <si>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</si>
  <si>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</si>
  <si>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</si>
  <si>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</si>
  <si>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</si>
  <si>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</si>
  <si>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</si>
  <si>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</si>
  <si>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</si>
  <si>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</si>
  <si>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</si>
  <si>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</si>
  <si>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</si>
  <si>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</si>
  <si>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</si>
  <si>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</si>
  <si>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</si>
  <si>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</si>
  <si>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</si>
  <si>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</si>
  <si>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</si>
  <si>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</si>
  <si>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</si>
  <si>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</si>
  <si>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</si>
  <si>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</si>
  <si>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</si>
  <si>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</si>
  <si>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</si>
  <si>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</si>
  <si>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</si>
  <si>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</si>
  <si>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PECA DE MADEIRA APARELHADA *7,5 X 7,5* CM (3 X 3 ") MACARANDUBA, ANGELIM OU EQUIVALENTE DA REGIAO</t>
  </si>
  <si>
    <t>PECA DE MADEIRA NAO APARELHADA *7,5 X 7,5* CM (3 X 3 ") MACARANDUBA, ANGELIM OU EQUIVALENTE DA REGIAO</t>
  </si>
  <si>
    <t>PECA DE MADEIRA NATIVA / REGIONAL 7,5 X 7,5CM (3X3) NAO APARELHADA (P/FORMA)</t>
  </si>
  <si>
    <t>PECA DE MADEIRA NATIVA/REGIONAL 1 X 7CM NAO APARELHADA (P/FORMA)</t>
  </si>
  <si>
    <t>PECA DE MADEIRA NATIVA/REGIONAL 2,5 X 7,0 CM (SARRAFO-P/FORMA)</t>
  </si>
  <si>
    <t>PECA DE MADEIRA NATIVA/REGIONAL 7,5 X 12,50 CM (3X5") NAO APARELHADA (P/FORMA)</t>
  </si>
  <si>
    <t>PECA DE MADEIRA 2A QUALIDADE 2,5 X 15CM (1X6") NAO APARELHADA</t>
  </si>
  <si>
    <t>PECA DE MADEIRA 3A QUALIDADE 2,5 X 10CM NAO APARELHADA</t>
  </si>
  <si>
    <t>PECA DE MADEIRA 3A/4A NATIVA/REGIONAL 5 X 5 CM</t>
  </si>
  <si>
    <t>PECA DE MADEIRA 3A/4A QUALIDADE 2,5 X 5CM NAO APARELHADA</t>
  </si>
  <si>
    <t>PECA DE MADEIRA 3A/4A QUALIDADE 7,5 X 10CM NAO APARELHADA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</si>
  <si>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</si>
  <si>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</si>
  <si>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</si>
  <si>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</si>
  <si>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</si>
  <si>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</si>
  <si>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</si>
  <si>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</si>
  <si>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</si>
  <si>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</si>
  <si>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</si>
  <si>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</si>
  <si>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</si>
  <si>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</si>
  <si>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</si>
  <si>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</si>
  <si>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</si>
  <si>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</si>
  <si>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</si>
  <si>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</si>
  <si>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</si>
  <si>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</si>
  <si>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</si>
  <si>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</si>
  <si>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</si>
  <si>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</si>
  <si>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</si>
  <si>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</si>
  <si>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</si>
  <si>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</si>
  <si>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</si>
  <si>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</si>
  <si>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</si>
  <si>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</si>
  <si>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</si>
  <si>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</si>
  <si>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</si>
  <si>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</si>
  <si>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</si>
  <si>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</si>
  <si>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</si>
  <si>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</si>
  <si>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</si>
  <si>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</si>
  <si>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</si>
  <si>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</si>
  <si>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</si>
  <si>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</si>
  <si>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</si>
  <si>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</si>
  <si>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</si>
  <si>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</si>
  <si>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</si>
  <si>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</si>
  <si>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</si>
  <si>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</si>
  <si>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</si>
  <si>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</si>
  <si>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</si>
  <si>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</si>
  <si>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</si>
  <si>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</si>
  <si>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</si>
  <si>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</si>
  <si>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</si>
  <si>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</si>
  <si>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</si>
  <si>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</si>
  <si>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</si>
  <si>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</si>
  <si>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</si>
  <si>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</si>
  <si>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</si>
  <si>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</si>
  <si>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</si>
  <si>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</si>
  <si>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</si>
  <si>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</si>
  <si>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</si>
  <si>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</si>
  <si>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</si>
  <si>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</si>
  <si>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</si>
  <si>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</si>
  <si>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</si>
  <si>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</si>
  <si>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</si>
  <si>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</si>
  <si>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</si>
  <si>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</si>
  <si>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</si>
  <si>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</si>
  <si>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</si>
  <si>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</si>
  <si>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</si>
  <si>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</si>
  <si>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</si>
  <si>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</si>
  <si>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</si>
  <si>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</si>
  <si>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</si>
  <si>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</si>
  <si>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</si>
  <si>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</si>
  <si>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</si>
  <si>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</si>
  <si>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</si>
  <si>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</si>
  <si>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</si>
  <si>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</si>
  <si>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</si>
  <si>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</si>
  <si>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</si>
  <si>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</si>
  <si>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</si>
  <si>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</si>
  <si>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</si>
  <si>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</si>
  <si>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</si>
  <si>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</si>
  <si>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</si>
  <si>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</si>
  <si>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</si>
  <si>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</si>
  <si>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</si>
  <si>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</si>
  <si>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</si>
  <si>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</si>
  <si>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</si>
  <si>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</si>
  <si>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</si>
  <si>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</si>
  <si>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</si>
  <si>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</si>
  <si>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</si>
  <si>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</si>
  <si>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</si>
  <si>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</si>
  <si>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</si>
  <si>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</si>
  <si>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</si>
  <si>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</si>
  <si>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</si>
  <si>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</si>
  <si>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</si>
  <si>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</si>
  <si>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</si>
  <si>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</si>
  <si>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</si>
  <si>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VINILICA SEMIFLEXIVEL PARA PISOS, E = 3,2 MM, 30 X 30 CM (SEM COLOCACAO)</t>
  </si>
  <si>
    <t>PLACA VINILICA SEMIFLEXIVEL PARA REVESTIMENTO DE PISOS E PAREDES, E = 2 MM (SEM COLOCACAO)</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</si>
  <si>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</si>
  <si>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</si>
  <si>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</si>
  <si>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</si>
  <si>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</si>
  <si>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</si>
  <si>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</si>
  <si>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</si>
  <si>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</si>
  <si>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</si>
  <si>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</si>
  <si>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</si>
  <si>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</si>
  <si>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</si>
  <si>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</si>
  <si>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300 MM, PARA REDE COLETORA ESGOTO (NBR 10569)</t>
  </si>
  <si>
    <t>PLUG PVC,  JE, DN 400 MM, PARA REDE COLETORA ESGOTO (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</si>
  <si>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</si>
  <si>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</si>
  <si>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</si>
  <si>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</si>
  <si>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</si>
  <si>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</si>
  <si>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</si>
  <si>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</si>
  <si>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</si>
  <si>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</si>
  <si>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</si>
  <si>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</si>
  <si>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</si>
  <si>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</si>
  <si>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</si>
  <si>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</si>
  <si>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</si>
  <si>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</si>
  <si>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</si>
  <si>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</si>
  <si>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</si>
  <si>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</si>
  <si>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</si>
  <si>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</si>
  <si>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</si>
  <si>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</si>
  <si>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</si>
  <si>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</si>
  <si>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</si>
  <si>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</si>
  <si>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</si>
  <si>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</si>
  <si>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</si>
  <si>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</si>
  <si>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</si>
  <si>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</si>
  <si>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</si>
  <si>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</si>
  <si>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</si>
  <si>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</si>
  <si>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</si>
  <si>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</si>
  <si>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</si>
  <si>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</si>
  <si>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</si>
  <si>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</si>
  <si>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</si>
  <si>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</si>
  <si>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</si>
  <si>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</si>
  <si>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</si>
  <si>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</si>
  <si>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</si>
  <si>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</si>
  <si>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</si>
  <si>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</si>
  <si>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</si>
  <si>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</si>
  <si>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</si>
  <si>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</si>
  <si>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</si>
  <si>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</si>
  <si>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</si>
  <si>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</si>
  <si>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</si>
  <si>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</si>
  <si>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</si>
  <si>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</si>
  <si>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</si>
  <si>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</si>
  <si>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</si>
  <si>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</si>
  <si>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</si>
  <si>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</si>
  <si>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</si>
  <si>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</si>
  <si>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</si>
  <si>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</si>
  <si>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</si>
  <si>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</si>
  <si>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</si>
  <si>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</si>
  <si>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</si>
  <si>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</si>
  <si>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</si>
  <si>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</si>
  <si>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100 KG, H = 5 M (NBR 8451)</t>
  </si>
  <si>
    <t>POSTE DE CONCRETO CIRCULAR, 100 KG, H = 7 M (NBR 8451)</t>
  </si>
  <si>
    <t>POSTE DE CONCRETO CIRCULAR, 150 KG, H = 10 M (NBR 8451)</t>
  </si>
  <si>
    <t>POSTE DE CONCRETO CIRCULAR, 200 KG, H = 11 M (NBR 8451)</t>
  </si>
  <si>
    <t>POSTE DE CONCRETO CIRCULAR, 200 KG, H = 17 M (NBR 8451)</t>
  </si>
  <si>
    <t>POSTE DE CONCRETO CIRCULAR, 200 KG, H = 22,5 M (NBR 8451)</t>
  </si>
  <si>
    <t>POSTE DE CONCRETO CIRCULAR, 200 KG, H = 7 M (NBR 8451)</t>
  </si>
  <si>
    <t>POSTE DE CONCRETO CIRCULAR, 200 KG, H = 9 M (NBR 8451)</t>
  </si>
  <si>
    <t>POSTE DE CONCRETO CIRCULAR, 300 KG, H = 11 M (NBR 8451)</t>
  </si>
  <si>
    <t>POSTE DE CONCRETO CIRCULAR, 300 KG, H = 5 M (NBR 8451)</t>
  </si>
  <si>
    <t>POSTE DE CONCRETO CIRCULAR, 300 KG, H = 7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</si>
  <si>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</si>
  <si>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</si>
  <si>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</si>
  <si>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</si>
  <si>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</si>
  <si>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</si>
  <si>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</si>
  <si>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</si>
  <si>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100 KG, H = 7 M (NBR 8451)</t>
  </si>
  <si>
    <t>POSTE DE CONCRETO DUPLO T, TIPO D, 200 KG, H = 9 M (NBR 8451)</t>
  </si>
  <si>
    <t>POSTE DE CONCRETO DUPLO T, 100 KG, H = 6 M, (NBR 8451)</t>
  </si>
  <si>
    <t>POSTE DE CONCRETO DUPLO T, 200 KG, H = 11 M (NBR 8451)</t>
  </si>
  <si>
    <t>POSTE DE CONCRETO DUPLO T, 200 KG, H = 8 M (NBR 8451)</t>
  </si>
  <si>
    <t>POSTE DE CONCRETO DUPLO T, 300 KG, H = 12 M (NBR 8451)</t>
  </si>
  <si>
    <t>POSTE DE CONCRETO DUPLO T, 400 KG,H = 12 M (NBR 8451)</t>
  </si>
  <si>
    <t>POSTE DE CONCRETO PADRAO, 1 CAIXA, H = 7,5 M</t>
  </si>
  <si>
    <t>POSTE DE CONCRETO PADRAO, 2 CAIXAS, H = 7,5 M</t>
  </si>
  <si>
    <t>POSTE DE CONCRETO PADRAO, 3 CAIXAS , H = 7,5 M</t>
  </si>
  <si>
    <t>POSTE DE CONCRETO PADRAO, 4 CAIXAS , H = 7,5 M</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</si>
  <si>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</si>
  <si>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</si>
  <si>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</si>
  <si>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</si>
  <si>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</si>
  <si>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</si>
  <si>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</si>
  <si>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</si>
  <si>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</si>
  <si>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</si>
  <si>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</si>
  <si>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</si>
  <si>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</si>
  <si>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</si>
  <si>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</si>
  <si>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</si>
  <si>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</si>
  <si>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</si>
  <si>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</si>
  <si>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</si>
  <si>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</si>
  <si>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</si>
  <si>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</si>
  <si>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</si>
  <si>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</si>
  <si>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</si>
  <si>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</si>
  <si>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</si>
  <si>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</si>
  <si>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</si>
  <si>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</si>
  <si>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</si>
  <si>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</si>
  <si>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</si>
  <si>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</si>
  <si>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</si>
  <si>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</si>
  <si>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</si>
  <si>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</si>
  <si>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</si>
  <si>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</si>
  <si>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</si>
  <si>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</si>
  <si>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</si>
  <si>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</si>
  <si>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</si>
  <si>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</si>
  <si>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</si>
  <si>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</si>
  <si>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</si>
  <si>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</si>
  <si>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</si>
  <si>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</si>
  <si>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</si>
  <si>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</si>
  <si>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</si>
  <si>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</si>
  <si>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</si>
  <si>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</si>
  <si>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</si>
  <si>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</si>
  <si>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</si>
  <si>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</si>
  <si>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</si>
  <si>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</si>
  <si>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</si>
  <si>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</si>
  <si>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</si>
  <si>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</si>
  <si>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</si>
  <si>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</si>
  <si>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</si>
  <si>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</si>
  <si>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</si>
  <si>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</si>
  <si>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</si>
  <si>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</si>
  <si>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</si>
  <si>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</si>
  <si>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</si>
  <si>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</si>
  <si>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</si>
  <si>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</si>
  <si>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</si>
  <si>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</si>
  <si>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</si>
  <si>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</si>
  <si>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</si>
  <si>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</si>
  <si>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</si>
  <si>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</si>
  <si>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</si>
  <si>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</si>
  <si>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</si>
  <si>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</si>
  <si>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</si>
  <si>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</si>
  <si>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</si>
  <si>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</si>
  <si>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</si>
  <si>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</si>
  <si>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</si>
  <si>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</si>
  <si>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</si>
  <si>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</si>
  <si>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</si>
  <si>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</si>
  <si>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</si>
  <si>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</si>
  <si>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</si>
  <si>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</si>
  <si>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</si>
  <si>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</si>
  <si>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</si>
  <si>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</si>
  <si>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</si>
  <si>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</si>
  <si>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</si>
  <si>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</si>
  <si>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</si>
  <si>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</si>
  <si>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</si>
  <si>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</si>
  <si>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</si>
  <si>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</si>
  <si>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</si>
  <si>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</si>
  <si>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</si>
  <si>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</si>
  <si>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</si>
  <si>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</si>
  <si>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</si>
  <si>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</si>
  <si>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</si>
  <si>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</si>
  <si>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</si>
  <si>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</si>
  <si>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</si>
  <si>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</si>
  <si>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</si>
  <si>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</si>
  <si>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</si>
  <si>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</si>
  <si>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</si>
  <si>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</si>
  <si>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</si>
  <si>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</si>
  <si>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</si>
  <si>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</si>
  <si>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</si>
  <si>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</si>
  <si>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</si>
  <si>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</si>
  <si>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</si>
  <si>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</si>
  <si>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</si>
  <si>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</si>
  <si>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</si>
  <si>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</si>
  <si>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</si>
  <si>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</si>
  <si>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</si>
  <si>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</si>
  <si>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</si>
  <si>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</si>
  <si>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</si>
  <si>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</si>
  <si>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</si>
  <si>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</si>
  <si>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</si>
  <si>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</si>
  <si>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</si>
  <si>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</si>
  <si>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</si>
  <si>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</si>
  <si>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</si>
  <si>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</si>
  <si>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</si>
  <si>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</si>
  <si>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</si>
  <si>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</si>
  <si>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</si>
  <si>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</si>
  <si>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</si>
  <si>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</si>
  <si>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</si>
  <si>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</si>
  <si>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</si>
  <si>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</si>
  <si>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</si>
  <si>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</si>
  <si>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</si>
  <si>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</si>
  <si>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</si>
  <si>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</si>
  <si>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</si>
  <si>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RIPA DE MADEIRA APARELHADA *1,5 X 5* CM, MACARANDUBA, ANGELIM OU EQUIVALENTE DA REGIAO</t>
  </si>
  <si>
    <t>RIPA DE MADEIRA NAO APARELHADA *1,5 X 5* CM, MACARANDUBA, ANGELIM OU EQUIVALENTE DA REGIAO</t>
  </si>
  <si>
    <t>RIPA DE MADEIRA NAO APARELHADA 1 X 3* CM, MACARANDUBA, ANGELIM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</si>
  <si>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</si>
  <si>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</si>
  <si>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</si>
  <si>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</si>
  <si>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</si>
  <si>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</si>
  <si>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</si>
  <si>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</si>
  <si>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</si>
  <si>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</si>
  <si>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</si>
  <si>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</si>
  <si>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</si>
  <si>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</si>
  <si>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</si>
  <si>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</si>
  <si>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</si>
  <si>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</si>
  <si>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</si>
  <si>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</si>
  <si>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</si>
  <si>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</si>
  <si>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</si>
  <si>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</si>
  <si>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</si>
  <si>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</si>
  <si>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</si>
  <si>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</si>
  <si>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</si>
  <si>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</si>
  <si>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</si>
  <si>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</si>
  <si>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</si>
  <si>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</si>
  <si>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</si>
  <si>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</si>
  <si>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</si>
  <si>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</si>
  <si>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</si>
  <si>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</si>
  <si>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</si>
  <si>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</si>
  <si>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</si>
  <si>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</si>
  <si>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</si>
  <si>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</si>
  <si>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</si>
  <si>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</si>
  <si>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</si>
  <si>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</si>
  <si>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MACARANDUBA, ANGELIM OU EQUIVALENTE DA REGIAO</t>
  </si>
  <si>
    <t>SEGURO - HORISTA (ENCARGOS COMPLEMENTARES) (COLETADO CAIXA)</t>
  </si>
  <si>
    <t>SEGURO - MENSALISTA (ENCARGOS COMPLEMENTARES)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</si>
  <si>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</si>
  <si>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</si>
  <si>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</si>
  <si>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</si>
  <si>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</si>
  <si>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</si>
  <si>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</si>
  <si>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</si>
  <si>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</si>
  <si>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</si>
  <si>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</si>
  <si>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</si>
  <si>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</si>
  <si>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</si>
  <si>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</si>
  <si>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</si>
  <si>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</si>
  <si>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</si>
  <si>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</si>
  <si>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</si>
  <si>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</si>
  <si>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</si>
  <si>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</si>
  <si>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</si>
  <si>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</si>
  <si>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</si>
  <si>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</si>
  <si>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</si>
  <si>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</si>
  <si>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</si>
  <si>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</si>
  <si>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</si>
  <si>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</si>
  <si>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</si>
  <si>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</si>
  <si>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</si>
  <si>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</si>
  <si>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</si>
  <si>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</si>
  <si>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</si>
  <si>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</si>
  <si>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SINALIZADOR NOTURNO SIMPLES PARA PARA-RAIOS, SEM RELE FOTOELETRICO</t>
  </si>
  <si>
    <t>SISAL EM FIBRA</t>
  </si>
  <si>
    <t>SISTEMA DE FORMAS MANUSEAVEIS DE ALUMINIO, PARA BLOCO RESID. COM PAREDES DE CONCRETO MOLDADAS IN LOCO, EM CONFORMIDADE COM O ORCAMENTO REF. 9672: BLOCO COM 4 PAV. E 4 UNIDADES POR PAV., UNIDADE HABITACIONALCOM 48 M2 E 2 QUARTOS; TELHA DE FIBROCIMENTO (COLETADO CAIXA)</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</si>
  <si>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</si>
  <si>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</si>
  <si>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</si>
  <si>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</si>
  <si>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SOLDADOR</t>
  </si>
  <si>
    <t>SOLDADOR (MENSALISTA)</t>
  </si>
  <si>
    <t>SOLDADOR A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</si>
  <si>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</si>
  <si>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</si>
  <si>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</si>
  <si>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</si>
  <si>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</si>
  <si>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</si>
  <si>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</si>
  <si>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</si>
  <si>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</si>
  <si>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</si>
  <si>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</si>
  <si>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</si>
  <si>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</si>
  <si>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</si>
  <si>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</si>
  <si>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</si>
  <si>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</si>
  <si>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</si>
  <si>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</si>
  <si>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</si>
  <si>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</si>
  <si>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</si>
  <si>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</si>
  <si>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</si>
  <si>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</si>
  <si>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</si>
  <si>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</si>
  <si>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</si>
  <si>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</si>
  <si>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</si>
  <si>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</si>
  <si>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</si>
  <si>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</si>
  <si>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</si>
  <si>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</si>
  <si>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</si>
  <si>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</si>
  <si>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</si>
  <si>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</si>
  <si>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</si>
  <si>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</si>
  <si>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</si>
  <si>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</si>
  <si>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</si>
  <si>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</si>
  <si>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</si>
  <si>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</si>
  <si>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</si>
  <si>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MADEIRA 2A QUALIDADE 2,5 X 20,0CM (1 X 8") NAO APARELHADA</t>
  </si>
  <si>
    <t>TABUA MADEIRA 2A QUALIDADE 2,5 X 30,0CM (1 X 12") NAO APARELHADA</t>
  </si>
  <si>
    <t>TABUA MADEIRA 3A QUALIDADE 2,5 X 23,0CM (1 X 9") NAO APARELHADA</t>
  </si>
  <si>
    <t>TABUA MADEIRA 3A QUALIDADE 2,5 X 30,0CM (1 X 12 ) NAO APARELHADA</t>
  </si>
  <si>
    <t>TABUA MADEIRA 3A QUALIDADE 2,5 X 30CM (1 X 12 ) NAO APARELHADA</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</si>
  <si>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</si>
  <si>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</si>
  <si>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</si>
  <si>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</si>
  <si>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</si>
  <si>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</si>
  <si>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</si>
  <si>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</si>
  <si>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COM TOMADA HEXAGONAL</t>
  </si>
  <si>
    <t>TAMPA PARA CONDULETE, EM PVC, COM 1 MODULO RJ</t>
  </si>
  <si>
    <t>TAMPA PARA CONDULETE, EM PVC, COM 1 OU 2 OU 3 POSTOS PARA INTERRUPTOR</t>
  </si>
  <si>
    <t>TAMPA PARA CONDULETE, EM PVC, COM 2 MODULOS RJ</t>
  </si>
  <si>
    <t>TAMPAO COM CORRENTE, EM LATAO, ENGATE RAPIDO 1 1/2", PARA INSTALACAO PREDIAL DE COMBATE A INCENDIO</t>
  </si>
  <si>
    <t>TAMPAO COM CORRENTE, EM LATAO, ENGATE RAPIDO 2 1/2", PARA INSTALACAO PREDIAL DE COMBATE A INCENDIO</t>
  </si>
  <si>
    <t>TAMPAO COMPLETO PARA TIL, EM PVC,  DN 100 MM, PARA REDE COLETORA DE ESGOTO</t>
  </si>
  <si>
    <t>TAMPAO COMPLETO PARA TIL, EM PVC,  DN 150 MM, PARA REDE COLETORA DE ESGOTO</t>
  </si>
  <si>
    <t>TAMPAO COMPLETO PARA TIL, EM PVC,  DN 200 MM, PARA REDE COLETORA DE ESGOTO</t>
  </si>
  <si>
    <t>TAMPAO COMPLETO PARA TIL, EM PVC,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</si>
  <si>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</si>
  <si>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</si>
  <si>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</si>
  <si>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</si>
  <si>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</si>
  <si>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</si>
  <si>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</si>
  <si>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</si>
  <si>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</si>
  <si>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</si>
  <si>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</si>
  <si>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</si>
  <si>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</si>
  <si>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</si>
  <si>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</si>
  <si>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</si>
  <si>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</si>
  <si>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</si>
  <si>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</si>
  <si>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</si>
  <si>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</si>
  <si>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</si>
  <si>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</si>
  <si>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</si>
  <si>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</si>
  <si>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</si>
  <si>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</si>
  <si>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</si>
  <si>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</si>
  <si>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</si>
  <si>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</si>
  <si>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</si>
  <si>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</si>
  <si>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</si>
  <si>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</si>
  <si>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</si>
  <si>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</si>
  <si>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</si>
  <si>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</si>
  <si>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</si>
  <si>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</si>
  <si>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</si>
  <si>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</si>
  <si>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</si>
  <si>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</si>
  <si>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</si>
  <si>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</si>
  <si>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</si>
  <si>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</si>
  <si>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</si>
  <si>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</si>
  <si>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</si>
  <si>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</si>
  <si>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</si>
  <si>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</si>
  <si>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</si>
  <si>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</si>
  <si>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</si>
  <si>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</si>
  <si>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</si>
  <si>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</si>
  <si>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</si>
  <si>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</si>
  <si>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</si>
  <si>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</si>
  <si>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</si>
  <si>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</si>
  <si>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</si>
  <si>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</si>
  <si>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</si>
  <si>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</si>
  <si>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</si>
  <si>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</si>
  <si>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</si>
  <si>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</si>
  <si>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</si>
  <si>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</si>
  <si>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</si>
  <si>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</si>
  <si>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</si>
  <si>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</si>
  <si>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</si>
  <si>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</si>
  <si>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</si>
  <si>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</si>
  <si>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</si>
  <si>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</si>
  <si>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</si>
  <si>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</si>
  <si>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</si>
  <si>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</si>
  <si>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</si>
  <si>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</si>
  <si>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</si>
  <si>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</si>
  <si>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</si>
  <si>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</si>
  <si>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</si>
  <si>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</si>
  <si>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REDE COLETORA ESGOTO  (NBR 10569)</t>
  </si>
  <si>
    <t>TE DE REDUCAO, PVC, BBB, JE, 90 GRAUS, DN 250 X 150 MM, PARA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</si>
  <si>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</si>
  <si>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</si>
  <si>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</si>
  <si>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</si>
  <si>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</si>
  <si>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</si>
  <si>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</si>
  <si>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</si>
  <si>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</si>
  <si>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</si>
  <si>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</si>
  <si>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</si>
  <si>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</si>
  <si>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</si>
  <si>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</si>
  <si>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</si>
  <si>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</si>
  <si>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</si>
  <si>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</si>
  <si>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</si>
  <si>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</si>
  <si>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</si>
  <si>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</si>
  <si>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</si>
  <si>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</si>
  <si>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</si>
  <si>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MISTURADOR DE TRANSICAO, CPVC, COM ROSCA, 22 MM X 3/4", PARA AGUA QUENTE</t>
  </si>
  <si>
    <t>TE MISTURADOR, CPVC, SOLDAVEL, 15 MM, PARA AGUA QUENTE</t>
  </si>
  <si>
    <t>TE MISTURADOR, CPVC, SOLDAVEL, 22 MM, PARA AGUA QUENTE</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</si>
  <si>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</si>
  <si>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</si>
  <si>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</si>
  <si>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</si>
  <si>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</si>
  <si>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</si>
  <si>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</si>
  <si>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</si>
  <si>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</si>
  <si>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</si>
  <si>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</si>
  <si>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</si>
  <si>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</si>
  <si>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</si>
  <si>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</si>
  <si>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REDUCAO PVC, ROSCAVEL, 90 GRAUS,  1.1/2" X 3/4",  AGUA FRIA PREDIAL</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</si>
  <si>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</si>
  <si>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</si>
  <si>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</si>
  <si>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</si>
  <si>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</si>
  <si>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</si>
  <si>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</si>
  <si>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</si>
  <si>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</si>
  <si>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</si>
  <si>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</si>
  <si>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</si>
  <si>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</si>
  <si>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</si>
  <si>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</si>
  <si>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</si>
  <si>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</si>
  <si>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</si>
  <si>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</si>
  <si>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</si>
  <si>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</si>
  <si>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</si>
  <si>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</si>
  <si>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</si>
  <si>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</si>
  <si>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</si>
  <si>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</si>
  <si>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</si>
  <si>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</si>
  <si>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</si>
  <si>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</si>
  <si>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</si>
  <si>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</si>
  <si>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</si>
  <si>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</si>
  <si>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150 MM, PARA REDE COLETORA ESGOTO (NBR 10569)</t>
  </si>
  <si>
    <t>TE, PVC, 90 GRAUS, BBB, JE, DN 200 MM, PARA REDE COLETORA ESGOTO (NBR 10569)</t>
  </si>
  <si>
    <t>TE, PVC, 90 GRAUS, BBB, JE, DN 250 MM, PARA REDE COLETORA ESGOTO  (NBR 10569)</t>
  </si>
  <si>
    <t>TE, PVC, 90 GRAUS, BBB, JE, DN 300 MM, PARA REDE COLETORA ESGOTO  (NBR 10569)</t>
  </si>
  <si>
    <t>TE, PVC, 90 GRAUS, BBB, JE, DN 400 MM, PARA REDE COLETORA ESGOTO  (NBR 10569)</t>
  </si>
  <si>
    <t>TE, PVC, 90 GRAUS, BBP, JE, DN 100 MM, PARA REDE COLETORA ESGOTO (NBR 10569)</t>
  </si>
  <si>
    <t>TECNICO EM LABORATORIO E CAMPO DE CONSTRUCAO CIVIL</t>
  </si>
  <si>
    <t>TECNICO EM LABORATORIO E CAMPO DE CONSTRUCAO CIVIL (MENSALISTA)</t>
  </si>
  <si>
    <t>TECNICO EM SONDAGEM</t>
  </si>
  <si>
    <t>TECNICO EM SONDAGEM (MENSALISTA)</t>
  </si>
  <si>
    <t>TELA ARAME GALVANIZADO REVESTIDO COM PVC, MALHA HEXAGONAL DUPLA TORCAO, 8 X 10 CM (ZN/AL + PVC),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</si>
  <si>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</si>
  <si>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</si>
  <si>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</si>
  <si>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</si>
  <si>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</si>
  <si>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</si>
  <si>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</si>
  <si>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</si>
  <si>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</si>
  <si>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</si>
  <si>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</si>
  <si>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</si>
  <si>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</si>
  <si>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</si>
  <si>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</si>
  <si>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</si>
  <si>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</si>
  <si>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</si>
  <si>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</si>
  <si>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</si>
  <si>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</si>
  <si>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</si>
  <si>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</si>
  <si>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</si>
  <si>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</si>
  <si>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</si>
  <si>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</si>
  <si>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</si>
  <si>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</si>
  <si>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</si>
  <si>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</si>
  <si>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DUPLA TORCAO 8 X 10 CM (ZN/AL + PVC), FIO 2,7 MM, DIMENSOES 0,5 X 1,0 X 4,0 M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</si>
  <si>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</si>
  <si>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</si>
  <si>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</si>
  <si>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</si>
  <si>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</si>
  <si>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</si>
  <si>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</si>
  <si>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</si>
  <si>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</si>
  <si>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CERAMICA TIPO COLONIAL, COMPRIMENTO DE *44* CM, RENDIMENTO DE *26* TELHAS/M2</t>
  </si>
  <si>
    <t>TELHA CERAMICA TIPO FRANCESA, COMPRIMENTO DE *40* CM, RENDIMENTO DE *16* TELHAS/M2</t>
  </si>
  <si>
    <t>TELHA CERAMICA TIPO PAULISTA, COMPRIMENTO DE *48* CM, RENDIMENTO DE *26* TELHAS/M2</t>
  </si>
  <si>
    <t>TELHA CERAMICA TIPO PLAN, COMPRIMENTO DE *47* CM, RENDIMENTO DE *26* TELHAS/M2</t>
  </si>
  <si>
    <t>TELHA CERAMICA TIPO PORTUGUESA, COMPRIMENTO DE *40* CM, RENDIMENTO DE *16* TELHAS/M2</t>
  </si>
  <si>
    <t>TELHA CERAMICA TIPO ROMANA, COMPRIMENTO DE *41* CM,  RENDIMENTO DE *16*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</si>
  <si>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</si>
  <si>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</si>
  <si>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</si>
  <si>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</si>
  <si>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</si>
  <si>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</si>
  <si>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</si>
  <si>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</si>
  <si>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</si>
  <si>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</si>
  <si>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</si>
  <si>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</si>
  <si>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</si>
  <si>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</si>
  <si>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</si>
  <si>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</si>
  <si>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</si>
  <si>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</si>
  <si>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</si>
  <si>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</si>
  <si>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</si>
  <si>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</si>
  <si>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</si>
  <si>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</si>
  <si>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</si>
  <si>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</si>
  <si>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</si>
  <si>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</si>
  <si>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</si>
  <si>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</si>
  <si>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</si>
  <si>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</si>
  <si>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</si>
  <si>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</si>
  <si>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</si>
  <si>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</si>
  <si>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</si>
  <si>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</si>
  <si>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</si>
  <si>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</si>
  <si>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</si>
  <si>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</si>
  <si>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</si>
  <si>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</si>
  <si>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</si>
  <si>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</si>
  <si>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</si>
  <si>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</si>
  <si>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</si>
  <si>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TELHADISTA</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</si>
  <si>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</si>
  <si>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</si>
  <si>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</si>
  <si>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</si>
  <si>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</si>
  <si>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</si>
  <si>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</si>
  <si>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</si>
  <si>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</si>
  <si>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</si>
  <si>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</si>
  <si>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</si>
  <si>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</si>
  <si>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</si>
  <si>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</si>
  <si>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</si>
  <si>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</si>
  <si>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</si>
  <si>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</si>
  <si>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</si>
  <si>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</si>
  <si>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</si>
  <si>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</si>
  <si>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</si>
  <si>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</si>
  <si>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</si>
  <si>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</si>
  <si>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</si>
  <si>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</si>
  <si>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</si>
  <si>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</si>
  <si>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</si>
  <si>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</si>
  <si>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</si>
  <si>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</si>
  <si>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</si>
  <si>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</si>
  <si>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</si>
  <si>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</si>
  <si>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</si>
  <si>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</si>
  <si>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</si>
  <si>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</si>
  <si>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</si>
  <si>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</si>
  <si>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DE PASSAGEM, EM PVC, JE, BBB, DN 100 X 100 MM, PARA REDE COLETORA DE ESGOTO NBR 10569</t>
  </si>
  <si>
    <t>TIL DE PASSAGEM, EM PVC, JE, BBB, DN 150 X 150 MM, PARA REDE COLETORA DE ESGOTO NBR 10569</t>
  </si>
  <si>
    <t>TIL DE PASSAGEM, EM PVC, JE, BBB, DN 200 X 150 MM, PARA REDE COLETORA DE ESGOTO NBR 10569</t>
  </si>
  <si>
    <t>TIL DE PASSAGEM, EM PVC, JE, BBB, DN 300 X 150 MM, PARA REDE COLETORA DE ESGOTO NBR 10569</t>
  </si>
  <si>
    <t>TIL PARA LIGACAO PREDIAL, EM PVC, JE, BBB, DN 100 X 100 MM, PARA REDE COLETORA ESGOTO (NBR 10569)</t>
  </si>
  <si>
    <t>TIL RADIAL, PVC, JE, BBB, DN 150 X 200 MM, PARA REDE COLETORA DE ESGOTO (NBR 10569)</t>
  </si>
  <si>
    <t>TIL RADIAL, PVC, JE, BBB, DN 300 X 200 MM, PARA REDE COLETORA DE ESGOTO (NBR 10569)</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</si>
  <si>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</si>
  <si>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</si>
  <si>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</si>
  <si>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</si>
  <si>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</si>
  <si>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</si>
  <si>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</si>
  <si>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</si>
  <si>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</si>
  <si>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</si>
  <si>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</si>
  <si>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</si>
  <si>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</si>
  <si>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</si>
  <si>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</si>
  <si>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</si>
  <si>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</si>
  <si>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</si>
  <si>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</si>
  <si>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</si>
  <si>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</si>
  <si>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</si>
  <si>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</si>
  <si>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</si>
  <si>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</si>
  <si>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</si>
  <si>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</si>
  <si>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</si>
  <si>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</si>
  <si>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</si>
  <si>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</si>
  <si>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</si>
  <si>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</si>
  <si>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</si>
  <si>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</si>
  <si>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</si>
  <si>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</si>
  <si>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</si>
  <si>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</si>
  <si>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</si>
  <si>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</si>
  <si>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</si>
  <si>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</si>
  <si>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</si>
  <si>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</si>
  <si>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</si>
  <si>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</si>
  <si>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</si>
  <si>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</si>
  <si>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</si>
  <si>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</si>
  <si>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</si>
  <si>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</si>
  <si>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</si>
  <si>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</si>
  <si>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</si>
  <si>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</si>
  <si>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</si>
  <si>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</si>
  <si>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</si>
  <si>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</si>
  <si>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</si>
  <si>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</si>
  <si>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</si>
  <si>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</si>
  <si>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</si>
  <si>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</si>
  <si>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1.1/2", COM HASTE METALICA E BALAO PLASTICO</t>
  </si>
  <si>
    <t>TORNEIRA METALICA DE BOIA CONVENCIONAL PARA CAIXA D'AGUA, 1.1/4",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</si>
  <si>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</si>
  <si>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</si>
  <si>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1", COM HASTE METALICA E BALAO PLASTICO</t>
  </si>
  <si>
    <t>TORNEIRA METALICA DE BOIA CONVENCIONAL PARA CAIXA D'AGUA, 2", COM HASTE METALICA E BALAO PLASTICO</t>
  </si>
  <si>
    <t>TORNEIRA METALICA DE BOIA CONVENCIONAL PARA CAIXA D'AGUA, 3/4 ", COM HASTE METALICA E BALAO METALICO</t>
  </si>
  <si>
    <t>TORNEIRA METALICA DE BOIA CONVENCIONAL PARA CAIXA D'AGUA, 3/4", COM HASTE METALICA E BALAO PLASTICO</t>
  </si>
  <si>
    <t>TORNEIRA METALICA DE BOIA VAZAO TOTAL PARA CAIXA D'AGUA, 1/2", COM HASTE METALICA E BALAO PLASTICO</t>
  </si>
  <si>
    <t>TORNEIRA METALICA DE BOIA VAZAO TOTAL PARA CAIXA D'AGUA, 1", COM HASTE METALICA E BALAO PLASTICO</t>
  </si>
  <si>
    <t>TORNEIRA METALICA DE BOIA VAZAO TOTAL PARA CAIXA D'AGUA, 3/4", COM HASTE METALICA E BALAO PLASTICO</t>
  </si>
  <si>
    <t>TORNEIRA PLASTICA DE BOIA CONVENCIONAL PARA CAIXA DE AGUA, 3/4 ", COM HASTE METALICA E COM BALAO PLASTICO (PADRAO POPULAR)</t>
  </si>
  <si>
    <t>TORNEIRA PLASTICA DE BOIA PARA CAIXA DE DESCARGA,  1/2", COM HASTE  METALICA E BALAO PLASTICO</t>
  </si>
  <si>
    <t>TORNEIRA PLASTICA DE MESA PARA LAVATORIO 1/2 "</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</si>
  <si>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</si>
  <si>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</si>
  <si>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</si>
  <si>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</si>
  <si>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</si>
  <si>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</si>
  <si>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</si>
  <si>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</si>
  <si>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</si>
  <si>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</si>
  <si>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</si>
  <si>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</si>
  <si>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</si>
  <si>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</si>
  <si>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(ENCARGOS COMPLEMENTARES) (COLETADO CAIXA)</t>
  </si>
  <si>
    <t>TRANSPORTE - MENSALISTA (ENCARGOS COMPLEMENTARES)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</si>
  <si>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</si>
  <si>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</si>
  <si>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</si>
  <si>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</si>
  <si>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</si>
  <si>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</si>
  <si>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</si>
  <si>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</si>
  <si>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</si>
  <si>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</si>
  <si>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</si>
  <si>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</si>
  <si>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</si>
  <si>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</si>
  <si>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</si>
  <si>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</si>
  <si>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</si>
  <si>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</si>
  <si>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</si>
  <si>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</si>
  <si>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</si>
  <si>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</si>
  <si>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</si>
  <si>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</si>
  <si>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</si>
  <si>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</si>
  <si>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</si>
  <si>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</si>
  <si>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</si>
  <si>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</si>
  <si>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</si>
  <si>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</si>
  <si>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</si>
  <si>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</si>
  <si>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</si>
  <si>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</si>
  <si>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</si>
  <si>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</si>
  <si>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</si>
  <si>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</si>
  <si>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</si>
  <si>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</si>
  <si>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PRETO COM COSTURA, NBR 5580, CLASSE M, DN = 25 MM, E = 3,35 MM, *2,50* KG//M</t>
  </si>
  <si>
    <t>TUBO ACO PRETO COM COSTURA, NBR 5580, CLASSE M, DN = 40 MM, E = 3,35 MM, *3,71* KG//M</t>
  </si>
  <si>
    <t>TUBO ACO PRETO COM COSTURA, NBR 5580, CLASSE M, DN = 80 MM, E = 4,05 MM, *8,47* KG/M</t>
  </si>
  <si>
    <t>TUBO ACO PRETO SEM COSTURA 1 1/2", E= *3,68 MM, SCHEDULE 40, 4,05 KG/M</t>
  </si>
  <si>
    <t>TUBO ACO PRETO SEM COSTURA 1/2", E= *2,77 MM, SCHEDULE 40, *1,27 KG/M</t>
  </si>
  <si>
    <t>TUBO ACO PRETO SEM COSTURA 1/2", E= *3,73 MM, SCHEDULE 80, *1,62 KG/M</t>
  </si>
  <si>
    <t>TUBO ACO PRETO SEM COSTURA 14", E= *11,13 MM, SCHEDULE 40, *94,55 KG/M</t>
  </si>
  <si>
    <t>TUBO ACO PRETO SEM COSTURA 2 1/2", E = 5,16 MM, SCHEDULE 40 (8,62 KG/M)</t>
  </si>
  <si>
    <t>TUBO ACO PRETO SEM COSTURA 2", E= *3,91* MM, SCHEDULE 40, *5,43* KG/M</t>
  </si>
  <si>
    <t>TUBO ACO PRETO SEM COSTURA 20", E= *12,70 MM, SCHEDULE 30, *154,97 KG/M</t>
  </si>
  <si>
    <t>TUBO ACO PRETO SEM COSTURA 20", E= *6,35 MM,  SCHEDULE 10, *78,46 KG/M</t>
  </si>
  <si>
    <t>TUBO ACO PRETO SEM COSTURA 3/4", E= *2,87 MM, SCHEDULE 40, *1,69 KG/M</t>
  </si>
  <si>
    <t>TUBO ACO PRETO SEM COSTURA 3/4", E= *3,91 MM, SCHEDULE 80, *2,19 KG/M.</t>
  </si>
  <si>
    <t>TUBO ACO PRETO SEM COSTURA 4", E= *6,02 MM, SCHEDULE 40, *16,06 KG/M</t>
  </si>
  <si>
    <t>TUBO ACO PRETO SEM COSTURA 4", E= *8,56 MM, SCHEDULE 80, *22,31 KG/M</t>
  </si>
  <si>
    <t>TUBO ACO PRETO SEM COSTURA 6", E= *10,97 MM, SCHEDULE 80, *42,56 KG/M</t>
  </si>
  <si>
    <t>TUBO ACO PRETO SEM COSTURA 6", E= 7,11 MM,  SCHEDULE 40, *28,26 KG/M</t>
  </si>
  <si>
    <t>TUBO ACO PRETO SEM COSTURA 8", E= *12,70 MM, SCHEDULE 80, *64,64 KG/M</t>
  </si>
  <si>
    <t>TUBO ACO PRETO SEM COSTURA 8", E= *6,35 MM,  SCHEDULE 20, *33,27 KG/M</t>
  </si>
  <si>
    <t>TUBO ACO PRETO SEM COSTURA 8", E= *7,04 MM, SCHEDULE 30, *36,75 KG/M</t>
  </si>
  <si>
    <t>TUBO ACO PRETO SEM COSTURA 8", E= *8,18 MM, SCHEDULE 40, *42,55 KG/M</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</si>
  <si>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</si>
  <si>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</si>
  <si>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</si>
  <si>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</si>
  <si>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</si>
  <si>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</si>
  <si>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</si>
  <si>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</si>
  <si>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</si>
  <si>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</si>
  <si>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</si>
  <si>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</si>
  <si>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</si>
  <si>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</si>
  <si>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</si>
  <si>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</si>
  <si>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</si>
  <si>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</si>
  <si>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</si>
  <si>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</si>
  <si>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</si>
  <si>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</si>
  <si>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</si>
  <si>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</si>
  <si>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</si>
  <si>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</si>
  <si>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</si>
  <si>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</si>
  <si>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</si>
  <si>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</si>
  <si>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</si>
  <si>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</si>
  <si>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</si>
  <si>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</si>
  <si>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</si>
  <si>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</si>
  <si>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</si>
  <si>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</si>
  <si>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</si>
  <si>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</si>
  <si>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</si>
  <si>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</si>
  <si>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</si>
  <si>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</si>
  <si>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</si>
  <si>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</si>
  <si>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</si>
  <si>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</si>
  <si>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</si>
  <si>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250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</si>
  <si>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</si>
  <si>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</si>
  <si>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</si>
  <si>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</si>
  <si>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</si>
  <si>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</si>
  <si>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</si>
  <si>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</si>
  <si>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</si>
  <si>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</si>
  <si>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</si>
  <si>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</si>
  <si>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</si>
  <si>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</si>
  <si>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</si>
  <si>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</si>
  <si>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</si>
  <si>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</si>
  <si>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</si>
  <si>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</si>
  <si>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</si>
  <si>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</si>
  <si>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</si>
  <si>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</si>
  <si>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</si>
  <si>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</si>
  <si>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</si>
  <si>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</si>
  <si>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</si>
  <si>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</si>
  <si>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</si>
  <si>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</si>
  <si>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</si>
  <si>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</si>
  <si>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</si>
  <si>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</si>
  <si>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</si>
  <si>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</si>
  <si>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</si>
  <si>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</si>
  <si>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</si>
  <si>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</si>
  <si>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</si>
  <si>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</si>
  <si>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</si>
  <si>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</si>
  <si>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</si>
  <si>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</si>
  <si>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</si>
  <si>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</si>
  <si>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</si>
  <si>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</si>
  <si>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</si>
  <si>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</si>
  <si>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</si>
  <si>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</si>
  <si>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</si>
  <si>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</si>
  <si>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</si>
  <si>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</si>
  <si>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</si>
  <si>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</si>
  <si>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</si>
  <si>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</si>
  <si>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</si>
  <si>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</si>
  <si>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</si>
  <si>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</si>
  <si>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</si>
  <si>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</si>
  <si>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</si>
  <si>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</si>
  <si>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</si>
  <si>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</si>
  <si>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</si>
  <si>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</si>
  <si>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</si>
  <si>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</si>
  <si>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</si>
  <si>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</si>
  <si>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</si>
  <si>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</si>
  <si>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</si>
  <si>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</si>
  <si>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</si>
  <si>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</si>
  <si>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</si>
  <si>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</si>
  <si>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</si>
  <si>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</si>
  <si>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</si>
  <si>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</si>
  <si>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</si>
  <si>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</si>
  <si>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</si>
  <si>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</si>
  <si>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</si>
  <si>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</si>
  <si>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</si>
  <si>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</si>
  <si>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</si>
  <si>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</si>
  <si>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</si>
  <si>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</si>
  <si>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</si>
  <si>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</si>
  <si>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</si>
  <si>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</si>
  <si>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</si>
  <si>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</si>
  <si>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</si>
  <si>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</si>
  <si>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</si>
  <si>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</si>
  <si>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</si>
  <si>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</si>
  <si>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</si>
  <si>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</si>
  <si>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</si>
  <si>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</si>
  <si>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PBV, SERIE R, DN 100 MM, PARA ESGOTO OU AGUAS PLUVIAIS PREDIAL (NBR 5688)</t>
  </si>
  <si>
    <t>TUBO PVC, PBV, SERIE R, DN 150 MM, PARA ESGOTO OU AGUAS PLUVIAIS PREDIAL (NBR 5688)</t>
  </si>
  <si>
    <t>TUBO PVC, PBV, SERIE R, DN 40 MM, PARA ESGOTO OU AGUAS PLUVIAIS PREDIAL (NBR 5688)</t>
  </si>
  <si>
    <t>TUBO PVC, PBV, SERIE R, DN 50 MM, PARA ESGOTO OU AGUAS PLUVIAIS PREDIAL (NBR 5688)</t>
  </si>
  <si>
    <t>TUBO PVC, PBV, SERIE R, DN 75 MM, PARA ESGOTO OU AGUAS PLUVIAIS PREDIAL (NBR 5688)</t>
  </si>
  <si>
    <t>TUBO PVC, PL, SERIE R, DN 100 MM, PARA ESGOTO OU AGUAS PLUVIAIS PREDIAL (NBR 5688)</t>
  </si>
  <si>
    <t>TUBO PVC, PL, SERIE R, DN 150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</si>
  <si>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</si>
  <si>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</si>
  <si>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</si>
  <si>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</si>
  <si>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</si>
  <si>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</si>
  <si>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</si>
  <si>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</si>
  <si>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</si>
  <si>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</si>
  <si>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</si>
  <si>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</si>
  <si>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</si>
  <si>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</si>
  <si>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</si>
  <si>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</si>
  <si>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</si>
  <si>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</si>
  <si>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</si>
  <si>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</si>
  <si>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</si>
  <si>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</si>
  <si>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</si>
  <si>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</si>
  <si>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</si>
  <si>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</si>
  <si>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</si>
  <si>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</si>
  <si>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</si>
  <si>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</si>
  <si>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</si>
  <si>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</si>
  <si>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</si>
  <si>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</si>
  <si>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</si>
  <si>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</si>
  <si>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</si>
  <si>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</si>
  <si>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</si>
  <si>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</si>
  <si>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</si>
  <si>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</si>
  <si>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</si>
  <si>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</si>
  <si>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</si>
  <si>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</si>
  <si>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</si>
  <si>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</si>
  <si>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</si>
  <si>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EM POLIPROPILENO (PP), PARA TUBO EM PEAD, 20 MM - LIGACAO PREDIAL DE AGUA</t>
  </si>
  <si>
    <t>UNIAO EM POLIPROPILENO (PP), PARA TUBO EM PEAD, 32 MM - LIGACAO PREDIAL DE AGUA</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</si>
  <si>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</si>
  <si>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</si>
  <si>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</si>
  <si>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</si>
  <si>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</si>
  <si>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</si>
  <si>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</si>
  <si>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</si>
  <si>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</si>
  <si>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</si>
  <si>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</si>
  <si>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</si>
  <si>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</si>
  <si>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</si>
  <si>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</si>
  <si>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</si>
  <si>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</si>
  <si>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</si>
  <si>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</si>
  <si>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</si>
  <si>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</si>
  <si>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</si>
  <si>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</si>
  <si>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</si>
  <si>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</si>
  <si>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</si>
  <si>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</si>
  <si>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</si>
  <si>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</si>
  <si>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</si>
  <si>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</si>
  <si>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</si>
  <si>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</si>
  <si>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</si>
  <si>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</si>
  <si>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</si>
  <si>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</si>
  <si>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</si>
  <si>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</si>
  <si>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</si>
  <si>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</si>
  <si>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</si>
  <si>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</si>
  <si>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</si>
  <si>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</si>
  <si>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</si>
  <si>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</si>
  <si>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</si>
  <si>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</si>
  <si>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</si>
  <si>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</si>
  <si>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</si>
  <si>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</si>
  <si>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</si>
  <si>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</si>
  <si>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</si>
  <si>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</si>
  <si>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</si>
  <si>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</si>
  <si>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</si>
  <si>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</si>
  <si>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</si>
  <si>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</si>
  <si>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</si>
  <si>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</si>
  <si>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</si>
  <si>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</si>
  <si>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</si>
  <si>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</si>
  <si>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</si>
  <si>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</si>
  <si>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</si>
  <si>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</si>
  <si>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</si>
  <si>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</si>
  <si>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</si>
  <si>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</si>
  <si>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</si>
  <si>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</si>
  <si>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</si>
  <si>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</si>
  <si>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</si>
  <si>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</si>
  <si>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</si>
  <si>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</si>
  <si>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</si>
  <si>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</si>
  <si>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</si>
  <si>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</si>
  <si>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</si>
  <si>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</si>
  <si>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</si>
  <si>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</si>
  <si>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</si>
  <si>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</si>
  <si>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</si>
  <si>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</si>
  <si>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</si>
  <si>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VEICULO DE PASSEIO COM MOTOR 1.6 FLEX, POTENCIA 101/104 CV, 4 PORTAS</t>
  </si>
  <si>
    <t>VEICULO TIPO  MINI FURGAO COM MOTOR ENTRE *1.4 A 1.6* FLEX, 2 PORTAS</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</si>
  <si>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</si>
  <si>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</si>
  <si>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</si>
  <si>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</si>
  <si>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</si>
  <si>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</si>
  <si>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</si>
  <si>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</si>
  <si>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</si>
  <si>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</si>
  <si>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</si>
  <si>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</si>
  <si>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</si>
  <si>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</si>
  <si>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</si>
  <si>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</si>
  <si>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</si>
  <si>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</si>
  <si>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</si>
  <si>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</si>
  <si>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</si>
  <si>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</si>
  <si>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</si>
  <si>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</si>
  <si>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</si>
  <si>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</si>
  <si>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</si>
  <si>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</si>
  <si>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</si>
  <si>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</si>
  <si>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</si>
  <si>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</si>
  <si>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</si>
  <si>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</si>
  <si>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</si>
  <si>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</si>
  <si>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</si>
  <si>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</si>
  <si>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</si>
  <si>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</si>
  <si>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</si>
  <si>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</si>
  <si>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</si>
  <si>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</si>
  <si>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</si>
  <si>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</si>
  <si>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</si>
  <si>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</si>
  <si>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</si>
  <si>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</si>
  <si>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</si>
  <si>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</si>
  <si>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</si>
  <si>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</si>
  <si>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</si>
  <si>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</si>
  <si>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</si>
  <si>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TOTAL GERAL COM BDI</t>
  </si>
  <si>
    <t>TOTAL GERAL SEM  BDI</t>
  </si>
  <si>
    <t>Sub-total</t>
  </si>
  <si>
    <t xml:space="preserve">DIVERSOS </t>
  </si>
  <si>
    <t xml:space="preserve">SERVIÇO </t>
  </si>
  <si>
    <t>UNIDADE</t>
  </si>
  <si>
    <t>QUANTIDADE</t>
  </si>
  <si>
    <t>PREÇO UNI.SEM BDI</t>
  </si>
  <si>
    <t>PREÇO TOTAL SEM BDI</t>
  </si>
  <si>
    <t xml:space="preserve">REMANESCENTE E COMPLEMENTARES </t>
  </si>
  <si>
    <t>1.0</t>
  </si>
  <si>
    <t>2.0</t>
  </si>
  <si>
    <t>3.0</t>
  </si>
  <si>
    <t>4.0</t>
  </si>
  <si>
    <t>4.1</t>
  </si>
  <si>
    <t>4.2</t>
  </si>
  <si>
    <t>5.0</t>
  </si>
  <si>
    <t>5.1</t>
  </si>
  <si>
    <t>5.2</t>
  </si>
  <si>
    <t>6.0</t>
  </si>
  <si>
    <t>6.1</t>
  </si>
  <si>
    <t>6.2</t>
  </si>
  <si>
    <t>7.0</t>
  </si>
  <si>
    <t>7.1</t>
  </si>
  <si>
    <t>7.2</t>
  </si>
  <si>
    <t>8.0</t>
  </si>
  <si>
    <t>9.0</t>
  </si>
  <si>
    <t>9.1</t>
  </si>
  <si>
    <t>9.2</t>
  </si>
  <si>
    <t>9.3</t>
  </si>
  <si>
    <t xml:space="preserve">LOUÇAS E METAIS </t>
  </si>
  <si>
    <t>10.1</t>
  </si>
  <si>
    <t>13.1</t>
  </si>
  <si>
    <t>13.2</t>
  </si>
  <si>
    <t>13.3</t>
  </si>
  <si>
    <t>13.4</t>
  </si>
  <si>
    <t>14.1</t>
  </si>
  <si>
    <t>16.1</t>
  </si>
  <si>
    <t>16.2</t>
  </si>
  <si>
    <t>16.3</t>
  </si>
  <si>
    <t>URBANIZAÇÃO</t>
  </si>
  <si>
    <t>16.4</t>
  </si>
  <si>
    <t>COMPOSIÇÃO</t>
  </si>
  <si>
    <t>INSUMO</t>
  </si>
  <si>
    <t xml:space="preserve">COMPOSIÇÃO </t>
  </si>
  <si>
    <t xml:space="preserve">PORTA DE MADEIRA - 80X210 - FOLHA EM CHAPA DE MADEIRA COM PROTEÇÃO METÁLICA E BARRA DE APOIO PARA PNE- INCLUSO FERRAGENS E FECHADURA </t>
  </si>
  <si>
    <t>COMP</t>
  </si>
  <si>
    <t xml:space="preserve">INSUMO </t>
  </si>
  <si>
    <t>UNI</t>
  </si>
  <si>
    <t>Tela em nylon - PROTEÇÃO COM TELA MOSQUETEIRO</t>
  </si>
  <si>
    <t xml:space="preserve">FORNECIMENTO E INSTALAÇÃO DE PROTEÇÃO COM TELA MOSQUETEIRO </t>
  </si>
  <si>
    <t>MERCADO</t>
  </si>
  <si>
    <t xml:space="preserve">TELA MOSQUETEIRO EM NYLON </t>
  </si>
  <si>
    <t>PORTÃO METÁLICO TIPO GRADE EM BARRA CHATA 90X110</t>
  </si>
  <si>
    <t>PORTÃO METÁLICO TIPO GRADE EM BARRA CHATA 90X200</t>
  </si>
  <si>
    <t>PORTAS DE VIDRO TEMPERADO ESP=10MM DE ABRIR 02FOLHAS 160X210</t>
  </si>
  <si>
    <t xml:space="preserve">TELHAMENTO COM TELHA DE VIDRO COLONIAL </t>
  </si>
  <si>
    <t>ACENTAMENTO DE REVESTIMENTO CERÂMICO 10X10CM REJUNTADO</t>
  </si>
  <si>
    <t xml:space="preserve">RODAMEIO DE 10CM </t>
  </si>
  <si>
    <t>CALHA DE CONCRETO ARMADO COM GRELHA DE CONCRETO DE 40X60</t>
  </si>
  <si>
    <t xml:space="preserve">Aplicação de massa corrida PVA </t>
  </si>
  <si>
    <t xml:space="preserve">Pintura PVA EM TETO </t>
  </si>
  <si>
    <t xml:space="preserve">Pintura PVA EM PAREDE </t>
  </si>
  <si>
    <t xml:space="preserve">Pintura acrílica EM PAREDE </t>
  </si>
  <si>
    <t xml:space="preserve">Aplicação de massa corrida PVA EM TETO </t>
  </si>
  <si>
    <t xml:space="preserve">BANCADA E GRANITO CINZA ANDOREINHA </t>
  </si>
  <si>
    <t xml:space="preserve">ARMARIOS ESCANINHOS EM GRANITO CINZA </t>
  </si>
  <si>
    <t xml:space="preserve">RODAMÃO DE 10 CM </t>
  </si>
  <si>
    <t xml:space="preserve">ACABAMENTO DE BOSDAS - COM GRANITO </t>
  </si>
  <si>
    <t xml:space="preserve">PLATAFORMA METÁLICA DE TRANSIÇÃO </t>
  </si>
  <si>
    <t>METALON 60X40MM CHAPA ESP=2MM</t>
  </si>
  <si>
    <t xml:space="preserve">BANCO ARTICULADO PARA PNE </t>
  </si>
  <si>
    <t xml:space="preserve">BARRA DE APOIO PARA PNE - 90CM ESP MIN.3CM </t>
  </si>
  <si>
    <t>C0361</t>
  </si>
  <si>
    <t>SEINFRA</t>
  </si>
  <si>
    <t>C0864</t>
  </si>
  <si>
    <t xml:space="preserve">QUADRO NEGRO 6X1,5M -  PINTADO EM PAREDE </t>
  </si>
  <si>
    <t xml:space="preserve">BARRA DE APOIO PARA PNE - 45CM ESP MIN.3CM </t>
  </si>
  <si>
    <t>PLUG DE PVC ROSC. 1/2</t>
  </si>
  <si>
    <t>PLUG DE PVC ROSC. 3/4</t>
  </si>
  <si>
    <t>PLUG DE PVC ROSC. 1.1/4</t>
  </si>
  <si>
    <t xml:space="preserve">LAVATÓRIO COM COLUNA SUSPENSO </t>
  </si>
  <si>
    <t>LAVAT´RIO SUSPENSO  77X45</t>
  </si>
  <si>
    <t>COMPOSICAO</t>
  </si>
  <si>
    <t xml:space="preserve">CUBA DE IMBUTIR REDONDA </t>
  </si>
  <si>
    <t xml:space="preserve">MERCADO </t>
  </si>
  <si>
    <t>C4635</t>
  </si>
  <si>
    <t>C4642</t>
  </si>
  <si>
    <t xml:space="preserve">ASSENTO PLASTICO CONVENCIONAL </t>
  </si>
  <si>
    <t xml:space="preserve">ASSENTO PLASTICO CONVENSIONAL </t>
  </si>
  <si>
    <t>CUBA DE AÇO INOX 625X505X300MM</t>
  </si>
  <si>
    <t>CUBA DE AÇO INOX 400X340X170MM</t>
  </si>
  <si>
    <t xml:space="preserve">TANQUE DUPLO </t>
  </si>
  <si>
    <t xml:space="preserve">RESERVATÓRIO DE ÁGUA EM POLIETILENO 15000L C/TAMPA - FORNECIMENTO E INSTALAÇÃO </t>
  </si>
  <si>
    <t>TUBO DE DESCARGA 38MM</t>
  </si>
  <si>
    <t xml:space="preserve">TUBO DE DESCARGA 38MM </t>
  </si>
  <si>
    <t>TMAPA DE FERRO FUNDIDO TIPO LEVE 30X30CM</t>
  </si>
  <si>
    <t>TAMPA DE FERRO FUNDIDO TIPO LEVE 30X30CM - FORNECIMENTO E INSTALAÇÃO</t>
  </si>
  <si>
    <t>TMAPA DE FERRO FUNDIDO TIPO LEVE 60X60CM</t>
  </si>
  <si>
    <t>TAMPA DE FERRO FUNDIDO TIPO LEVE 60X60CM - FORNECIMENTO E INSTALAÇÃO</t>
  </si>
  <si>
    <t>SABONETEIRA DE LOUÇA BRANCA DE EMBOTIR</t>
  </si>
  <si>
    <t>SABONETEIRA BRANCA DE EMBUTIR, DE LOUÇA 18X18</t>
  </si>
  <si>
    <t>PORTA PAPEL HIGIENICO DE LOUÇA BRANCO DE EMBUTIR</t>
  </si>
  <si>
    <t>ABRAÇADEIRA METÁLICA TIPO OMEGA 25MM</t>
  </si>
  <si>
    <t>ABRAÇADEIRA METÁLICA TIPO OMEGA 25MM A 40MM</t>
  </si>
  <si>
    <t>ABRAÇADEIRA METÁLICA TIPO OMEGA 50MM A 85MM</t>
  </si>
  <si>
    <t>MOTOBOMBA COM ROTOR EM BRONZE 3/4CV - TRIFASICO</t>
  </si>
  <si>
    <t xml:space="preserve">CONJUNTO MOTOBOMBA TRIFASICO 3/4CV </t>
  </si>
  <si>
    <t>Concreto 25mpa</t>
  </si>
  <si>
    <t>Camada impermeabilizadora de granitina</t>
  </si>
  <si>
    <t xml:space="preserve">Lançamento e adensamento de concreto em estruturas </t>
  </si>
  <si>
    <t>Espalhamento de brita</t>
  </si>
  <si>
    <t xml:space="preserve">ESPALAHAMENTO DE BRITA </t>
  </si>
  <si>
    <t>COMP0026</t>
  </si>
  <si>
    <t>JASMIM MANGA</t>
  </si>
  <si>
    <t>COMP0027</t>
  </si>
  <si>
    <t>IPÊ MIRIM</t>
  </si>
  <si>
    <t>COMP0028</t>
  </si>
  <si>
    <t>BUCHINHOS</t>
  </si>
  <si>
    <t>COMP0029</t>
  </si>
  <si>
    <t>HERMIGRAFIS</t>
  </si>
  <si>
    <t>COMP0030</t>
  </si>
  <si>
    <t>IBISCO</t>
  </si>
  <si>
    <t>COMP0031</t>
  </si>
  <si>
    <t>MOREIA</t>
  </si>
  <si>
    <t>Confecção e Instalação de Letras Caixa de aço galvanizado com 4 letras com altura de 40 cm e 19 letras 20 cm.</t>
  </si>
  <si>
    <t>Confecção e Instalação de Brasão da Prefeitura de Várzea Grande em relevo em aço galvanizado com altura de 30cm.</t>
  </si>
  <si>
    <t>COMP0034</t>
  </si>
  <si>
    <t xml:space="preserve">PLACA DE INAUGURAÇÃO DE ALUMINIO </t>
  </si>
  <si>
    <t>RALO HEMISFÉRICO DE FERRO FUNDIDO 100MM</t>
  </si>
  <si>
    <t>RALO HEMISFÉRICO DE FERRO FUNDIDO 150MM</t>
  </si>
  <si>
    <t>CALHA PVC DE PISO PVC DN 130</t>
  </si>
  <si>
    <t>GRELHA DE PVC PARA CASA DE PISO PVC DN 130</t>
  </si>
  <si>
    <t>ADESIVO PLASTICO DE PVC, FRASCO DE 85G</t>
  </si>
  <si>
    <t>GRELHA REDONDA DE ALUMINIO 100MM</t>
  </si>
  <si>
    <t>GRELHA REDONDA DE ALUMINIO 150MM</t>
  </si>
  <si>
    <t>GRELHA DE AÇO INOX COM CAIXILHO 150MM</t>
  </si>
  <si>
    <t>GRELHA DE AÇO INOX COM CAIXILHO 100MM</t>
  </si>
  <si>
    <t>CALHA DE PISO EM PVC DN130X0,50M</t>
  </si>
  <si>
    <t>GRELHA PARA CALHA DE PISO EM PVC DN130X0,50M</t>
  </si>
  <si>
    <t>CALHA DE PISO EM PVC DN130X250CM</t>
  </si>
  <si>
    <t>ATIESPUMA 150MM</t>
  </si>
  <si>
    <t>TAMPA CEGA REDONDA DE ALUMINIO 250MM</t>
  </si>
  <si>
    <t>PORTA GRELHA REDONDO CROMADO 250MM</t>
  </si>
  <si>
    <t>PORTA GRELHA REDONDO CROMADO 150MM</t>
  </si>
  <si>
    <t>PORTA GRELHA REDONDO CROMADO 100MM</t>
  </si>
  <si>
    <t>CAIXA DE GORDURA ESPECIAL 80X80X105 M</t>
  </si>
  <si>
    <t>TÊ DE REDUÇÃO PVC ESGOTO 75X50MM</t>
  </si>
  <si>
    <t>TERMINAL DE VENTILAÇÃO 75MM</t>
  </si>
  <si>
    <t>TERMINAL DE VENTILAÇÃO 50MM</t>
  </si>
  <si>
    <t>CONECTOR PARA HASTE DE ATERRAMENTO/CABO 3/8</t>
  </si>
  <si>
    <t xml:space="preserve">CONECTOR EM BRONZE PARA CONECÇÃO DE DOIS CABOS EM HASTE </t>
  </si>
  <si>
    <t xml:space="preserve">QUADRO DE COMANDO ELÉTRICO DE SOBREPOR PARA 04 BARRAMENTOS DE 2" </t>
  </si>
  <si>
    <t xml:space="preserve">QUADRO DE COMANDO ELÉTRICO DE EMBUTIR PARA 04 BARRAMENTOS DE 2" </t>
  </si>
  <si>
    <t xml:space="preserve">QUADRO DE COMANDO ELÉTRICO DE EMBUTIR PARA 04 BARRAMENTOS DE 1/2" </t>
  </si>
  <si>
    <t>QUADRO DE COMANDO ELÉTRICO DE EMBUTIR PARA 04 BARRAMENTOS DE 3/4" e 5/8"</t>
  </si>
  <si>
    <t xml:space="preserve">QUADRO DE COMANDO ELÉTRICO DE EMBUTIR PARA 04 BARRAMENTOS DE 5/8" E 1/2" </t>
  </si>
  <si>
    <t>QUADRO DE DISTRIBUIÇÃO 70MÓDULOS</t>
  </si>
  <si>
    <t>C4394</t>
  </si>
  <si>
    <t xml:space="preserve">BLOCO AUTONOMO PARA ILUMINAÇÃO DE EMERGENCIA 2X55W - COM SUPORTE </t>
  </si>
  <si>
    <t>Jasmin Manga</t>
  </si>
  <si>
    <t>GÁS</t>
  </si>
  <si>
    <t xml:space="preserve">Ibisco </t>
  </si>
  <si>
    <t>Ipê Mirin</t>
  </si>
  <si>
    <t xml:space="preserve">TÊ DE REDUÇÃO NPT300 3/4"X1/2" </t>
  </si>
  <si>
    <t>LUVA DE REDUÇÃO FG NPT300 1/2" X1/4"</t>
  </si>
  <si>
    <t xml:space="preserve">COTVELO 1/2" NPT CL.300 </t>
  </si>
  <si>
    <t xml:space="preserve">VÁLVULA ESFERA NPT300 3/4"  </t>
  </si>
  <si>
    <t>MERCDO</t>
  </si>
  <si>
    <t>PIG TAIL FLEXÍVEL PAR ABOTIJÇAO P45</t>
  </si>
  <si>
    <t>REGULADOR DE 1º ESTÁGIO COM MANOMETRO 1/2"</t>
  </si>
  <si>
    <t>REGULADOR DE 2º ESTÁGIO BAIXA PRESSÃO COM REGISTRO 1/2"</t>
  </si>
  <si>
    <t>PLUG OU BUJÃO DE FERRO GALVANIZADO, DE 1/4"</t>
  </si>
  <si>
    <t xml:space="preserve">REGISTRO NPT300 -  1/2" SAE 3/8" </t>
  </si>
  <si>
    <t>MEIA LUVA NPT300 3/4" - COM ASSENTO PARA SOLDA</t>
  </si>
  <si>
    <t>RELÉ TERMICO DE SOBRECARGA 1,8A A 2,5A</t>
  </si>
  <si>
    <t>C2275</t>
  </si>
  <si>
    <t>SINALIZADOR AUDIO-VISUAL, SIRENE BITONAL E STROBO/SIMILAR</t>
  </si>
  <si>
    <t xml:space="preserve">ALARME EXTRAVAZAMENTO DE RESERVATÓRIO INFERIOR </t>
  </si>
  <si>
    <t xml:space="preserve">COMUTADOR COM RETENÇÃO 22MM - 02 POSIÇÕES </t>
  </si>
  <si>
    <t xml:space="preserve">COMUTADOR COM RETENÇÃO 22MM - 03 POSIÇÕES </t>
  </si>
  <si>
    <t>SINALIZADOR REDONDO LUMINOSO COR VERMELHA LAMPADA DE NEON 220V</t>
  </si>
  <si>
    <t>SINALIZADOR REDONDO LUMINOSO COR AMARELA LAMPADA DE NEON 110V</t>
  </si>
  <si>
    <t>LUMINARIA DE SOBREPOR COMPLETA COM 02 LAMÁDAS FLUORECENTES TUBOLARES 32W</t>
  </si>
  <si>
    <t>REATOR ELETRONICO BIVOLT PARA 2 LAMPADAS FLUORESCENTES DE 16 W</t>
  </si>
  <si>
    <t>LUMINARIA DE SOBREPOR COMPLETA COM 02 LAMÁDAS FLUORECENTES TUBOLARES 16W</t>
  </si>
  <si>
    <t>LUMINARIA TIPO ARANDELA DE SOBREPOR COMPLETA COM 01 LAMÁDA1 INCANDECENTE 60W</t>
  </si>
  <si>
    <t xml:space="preserve">LAMPADA INCANDESCENTE 60W </t>
  </si>
  <si>
    <t>LUMINARIA TIPO ARANDELA DE SOBREPOR COMPLETA COM 01 LAMÁDA1 INCANDECENTE 20W</t>
  </si>
  <si>
    <t>PROJETOR RETANGULAR FECHADO PARA LAMPADA VAPOR DE MERCURIO/SODIO 150W</t>
  </si>
  <si>
    <t>LUMINARIA DE EMBUTIR EM PISO - RESITENCIA A JATO DE AGUA E POEIRA PARA 01 LAMPADA A VAPOR 70W</t>
  </si>
  <si>
    <t>LAMPADA VAPOR METALICO 70W</t>
  </si>
  <si>
    <t>PARA RAIO</t>
  </si>
  <si>
    <t xml:space="preserve">SUSPENSÃO SIMPLES PARA FIXAÇÃO DE TIRANTE 1/4" </t>
  </si>
  <si>
    <t>SUSPENSÃO SIMPLES PARA FIXAÇÃO LUMINARIAS</t>
  </si>
  <si>
    <t>ARRUELA LISA 1/4"</t>
  </si>
  <si>
    <t>BARRA DE GALVANIZADA - 10MM 6,00M</t>
  </si>
  <si>
    <t xml:space="preserve">CLIPS DE AÇO GALVANIZADO A FOGO </t>
  </si>
  <si>
    <t>CONECTOR DE BONZE FOSFOROSO PARA HASTE 5/8" E CABO50MM</t>
  </si>
  <si>
    <t>C1160</t>
  </si>
  <si>
    <t xml:space="preserve">REDE ESTRUTURADA </t>
  </si>
  <si>
    <t>TE HORIZONTAL PERFILADO ELETROCALHA 100X50</t>
  </si>
  <si>
    <t>TE VERTICAL PERFILADO ELETROCALHA 100X50</t>
  </si>
  <si>
    <t xml:space="preserve">SAIDA VERTICAL PARA ELETRODUTO 3/4" </t>
  </si>
  <si>
    <t>PATCH PANEL 19" - 24PORTAS CATEGORIA 6</t>
  </si>
  <si>
    <t>BLOCO 110 PARA RCK19" 100 PARES 1,75 DE ALTURA</t>
  </si>
  <si>
    <t xml:space="preserve">GUIA DE CABO FRONTAL/TRASEIRO </t>
  </si>
  <si>
    <t xml:space="preserve">GUIA DE CABO VERTICAL/SUPERIOR FECHADO </t>
  </si>
  <si>
    <t>CABO UTP 4PARES 24AWG 100OHOMS - CATEGORIA 6</t>
  </si>
  <si>
    <t>PATH CORD CAT.6 - 1,5M</t>
  </si>
  <si>
    <t>PATH CORD CAT.6 - 3M</t>
  </si>
  <si>
    <t>PATH CORD 110/RJ45 - CAT.6 - 1,5M</t>
  </si>
  <si>
    <t>TOMADA MODULAR RJ45 CATEGORIA 6</t>
  </si>
  <si>
    <t>EPELHO PARA CAIXA 4X2" PARA 2 MODULOS RJ45</t>
  </si>
  <si>
    <t>TAMPA PARA CONDULETE COM ESPAÇO PARA 1 TOMADA TIPO F</t>
  </si>
  <si>
    <t>ESPELHO PARA TOMADA TIPO F</t>
  </si>
  <si>
    <t>ELETRODUTO PEAD CORRUGADO 4"</t>
  </si>
  <si>
    <t xml:space="preserve">ABRAÇADEIRA DE AÇO GALVANIZADO 3/4" </t>
  </si>
  <si>
    <t>PARAFUSO ROSCA SOBERBA CABEÇA SEXTAVADA 1/4" X 2"</t>
  </si>
  <si>
    <t>CHUMBADOR TIPO PARABOLT 1/4"X2"</t>
  </si>
  <si>
    <t xml:space="preserve">PORCA SEXTAVADA 1/4" - GALVANIZADA </t>
  </si>
  <si>
    <t xml:space="preserve">ARRUELA LISA 1/4" - GALVANIZADA </t>
  </si>
  <si>
    <t>TERMINAL DE FECHAMENTO 100X50MM</t>
  </si>
  <si>
    <t>CURVA 90ºPERFILADO ELETROCALHA 100X50</t>
  </si>
  <si>
    <t>JUNÇÃO SIMPLES 50MM</t>
  </si>
  <si>
    <t>MÃO FRANCESA 38X38X210MM</t>
  </si>
  <si>
    <t>PARAFUSO CABEÇA DE LENTILHA 1/4"</t>
  </si>
  <si>
    <t>PARAFUSO CABEÇA DE LENTILHA AUTOTRAVANTE 1/4"</t>
  </si>
  <si>
    <t>SUSPENSÃO OMEGA 100X50MM</t>
  </si>
  <si>
    <t>PORCA LOSANGULAR COM MOLA 1/4"</t>
  </si>
  <si>
    <t>VERGALHÃO TIPO BARRA ROSQUEAVEL 1/4" - GALVANIZADO - 3M</t>
  </si>
  <si>
    <t>ARRUELA LISA 1/4" - GALVANIZADO</t>
  </si>
  <si>
    <t xml:space="preserve">CONECTOR BOX DE ALUMINIO 3/4" </t>
  </si>
  <si>
    <t xml:space="preserve">SUPORTE PARA INTERRUPTOR SIMPLES PARA DUTO DE AÇO </t>
  </si>
  <si>
    <t>ELETRODUTO CORRUGADO PAED 1.1/2"</t>
  </si>
  <si>
    <t>ELETRODUTO CORRUGADO PAED 2"</t>
  </si>
  <si>
    <t>ELETRODUTO CORRUGADO PAED 3"</t>
  </si>
  <si>
    <t>ELETRODUTO CORRUGADO PAED 4"</t>
  </si>
  <si>
    <t>ELETRODUTO CORRUGADO PAED 5"</t>
  </si>
  <si>
    <t>ABRAÇADEIRA TIPO COPO 3/4"</t>
  </si>
  <si>
    <t>ABRAÇADEIRA TIPO COPO 1"</t>
  </si>
  <si>
    <t xml:space="preserve">AROEIRA BRANCA </t>
  </si>
  <si>
    <t xml:space="preserve">MARANTA BICOLOR </t>
  </si>
  <si>
    <t xml:space="preserve">Aroeira branca </t>
  </si>
  <si>
    <t>SACO DE CASCA DE PINOS 2KG</t>
  </si>
  <si>
    <t>GRELHA DE FERRO FUNDIDO 40X40</t>
  </si>
  <si>
    <t xml:space="preserve">ANEL DE VEDAÇÃO COM GUIA </t>
  </si>
  <si>
    <t xml:space="preserve">ADAPTADOR PARA VALVULA DE PIA N40X1" </t>
  </si>
  <si>
    <t>CHAPA DE AÇO GALVANIZADO APARAFUSAVEL15X15CM</t>
  </si>
  <si>
    <t>PERFIL BASE SEM TAMPA EM AÇO 129X44X2000MM</t>
  </si>
  <si>
    <t>DIVISOR "L 2000MM"</t>
  </si>
  <si>
    <t>TAMPA PERFIL ACABAMENTO NA COR BEGE 1000MM</t>
  </si>
  <si>
    <t xml:space="preserve">DERIVAÇÃO L </t>
  </si>
  <si>
    <t>FIXA CABO</t>
  </si>
  <si>
    <t xml:space="preserve">TERMINAL </t>
  </si>
  <si>
    <t xml:space="preserve">SUPORTE PARA TOMADA RJ </t>
  </si>
  <si>
    <t xml:space="preserve">TESTE DE PONTO DE LÓGICA </t>
  </si>
  <si>
    <t xml:space="preserve">INSTALAÇÕES MECANICAS </t>
  </si>
  <si>
    <t xml:space="preserve">FORNECIMENTO E INSTALAÇÃO GAIOLA ANTFURTO PARA CONDICIONADORA DE AR 30KBTU </t>
  </si>
  <si>
    <t xml:space="preserve">FORNECIMENTO E INSTALAÇÃO GAIOLA ANTFURTO PARA CONDICIONADORA DE AR 21KBTU </t>
  </si>
  <si>
    <t xml:space="preserve">FORNECIMENTO E INSTALAÇÃO GAIOLA ANTFURTO PARA CONDICIONADORA DE AR 10KBTU </t>
  </si>
  <si>
    <t xml:space="preserve">FORNECIMENTO E INSTALAÇÃO COIFA DE AÇO INOX 90X60 </t>
  </si>
  <si>
    <t xml:space="preserve">MURO DE FECHAMENTO </t>
  </si>
  <si>
    <t>INSTALAÇÕES ELÉTRICAS DE ALTA TENSÃO  13,8KV</t>
  </si>
  <si>
    <t>Poste de concreto DT 11/600</t>
  </si>
  <si>
    <t/>
  </si>
  <si>
    <t>'POSTE DE CONCRETO DT 11/600</t>
  </si>
  <si>
    <t>Parafuso cabeça quadrada de 100mm</t>
  </si>
  <si>
    <t>'Parafuso cabeça quadrada de 100mm</t>
  </si>
  <si>
    <t>Parafuso cabeça quadrada de 125mm</t>
  </si>
  <si>
    <t>Sapatilha</t>
  </si>
  <si>
    <t>'sapatilha em aco galvanizado para cabos</t>
  </si>
  <si>
    <t>Olhal para parafuso</t>
  </si>
  <si>
    <t>Isolador de ancoragem tipo bastão polimero 15kv</t>
  </si>
  <si>
    <t>Manilha sapatilha</t>
  </si>
  <si>
    <t>Gancho olhal</t>
  </si>
  <si>
    <t>Perfil U</t>
  </si>
  <si>
    <t>Fixador de perfil U</t>
  </si>
  <si>
    <t>Para raio de distribuição 12KV - polimerico - 10 KA</t>
  </si>
  <si>
    <t>Cruzeta de concreto 250 DAN retangular</t>
  </si>
  <si>
    <t>Chave fusivel tipo C - 15kv - 10 KA</t>
  </si>
  <si>
    <t>Mão francesa 619mm</t>
  </si>
  <si>
    <t>Suporte de transformador</t>
  </si>
  <si>
    <t xml:space="preserve">ARRUELA QUADRADA </t>
  </si>
  <si>
    <t>Alça preformado de estai p/ cabo de aço 9,5mm</t>
  </si>
  <si>
    <t>Grampo de ancoragem p/ cabo cobeto - 15kv - 185mm2</t>
  </si>
  <si>
    <t>Parafuso de cabeça abaulada de 50mm</t>
  </si>
  <si>
    <t>Parafuso de cabeça abaulada de 100mm</t>
  </si>
  <si>
    <t>Arruela espaçadora</t>
  </si>
  <si>
    <t>Suporte L</t>
  </si>
  <si>
    <t>Estribo para suporte L</t>
  </si>
  <si>
    <t>Espaçador losangular  para cabo de aluminio - 15 kv</t>
  </si>
  <si>
    <t>Anel de amarração</t>
  </si>
  <si>
    <t>Braço anti-balanço - 15kv</t>
  </si>
  <si>
    <t>Isolador pilar 110kV</t>
  </si>
  <si>
    <t>Conector cunha cabo CA 35 a 50mm²</t>
  </si>
  <si>
    <t>Capa proterora para conector cunha</t>
  </si>
  <si>
    <t>Grampo de linha viva</t>
  </si>
  <si>
    <t>Conector estribo cunha 2-4</t>
  </si>
  <si>
    <t>Cabo de cobre XLPE 15kV- 16mm²</t>
  </si>
  <si>
    <t>Cabeçote de aluminio 4 polegadas</t>
  </si>
  <si>
    <t>Massa para calafetar</t>
  </si>
  <si>
    <t>Pino auto travante 140mm para isolador pilar</t>
  </si>
  <si>
    <t>Laço pré formado de topo</t>
  </si>
  <si>
    <t>Arruela de pressão bicromatizada 3/8"</t>
  </si>
  <si>
    <t>Porca bicromatizada sextavada 3/8"x2</t>
  </si>
  <si>
    <t>Arame de aço galvanizado 14 BWG</t>
  </si>
  <si>
    <t xml:space="preserve">Conector derivação tipo cunha AMP tipo II </t>
  </si>
  <si>
    <t>Caixa de medição metálica em chapa nº18, USG dimensão 600x1600mm</t>
  </si>
  <si>
    <t>Proteror de bucha de AT de transformador 15kV</t>
  </si>
  <si>
    <t>Cabo de alumínio CA 35mm², coberto com polímero reticulado (XLPE), 15 kV</t>
  </si>
  <si>
    <t>Eletroduto ferro galvanizado eletrolit, pesado, parede 4"</t>
  </si>
  <si>
    <t xml:space="preserve">Serviço de adequação da rede de baixa tensão que faz cruzamento entre as ruas </t>
  </si>
  <si>
    <t>'Conector derivação tipo cunha AMP tipo VII</t>
  </si>
  <si>
    <t>Base concretada</t>
  </si>
  <si>
    <t>Mureta em alvenaria 1 vez dim. 1,20x2,00metros com cobertura de 5% inclinação</t>
  </si>
  <si>
    <t>ELO FUSÍVEL 8K PARA TRANSFORMADOR</t>
  </si>
  <si>
    <t>UD</t>
  </si>
  <si>
    <t>CUF3 - T - PR</t>
  </si>
  <si>
    <t>Arruela quadrada</t>
  </si>
  <si>
    <t>FIXAÇÃO CUF3 - T - PR</t>
  </si>
  <si>
    <t>Parafuso de cabeça quadrada de 200mm</t>
  </si>
  <si>
    <t>Parafuso de cabeça quadrada de 250mm</t>
  </si>
  <si>
    <t>Parafuso de cabeça quadrada de 300mm</t>
  </si>
  <si>
    <t>AMARRAÇÃO CUF3 - T - PR</t>
  </si>
  <si>
    <t>CFU3</t>
  </si>
  <si>
    <t>FIXAÇÃO CFU3</t>
  </si>
  <si>
    <t>AMARRAÇÃO CFU3</t>
  </si>
  <si>
    <t>CLEA1</t>
  </si>
  <si>
    <t>FIXAÇÃO CLEA1</t>
  </si>
  <si>
    <t xml:space="preserve">COMPLEMENTARES </t>
  </si>
  <si>
    <t xml:space="preserve">ESTACAS </t>
  </si>
  <si>
    <t>MOBILIZAÇÃO  E DESMOBILIZAÇÃO DE PERFURATRIZ DE ESTACA A TRADO - ATÉ 20KM</t>
  </si>
  <si>
    <t>BLOCOS</t>
  </si>
  <si>
    <t xml:space="preserve">BALDRAMES </t>
  </si>
  <si>
    <t>PILARES</t>
  </si>
  <si>
    <t xml:space="preserve">VIGAS </t>
  </si>
  <si>
    <t xml:space="preserve">FECHAMENTO </t>
  </si>
  <si>
    <t xml:space="preserve">PINTURA </t>
  </si>
  <si>
    <t>est/bloc</t>
  </si>
  <si>
    <t>quanti bloc</t>
  </si>
  <si>
    <t>prof estac</t>
  </si>
  <si>
    <t>Escavação mecanizada de estaca a trado d=30 cm</t>
  </si>
  <si>
    <t>taxa</t>
  </si>
  <si>
    <t>vol estac</t>
  </si>
  <si>
    <t>Corte e preparo de cabeça de estacas</t>
  </si>
  <si>
    <t>Carga e transporte de bota fora DMT 10 KM</t>
  </si>
  <si>
    <t>EMPOLA</t>
  </si>
  <si>
    <t>VOLUME TOTAL ESCAVADO ESTACAS DE 30</t>
  </si>
  <si>
    <t>Transporte local de terra em caminhão basculante</t>
  </si>
  <si>
    <t>ver a necessidade de multiplicar este valor pelo KM rodado</t>
  </si>
  <si>
    <t>B L O C O S</t>
  </si>
  <si>
    <t>Escavação manual de vala em solo de 1ª categoria, profundidade até 2m</t>
  </si>
  <si>
    <t>Lastro de concreto</t>
  </si>
  <si>
    <t>Concreto estrutural rodado em obra 25 MPA 1</t>
  </si>
  <si>
    <t>BLOCOS DE 01 ESTACA DE 30</t>
  </si>
  <si>
    <t>Lançamento de concreto em fundação</t>
  </si>
  <si>
    <t>CORTE E DOBRA DE AÇO 6,3</t>
  </si>
  <si>
    <t>CORTE E DOBRA DE AÇO 10</t>
  </si>
  <si>
    <t>Reaterro manual de vala apiloado</t>
  </si>
  <si>
    <t>BALDRAMES</t>
  </si>
  <si>
    <t>verificar nível do baldrame em relação ao solo</t>
  </si>
  <si>
    <t>CORTE E DOBRA DE AÇO 5</t>
  </si>
  <si>
    <t>Fôrma de madeira para estruturas em geral com tábua de 3a, 1 reaproveitamentos.</t>
  </si>
  <si>
    <t>Impermeabilização com tinta betuminosa</t>
  </si>
  <si>
    <t>P I L A R E S</t>
  </si>
  <si>
    <t>Concreto estrutural virado em obra, controle "C", consistência para vibração, brita 1 e 2,  fck 25 Mpa</t>
  </si>
  <si>
    <t>Lançamento de concreto em pilares</t>
  </si>
  <si>
    <t>Fôrma de chapa compensada para estruturas em geral, resinada, e=12 mm, 3 reaproveitamentos</t>
  </si>
  <si>
    <t>V I G A S</t>
  </si>
  <si>
    <t>CINTA PARA O MURO</t>
  </si>
  <si>
    <t>Fôrma de chapa compensada para VIGAS em geral, resinada, e=12 mm, 4 reaproveitamentos</t>
  </si>
  <si>
    <t>F E C H A M E N T O</t>
  </si>
  <si>
    <t>MURO - FRENTE</t>
  </si>
  <si>
    <t>P A V I M E N T A Ç Ã O</t>
  </si>
  <si>
    <t>Regularização e compactação manual</t>
  </si>
  <si>
    <t>FRONTAL</t>
  </si>
  <si>
    <t xml:space="preserve">Fornecimento e instalação de GUIA MEIO FIO </t>
  </si>
  <si>
    <t>P I N T U R A</t>
  </si>
  <si>
    <t xml:space="preserve">Aplicação manual de fundo selador </t>
  </si>
  <si>
    <t xml:space="preserve">PINTURA com tinta acrilica </t>
  </si>
  <si>
    <t xml:space="preserve">MURO- DIREITO </t>
  </si>
  <si>
    <t>PÉ.DIREITO</t>
  </si>
  <si>
    <t>ALVENARIA DE BLOCO DE CONCRETO 14X19X39</t>
  </si>
  <si>
    <t>LATERAL DIREITA</t>
  </si>
  <si>
    <t>CALÇADA FRONTAL</t>
  </si>
  <si>
    <t>CALÇADA LATERAL DIREITA</t>
  </si>
  <si>
    <t>Calçada EXTERNA 7CM</t>
  </si>
  <si>
    <t>ESTACAS PARA SOLO HOMOGENIO COM CARGA ADIMISSÍVEL = 2,00 KGF/CM2</t>
  </si>
  <si>
    <t>PILARES DO MURO</t>
  </si>
  <si>
    <t xml:space="preserve">Lançamento de concreto em estrutura </t>
  </si>
  <si>
    <t>Remoção de camada vegetal</t>
  </si>
  <si>
    <t xml:space="preserve">FRONTAL </t>
  </si>
  <si>
    <t xml:space="preserve">TALUDE INTERNO </t>
  </si>
  <si>
    <t xml:space="preserve">LATERAL ESQUERDA </t>
  </si>
  <si>
    <t xml:space="preserve">PREPARO DE TALUDE E PAVIMENTAÇÃO EXTERNA </t>
  </si>
  <si>
    <t xml:space="preserve">TRANSPORTE MANUAL DE ENTULHO EM CAMINHÃO </t>
  </si>
  <si>
    <t xml:space="preserve">TRANSPORTE EM CAMINHÃO BASCULANTE </t>
  </si>
  <si>
    <t xml:space="preserve">Mobilização de equipamento par aperfuração de estacas a trado </t>
  </si>
  <si>
    <t>Transporte local de terra em caminhão basculante 5km</t>
  </si>
  <si>
    <t xml:space="preserve">PORTÃO METÁLICO DE CORRER </t>
  </si>
  <si>
    <t>GRADIL METÁLICO</t>
  </si>
  <si>
    <t>PORTÃO METÁLICO DE ABRIR</t>
  </si>
  <si>
    <t xml:space="preserve">REGULARIZAÇÃO DE TALUDE MANUALMENTE COM UTILIZAÇÃO DE TERRA </t>
  </si>
  <si>
    <t>MURO- DIREITO FUNDOS</t>
  </si>
  <si>
    <t xml:space="preserve">AQUISIÇÃO CARGA E TRANSPORTE DE SOLO PARA ATERRO DE TALUDES </t>
  </si>
  <si>
    <t xml:space="preserve">AQUISIÇÃO CARGA E TRANSPORTE DE SOLO PARA RECOMPOSIÇÃO DE TALUDES </t>
  </si>
  <si>
    <t xml:space="preserve">REGULARIZAÇÃO DE SUPERFICIE PARA RECEBIMENTO DE GRAMA </t>
  </si>
  <si>
    <t>BARRAS DE PROEÇÃO DE 300CM H=45CM</t>
  </si>
  <si>
    <t>TRAVA PATH PANEL</t>
  </si>
  <si>
    <t xml:space="preserve">PORTA DE MADEIRA - 80X210 - FOLHA EM CHAPA DE MADEIRA COM VENEZIANA DE MADEIRA- INCLUSO FERRAGENS E FECHADURA </t>
  </si>
  <si>
    <t xml:space="preserve">PORTA DE MADEIRA - 80X210 - FOLHA EM CHAPA DE MADEIRA COM PROTEÇÃO METÁLICA COM BARRA DE APOIO PARA PNE E VISOR EM VIDRO TEMPERADO INCOLOR - INCLUSO FERRAGENS E FECHADURA </t>
  </si>
  <si>
    <t xml:space="preserve">TIPO </t>
  </si>
  <si>
    <t>DESCRIÇÃO</t>
  </si>
  <si>
    <t>TABELA DE COMPOSIÇÕES</t>
  </si>
  <si>
    <t>RESERVATÓRIO DE ÁGUA EM POLIETILENO 15000L C/TAMPA</t>
  </si>
  <si>
    <t>Poste de concreto DT 10/600</t>
  </si>
  <si>
    <t>2CUF3</t>
  </si>
  <si>
    <t>FIXAÇÃO 2CFU3</t>
  </si>
  <si>
    <t xml:space="preserve">Conector derivação para linha viva </t>
  </si>
  <si>
    <t>Serviço de caminhão linha viva para implantação de 02 postes e serviços de conecções</t>
  </si>
  <si>
    <t>SERVIÇO DE CAMINHÃO LINHA VIVA PARA IMPLANTAÇÃO DE 2 POSTE E SERVIÇO DE CONEXÃO</t>
  </si>
  <si>
    <t xml:space="preserve"> </t>
  </si>
  <si>
    <t xml:space="preserve">LAJE DE CONCRETO ARMADO </t>
  </si>
  <si>
    <t>MOTO BOMBA TRIFASICA  1,5CV</t>
  </si>
  <si>
    <t xml:space="preserve">GRADIL METALICO EM BARRAS DE METALON 40X30X1,2MM E 30X20X1,5MM - PINTADO </t>
  </si>
  <si>
    <t>METALON 40X30X1,2MM - (1,27KG/M)</t>
  </si>
  <si>
    <t>METALON 30X20X1,5MM - (1,11KG/M)</t>
  </si>
  <si>
    <t xml:space="preserve">ROLDANAS PARA PORTÕES DE CORRER 4" </t>
  </si>
  <si>
    <t>METALON 70X40X1,2MM - (2,52KG/M)</t>
  </si>
  <si>
    <t xml:space="preserve">PISO PAVER EM 20X10X8XCM - </t>
  </si>
  <si>
    <t>REMANESCENTE  E P/FINALZIAÇÃO</t>
  </si>
  <si>
    <t>FORNECIMENTO E PLANTIO DE GRAMA ESMERALDA</t>
  </si>
  <si>
    <t xml:space="preserve">TALUDES INTERNSO </t>
  </si>
  <si>
    <t xml:space="preserve">FORNECIMENTO E PLANTIO DE GRAMA SÃO CARLOS </t>
  </si>
  <si>
    <t xml:space="preserve">CONTINUAÇÃO </t>
  </si>
  <si>
    <t xml:space="preserve">M2 </t>
  </si>
  <si>
    <t xml:space="preserve">REMANESCENTE </t>
  </si>
  <si>
    <t xml:space="preserve">SUPORTE DE PAREDE PARA EXTINTOR </t>
  </si>
  <si>
    <t xml:space="preserve">Extintor PQS tipo ABC - 6kg - </t>
  </si>
  <si>
    <t xml:space="preserve">RESERVATÓRIO ENTERRADO DE ABASTECIMENTO </t>
  </si>
  <si>
    <t>SUPORTE TIPO BANDEJA PARA BLOCO AUTONOMO DE LAMPADAS 2X55W</t>
  </si>
  <si>
    <t xml:space="preserve">REJUNTAMEMTO DE RODAPÉS </t>
  </si>
  <si>
    <t>3.1.1</t>
  </si>
  <si>
    <t>3.1</t>
  </si>
  <si>
    <t>3.1.2</t>
  </si>
  <si>
    <t>3.1.3</t>
  </si>
  <si>
    <t>3.1.4</t>
  </si>
  <si>
    <t>3.1.5</t>
  </si>
  <si>
    <t>3.1.6</t>
  </si>
  <si>
    <t>3.1.7</t>
  </si>
  <si>
    <t>3.2</t>
  </si>
  <si>
    <t>3.2.1</t>
  </si>
  <si>
    <t>3.2.2</t>
  </si>
  <si>
    <t>3.2.3</t>
  </si>
  <si>
    <t>3.2.4</t>
  </si>
  <si>
    <t>3.2.5</t>
  </si>
  <si>
    <t>3.2.6</t>
  </si>
  <si>
    <t>3.3</t>
  </si>
  <si>
    <t>3.3.1</t>
  </si>
  <si>
    <t>3.3.2</t>
  </si>
  <si>
    <t>3.3.3</t>
  </si>
  <si>
    <t>4.3</t>
  </si>
  <si>
    <t>4.4</t>
  </si>
  <si>
    <t>4.5</t>
  </si>
  <si>
    <t>6.1.1</t>
  </si>
  <si>
    <t>6.1.2</t>
  </si>
  <si>
    <t>6.3</t>
  </si>
  <si>
    <t>6.3.1</t>
  </si>
  <si>
    <t>7.1.1</t>
  </si>
  <si>
    <t>7.1.2</t>
  </si>
  <si>
    <t>7.1.3</t>
  </si>
  <si>
    <t>7.1.4</t>
  </si>
  <si>
    <t>7.1.5</t>
  </si>
  <si>
    <t>7.1.6</t>
  </si>
  <si>
    <t>7.1.7</t>
  </si>
  <si>
    <t>7.2.1</t>
  </si>
  <si>
    <t>7.2.2</t>
  </si>
  <si>
    <t>7.2.3</t>
  </si>
  <si>
    <t>7.2.4</t>
  </si>
  <si>
    <t>8.1</t>
  </si>
  <si>
    <t>8.1.1</t>
  </si>
  <si>
    <t>8.1.2</t>
  </si>
  <si>
    <t>8.1.3</t>
  </si>
  <si>
    <t>8.2</t>
  </si>
  <si>
    <t>8.2.1</t>
  </si>
  <si>
    <t>8.3</t>
  </si>
  <si>
    <t>8.3.1</t>
  </si>
  <si>
    <t>8.3.2</t>
  </si>
  <si>
    <t>8.4</t>
  </si>
  <si>
    <t>8.4.1</t>
  </si>
  <si>
    <t>8.4.2</t>
  </si>
  <si>
    <t>8.4.3</t>
  </si>
  <si>
    <t>9.4</t>
  </si>
  <si>
    <t>9.5</t>
  </si>
  <si>
    <t>9.6</t>
  </si>
  <si>
    <t>9.7</t>
  </si>
  <si>
    <t>9.8</t>
  </si>
  <si>
    <t>9.9</t>
  </si>
  <si>
    <t>9.10</t>
  </si>
  <si>
    <t>9.11</t>
  </si>
  <si>
    <t>9.12</t>
  </si>
  <si>
    <t>9.13</t>
  </si>
  <si>
    <t>9.14</t>
  </si>
  <si>
    <t>9.15</t>
  </si>
  <si>
    <t>9.16</t>
  </si>
  <si>
    <t>9.17</t>
  </si>
  <si>
    <t>9.18</t>
  </si>
  <si>
    <t>9.19</t>
  </si>
  <si>
    <t>9.20</t>
  </si>
  <si>
    <t>9.21</t>
  </si>
  <si>
    <t>10.0</t>
  </si>
  <si>
    <t>10.2</t>
  </si>
  <si>
    <t>10.3</t>
  </si>
  <si>
    <t>10.1.1</t>
  </si>
  <si>
    <t>10.1.2</t>
  </si>
  <si>
    <t>10.1.3</t>
  </si>
  <si>
    <t>10.1.4</t>
  </si>
  <si>
    <t>10.1.5</t>
  </si>
  <si>
    <t>10.1.6</t>
  </si>
  <si>
    <t>10.1.7</t>
  </si>
  <si>
    <t>10.1.8</t>
  </si>
  <si>
    <t>10.1.9</t>
  </si>
  <si>
    <t>10.1.10</t>
  </si>
  <si>
    <t>10.1.11</t>
  </si>
  <si>
    <t>10.1.12</t>
  </si>
  <si>
    <t>10.1.13</t>
  </si>
  <si>
    <t>10.1.14</t>
  </si>
  <si>
    <t>10.1.15</t>
  </si>
  <si>
    <t>10.1.16</t>
  </si>
  <si>
    <t>10.1.17</t>
  </si>
  <si>
    <t>10.1.18</t>
  </si>
  <si>
    <t>10.1.19</t>
  </si>
  <si>
    <t>10.1.20</t>
  </si>
  <si>
    <t>10.1.21</t>
  </si>
  <si>
    <t>10.1.22</t>
  </si>
  <si>
    <t>10.1.23</t>
  </si>
  <si>
    <t>10.1.24</t>
  </si>
  <si>
    <t>10.1.25</t>
  </si>
  <si>
    <t>10.1.26</t>
  </si>
  <si>
    <t>10.1.27</t>
  </si>
  <si>
    <t>10.1.28</t>
  </si>
  <si>
    <t>10.1.29</t>
  </si>
  <si>
    <t>10.1.30</t>
  </si>
  <si>
    <t>10.1.31</t>
  </si>
  <si>
    <t>10.1.32</t>
  </si>
  <si>
    <t>10.1.33</t>
  </si>
  <si>
    <t>10.1.34</t>
  </si>
  <si>
    <t>10.1.35</t>
  </si>
  <si>
    <t>10.1.36</t>
  </si>
  <si>
    <t>10.1.37</t>
  </si>
  <si>
    <t>10.1.38</t>
  </si>
  <si>
    <t>10.1.39</t>
  </si>
  <si>
    <t>10.1.40</t>
  </si>
  <si>
    <t>10.1.41</t>
  </si>
  <si>
    <t>10.1.42</t>
  </si>
  <si>
    <t>10.1.43</t>
  </si>
  <si>
    <t>10.1.44</t>
  </si>
  <si>
    <t>10.1.45</t>
  </si>
  <si>
    <t>10.1.46</t>
  </si>
  <si>
    <t>10.1.47</t>
  </si>
  <si>
    <t>10.1.48</t>
  </si>
  <si>
    <t>10.1.49</t>
  </si>
  <si>
    <t>10.1.50</t>
  </si>
  <si>
    <t>10.1.51</t>
  </si>
  <si>
    <t>10.1.52</t>
  </si>
  <si>
    <t>10.1.53</t>
  </si>
  <si>
    <t>10.1.54</t>
  </si>
  <si>
    <t>10.2.1</t>
  </si>
  <si>
    <t>10.2.2</t>
  </si>
  <si>
    <t>10.2.3</t>
  </si>
  <si>
    <t>10.3.1</t>
  </si>
  <si>
    <t>10.3.2</t>
  </si>
  <si>
    <t>10.3.3</t>
  </si>
  <si>
    <t>10.3.4</t>
  </si>
  <si>
    <t>10.3.5</t>
  </si>
  <si>
    <t>10.3.6</t>
  </si>
  <si>
    <t>10.3.7</t>
  </si>
  <si>
    <t>10.3.8</t>
  </si>
  <si>
    <t>10.3.9</t>
  </si>
  <si>
    <t>10.3.10</t>
  </si>
  <si>
    <t>10.3.11</t>
  </si>
  <si>
    <t>10.3.12</t>
  </si>
  <si>
    <t>10.3.13</t>
  </si>
  <si>
    <t>10.3.14</t>
  </si>
  <si>
    <t>10.3.15</t>
  </si>
  <si>
    <t>10.3.16</t>
  </si>
  <si>
    <t>10.3.17</t>
  </si>
  <si>
    <t>10.4</t>
  </si>
  <si>
    <t>10.4.1</t>
  </si>
  <si>
    <t>10.5</t>
  </si>
  <si>
    <t>10.5.1</t>
  </si>
  <si>
    <t>10.5.2</t>
  </si>
  <si>
    <t>10.5.3</t>
  </si>
  <si>
    <t>10.5.4</t>
  </si>
  <si>
    <t>10.5.5</t>
  </si>
  <si>
    <t>10.5.6</t>
  </si>
  <si>
    <t>10.5.7</t>
  </si>
  <si>
    <t>10.5.8</t>
  </si>
  <si>
    <t>10.5.9</t>
  </si>
  <si>
    <t>10.5.10</t>
  </si>
  <si>
    <t>10.5.11</t>
  </si>
  <si>
    <t>10.6</t>
  </si>
  <si>
    <t>10.4.2</t>
  </si>
  <si>
    <t>10.4.3</t>
  </si>
  <si>
    <t>10.4.4</t>
  </si>
  <si>
    <t>10.4.5</t>
  </si>
  <si>
    <t>10.4.6</t>
  </si>
  <si>
    <t>10.4.7</t>
  </si>
  <si>
    <t>10.4.8</t>
  </si>
  <si>
    <t>10.4.9</t>
  </si>
  <si>
    <t>10.4.10</t>
  </si>
  <si>
    <t>10.4.11</t>
  </si>
  <si>
    <t>10.4.12</t>
  </si>
  <si>
    <t>10.4.13</t>
  </si>
  <si>
    <t>10.4.14</t>
  </si>
  <si>
    <t>10.4.15</t>
  </si>
  <si>
    <t>10.4.16</t>
  </si>
  <si>
    <t>10.4.17</t>
  </si>
  <si>
    <t>10.4.18</t>
  </si>
  <si>
    <t>10.4.19</t>
  </si>
  <si>
    <t xml:space="preserve">REVESTIMENTOS INTERNOS </t>
  </si>
  <si>
    <t xml:space="preserve">REVESTIMENTOS EXTERNOS </t>
  </si>
  <si>
    <t>10.6.1</t>
  </si>
  <si>
    <t>10.6.2</t>
  </si>
  <si>
    <t>10.6.3</t>
  </si>
  <si>
    <t>10.6.4</t>
  </si>
  <si>
    <t>10.6.5</t>
  </si>
  <si>
    <t>10.6.6</t>
  </si>
  <si>
    <t>10.6.7</t>
  </si>
  <si>
    <t>10.6.8</t>
  </si>
  <si>
    <t>10.7</t>
  </si>
  <si>
    <t>10.7.1</t>
  </si>
  <si>
    <t>10.7.2</t>
  </si>
  <si>
    <t>10.7.3</t>
  </si>
  <si>
    <t>10.7.4</t>
  </si>
  <si>
    <t>10.7.5</t>
  </si>
  <si>
    <t>10.7.6</t>
  </si>
  <si>
    <t>10.7.7</t>
  </si>
  <si>
    <t>10.7.8</t>
  </si>
  <si>
    <t>10.7.9</t>
  </si>
  <si>
    <t>10.7.10</t>
  </si>
  <si>
    <t>10.7.11</t>
  </si>
  <si>
    <t>10.7.12</t>
  </si>
  <si>
    <t>10.7.13</t>
  </si>
  <si>
    <t>10.7.14</t>
  </si>
  <si>
    <t>10.7.15</t>
  </si>
  <si>
    <t>10.7.16</t>
  </si>
  <si>
    <t>10.7.17</t>
  </si>
  <si>
    <t>10.7.18</t>
  </si>
  <si>
    <t>10.7.19</t>
  </si>
  <si>
    <t>10.7.20</t>
  </si>
  <si>
    <t>10.7.21</t>
  </si>
  <si>
    <t>10.7.22</t>
  </si>
  <si>
    <t>11.1</t>
  </si>
  <si>
    <t>11.1.1</t>
  </si>
  <si>
    <t>11.1.2</t>
  </si>
  <si>
    <t>11.1.3</t>
  </si>
  <si>
    <t>11.1.4</t>
  </si>
  <si>
    <t>11.1.5</t>
  </si>
  <si>
    <t>11.1.6</t>
  </si>
  <si>
    <t>11.1.7</t>
  </si>
  <si>
    <t>11.1.8</t>
  </si>
  <si>
    <t>11.1.9</t>
  </si>
  <si>
    <t>11.1.10</t>
  </si>
  <si>
    <t>11.1.11</t>
  </si>
  <si>
    <t>11.1.12</t>
  </si>
  <si>
    <t>11.1.13</t>
  </si>
  <si>
    <t>11.1.14</t>
  </si>
  <si>
    <t>11.1.15</t>
  </si>
  <si>
    <t>11.1.16</t>
  </si>
  <si>
    <t>11.1.17</t>
  </si>
  <si>
    <t>11.1.18</t>
  </si>
  <si>
    <t>11.1.19</t>
  </si>
  <si>
    <t>11.1.20</t>
  </si>
  <si>
    <t>11.1.21</t>
  </si>
  <si>
    <t>11.1.22</t>
  </si>
  <si>
    <t>11.1.23</t>
  </si>
  <si>
    <t>11.1.24</t>
  </si>
  <si>
    <t>11.1.25</t>
  </si>
  <si>
    <t>11.1.26</t>
  </si>
  <si>
    <t>11.1.27</t>
  </si>
  <si>
    <t>11.1.28</t>
  </si>
  <si>
    <t>11.1.29</t>
  </si>
  <si>
    <t>11.1.30</t>
  </si>
  <si>
    <t>11.1.31</t>
  </si>
  <si>
    <t>11.1.32</t>
  </si>
  <si>
    <t>11.1.33</t>
  </si>
  <si>
    <t>11.1.34</t>
  </si>
  <si>
    <t>11.1.35</t>
  </si>
  <si>
    <t>11.1.36</t>
  </si>
  <si>
    <t>11.1.37</t>
  </si>
  <si>
    <t>11.1.38</t>
  </si>
  <si>
    <t>11.1.39</t>
  </si>
  <si>
    <t>11.1.40</t>
  </si>
  <si>
    <t>11.1.41</t>
  </si>
  <si>
    <t>11.1.42</t>
  </si>
  <si>
    <t>11.1.43</t>
  </si>
  <si>
    <t>11.1.44</t>
  </si>
  <si>
    <t>11.1.45</t>
  </si>
  <si>
    <t>11.1.46</t>
  </si>
  <si>
    <t>11.1.47</t>
  </si>
  <si>
    <t>11.1.48</t>
  </si>
  <si>
    <t>11.1.49</t>
  </si>
  <si>
    <t>11.1.50</t>
  </si>
  <si>
    <t>11.1.51</t>
  </si>
  <si>
    <t>11.1.52</t>
  </si>
  <si>
    <t>11.1.53</t>
  </si>
  <si>
    <t>11.1.54</t>
  </si>
  <si>
    <t>11.1.55</t>
  </si>
  <si>
    <t>11.1.56</t>
  </si>
  <si>
    <t>11.1.57</t>
  </si>
  <si>
    <t>11.1.58</t>
  </si>
  <si>
    <t>11.1.59</t>
  </si>
  <si>
    <t>11.1.60</t>
  </si>
  <si>
    <t>11.1.61</t>
  </si>
  <si>
    <t>11.1.62</t>
  </si>
  <si>
    <t>11.1.63</t>
  </si>
  <si>
    <t>11.1.64</t>
  </si>
  <si>
    <t>11.1.65</t>
  </si>
  <si>
    <t>11.1.66</t>
  </si>
  <si>
    <t>11.1.67</t>
  </si>
  <si>
    <t>11.1.68</t>
  </si>
  <si>
    <t>11.1.69</t>
  </si>
  <si>
    <t>11.1.70</t>
  </si>
  <si>
    <t>11.1.71</t>
  </si>
  <si>
    <t>11.1.72</t>
  </si>
  <si>
    <t>11.1.73</t>
  </si>
  <si>
    <t>11.1.74</t>
  </si>
  <si>
    <t>11.1.75</t>
  </si>
  <si>
    <t>11.1.76</t>
  </si>
  <si>
    <t>11.1.77</t>
  </si>
  <si>
    <t>11.1.78</t>
  </si>
  <si>
    <t>11.1.79</t>
  </si>
  <si>
    <t>11.1.80</t>
  </si>
  <si>
    <t>11.1.81</t>
  </si>
  <si>
    <t>11.1.82</t>
  </si>
  <si>
    <t>11.1.83</t>
  </si>
  <si>
    <t>11.1.84</t>
  </si>
  <si>
    <t>11.1.85</t>
  </si>
  <si>
    <t>11.1.86</t>
  </si>
  <si>
    <t>11.1.87</t>
  </si>
  <si>
    <t>11.1.88</t>
  </si>
  <si>
    <t>11.1.89</t>
  </si>
  <si>
    <t>11.1.90</t>
  </si>
  <si>
    <t>11.1.91</t>
  </si>
  <si>
    <t>11.1.92</t>
  </si>
  <si>
    <t>11.1.93</t>
  </si>
  <si>
    <t>11.1.94</t>
  </si>
  <si>
    <t>11.1.95</t>
  </si>
  <si>
    <t>11.1.96</t>
  </si>
  <si>
    <t>11.1.97</t>
  </si>
  <si>
    <t>11.1.98</t>
  </si>
  <si>
    <t>11.1.99</t>
  </si>
  <si>
    <t>11.1.100</t>
  </si>
  <si>
    <t>11.1.101</t>
  </si>
  <si>
    <t>11.1.102</t>
  </si>
  <si>
    <t>11.1.103</t>
  </si>
  <si>
    <t>11.1.104</t>
  </si>
  <si>
    <t>11.1.105</t>
  </si>
  <si>
    <t>11.1.106</t>
  </si>
  <si>
    <t>11.1.107</t>
  </si>
  <si>
    <t>12.1</t>
  </si>
  <si>
    <t>12.2</t>
  </si>
  <si>
    <t>12.3</t>
  </si>
  <si>
    <t>12.4</t>
  </si>
  <si>
    <t>12.5</t>
  </si>
  <si>
    <t>12.6</t>
  </si>
  <si>
    <t>12.7</t>
  </si>
  <si>
    <t>12.8</t>
  </si>
  <si>
    <t>12.9</t>
  </si>
  <si>
    <t>12.10</t>
  </si>
  <si>
    <t>12.11</t>
  </si>
  <si>
    <t>12.12</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</si>
  <si>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</si>
  <si>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</si>
  <si>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</si>
  <si>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</si>
  <si>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</si>
  <si>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</si>
  <si>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</si>
  <si>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</si>
  <si>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</si>
  <si>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</si>
  <si>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</si>
  <si>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</si>
  <si>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</si>
  <si>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</si>
  <si>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</si>
  <si>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</si>
  <si>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</si>
  <si>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</si>
  <si>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</si>
  <si>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</si>
  <si>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</si>
  <si>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</si>
  <si>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</si>
  <si>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</si>
  <si>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</si>
  <si>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</si>
  <si>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</si>
  <si>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</si>
  <si>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</si>
  <si>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</si>
  <si>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</si>
  <si>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</si>
  <si>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</si>
  <si>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</si>
  <si>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</si>
  <si>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</si>
  <si>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</si>
  <si>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</si>
  <si>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</si>
  <si>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</si>
  <si>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</si>
  <si>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</si>
  <si>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</si>
  <si>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</si>
  <si>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</si>
  <si>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</si>
  <si>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</si>
  <si>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</si>
  <si>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</si>
  <si>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</si>
  <si>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</si>
  <si>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</si>
  <si>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</si>
  <si>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14.1.1</t>
  </si>
  <si>
    <t>14.1.2</t>
  </si>
  <si>
    <t>14.1.3</t>
  </si>
  <si>
    <t>14.2</t>
  </si>
  <si>
    <t>14.2.1</t>
  </si>
  <si>
    <t>14.2.2</t>
  </si>
  <si>
    <t>14.2.3</t>
  </si>
  <si>
    <t>14.2.4</t>
  </si>
  <si>
    <t>14.2.5</t>
  </si>
  <si>
    <t>14.2.6</t>
  </si>
  <si>
    <t>14.3</t>
  </si>
  <si>
    <t>14.3.1</t>
  </si>
  <si>
    <t>14.4</t>
  </si>
  <si>
    <t>14.4.1</t>
  </si>
  <si>
    <t>14.4.2</t>
  </si>
  <si>
    <t>14.4.3</t>
  </si>
  <si>
    <t>14.4.4</t>
  </si>
  <si>
    <t>DUTO DE EXAUSTÃO DE AR - D=40CM - AÇO GALVANIZADO (4KG/M2)</t>
  </si>
  <si>
    <t>DUTO DE EXAUSTÃO DE AR - D=19,5CM - AÇO GALVANIZADO (4KG/M2)</t>
  </si>
  <si>
    <t>BOCA DE AR TIPO SAIDA PARA DESCARGA HORIZONTAL COM FILTRO - D=40CM</t>
  </si>
  <si>
    <t xml:space="preserve">CONECÇÃO TIPO CURVA - D=19,5CM </t>
  </si>
  <si>
    <t xml:space="preserve">CONECÇÃO TIPO CURVA - D=40CM </t>
  </si>
  <si>
    <t>APOIO SIMPLES PARA TUBULAÇÃO HORIZONTAL DE EXAUSTÃO D=40CM</t>
  </si>
  <si>
    <t>APOIO SIMPLES PARA TUBULAÇÃO HORIZONTAL DE EXAUSTÃO D=19,5CM</t>
  </si>
  <si>
    <t>CONECÇÃO ALARGADORA DE SEÇÃO DE 19,5CM /40CM</t>
  </si>
  <si>
    <t>APOIO SIMPLES PARA TUBULAÇÃO VERTICAL DE EXAUSTÃO D=40CM</t>
  </si>
  <si>
    <t>ABRAÇADEIRA SIMPLES PARA DUTO DE EXAUSTÃO DE 40CM</t>
  </si>
  <si>
    <t>15.1</t>
  </si>
  <si>
    <t>15.1.1</t>
  </si>
  <si>
    <t>15.1.2</t>
  </si>
  <si>
    <t>15.1.3</t>
  </si>
  <si>
    <t>15.1.4</t>
  </si>
  <si>
    <t>15.1.5</t>
  </si>
  <si>
    <t>15.1.6</t>
  </si>
  <si>
    <t>15.1.7</t>
  </si>
  <si>
    <t>15.1.8</t>
  </si>
  <si>
    <t>15.1.9</t>
  </si>
  <si>
    <t>15.1.10</t>
  </si>
  <si>
    <t>15.1.11</t>
  </si>
  <si>
    <t>15.1.12</t>
  </si>
  <si>
    <t>15.1.13</t>
  </si>
  <si>
    <t>15.1.14</t>
  </si>
  <si>
    <t>15.2</t>
  </si>
  <si>
    <t>15.2.1</t>
  </si>
  <si>
    <t>15.2.2</t>
  </si>
  <si>
    <t>15.2.3</t>
  </si>
  <si>
    <t>15.2.4</t>
  </si>
  <si>
    <t>15.2.5</t>
  </si>
  <si>
    <t>15.2.6</t>
  </si>
  <si>
    <t>16.5</t>
  </si>
  <si>
    <t>16.6</t>
  </si>
  <si>
    <t>16.7</t>
  </si>
  <si>
    <t>16.8</t>
  </si>
  <si>
    <t>16.9</t>
  </si>
  <si>
    <t>16.10</t>
  </si>
  <si>
    <t>16.11</t>
  </si>
  <si>
    <t>16.12</t>
  </si>
  <si>
    <t>16.13</t>
  </si>
  <si>
    <t>17.1</t>
  </si>
  <si>
    <t>17.1.1</t>
  </si>
  <si>
    <t>17.1.2</t>
  </si>
  <si>
    <t>17.2</t>
  </si>
  <si>
    <t>17.2.1</t>
  </si>
  <si>
    <t>17.2.2</t>
  </si>
  <si>
    <t>17.2.3</t>
  </si>
  <si>
    <t>17.2.4</t>
  </si>
  <si>
    <t>17.2.5</t>
  </si>
  <si>
    <t>17.2.6</t>
  </si>
  <si>
    <t>17.2.7</t>
  </si>
  <si>
    <t>17.2.8</t>
  </si>
  <si>
    <t>17.2.9</t>
  </si>
  <si>
    <t>17.2.10</t>
  </si>
  <si>
    <t>17.2.11</t>
  </si>
  <si>
    <t>17.2.12</t>
  </si>
  <si>
    <t>17.2.13</t>
  </si>
  <si>
    <t>17.2.14</t>
  </si>
  <si>
    <t>17.3</t>
  </si>
  <si>
    <t>17.3.1</t>
  </si>
  <si>
    <t>17.3.2</t>
  </si>
  <si>
    <t>17.3.3</t>
  </si>
  <si>
    <t>17.3.4</t>
  </si>
  <si>
    <t>17.3.5</t>
  </si>
  <si>
    <t>17.4</t>
  </si>
  <si>
    <t>17.4.1</t>
  </si>
  <si>
    <t>17.4.1.1</t>
  </si>
  <si>
    <t>17.4.1.2</t>
  </si>
  <si>
    <t>17.4.1.3</t>
  </si>
  <si>
    <t>17.4.1.4</t>
  </si>
  <si>
    <t>17.4.1.5</t>
  </si>
  <si>
    <t>17.4.2</t>
  </si>
  <si>
    <t>17.4.2.1</t>
  </si>
  <si>
    <t>17.4.2.2</t>
  </si>
  <si>
    <t>17.4.2.3</t>
  </si>
  <si>
    <t>17.4.2.4</t>
  </si>
  <si>
    <t>17.4.2.5</t>
  </si>
  <si>
    <t>17.4.2.6</t>
  </si>
  <si>
    <t>17.4.2.7</t>
  </si>
  <si>
    <t>17.4.2.8</t>
  </si>
  <si>
    <t>17.4.2.9</t>
  </si>
  <si>
    <t>17.4.2.10</t>
  </si>
  <si>
    <t>17.4.3</t>
  </si>
  <si>
    <t>17.4.3.1</t>
  </si>
  <si>
    <t>17.4.3.2</t>
  </si>
  <si>
    <t>17.4.3.3</t>
  </si>
  <si>
    <t>17.4.3.4</t>
  </si>
  <si>
    <t>17.4.3.5</t>
  </si>
  <si>
    <t>17.4.3.6</t>
  </si>
  <si>
    <t>17.4.3.7</t>
  </si>
  <si>
    <t>17.4.3.8</t>
  </si>
  <si>
    <t>17.4.3.9</t>
  </si>
  <si>
    <t>17.4.3.10</t>
  </si>
  <si>
    <t>17.4.4</t>
  </si>
  <si>
    <t>17.4.4.1</t>
  </si>
  <si>
    <t>17.4.4.2</t>
  </si>
  <si>
    <t>17.4.4.3</t>
  </si>
  <si>
    <t>17.4.4.4</t>
  </si>
  <si>
    <t>17.4.4.5</t>
  </si>
  <si>
    <t>17.4.5</t>
  </si>
  <si>
    <t>17.4.5.1</t>
  </si>
  <si>
    <t>17.4.5.2</t>
  </si>
  <si>
    <t>17.4.5.3</t>
  </si>
  <si>
    <t>17.4.5.4</t>
  </si>
  <si>
    <t>17.4.5.5</t>
  </si>
  <si>
    <t>17.4.6</t>
  </si>
  <si>
    <t>17.4.6.1</t>
  </si>
  <si>
    <t>17.4.6.2</t>
  </si>
  <si>
    <t>17.4.6.3</t>
  </si>
  <si>
    <t>17.4.6.4</t>
  </si>
  <si>
    <t>17.4.7</t>
  </si>
  <si>
    <t>17.4.7.1</t>
  </si>
  <si>
    <t>17.4.7.2</t>
  </si>
  <si>
    <t>17.4.8</t>
  </si>
  <si>
    <t>17.4.8.1</t>
  </si>
  <si>
    <t>17.4.8.2</t>
  </si>
  <si>
    <t>17.4.8.3</t>
  </si>
  <si>
    <t>17.4.8.4</t>
  </si>
  <si>
    <t>17.4.8.5</t>
  </si>
  <si>
    <t>17.4.8.6</t>
  </si>
  <si>
    <t>17.4.8.7</t>
  </si>
  <si>
    <t>17.4.8.8</t>
  </si>
  <si>
    <t>17.4.8.9</t>
  </si>
  <si>
    <t>17.4.8.10</t>
  </si>
  <si>
    <t>17.4.8.11</t>
  </si>
  <si>
    <t>17.5</t>
  </si>
  <si>
    <t>17.5.1</t>
  </si>
  <si>
    <t>17.5.1.1</t>
  </si>
  <si>
    <t>17.5.1.2</t>
  </si>
  <si>
    <t>17.5.1.3</t>
  </si>
  <si>
    <t>17.5.1.4</t>
  </si>
  <si>
    <t>17.5.1.5</t>
  </si>
  <si>
    <t>17.5.1.6</t>
  </si>
  <si>
    <t>17.5.1.7</t>
  </si>
  <si>
    <t>17.5.1.8</t>
  </si>
  <si>
    <t>17.5.1.9</t>
  </si>
  <si>
    <t>17.5.1.10</t>
  </si>
  <si>
    <t>17.5.1.11</t>
  </si>
  <si>
    <t>17.5.1.12</t>
  </si>
  <si>
    <t>17.5.1.13</t>
  </si>
  <si>
    <t>17.5.1.14</t>
  </si>
  <si>
    <t>17.5.1.15</t>
  </si>
  <si>
    <t>17.5.1.16</t>
  </si>
  <si>
    <t>17.5.2</t>
  </si>
  <si>
    <t>17.5.2.1</t>
  </si>
  <si>
    <t>17.5.2.2</t>
  </si>
  <si>
    <t>17.5.2.3</t>
  </si>
  <si>
    <t>17.5.3</t>
  </si>
  <si>
    <t>17.5.3.1</t>
  </si>
  <si>
    <t>17.5.3.2</t>
  </si>
  <si>
    <t>17.5.4</t>
  </si>
  <si>
    <t>17.5.4.1</t>
  </si>
  <si>
    <t>17.5.4.2</t>
  </si>
  <si>
    <t>17.5.4.3</t>
  </si>
  <si>
    <t>17.5.4.4</t>
  </si>
  <si>
    <t>17.5.4.5</t>
  </si>
  <si>
    <t>17.5.4.6</t>
  </si>
  <si>
    <t>17.5.4.7</t>
  </si>
  <si>
    <t>17.5.4.8</t>
  </si>
  <si>
    <t>17.5.4.9</t>
  </si>
  <si>
    <t>17.5.4.10</t>
  </si>
  <si>
    <t>17.5.4.11</t>
  </si>
  <si>
    <t>17.5.5</t>
  </si>
  <si>
    <t>17.5.5.1</t>
  </si>
  <si>
    <t>17.5.5.2</t>
  </si>
  <si>
    <t>17.5.6</t>
  </si>
  <si>
    <t>17.5.6.1</t>
  </si>
  <si>
    <t>17.5.7</t>
  </si>
  <si>
    <t>17.5.7.1</t>
  </si>
  <si>
    <t>17.5.7.2</t>
  </si>
  <si>
    <t>17.5.7.3</t>
  </si>
  <si>
    <t>17.5.7.4</t>
  </si>
  <si>
    <t>17.5.7.5</t>
  </si>
  <si>
    <t>17.5.7.6</t>
  </si>
  <si>
    <t>17.5.7.7</t>
  </si>
  <si>
    <t>17.5.7.8</t>
  </si>
  <si>
    <t>17.5.7.9</t>
  </si>
  <si>
    <t>17.5.7.10</t>
  </si>
  <si>
    <t>17.5.7.11</t>
  </si>
  <si>
    <t>17.5.7.12</t>
  </si>
  <si>
    <t>17.5.8</t>
  </si>
  <si>
    <t>17.5.8.1</t>
  </si>
  <si>
    <t>17.5.8.2</t>
  </si>
  <si>
    <t>17.5.9</t>
  </si>
  <si>
    <t>17.5.9.1</t>
  </si>
  <si>
    <t>17.5.9.2</t>
  </si>
  <si>
    <t>17.5.9.3</t>
  </si>
  <si>
    <t>17.5.9.4</t>
  </si>
  <si>
    <t>17.5.9.5</t>
  </si>
  <si>
    <t>17.5.9.6</t>
  </si>
  <si>
    <t>17.5.10</t>
  </si>
  <si>
    <t>17.5.10.1</t>
  </si>
  <si>
    <t>17.5.11</t>
  </si>
  <si>
    <t>17.5.11.1</t>
  </si>
  <si>
    <t>17.5.11.2</t>
  </si>
  <si>
    <t>17.5.11.3</t>
  </si>
  <si>
    <t>17.5.11.4</t>
  </si>
  <si>
    <t>17.5.11.5</t>
  </si>
  <si>
    <t>17.5.11.6</t>
  </si>
  <si>
    <t>17.5.11.7</t>
  </si>
  <si>
    <t>17.5.11.8</t>
  </si>
  <si>
    <t>17.5.11.9</t>
  </si>
  <si>
    <t>17.5.11.10</t>
  </si>
  <si>
    <t>17.5.11.11</t>
  </si>
  <si>
    <t>17.5.11.12</t>
  </si>
  <si>
    <t>17.5.11.13</t>
  </si>
  <si>
    <t>17.5.11.14</t>
  </si>
  <si>
    <t>17.5.11.15</t>
  </si>
  <si>
    <t>17.5.11.16</t>
  </si>
  <si>
    <t>17.5.11.17</t>
  </si>
  <si>
    <t>17.5.11.18</t>
  </si>
  <si>
    <t>17.5.11.19</t>
  </si>
  <si>
    <t>17.5.11.20</t>
  </si>
  <si>
    <t>17.5.11.21</t>
  </si>
  <si>
    <t>17.5.11.22</t>
  </si>
  <si>
    <t>17.5.11.23</t>
  </si>
  <si>
    <t>17.5.11.24</t>
  </si>
  <si>
    <t>17.5.11.25</t>
  </si>
  <si>
    <t>17.5.11.26</t>
  </si>
  <si>
    <t>17.5.11.27</t>
  </si>
  <si>
    <t>17.5.11.28</t>
  </si>
  <si>
    <t>17.5.11.29</t>
  </si>
  <si>
    <t>17.5.11.30</t>
  </si>
  <si>
    <t>17.5.11.31</t>
  </si>
  <si>
    <t>17.5.11.32</t>
  </si>
  <si>
    <t>17.5.11.33</t>
  </si>
  <si>
    <t>17.5.11.34</t>
  </si>
  <si>
    <t>17.5.11.35</t>
  </si>
  <si>
    <t>17.5.11.36</t>
  </si>
  <si>
    <t>17.5.11.37</t>
  </si>
  <si>
    <t>17.5.11.38</t>
  </si>
  <si>
    <t>18.1</t>
  </si>
  <si>
    <t>1.1</t>
  </si>
  <si>
    <t>1.2</t>
  </si>
  <si>
    <t>2.1</t>
  </si>
  <si>
    <t>2.2</t>
  </si>
  <si>
    <t>ESQUADRIAS DE MADEIRA</t>
  </si>
  <si>
    <t xml:space="preserve">ESQUADRIAS METÁLICAS </t>
  </si>
  <si>
    <t>ESQUADRIAS DE VIDRO</t>
  </si>
  <si>
    <t>PISO</t>
  </si>
  <si>
    <t xml:space="preserve">SOLEIRAS , RODAPÉS E PEITORIS </t>
  </si>
  <si>
    <t xml:space="preserve">PAREDES INTERNAS </t>
  </si>
  <si>
    <t xml:space="preserve">PAREDES EXTERNAS </t>
  </si>
  <si>
    <t xml:space="preserve">TETOS </t>
  </si>
  <si>
    <t xml:space="preserve">OUTROS </t>
  </si>
  <si>
    <t>PINTURA - REMANESCENTE</t>
  </si>
  <si>
    <t>SERVIÇOS DIVERSOS - REMANESCENTE</t>
  </si>
  <si>
    <t>PAVIMENTAÇÃO - REMANESCENTE</t>
  </si>
  <si>
    <t>IMPERMEABILIZAÇÃO - REMANESCENTE</t>
  </si>
  <si>
    <t>COBERTURA - REMANESCENTE E RECONSTRUÇÃO DE DANIFICADOS</t>
  </si>
  <si>
    <t>ESQUADRIAS - REMANESCENTE</t>
  </si>
  <si>
    <t>PAREDES E DIVISÓRIAS - REMANESCENTE</t>
  </si>
  <si>
    <t>ESTRUTURAS DE CONCRETO - REMANESCENTE</t>
  </si>
  <si>
    <t>REVESTIMENTO - REMANESCENTE E DANIFICADOS</t>
  </si>
  <si>
    <t>INSTALAÇÕES HIDRÁULICAS E SANITÁRIAS - REMANESCENTE</t>
  </si>
  <si>
    <t>INSTALAÇÕES ELÉTRICAS E ELETRÔNICAS - REMANESCENTE</t>
  </si>
  <si>
    <t xml:space="preserve">ATERRAMENTO E PROTEÇÃO CONTRA DESCARGAS ATMOSFÉRICAS - REMANESCENTE </t>
  </si>
  <si>
    <t>INSTALAÇÕES DE REDE ESTRUTURADA - REMANESCENTE</t>
  </si>
  <si>
    <t>INSTALAÇÕES MECÂNICAS E DE UTILIDADES - REMANESCENTE</t>
  </si>
  <si>
    <t xml:space="preserve">GÁS COMBUSTÍVEL - REMANESCENTE </t>
  </si>
  <si>
    <t xml:space="preserve">INSTALAÇÕES DE PREVENÇÃO E COMBATE A INCÊNDIO REMANESCENTE </t>
  </si>
  <si>
    <t>SERVIÇOS COMPLEMENTARES GLOBAIS - ADICIONADOS</t>
  </si>
  <si>
    <t>MÊS</t>
  </si>
  <si>
    <t>PREÇO UNI R$</t>
  </si>
  <si>
    <t>PREÇO TOTAL R$</t>
  </si>
  <si>
    <t>TOTAL</t>
  </si>
  <si>
    <t>PERÍODO DE EXECUÇÃO DA OBRA</t>
  </si>
  <si>
    <t>VALOR (R$)</t>
  </si>
  <si>
    <t>(%)</t>
  </si>
  <si>
    <t>mês 01</t>
  </si>
  <si>
    <t>mês 02</t>
  </si>
  <si>
    <t>mês 03</t>
  </si>
  <si>
    <t>mês 04</t>
  </si>
  <si>
    <t>mês 05</t>
  </si>
  <si>
    <t>mês 06</t>
  </si>
  <si>
    <t xml:space="preserve">TOTAL ACUMULADO MENSAL </t>
  </si>
  <si>
    <t>TOTAL ACUMULADO SEM BDI</t>
  </si>
  <si>
    <t>TOTAL ACUMULADO COM BDI</t>
  </si>
  <si>
    <t>DESCRIÇÃO / ETAPA</t>
  </si>
  <si>
    <t xml:space="preserve">CRONOGRAMA FISICO FINANCEIRO </t>
  </si>
  <si>
    <r>
      <t xml:space="preserve">Endereço: </t>
    </r>
    <r>
      <rPr>
        <sz val="11"/>
        <rFont val="Arial"/>
        <family val="2"/>
      </rPr>
      <t>Rua Santo Abelardo, s/n, Residencial Celestino Pereira, CEP 78.158-197</t>
    </r>
  </si>
  <si>
    <r>
      <t xml:space="preserve">Município: </t>
    </r>
    <r>
      <rPr>
        <sz val="11"/>
        <rFont val="Arial"/>
        <family val="2"/>
      </rPr>
      <t>Várzea Grande - MT</t>
    </r>
  </si>
  <si>
    <t>Poço de visita em alvenaria com fundo em concreto, 110x110cm - INCLUSO TAMPÃO</t>
  </si>
  <si>
    <t>Poço de visita em alvenaria com fundo em concreto , 110x 110 cm - INCLUSO TAMPÃO</t>
  </si>
  <si>
    <t>Condulete metálico, entradas lisas, tipo T, Ø3/4”. - com tampa</t>
  </si>
  <si>
    <t>Condulete metálico, entradas lisas, tipo C, Ø3/4”. - com tampa</t>
  </si>
  <si>
    <t xml:space="preserve">Condulete metálico, entradas lisas, tipo E, Ø3/4”. - com tampa </t>
  </si>
  <si>
    <t xml:space="preserve">Condulete metálico, entradas lisas, tipo X, Ø3/4”. - com tampa </t>
  </si>
  <si>
    <t>Condulete metálico, entradas lisas, tipo LR, Ø3/4”. - com tampa</t>
  </si>
  <si>
    <t>valor dos serviços extras complementares</t>
  </si>
  <si>
    <t xml:space="preserve">valor total remanescente </t>
  </si>
  <si>
    <t>com bdi</t>
  </si>
  <si>
    <t>previsto</t>
  </si>
  <si>
    <t xml:space="preserve">a mais </t>
  </si>
  <si>
    <t>diferença</t>
  </si>
  <si>
    <t>17.5.12</t>
  </si>
  <si>
    <t>17.6</t>
  </si>
  <si>
    <t>17.6.1</t>
  </si>
  <si>
    <t>17.6.2</t>
  </si>
  <si>
    <t>INSTALAÇÕES PARA AR CONDICIONADO</t>
  </si>
  <si>
    <t xml:space="preserve">KG    </t>
  </si>
  <si>
    <t xml:space="preserve">M3    </t>
  </si>
  <si>
    <t xml:space="preserve">L     </t>
  </si>
  <si>
    <t xml:space="preserve">UN    </t>
  </si>
  <si>
    <t xml:space="preserve">310ML </t>
  </si>
  <si>
    <t xml:space="preserve">JG    </t>
  </si>
  <si>
    <t xml:space="preserve">H     </t>
  </si>
  <si>
    <t xml:space="preserve">M     </t>
  </si>
  <si>
    <t xml:space="preserve">M2    </t>
  </si>
  <si>
    <t>JANELA DE CORRER, ACO, COM BATENTE/REQUADRO DE 6 A 14 CM, SEM DIVISAO, PINT ANTICORROSIVA, PINT ACABAMENTO, COM VIDRO, SEM BANDEIRA, COM GRADE, 4 FLS, 100  X 120 CM (A X L)</t>
  </si>
  <si>
    <t>BLOCO VEDACAO CONCRETO 9 X 19 X 39 CM (CLASSE C - NBR 6136)</t>
  </si>
  <si>
    <t>BLOCO VEDACAO CONCRETO 14 X 19 X 39 CM (CLASSE B - NBR 6136)</t>
  </si>
  <si>
    <t>BLOCO VEDACAO CONCRETO 19 X 19 X 39 CM (CLASSE C - NBR 6136)</t>
  </si>
  <si>
    <t>CANALETA CONCRETO 9 X 19 X 19 CM (CLASSE C - NBR 6136)</t>
  </si>
  <si>
    <t>CANALETA CONCRETO 14 X 19 X 19 CM (CLASSE C - NBR 6136)</t>
  </si>
  <si>
    <t>CANALETA CONCRETO 19 X 19 X 19 CM (CLASSE C - NBR 6136)</t>
  </si>
  <si>
    <t>BLOCO DE POLIETILENO ALTA DENSIDADE, *27* X *30* X *100* CM, ACOMPANHADOS PLACAS  TERMINAIS  E LONGARINAS, PARA FUNDO DE FILTRO</t>
  </si>
  <si>
    <t>BLOCO DE VIDRO INCOLOR XADREZ, DE *20 X 20 X 10* CM</t>
  </si>
  <si>
    <t>BUCHA DE REDUCAO PVC, ROSCAVEL, 1 1/2"  X1 1/4 "</t>
  </si>
  <si>
    <t>BUCHA DE REDUCAO PVC, ROSCAVEL, 1 1/4" X 1 "</t>
  </si>
  <si>
    <t>BUCHA DE REDUCAO PVC ROSCAVEL, 1 1/2" X 3/4"</t>
  </si>
  <si>
    <t>BUCHA DE REDUCAO PVC ROSCAVEL 1 1/2" X 1"</t>
  </si>
  <si>
    <t>BUCHA DE REDUCAO PVC ROSCAVEL 3/4" X 1/2"</t>
  </si>
  <si>
    <t>BUCHA DE REDUCAO PVC ROSCAVEL, 1" X 1/2"</t>
  </si>
  <si>
    <t>BUCHA DE REDUCAO PVC, ROSCAVEL, 1 1/4"  X 3/4 "</t>
  </si>
  <si>
    <t>BUCHA DE REDUCAO PVC, ROSCAVEL, 2"  X 1 "</t>
  </si>
  <si>
    <t>BUCHA DE REDUCAO PVC, ROSCAVEL, 2"  X 1 1/4 "</t>
  </si>
  <si>
    <t>BUCHA DE REDUCAO PVC, ROSCAVEL,  2"  X 1 1/2 "</t>
  </si>
  <si>
    <t>CABO DE COBRE, RIGIDO, CLASSE 2, COMPACTADO, BLINDADO, ISOLACAO EM EPR OU XLPE, COBERTURA ANTICHAMA EM PVC, PEAD OU HFFR, 1 CONDUTOR, 20/35 KV, SECAO NOMINAL 500 MM2</t>
  </si>
  <si>
    <t>FIO TELEFONICO EXTERNO (FE) EM ACO COBREADO, ISOLACAO EM PEAD OU PVC ANTI-CHAMA, 2 CONDUTORES</t>
  </si>
  <si>
    <t>CHAPA DE ACO GROSSA, ASTM A36, E = 1 " (25,40 MM) 199,18 KG/M2</t>
  </si>
  <si>
    <t xml:space="preserve">50KG  </t>
  </si>
  <si>
    <t xml:space="preserve">T     </t>
  </si>
  <si>
    <t xml:space="preserve">CJ    </t>
  </si>
  <si>
    <t>CONTATOR TRIPOLAR, CORRENTE DE *110* A, TENSAO NOMINAL DE *500* V, CATEGORIA AC-2 E AC-3</t>
  </si>
  <si>
    <t>CONTATOR TRIPOLAR, CORRENTE DE *265* A, TENSAO NOMINAL DE *500* V, CATEGORIA AC-2 E AC-3</t>
  </si>
  <si>
    <t>CONTATOR TRIPOLAR, CORRENTE DE *185* A, TENSAO NOMINAL DE *500* V, CATEGORIA AC-2 E AC-3</t>
  </si>
  <si>
    <t>CONTATOR TRIPOLAR, CORRENTE DE *500* A, TENSAO NOMINAL DE *500* V, CATEGORIA AC-2 E AC-3</t>
  </si>
  <si>
    <t>BANCADA/BANCA/PIA DE ACO INOXIDAVEL (AISI 430) COM 1 CUBA CENTRAL, SEM VALVULA, ESCORREDOR DUPLO, DE *0,55 X 1,60* 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</si>
  <si>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</si>
  <si>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</si>
  <si>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</si>
  <si>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2 CUBAS, COM VALVULAS, ESCORREDOR DUPLO, DE *0,55 X 2,00* M</t>
  </si>
  <si>
    <t>CURVA LONGA, PVC, PB, JE, 45 GRAUS, DN 200 MM, PARA REDE COLETORA ESGOTO (NBR 10569)</t>
  </si>
  <si>
    <t>CURVA LONGA PVC, PB, JE, 45 GRAUS, DN 250 MM, PARA REDE COLETORA ESGOTO (NBR 10569)</t>
  </si>
  <si>
    <t>CURVA LONGA PVC, PB, JE, 45 GRAUS, DN 150 MM, PARA REDE COLETORA ESGOTO (NBR 10569)</t>
  </si>
  <si>
    <t>CURVA LONGA PVC, PB, JE, 90 GRAUS, DN 250 MM, PARA REDE COLETORA ESGOTO (NBR 10569)</t>
  </si>
  <si>
    <t>CURVA LONGA PVC, PB, JE, 45 GRAUS, DN 100 MM, PARA REDE COLETORA ESGOTO (NBR 10569)</t>
  </si>
  <si>
    <t>CURVA LONGA PVC, PB, JE, 90 GRAUS, DN 400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</si>
  <si>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</si>
  <si>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</si>
  <si>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</si>
  <si>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</si>
  <si>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</si>
  <si>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300 MM, PARA REDE COLETORA ESGOTO (NBR 10569)</t>
  </si>
  <si>
    <t>CURVA LONGA PVC, PB, JE, 90 GRAUS, DN 350 MM, PARA REDE COLETORA ESGOTO (NBR 10569)</t>
  </si>
  <si>
    <t>CURVA 135 GRAUS, DE PVC RIGIDO ROSCAVEL, DE 1", PARA ELETRODUTO</t>
  </si>
  <si>
    <t>CADASTRISTA DE REDES  DE AGUA  E ESGOTO</t>
  </si>
  <si>
    <t>DIVISORIA CEGA (N1) - PAINEL MSO/COMEIA E=35MM - PERFIS SIMPLES ACO GALV PINTADO   - COLOCADA</t>
  </si>
  <si>
    <t>ELETRODUTO/DUTO PEAD FLEXIVEL PAREDE SIMPLES, CORRUGACAO HELICOIDAL, COR PRETA, SEM ROSCA, DE 3",  PARA CABEAMENTO SUBTERRANEO (NBR 15715)</t>
  </si>
  <si>
    <t>ELETRODUTO/DUTO PEAD FLEXIVEL PAREDE SIMPLES, CORRUGACAO HELICOIDAL, COR PRETA, SEM ROSCA, DE 2",  PARA CABEAMENTO SUBTERRANEO (NBR 15715)</t>
  </si>
  <si>
    <t>ELETRODUTO FLEXIVEL, EM ACO GALVANIZADO, REVESTIDO EXTERNAMENTE COM PVC PRETO, DIAMETRO EXTERNO DE 60 MM (2"),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</si>
  <si>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</si>
  <si>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</si>
  <si>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</si>
  <si>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25 MM (3/4"), TIPO SEALTUBO</t>
  </si>
  <si>
    <t>ELETRODUTO FLEXIVEL, EM ACO GALVANIZADO, REVESTIDO EXTERNAMENTE COM PVC PRETO, DIAMETRO EXTERNO DE 75 MM (2 1/2"), TIPO SEALTUBO</t>
  </si>
  <si>
    <t>CURVA 45 GRAUS, PARA ELETRODUTO, EM ACO GALVANIZADO ELETROLITICO, DIAMETRO DE 20 MM (3/4")</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</si>
  <si>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</si>
  <si>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</si>
  <si>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</si>
  <si>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</si>
  <si>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45 GRAUS, PARA ELETRODUTO, EM ACO GALVANIZADO ELETROLITICO, DIAMETRO DE 100 MM (4")</t>
  </si>
  <si>
    <t>CURVA 90 GRAUS, PARA ELETRODUTO, EM ACO GALVANIZADO ELETROLITICO, DIAMETRO DE 15 MM (1/2")</t>
  </si>
  <si>
    <t>CURVA 90 GRAUS, PARA ELETRODUTO, EM ACO GALVANIZADO ELETROLITICO, DIAMETRO DE 25 MM (1")</t>
  </si>
  <si>
    <t>CURVA 90 GRAUS, PARA ELETRODUTO, EM ACO GALVANIZADO ELETROLITICO, DIAMETRO DE 32 MM (1 1/4")</t>
  </si>
  <si>
    <t>CURVA 90 GRAUS, PARA ELETRODUTO, EM ACO GALVANIZADO ELETROLITICO, DIAMETRO DE 65 MM (2 1/2")</t>
  </si>
  <si>
    <t>CURVA 90 GRAUS, PARA ELETRODUTO, EM ACO GALVANIZADO ELETROLITICO, DIAMETRO DE 80 MM (3")</t>
  </si>
  <si>
    <t>CURVA 90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</si>
  <si>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</si>
  <si>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</si>
  <si>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</si>
  <si>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</si>
  <si>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</si>
  <si>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65 MM (2 1/2")</t>
  </si>
  <si>
    <t>CURVA 135 GRAUS, PARA ELETRODUTO, EM ACO GALVANIZADO ELETROLITICO, DIAMETRO DE 100 MM (4")</t>
  </si>
  <si>
    <t>CURVA 135 GRAUS, PARA ELETRODUTO, EM ACO GALVANIZADO ELETROLITICO, DIAMETRO DE 80 MM (3")</t>
  </si>
  <si>
    <t>CURVA 135 GRAUS, PARA ELETRODUTO, EM ACO GALVANIZADO ELETROLITICO, DIAMETRO DE 50 MM (2")</t>
  </si>
  <si>
    <t>CURVA 90 GRAUS, PARA ELETRODUTO, EM ACO GALVANIZADO ELETROLITICO, DIAMETRO DE 50 MM (2")</t>
  </si>
  <si>
    <t>CURVA 90 GRAUS, PARA ELETRODUTO, EM ACO GALVANIZADO ELETROLITICO, DIAMETRO DE 40 MM (1 1/2")</t>
  </si>
  <si>
    <t>CURVA 90 GRAUS, PARA ELETRODUTO, EM ACO GALVANIZADO ELETROLITICO, DIAMETRO DE 20 MM (3/4")</t>
  </si>
  <si>
    <t>CURVA 45 GRAUS, PARA ELETRODUTO, EM ACO GALVANIZADO ELETROLITICO, DIAMETRO DE 25 MM (1")</t>
  </si>
  <si>
    <t>CURVA 45 GRAUS, PARA ELETRODUTO, EM ACO GALVANIZADO ELETROLITICO, DIAMETRO DE 15 MM (1/2")</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</si>
  <si>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</si>
  <si>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</si>
  <si>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</si>
  <si>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</si>
  <si>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65 MM (2 1/2")</t>
  </si>
  <si>
    <t>LUVA PARA ELETRODUTO, EM ACO GALVANIZADO ELETROLITICO, DIAMETRO DE 100 MM (4")</t>
  </si>
  <si>
    <t>LUVA PARA ELETRODUTO, EM ACO GALVANIZADO ELETROLITICO, DIAMETRO DE 80 MM (3")</t>
  </si>
  <si>
    <t>LUVA PARA ELETRODUTO, EM ACO GALVANIZADO ELETROLITICO, DIAMETRO DE 50 MM (2")</t>
  </si>
  <si>
    <t>LUVA PARA ELETRODUTO, EM ACO GALVANIZADO ELETROLITICO, DIAMETRO DE 40 MM (1 1/2")</t>
  </si>
  <si>
    <t>TAMPAO / TERMINAL / PLUG, D = 4" , PARA DUTO CORRUGADO PEAD (CABEAMENTO SUBTERRANEO)</t>
  </si>
  <si>
    <t>TAMPAO / TERMINAL / PLUG, D = 3" , PARA DUTO CORRUGADO PEAD (CABEAMENTO SUBTERRANEO)</t>
  </si>
  <si>
    <t>TAMPAO / TERMINAL / PLUG, D = 1 1/4" , PARA DUTO CORRUGADO PEAD (CABEAMENTO SUBTERRANEO)</t>
  </si>
  <si>
    <t>TAMPAO / TERMINAL / PLUG, D = 2" , PARA DUTO CORRUGADO PEAD (CABEAMENTO SUBTERRANEO)</t>
  </si>
  <si>
    <t xml:space="preserve">KW/H  </t>
  </si>
  <si>
    <t>JANELA MAXIM AR EM MADEIRA CEDRINHO/ ANGELIM COMERCIAL/ CURUPIXA/ CUMARU OU EQUIVALENTE DA REGIAO, CAIXA DO BATENTE/MARCO *10* CM, 1 FOLHA  PARA VIDRO, COM GUARNICAO/ALIZAR, COM FERRAGENS, (SEM VIDRO E SEM ACABAMENTO)</t>
  </si>
  <si>
    <t>LADRILHO HIDRAULICO, *20 X 20* CM, E= 2 CM, DADOS, COR NATURAL</t>
  </si>
  <si>
    <t xml:space="preserve">GL    </t>
  </si>
  <si>
    <t xml:space="preserve">18L   </t>
  </si>
  <si>
    <t>PARAFUSO FRANCES METRICO ZINCADO, DIAMETRO 12 MM, COMPRIMENTO 140MM, COM PORCA SEXTAVADA E ARRUELA DE PRESSAO MEDIA</t>
  </si>
  <si>
    <t xml:space="preserve">MIL   </t>
  </si>
  <si>
    <t>PORTA DE MADEIRA-DE-LEI TIPO VENEZIANA (ANGELIM OU EQUIVALENTE REGIONAL), E = *3,5* CM</t>
  </si>
  <si>
    <t>PORTA DE MADEIRA TIPO VENEZIANA (EUCALIPTO OU EQUIVALENTE REGIONAL), E = *3,5* CM</t>
  </si>
  <si>
    <t>PORTA DE MADEIRA-DE-LEI TIPO MEXICANA SEM EMENDA (ANGELIM OU EQUIVALENTE REGIONAL), E = *3,5* CM</t>
  </si>
  <si>
    <t>PORTA DE MADEIRA QUADRICULADA PARA VIDRO, DE CORRER (EUCALIPTO OU EQUIVALENTE REGIONAL), E = *3,5* CM</t>
  </si>
  <si>
    <t>PORTA DE MADEIRA-DE-LEI QUADRICULADA PARA VIDRO, DE CORRER (ANGELIM OU EQUIVALENTE REGIONAL), E = *3,5* CM</t>
  </si>
  <si>
    <t>CHAVE FUSIVEL PARA REDES DE DISTRIBUICAO, TENSAO DE 15,0 KV, CORRENTE NOMINAL DO PORTA FUSIVEL DE 100 A, CAPACIDADE DE INTERRUPCAO SIMETRICA DE 7,10 KA, CAPACIDADE DE INTERRUPCAO ASSIMETRICA 10,00 KA</t>
  </si>
  <si>
    <t>POSTE CONICO CONTINUO EM ACO GALVANIZADO, CURVO, BRACO SIMPLES, ENGASTADO,  H = 9 M, DIAMETRO INFERIOR = *135* MM</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</si>
  <si>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</si>
  <si>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</si>
  <si>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</si>
  <si>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</si>
  <si>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</si>
  <si>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</si>
  <si>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</si>
  <si>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</si>
  <si>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</si>
  <si>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</si>
  <si>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</si>
  <si>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</si>
  <si>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</si>
  <si>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</si>
  <si>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</si>
  <si>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</si>
  <si>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</si>
  <si>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</si>
  <si>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</si>
  <si>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</si>
  <si>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</si>
  <si>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</si>
  <si>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</si>
  <si>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</si>
  <si>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</si>
  <si>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</si>
  <si>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</si>
  <si>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</si>
  <si>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</si>
  <si>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</si>
  <si>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</si>
  <si>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</si>
  <si>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</si>
  <si>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</si>
  <si>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</si>
  <si>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</si>
  <si>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</si>
  <si>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</si>
  <si>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</si>
  <si>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</si>
  <si>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</si>
  <si>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</si>
  <si>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</si>
  <si>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</si>
  <si>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</si>
  <si>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</si>
  <si>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</si>
  <si>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</si>
  <si>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</si>
  <si>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</si>
  <si>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</si>
  <si>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</si>
  <si>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</si>
  <si>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</si>
  <si>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</si>
  <si>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</si>
  <si>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</si>
  <si>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</si>
  <si>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</si>
  <si>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</si>
  <si>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</si>
  <si>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</si>
  <si>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</si>
  <si>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</si>
  <si>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</si>
  <si>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</si>
  <si>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</si>
  <si>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</si>
  <si>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</si>
  <si>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</si>
  <si>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</si>
  <si>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</si>
  <si>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</si>
  <si>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</si>
  <si>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</si>
  <si>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</si>
  <si>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</si>
  <si>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</si>
  <si>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IMPERMEABILIZACAO DE SUPERFICIE COM ARGAMASSA DE CIMENTO E AREIA (MEDIA), TRACO 1:3, COM ADITIVO IMPERMEABILIZANTE, E=2CM.</t>
  </si>
  <si>
    <t>BARRA LISA COM ARGAMASSA TRACO 1:4 (CIMENTO E AREIA GROSSA), ESPESSURA 2,0CM, INCLUSO ADITIVO IMPERMEABILIZANTE, PREPARO MECANICO DA ARGAMASSA</t>
  </si>
  <si>
    <t>SELIM PVC, COM TRAVAS, JE, 90 GRAUS,  DN 125 X 100 MM OU 150 X 100 MM, PARA REDE COLETORA ESGOTO (NBR 10569)</t>
  </si>
  <si>
    <t>IMPERMEABILIZACAO DE CALHAS/LAJES DESCOBERTAS, COM EMULSAO ASFALTICA COM ELASTOMEROS, 3 DEMAOS</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</si>
  <si>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</si>
  <si>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</si>
  <si>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</si>
  <si>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</si>
  <si>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</si>
  <si>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</si>
  <si>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</si>
  <si>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</si>
  <si>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</si>
  <si>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</si>
  <si>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</si>
  <si>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</si>
  <si>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</si>
  <si>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</si>
  <si>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</si>
  <si>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</si>
  <si>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</si>
  <si>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</si>
  <si>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</si>
  <si>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</si>
  <si>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</si>
  <si>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</si>
  <si>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</si>
  <si>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</si>
  <si>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</si>
  <si>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</si>
  <si>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</si>
  <si>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</si>
  <si>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</si>
  <si>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TIL DE PASSAGEM, EM PVC, JE, BBB, DN 250 X 150 MM, PARA REDE COLETORA DE ESGOTO NBR 10569</t>
  </si>
  <si>
    <t>BUCHA DE NYLON SEM ABA S12, COM PARAFUSO DE 5/16" X 80 MM EM ACO ZINCADO COM ROSCA SOBERBA E CABECA SEXTAVADA</t>
  </si>
  <si>
    <t>TRATOR DE ESTEIRAS, POTENCIA DE 150 HP, PESO OPERACIONAL DE 16,7 T, COM RODA MOTRIZ ELEVADA E LAMINA COM CONTATO DE 3,18M3</t>
  </si>
  <si>
    <t>TUBO 30" EM CHAPA PRETA, E= 1/4", 175 KG/6 M</t>
  </si>
  <si>
    <t>TUBO 26" EM CHAPA PRETA, E= 3/16", 147 KG/6 M</t>
  </si>
  <si>
    <t>TUBO 30" EM CHAPA PRETA, E= 3/8", 177 KG/6 M</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</si>
  <si>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</si>
  <si>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</si>
  <si>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</si>
  <si>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</si>
  <si>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MOTONIVELADORA POTENCIA BASICA LIQUIDA (PRIMEIRA MARCHA) 186 HP, PESO BRUTO 15785 KG, LARGURA DA LAMINA DE 4,3 M</t>
  </si>
  <si>
    <t>VEICULO DE PASSEIO COM MOTOR 1.0 FLEX, POTENCIA 72/85 CV, 5 PORTAS, COR SOLIDA, BASICO</t>
  </si>
  <si>
    <t>CAVALO MECANICO TRACAO 4X2, PESO BRUTO TOTAL COMBINADO 49000 KG, CAPACIDADE MAXIMA DE TRACAO *66000* KG, POTENCIA *360* CV (INCLUI CABINE E CHASSI, NAO INCLUI SEMIRREBOQUE)</t>
  </si>
  <si>
    <t>REGISTRO OU VALVULA GLOBO ANGULAR EM LATAO, PARA HIDRANTES EM INSTALACAO PREDIAL DE INCENDIO, 45 GRAUS, DIAMETRO DE 2 1/2", COM VOLANTE, CLASSE DE PRESSAO DE ATE 200 PSI</t>
  </si>
  <si>
    <t>COMPACTADOR DE SOLO A PERCUSSAO (SOQUETE), COM MOTOR GASOLINA DE 4 TEMPOS, PESO ENTRE 55 E 65 KG, FORCA DE IMPACTO DE 1.000 A 1.500 KGF, FREQUENCIA DE 600 A 700 GOLPES POR MINUTO, VELOCIDADE DE TRABALHO ENTRE 10 E 15 M/MIN, POTENCIA ENTRE 2,00 E 3,00 HP</t>
  </si>
  <si>
    <t>CHUMBADOR, DIAMETRO 1/4" COM PARAFUSO 1/4" X 40 MM</t>
  </si>
  <si>
    <t>BLOCO DE VIDRO/ELEMENTO VAZADO, INCOLOR, VENEZIANA, *20 X 10 X 8* CM</t>
  </si>
  <si>
    <t>ELETRODUTO FLEXIVEL, EM ACO, TIPO CONDUITE, DIAMETRO DE 1 1/2"</t>
  </si>
  <si>
    <t>ELETRODUTO FLEXIVEL, EM ACO, TIPO CONDUITE, DIAMETRO DE 1 1/4"</t>
  </si>
  <si>
    <t>ELETRODUTO FLEXIVEL, EM ACO, TIPO CONDUITE, DIAMETRO DE 1"</t>
  </si>
  <si>
    <t>ELETRODUTO FLEXIVEL, EM ACO, TIPO CONDUITE, DIAMETRO DE 1/2"</t>
  </si>
  <si>
    <t>ELETRODUTO FLEXIVEL, EM ACO, TIPO CONDUITE, DIAMETRO DE 2 1/2"</t>
  </si>
  <si>
    <t>ELETRODUTO FLEXIVEL, EM ACO, TIPO CONDUITE, DIAMETRO DE 2"</t>
  </si>
  <si>
    <t>ELETRODUTO FLEXIVEL, EM ACO, TIPO CONDUITE, DIAMETRO DE 3"</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</si>
  <si>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</si>
  <si>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</si>
  <si>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BLINDADA TRIPOLAR PARA MOTORES, DO TIPO FACA, COM PORTA FUSIVEL DO TIPO CARTUCHO, CORRENTE NOMINAL DE 100 A, TENSAO NOMINAL DE 250 V</t>
  </si>
  <si>
    <t>TUBO DE CONCRETO SIMPLES POROSO, MACHO/FEMEA, DN 300 MM</t>
  </si>
  <si>
    <t>SOLDA ESTANHO/COBRE PARA CONEXOES DE COBRE, FIO 2,5 MM, CARRETEL 500 GR (SEM CHUMBO)</t>
  </si>
  <si>
    <t xml:space="preserve">DM3   </t>
  </si>
  <si>
    <t>MANOMETRO COM CAIXA EM ACO PINTADO, ESCALA *10* KGF/CM2 (*10* BAR), DIAMETRO NOMINAL DE 100 MM, CONEXAO DE 1/2"</t>
  </si>
  <si>
    <t>MANOMETRO COM CAIXA EM ACO PINTADO, ESCALA *10* KGF/CM2 (*10* BAR), DIAMETRO NOMINAL DE *63* MM, CONEXAO DE 1/4"</t>
  </si>
  <si>
    <t>CAVALO MECANICO TRACAO 6X2, PESO BRUTO TOTAL COMBINADO 56000 KG, CAPACIDADE MAXIMA DE TRACAO *66000* KG, POTENCIA *360* CV (INCLUI CABINE E CHASSI, NAO INCLUI SEMIRREBOQUE)</t>
  </si>
  <si>
    <t>MOTONIVELADORA POTENCIA BASICA LIQUIDA (PRIMEIRA MARCHA) 171 HP, PESO BRUTO 14768 KG, LARGURA DA LAMINA DE 3,7 M</t>
  </si>
  <si>
    <t>CHAVE DE PARTIDA DIRETA TRIFASICA, COM CAIXA TERMOPLASTICA, COM FUSIVEL DE 25 A, PARA MOTOR COM POTENCIA DE 7,5 CV E TENSAO DE 380 V</t>
  </si>
  <si>
    <t>CHAVE SECCIONADORA-FUSIVEL BLINDADA TRIPOLAR, ABERTURA COM CARGA, PARA FUSIVEL NH00, CORRENTE NOMINAL DE 160 A, TENSAO DE 500 V</t>
  </si>
  <si>
    <t>CHAVE SECCIONADORA-FUSIVEL BLINDADA TRIPOLAR, ABERTURA COM CARGA, PARA FUSIVEL NH01, CORRENTE NOMINAL DE 250 A, TENSAO DE 500 V</t>
  </si>
  <si>
    <t>BASE UNIPOLAR PARA FUSIVEL NH1, CORRENTE NOMINAL DE 250 A, SEM CAPA</t>
  </si>
  <si>
    <t xml:space="preserve">200KG </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</si>
  <si>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</si>
  <si>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</si>
  <si>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</si>
  <si>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 xml:space="preserve">CENTO </t>
  </si>
  <si>
    <t>POSTE CONICO CONTINUO EM ACO GALVANIZADO, CURVO, BRACO SIMPLES, FLANGEADO,  H = 9 M, DIAMETRO INFERIOR = *135* MM</t>
  </si>
  <si>
    <t>ENERGIA ELETRICA COMERCIAL, BAIXA TENSAO, RELATIVA AO CONSUMO DE ATE 100 KWH, INCLUINDO ICMS, PIS/PASEP E COFINS</t>
  </si>
  <si>
    <t>MAQUINA TIPO PRENSA HIDRAULICA, PARA FABRICACAO DE TUBOS DE CONCRETO PARA AGUAS PLUVIAIS, DN 200 A DN 600 MM X 1000 MM DE COMPRIMENTO, COM MOTOR PRINCIPAL DE 20 CV</t>
  </si>
  <si>
    <t>CURVA PVC, SERIE R, 87.30 GRAUS, CURTA, 75 MM, PARA ESGOTO PREDIAL (PARA PE-DE-COLUNA)</t>
  </si>
  <si>
    <t>CURVA PVC, SERIE R, 87.30 GRAUS, CURTA, 100 MM, PARA ESGOTO PREDIAL (PARA PE-DE-COLUNA)</t>
  </si>
  <si>
    <t>CURVA PVC, SERIE R, 87.30 GRAUS, CURTA, 150 MM, PARA ESGOTO PREDIAL (PARA PE-DE-COLUNA)</t>
  </si>
  <si>
    <t>LOCACAO DE ANDAIME METALICO TIPO FACHADEIRO, LARGURA DE 1,20 M, ALTURA POR PECA DE 2,0 M, INCLUINDO SAPATAS E ITENS NECESSARIOS A INSTALACAO</t>
  </si>
  <si>
    <t>ESPARGIDOR DE ASFALTO PRESSURIZADO, REBOCAVEL, TANQUE DE 2500 L, PNEUMATICO,  COM MOTOR A GASOLINA 3,4HP</t>
  </si>
  <si>
    <t>MANGUEIRA PARA GAS - GLP, DIAMETRO DE 3/8", COMPRIMENTO DE 1M</t>
  </si>
  <si>
    <t>TUBO ACO GALVANIZADO COM COSTURA, CLASSE LEVE, DN 32 MM ( 1 1/4"),  E = 2,65 MM,  *2,71* KG/M (NBR 5580)</t>
  </si>
  <si>
    <t>TUBO ACO GALVANIZADO COM COSTURA, CLASSE LEVE, DN 40 MM ( 1 1/2"),  E = 3,00 MM,  *3,48* KG/M (NBR 5580)</t>
  </si>
  <si>
    <t>TUBO ACO GALVANIZADO COM COSTURA, CLASSE LEVE, DN 100 MM ( 4"),  E = 3,75 MM,  *10,55* KG/M (NBR 5580)</t>
  </si>
  <si>
    <t>ELETRODUTO EM ACO GALVANIZADO ELETROLITICO, LEVE, DIAMETRO 3/4", PAREDE DE 0,90 MM</t>
  </si>
  <si>
    <t>ELETRODUTO EM ACO GALVANIZADO ELETROLITICO, LEVE, DIAMETRO 1/2", PAREDE DE 0,90 MM</t>
  </si>
  <si>
    <t>ELETRODUTO EM ACO GALVANIZADO ELETROLITICO, SEMI-PESADO, DIAMETRO 1 1/2", PAREDE DE 1,20 MM</t>
  </si>
  <si>
    <t>ELETRODUTO EM ACO GALVANIZADO ELETROLITICO, SEMI-PESADO, DIAMETRO 2 1/2", PAREDE DE 1,52 MM</t>
  </si>
  <si>
    <t>ELETRODUTO EM ACO GALVANIZADO ELETROLITICO, PESADO, DIAMETRO 4", PAREDE DE 2,25 MM</t>
  </si>
  <si>
    <t>ELETRODUTO EM ACO GALVANIZADO ELETROLITICO, SEMI-PESADO, DIAMETRO 3", PAREDE DE 1,52 MM</t>
  </si>
  <si>
    <t>ELETRODUTO EM ACO GALVANIZADO ELETROLITICO, SEMI-PESADO, DIAMETRO 2", PAREDE DE 1,20 MM</t>
  </si>
  <si>
    <t>ELETRODUTO EM ACO GALVANIZADO ELETROLITICO, SEMI-PESADO, DIAMETRO 1 1/4", PAREDE DE 1,20 MM</t>
  </si>
  <si>
    <t>ELETRODUTO EM ACO GALVANIZADO ELETROLITICO, LEVE, DIAMETRO 1", PAREDE DE 0,90 MM</t>
  </si>
  <si>
    <t>APOIO DO PORTA DENTE PARA FRESADORA DE ASFALTO</t>
  </si>
  <si>
    <t>ACO CA-25, 32,0 MM, VERGALHAO</t>
  </si>
  <si>
    <t>ACO CA-60, 6,0 MM, DOBRADO E CORTADO</t>
  </si>
  <si>
    <t>MASSA PARA TEXTURA RUSTICA DE BASE ACRILICA, COR BRANCA, USO INTERNO E EXTERNO</t>
  </si>
  <si>
    <t>BLOCO VEDACAO CONCRETO APARENTE 19 X 19 X 39 CM  (CLASSE C - NBR 6136)</t>
  </si>
  <si>
    <t>BLOCO VEDACAO CONCRETO 14 X 19 X 29 CM (CLASSE C - NBR 6136)</t>
  </si>
  <si>
    <t>REVESTIMENTO PARA ESCADA EM GRANILITE, MARMORITE OU GRANITINA ESP = 8 MM (INCLUSO EXECUCAO)</t>
  </si>
  <si>
    <t>REVESTIMENTO DE PAREDE EM GRANILITE, MARMORITE OU GRANITINA COLORIDO - ESP = 5 MM (INCLUSO EXECUCAO)</t>
  </si>
  <si>
    <t>REVESTIMENTO DE PAREDE EM GRANILITE, MARMORITE OU GRANITINA - ESP = 5 MM (INCLUSO EXECUCAO)</t>
  </si>
  <si>
    <t>MEIO BLOCO VEDACAO CONCRETO APARENTE 9  X 19 X 19 CM (CLASSE C - NBR 6136)</t>
  </si>
  <si>
    <t>MEIO BLOCO VEDACAO CONCRETO 9 X 19 X 19 CM (CLASSE C - NBR 6136)</t>
  </si>
  <si>
    <t>MEIO BLOCO VEDACAO CONCRETO APARENTE 19 X 19 X 19 CM (CLASSE C - NBR 6136)</t>
  </si>
  <si>
    <t>MEIO BLOCO VEDACAO CONCRETO 19 X 19 X 19 CM (CLASSE C - NBR 6136)</t>
  </si>
  <si>
    <t>MEIO BLOCO VEDACAO CONCRETO APARENTE 14 X 19 X 19 CM  (CLASSE C - NBR 6136)</t>
  </si>
  <si>
    <t>MEIO BLOCO VEDACAO CONCRETO 14 X 19 X 19 CM (CLASSE C - NBR 6136)</t>
  </si>
  <si>
    <t>BLOQUETE/PISO INTERTRAVADO DE CONCRETO - MODELO RETANGULAR/TIJOLINHO/PAVER/HOLANDES/PARALELEPIPEDO, 20 CM X 10 CM, E = 6 CM, RESISTENCIA DE 35 MPA (NBR 9781), COLORIDO</t>
  </si>
  <si>
    <t>PISO PODOTATIL DE CONCRETO - DIRECIONAL E ALERTA, *40 X 40 X 2,5* CM</t>
  </si>
  <si>
    <t>ACABAMENTO SIMPLES/CONVENCIONAL PARA FORRO PVC, TIPO "U" OU "C", COR BRANCA, COMPRIMENTO 6 M</t>
  </si>
  <si>
    <t>TUBO PPR PN 20, DN 20 MM, PARA AGUA QUENTE PREDIAL</t>
  </si>
  <si>
    <t>TUBO PPR PN 20, DN 25 MM, PARA AGUA QUENTE PREDIAL</t>
  </si>
  <si>
    <t>TE NORMAL, PPR, SOLDAVEL, 90 GRAUS, DN 25 X 25 X 25 MM, PARA AGUA QUENTE PREDIAL</t>
  </si>
  <si>
    <t>UNIAO DUPLA PPR DN 20 MM, PARA AGUA QUENTE PREDIAL</t>
  </si>
  <si>
    <t>UNIAO DUPLA PPR DN 25 MM, PARA AGUA QUENTE PREDIAL</t>
  </si>
  <si>
    <t>LUVA PPR, SOLDAVEL, DN 20 MM, PARA AGUA QUENTE PREDIAL</t>
  </si>
  <si>
    <t>LUVA PPR, SOLDAVEL, DN 25 MM, PARA AGUA QUENTE PREDIAL</t>
  </si>
  <si>
    <t>BUCHA DE REDUCAO, PPR, DN 25 X 20 MM, PARA AGUA QUENTE PREDIAL</t>
  </si>
  <si>
    <t>CAP PPR DN 20 MM, PARA AGUA QUENTE PREDIAL</t>
  </si>
  <si>
    <t>CAP PPR DN 25 MM, PARA AGUA QUENTE PREDIAL</t>
  </si>
  <si>
    <t>JOELHO PPR 45 GRAUS, SOLDAVEL,  DN 20 MM, PARA AGUA QUENTE PREDIAL</t>
  </si>
  <si>
    <t>JOELHO PPR 45 GRAUS, SOLDAVEL, DN 25 MM, PARA AGUA QUENTE PREDIAL</t>
  </si>
  <si>
    <t>CURVA PPR 90 GRAUS, DN 20 MM, PARA AGUA QUENTE PREDIAL</t>
  </si>
  <si>
    <t>CURVA PPR 90 GRAUS, DN 25 MM, PARA AGUA QUENTE PREDIAL</t>
  </si>
  <si>
    <t>UNIAO COM FLANGE PPR, DN 40 MM, PARA AGUA QUENTE PREDIAL</t>
  </si>
  <si>
    <t>JOELHO PPR, 90 GRAUS, SOLDAVEL, DN 20 MM, PARA AGUA QUENTE PREDIAL</t>
  </si>
  <si>
    <t>JOELHO PPR, 90 GRAUS, SOLDAVEL, DN 25 MM, PARA AGUA QUENTE PREDIAL</t>
  </si>
  <si>
    <t>TE NORMAL, PPR, SOLDAVEL, 90 GRAUS, DN 20 X 20 X 20 MM, PARA AGUA QUENTE PREDIAL</t>
  </si>
  <si>
    <t>TUBO COLETOR DE ESGOTO PVC, JEI, DN 100 MM (NBR  7362)</t>
  </si>
  <si>
    <t>GRANALHA DE ACO, ESFERICA (SHOT), PARA JATEAMENTO, PENEIRA 0,40 A 1,00 MM (SAE S-170 A S-280)</t>
  </si>
  <si>
    <t>GRANALHA DE ACO, ANGULAR (GRIT), PARA JATEAMENTO, PENEIRA 0,117 A 1,00 MM, (SAE G-40 A G-80)</t>
  </si>
  <si>
    <t>BLOCO VEDACAO CONCRETO APARENTE 14 X 19 X 39 CM (CLASSE C - NBR 6136)</t>
  </si>
  <si>
    <t>BANCADA/BANCA/PIA DE ACO INOXIDAVEL (AISI 430) COM 1 CUBA CENTRAL, COM VALVULA, LISA (SEM ESCORREDOR), DE *0,55 X 1,20* M</t>
  </si>
  <si>
    <t>PLACA DE SINALIZACAO DE SEGURANCA CONTRA INCENDIO - ALERTA, TRIANGULAR, BASE DE *30* CM, EM PVC *2* MM ANTI-CHAMAS (SIMBOLOS, CORES E PICTOGRAMAS CONFORME NBR 13434)</t>
  </si>
  <si>
    <t>ACESSORIO DE LIGACAO NAO ELETRICO PARA CARGAS EXPLOSIVAS, TUBO DE 6 M</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</si>
  <si>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</si>
  <si>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</si>
  <si>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INTERRUPTORES SIMPLES (2 MODULOS) 10A, 250V, CONJUNTO MONTADO PARA EMBUTIR 4" X 2" (PLACA + SUPORTE + MODULOS)</t>
  </si>
  <si>
    <t>INTERRUPTORES PARALELOS (2 MODULOS) 10A, 250V, CONJUNTO MONTADO PARA EMBUTIR 4" X 2" (PLACA + SUPORTE + MODULOS)</t>
  </si>
  <si>
    <t>INTERRUPTORES SIMPLES (3 MODULOS) 10A, 250V, CONJUNTO MONTADO PARA EMBUTIR 4" X 2" (PLACA + SUPORTE + MODULOS)</t>
  </si>
  <si>
    <t>INTERRUPTORES SIMPLES (2 MODULOS) + 1 INTERRUPTOR PARALELO 10A, 250V, CONJUNTO MONTADO PARA EMBUTIR 4" X 2" (PLACA + SUPORTE + MODULOS)</t>
  </si>
  <si>
    <t>INTERRUPTORES PARALELOS (3 MODULOS) 10A, 250V, CONJUNTO MONTADO PARA EMBUTIR 4" X 2" (PLACA + SUPORTE + MODULO)</t>
  </si>
  <si>
    <t>TOMADAS (2 MODULOS) 2P+T 10A, 250V, CONJUNTO MONTADO PARA EMBUTIR 4" X 2" (PLACA + SUPORTE + MODULOS)</t>
  </si>
  <si>
    <t>INTERRUPTORES SIMPLES (2 MODULOS) + TOMADA 2P+T 10A, 250V, CONJUNTO MONTADO PARA EMBUTIR 4" X 2" (PLACA + SUPORTE + MODULOS)</t>
  </si>
  <si>
    <t>INTERRUPTORES PARALELOS (2 MODULOS) + TOMADA 2P+T 10A, 250V, CONJUNTO MONTADO PARA EMBUTIR 4" X 2" (PLACA + SUPORTE + MODULOS)</t>
  </si>
  <si>
    <t xml:space="preserve">100M  </t>
  </si>
  <si>
    <t>MISTURADOR MANUAL DE TINTAS PARA FURADEIRA, HASTE METALICA *60* CM, COM HELICE  (MEXEDOR DE TINTA)</t>
  </si>
  <si>
    <t>JOELHO PPR, 45 GRAUS, SOLDAVEL, DN 32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</si>
  <si>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</si>
  <si>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</si>
  <si>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</si>
  <si>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</si>
  <si>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</si>
  <si>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</si>
  <si>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PPR, 90 GRAUS, SOLDAVEL, DN 110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</si>
  <si>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</si>
  <si>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</si>
  <si>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</si>
  <si>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</si>
  <si>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</si>
  <si>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</si>
  <si>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PPR, SOLDAVEL, DN 110 MM, PARA AGUA QUENTE PREDIAL</t>
  </si>
  <si>
    <t>TE MISTURADOR, PPR, F M M, DN 20 X 20 MM, PARA AGUA QUENTE PREDIAL</t>
  </si>
  <si>
    <t>TE MISTURADOR, PPR, F M M, DN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</si>
  <si>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</si>
  <si>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</si>
  <si>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</si>
  <si>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</si>
  <si>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</si>
  <si>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</si>
  <si>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NORMAL, PPR, SOLDAVEL, 90 GRAUS, DN 110 X 110 X 110 MM, PARA AGUA QUENTE PREDIAL</t>
  </si>
  <si>
    <t>TUBO MONOCAMADA PEX, DN 16 MM</t>
  </si>
  <si>
    <t>TUBO MONOCAMADA PEX, DN 20 MM</t>
  </si>
  <si>
    <t>TUBO MONOCAMADA PEX, DN 25 MM</t>
  </si>
  <si>
    <t>TUBO MONOCAMADA PEX, DN 32 MM</t>
  </si>
  <si>
    <t>TUBO MULTICAMADA PEX, DN 16 MM, PARA INSTALACOES A GAS (AMARELO)</t>
  </si>
  <si>
    <t>TUBO MULTICAMADA PEX, DN 20 MM, PARA INSTALACOES A GAS (AMARELO)</t>
  </si>
  <si>
    <t>TUBO MULTICAMADA PEX, DN *26* MM, PARA INSTALACOES A GAS (AMARELO)</t>
  </si>
  <si>
    <t>TUBO MULTICAMADA PEX, DN 32 MM, PARA INSTALACOES A GAS (AMARELO)</t>
  </si>
  <si>
    <t>TAMPAO / CAP, ROSCA MACHO, PARA TUBO PEX, DN 1/2"</t>
  </si>
  <si>
    <t>TAMPAO / CAP, ROSCA MACHO, PARA TUBO PEX, DN 3/4"</t>
  </si>
  <si>
    <t>TAMPAO / CAP, ROSCA MACHO, PARA TUBO PEX, DN 1"</t>
  </si>
  <si>
    <t>ADAPTADOR DE COBRE PARA TUBULACAO PEX, DN 16 X 15 MM</t>
  </si>
  <si>
    <t>ADAPTADOR DE COBRE PARA TUBULACAO PEX, DN 20 X 22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</si>
  <si>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</si>
  <si>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</si>
  <si>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</si>
  <si>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</si>
  <si>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CONEXAO FIXA, ROSCA FEMEA, METALICA, COM ANEL DESLIZANTE, DN 16 MM X 1/2", PARA TUBO PEX</t>
  </si>
  <si>
    <t>CONEXAO FIXA, ROSCA FEMEA, EM PLASTICO, DN 16 MM X 3/4", PARA CONEXAO COM CRIMPAGEM EM TUBO PEX</t>
  </si>
  <si>
    <t>CONEXAO FIXA, ROSCA FEMEA, METALICA, COM ANEL DESLIZANTE, DN 20 MM X 1/2", PARA TUBO PEX</t>
  </si>
  <si>
    <t>CONEXAO FIXA, ROSCA FEMEA, METALICA, COM ANEL DESLIZANTE, DN 20 MM X 3/4", PARA TUBO PEX</t>
  </si>
  <si>
    <t>CONEXAO FIXA, ROSCA FEMEA, METALICA, COM ANEL DESLIZANTE, DN 25 MM X 3/4", PARA TUBO PEX</t>
  </si>
  <si>
    <t>CONEXAO FIXA, ROSCA FEMEA, EM PLASTICO, DN 25 MM X 1/2", PARA CONEXAO COM CRIMPAGEM EM TUBO PEX</t>
  </si>
  <si>
    <t>CONEXAO FIXA, ROSCA FEMEA, METALICA, COM ANEL DESLIZANTE, DN 25 MM X 1", PARA TUBO PEX</t>
  </si>
  <si>
    <t>CONEXAO FIXA, ROSCA FEMEA, METALICA, COM ANEL DESLIZANTE, DN 32 MM X 1", PARA TUBO PEX</t>
  </si>
  <si>
    <t>CONEXAO FIXA, ROSCA FEMEA, EM PLASTICO, DN 32 MM X 3/4", PARA CONEXAO COM CRIMPAGEM EM TUBO PEX</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</si>
  <si>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</si>
  <si>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</si>
  <si>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</si>
  <si>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</si>
  <si>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</si>
  <si>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</si>
  <si>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</si>
  <si>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</si>
  <si>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</si>
  <si>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</si>
  <si>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</si>
  <si>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t>
  </si>
  <si>
    <t>CONEXAO FIXA, ROSCA MACHO, METALICA, PARA TUBO PEX, DN 25 MM X 1/2"</t>
  </si>
  <si>
    <t>CONEXAO FIXA, ROSCA MACHO, METALICA, PARA TUBO PEX, DN 25 MM X 3/4"</t>
  </si>
  <si>
    <t>CONEXAO FIXA, ROSCA MACHO, METALICA, PARA TUBO PEX, DN 32 MM X 1"</t>
  </si>
  <si>
    <t>DISTRIBUIDOR METALICO, COM ROSCA, 2 SAIDAS, DN 3/4" X 1/2", PARA CONEXAO COM ANEL DESLIZANTE EM TUBO PEX</t>
  </si>
  <si>
    <t>DISTRIBUIDOR METALICO, COM ROSCA, 2 SAIDAS, DN 1" X 1/2", PARA CONEXAO COM ANEL DESLIZANTE EM TUBO PEX</t>
  </si>
  <si>
    <t>DISTRIBUIDOR METALICO, COM ROSCA, 3 SAIDAS, DN 3/4" X 1/2", PARA CONEXAO COM ANEL DESLIZANTE EM TUBO PEX</t>
  </si>
  <si>
    <t>DISTRIBUIDOR METALICO, COM ROSCA, 3 SAIDAS, DN 1" X 1/2", PARA CONEXAO COM ANEL DESLIZANTE EM TUBO PEX</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</si>
  <si>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</si>
  <si>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</si>
  <si>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</si>
  <si>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</si>
  <si>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</si>
  <si>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</si>
  <si>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20 MM</t>
  </si>
  <si>
    <t>TE DE REDUCAO METALICO, PARA CONEXAO COM ANEL DESLIZANTE EM TUBO PEX, DN 20 X 16 X 16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</si>
  <si>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</si>
  <si>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</si>
  <si>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</si>
  <si>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</si>
  <si>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</si>
  <si>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</si>
  <si>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</si>
  <si>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</si>
  <si>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</si>
  <si>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</si>
  <si>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</si>
  <si>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</si>
  <si>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</si>
  <si>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</si>
  <si>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</si>
  <si>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3/4"</t>
  </si>
  <si>
    <t>TE ROSCA MACHO, METALICO, PARA CONEXAO COM ANEL DESLIZANTE EM TUBO PEX, DN 32 MM X 1"</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</si>
  <si>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</si>
  <si>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</si>
  <si>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</si>
  <si>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</si>
  <si>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</si>
  <si>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MISTURADOR METALICO, PARA CONEXAO COM ANEL DESLIZANTE EM TUBO PEX, DN 16 MM X 1/2"</t>
  </si>
  <si>
    <t>TE MISTURADOR METALICO, PARA CONEXAO COM ANEL DESLIZANTE EM TUBO PEX, DN 20 MM X 3/4"</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</si>
  <si>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</si>
  <si>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</si>
  <si>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</si>
  <si>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</si>
  <si>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ROSCA FEMEA, COM BASE FIXA, METALICO, PARA CONEXAO COM ANEL DESLIZANTE EM TUBO PEX, DN 16 MM X 1/2"</t>
  </si>
  <si>
    <t>JOELHO, ROSCA FEMEA, COM BASE FIXA, PLASTICO, PARA CONEXAO POR CRIMPAGEM EM TUBO PEX, DN 16 MM X 3/4"</t>
  </si>
  <si>
    <t>JOELHO, ROSCA FEMEA, COM BASE FIXA, METALICO, PARA CONEXAO COM ANEL DESLIZANTE EM TUBO PEX, DN 20 MM X 1/2"</t>
  </si>
  <si>
    <t>JOELHO, ROSCA FEMEA, COM BASE FIXA, PLASTICO, PARA CONEXAO POR CRIMPAGEM EM TUBO PEX, DN 20 MM X 3/4"</t>
  </si>
  <si>
    <t>JOELHO, ROSCA FEMEA, COM BASE FIXA, PLASTICO, PARA CONEXAO COM CRIMPAGEM EM TUBO PEX, DN 25 MM X 1/2"</t>
  </si>
  <si>
    <t>JOELHO, ROSCA FEMEA, COM BASE FIXA, METALICO, PARA CONEXAO COM ANEL DESLIZANTE EM TUBO PEX, DN 25 MM X 3/4"</t>
  </si>
  <si>
    <t>JOELHO 90 GRAUS, ROSCA FEMEA TERMINAL, METALICO, PARA CONEXAO COM ANEL DESLIZANTE EM TUBO PEX, DN 16 MM X 1/2"</t>
  </si>
  <si>
    <t>JOELHO 90 GRAUS, ROSCA FEMEA TERMINAL, PLASTICO, PARA CONEXAO COM CRIMPAGEM EM TUBO PEX, DN 16 MM X 3/4"</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</si>
  <si>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</si>
  <si>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</si>
  <si>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</si>
  <si>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</si>
  <si>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</si>
  <si>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</si>
  <si>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</si>
  <si>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</si>
  <si>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</si>
  <si>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</si>
  <si>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</si>
  <si>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</si>
  <si>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</si>
  <si>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</si>
  <si>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</si>
  <si>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</si>
  <si>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</si>
  <si>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</si>
  <si>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</si>
  <si>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</si>
  <si>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</si>
  <si>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</si>
  <si>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</si>
  <si>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</si>
  <si>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PLASTICA, PARA CONEXAO COM CRIMPAGEM, DN 32 X 20 MM</t>
  </si>
  <si>
    <t>LUVA DE REDUCAO PARA TUBO PEX, METALICA, PARA CONEXAO COM ANEL DESLIZANTE, DN 32 X 25 MM</t>
  </si>
  <si>
    <t>TAMPAO / CAP, ROSCA FEMEA, METALICO, PARA TUBO PEX, DN 1/2"</t>
  </si>
  <si>
    <t>TAMPAO / CAP, ROSCA FEMEA, METALICO, PARA TUBO PEX, DN 3/4"</t>
  </si>
  <si>
    <t>TUBO PPR, CLASSE PN 12, DN 32 MM</t>
  </si>
  <si>
    <t>TUBO PPR, CLASSE PN 12, DN 40 MM</t>
  </si>
  <si>
    <t>TUBO PPR, CLASSE PN 12, DN 50 MM</t>
  </si>
  <si>
    <t>TUBO PPR, CLASSE PN 12, DN 63 MM</t>
  </si>
  <si>
    <t>TUBO PPR, CLASSE PN 12, DN 75 MM</t>
  </si>
  <si>
    <t>TUBO PPR, CLASSE PN 12, DN 90 MM</t>
  </si>
  <si>
    <t>TUBO PPR, CLASSE PN 12, DN 110 MM</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</si>
  <si>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</si>
  <si>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</si>
  <si>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</si>
  <si>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</si>
  <si>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</si>
  <si>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</si>
  <si>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</si>
  <si>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</si>
  <si>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PPR, CLASSE PN 25, DN 110 MM, PARA AGUA QUENTE E FRIA PREDIAL</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</si>
  <si>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</si>
  <si>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</si>
  <si>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</si>
  <si>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</si>
  <si>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</si>
  <si>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BUCHA DE REDUCAO, PPR, DN 32 X 25 MM, PARA AGUA QUENTE E FRIA PREDIAL</t>
  </si>
  <si>
    <t>BUCHA DE REDUCAO, PPR, DN 40 X 25 MM, PARA AGUA QUENTE E FRIA PREDIAL</t>
  </si>
  <si>
    <t>CONECTOR / ADAPTADOR MACHO, COM INSERTO METALICO, PPR, DN 25 MM X 1/2", PARA AGUA QUENTE E FRIA PREDIAL</t>
  </si>
  <si>
    <t>CONECTOR / ADAPTADOR MACHO, COM INSERTO METALICO, PPR, DN 32 MM X 3/4", PARA AGUA QUENTE E FRIA PREDIAL</t>
  </si>
  <si>
    <t>CONECTOR / ADAPTADOR FEMEA, COM INSERTO METALICO, PPR, DN 25 MM X 1/2", PARA AGUA QUENTE E FRIA PREDIAL</t>
  </si>
  <si>
    <t>CONECTOR / ADAPTADOR FEMEA, COM INSERTO METALICO, PPR, DN 32 MM X 3/4", PARA AGUA QUENTE E FRIA PREDIAL</t>
  </si>
  <si>
    <t>TE MISTURADOR COM INSERTO METALICO, FEMEA, PPR, DN 25 MM X 3/4", PARA AGUA QUENTE E FRIA PREDIAL</t>
  </si>
  <si>
    <t>CENTRALIZADOR DE BARRA DE ACO (CHUMBADOR TIPO CARAMBOLA), PARA ACO ATE 20 MM</t>
  </si>
  <si>
    <t>PROTETOR/PONTEIRA PLASTICA PARA PONTA DE VERGALHAO DE ATE 1", TIPO PROTETOR DE ESPERA</t>
  </si>
  <si>
    <t>ESPACADOR / DISTANCIADOR TIPO PINO EM PLASTICO, PARA VERGALHAO ATE 10 MM, PARA APOIO DE ARMADURA</t>
  </si>
  <si>
    <t>ESPACADOR / DISTANCIADOR CIRCULAR COM ENTRADA LATERAL, EM PLASTICO, PARA VERGALHAO *4,2 A 12,5* MM, COBRIMENTO 20 MM</t>
  </si>
  <si>
    <t>ABRACADEIRA EM ACO PARA AMARRACAO DE ELETRODUTOS, TIPO ECONOMICA (GOTA), COM 8"</t>
  </si>
  <si>
    <t>CABO DE COBRE, FLEXIVEL, CLASSE 4 OU 5, ISOLACAO EM PVC/A, ANTICHAMA BWF-B, 1 CONDUTOR, 450/750 V, SECAO NOMINAL 150 MM2</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</si>
  <si>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</si>
  <si>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</si>
  <si>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</si>
  <si>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CURVA 135 GRAUS, DE PVC RIGIDO ROSCAVEL, DE 3/4", PARA ELETRODUTO</t>
  </si>
  <si>
    <t>CONEXAO FIXA, ROSCA FEMEA, EM PLASTICO, DN 16 MM X 1/2",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</si>
  <si>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</si>
  <si>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</si>
  <si>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3/4", PARA CONEXAO COM CRIMPAGEM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</si>
  <si>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</si>
  <si>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</si>
  <si>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</si>
  <si>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</si>
  <si>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</si>
  <si>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</si>
  <si>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TE, PLASTICO, DN 20 MM, PARA CONEXAO COM CRIMPAGEM EM TUBO PEX</t>
  </si>
  <si>
    <t>TE, PLASTICO, DN 25 MM, PARA CONEXAO COM CRIMPAGEM EM TUBO PEX</t>
  </si>
  <si>
    <t>TE, PLASTICO, DN 32 MM, PARA CONEXAO COM CRIMPAGEM EM TUBO PEX</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</si>
  <si>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</si>
  <si>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</si>
  <si>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</si>
  <si>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</si>
  <si>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</si>
  <si>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</si>
  <si>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</si>
  <si>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</si>
  <si>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</si>
  <si>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</si>
  <si>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</si>
  <si>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</si>
  <si>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PLASTICO, PARA CONEXAO COM CRIMPAGEM EM TUBO PEX, DN 16 MM X 1/2"</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</si>
  <si>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</si>
  <si>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</si>
  <si>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3/4"</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</si>
  <si>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</si>
  <si>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</si>
  <si>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</si>
  <si>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</si>
  <si>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DE REDUCAO PARA TUBO PEX, PLASTICA, PARA CONEXAO COM CRIMPAGEM, DN 20 X 16 MM</t>
  </si>
  <si>
    <t>LUVA DE REDUCAO PARA TUBO PEX, PLASTICA, PARA CONEXAO COM CRIMPAGEM, DN 25 X 16 MM</t>
  </si>
  <si>
    <t>LUVA DE REDUCAO PARA TUBO PEX, PLASTICA, PARA CONEXAO COM CRIMPAGEM, DN 32 X 25 MM</t>
  </si>
  <si>
    <t>ESPACADOR / DISTANCIADOR TIPO GARRA DUPLA, EM PLASTICO, COBRIMENTO *20* MM, PARA FERRAGENS DE LAJES E FUNDO DE VIGAS</t>
  </si>
  <si>
    <t>TE, PLASTICO, DN 16 MM, PARA CONEXAO COM CRIMPAGEM EM TUBO PEX</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</si>
  <si>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</si>
  <si>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</si>
  <si>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</si>
  <si>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</si>
  <si>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</si>
  <si>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</si>
  <si>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</si>
  <si>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</si>
  <si>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REATOR INTERNO/INTEGRADO PARA LAMPADA VAPOR METALICO 400 W, ALTO FATOR DE POTENCIA</t>
  </si>
  <si>
    <t>ESPACADOR OU DISTANCIADOR, EM PLASTICO, TIPO APOIO DE CORDOALHA (CARANGUEJO), PARA ARMADURA NEGATIVA E PROTENSAO, COBRIMENTO 50 MM</t>
  </si>
  <si>
    <t>KIT PORTA PRONTA DE MADEIRA, FOLHA LEVE (NBR 15930) DE 60 X 210 CM, E = 35 MM, NUCLEO COLMEIA, ESTRUTURA USINADA PARA FECHADURA, CAPA LISA EM HDF, ACABAMENTO EM PRIMER PARA PINTURA (INCLUI MARCO, ALIZARES E DOBRADICAS)</t>
  </si>
  <si>
    <t>FORRO DE FIBRA MINERAL EM PLACAS DE 625 X 625 MM, E = 15 MM, BORDA RETA, COM PINTURA ANTIMOFO, APOIADO EM PERFIL DE ACO GALVANIZADO COM 24 MM DE BASE - INSTALADO</t>
  </si>
  <si>
    <t>FORRO DE FIBRA MINERAL EM PLACAS DE 1250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</si>
  <si>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</si>
  <si>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PLACA DE FIBRA MINERAL PARA FORRO, DE 625 X 625 MM, E = 15 MM, BORDA RETA, COM PINTURA ANTIMOFO (NAO INCLUI PERFIS)</t>
  </si>
  <si>
    <t>PLACA DE FIBRA MINERAL PARA FORRO, DE 1250 X 625 MM, E = 15 MM, BORDA RETA, COM PINTURA ANTIMOFO (NAO INCLUI PERFIS)</t>
  </si>
  <si>
    <t>PLACA DE FIBRA MINERAL PARA FORRO, DE 625 X 625 MM, E = 15 MM, BORDA REBAIXADA PARA PERFIL 24 MM, COM PINTURA ANTIMOFO (NAO INCLUI PERFIS)</t>
  </si>
  <si>
    <t>AR-CONDICIONADO QUENTE/FRIO SPLIT HI-WALL (PAREDE) 18000 BTU/H</t>
  </si>
  <si>
    <t>AR-CONDICIONADO QUENTE/FRIO SPLIT HI-WALL (PAREDE) 7000 BTU/H</t>
  </si>
  <si>
    <t>AR-CONDICIONADO QUENTE/FRIO SPLIT HI-WALL (PAREDE) 9000 BTU/H</t>
  </si>
  <si>
    <t>AR-CONDICIONADO QUENTE/FRIO SPLIT HI-WALL (PAREDE) 24000 BTU/H</t>
  </si>
  <si>
    <t>AR-CONDICIONADO QUENTE/FRIO SPLIT HI-WALL (PAREDE) 12000 BTU/H</t>
  </si>
  <si>
    <t>AR-CONDICIONADO QUENTE/FRIO SPLIT CASSETE (TETO) 4 VIAS 18000 BTU/H</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</si>
  <si>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</si>
  <si>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</si>
  <si>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</si>
  <si>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</si>
  <si>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</si>
  <si>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FRIO SPLITAO MODULAR 10 TR</t>
  </si>
  <si>
    <t>AR-CONDICIONADO FRIO SPLITAO MODULAR 15 TR</t>
  </si>
  <si>
    <t>AR-CONDICIONADO FRIO SPLITAO MODULAR 20 TR</t>
  </si>
  <si>
    <t>AR-CONDICIONADO FRIO SPLITAO INVERTER 30 TR</t>
  </si>
  <si>
    <t>PATCH PANEL, 24 PORTAS, CATEGORIA 5E, COM RACKS DE 19" E 1 U DE ALTURA</t>
  </si>
  <si>
    <t>PATCH PANEL, 48 PORTAS, CATEGORIA 5E, COM RACKS DE 19" E 2 U DE ALTURA</t>
  </si>
  <si>
    <t>PATCH PANEL, 24 PORTAS, CATEGORIA 6, COM RACKS DE 19" E 1 U DE ALTURA</t>
  </si>
  <si>
    <t>PATCH PANEL, 48 PORTAS, CATEGORIA 6, COM RACKS DE 19" E 2 U DE ALTURA</t>
  </si>
  <si>
    <t>CABO DE PAR TRANCADO UTP, 4 PARES, CATEGORIA 5E</t>
  </si>
  <si>
    <t>CABO DE PAR TRANCADO UTP, 4 PARES, CATEGORIA 6</t>
  </si>
  <si>
    <t>CONECTOR FEMEA RJ - 45, CATEGORIA 5 E</t>
  </si>
  <si>
    <t>CONECTOR FEMEA RJ - 45, CATEGORIA 6</t>
  </si>
  <si>
    <t>CONECTOR MACHO RJ - 45, CATEGORIA 5 E</t>
  </si>
  <si>
    <t>CONECTOR MACHO RJ - 45, CATEGORIA 6</t>
  </si>
  <si>
    <t>PATCH CORD, CATEGORIA 5 E, EXTENSAO DE 1,50 M</t>
  </si>
  <si>
    <t>PATCH CORD, CATEGORIA 5 E, EXTENSAO DE 2,50 M</t>
  </si>
  <si>
    <t>PATCH CORD, CATEGORIA 6, EXTENSAO DE 1,50 M</t>
  </si>
  <si>
    <t>PATCH CORD, CATEGORIA 6, EXTENSAO DE 2,50 M</t>
  </si>
  <si>
    <t>CHAPA DE ACO GALVANIZADA BITOLA GSG 20, E = 0,95 MM (7,60 KG/M2)</t>
  </si>
  <si>
    <t>CHAPA DE ACO GALVANIZADA BITOLA GSG 24, E = 0,65 MM (5,20 KG/M2)</t>
  </si>
  <si>
    <t>TUBO DE COBRE FLEXIVEL, D = 5/8 ", E = 0,79 MM, PARA AR-CONDICIONADO/ INSTALACOES GAS RESIDENCIAIS E COMERCIAIS</t>
  </si>
  <si>
    <t>TUBO DE COBRE FLEXIVEL, D = 3/4 ", E = 0,79 MM, PARA AR-CONDICIONADO/ INSTALACOES GAS RESIDENCIAIS E COMERCIAIS</t>
  </si>
  <si>
    <t>MANTA DE POLIETILENO EXPANDIDO COM 1 FACE METALIZADA PARA SUBCOBERTURA, E = *5* MM</t>
  </si>
  <si>
    <t>MANTA ALUMINIZADA 1 FACE PARA SUBCOBERTURA, E = *1* MM</t>
  </si>
  <si>
    <t>MANTA ALUMINIZADA NAS DUAS FACES, PARA SUBCOBERTURA, E = *2* MM</t>
  </si>
  <si>
    <t>QUADRO DE DISTRIBUICAO, SEM BARRAMENTO, EM PVC, DE EMBUTIR, PARA 4 DISJUNTORES DIN</t>
  </si>
  <si>
    <t>QUADRO DE DISTRIBUICAO, SEM BARRAMENTO, EM PVC,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</si>
  <si>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</si>
  <si>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</si>
  <si>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</si>
  <si>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SOBREPOR, PARA 4 DISJUNTORES DIN</t>
  </si>
  <si>
    <t>QUADRO DE DISTRIBUICAO, SEM BARRAMENTO, EM PVC, DE SOBREPOR,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</si>
  <si>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</si>
  <si>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</si>
  <si>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</si>
  <si>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COM BARRAMENTO TERRA / NEUTRO, DE EMBUTIR, PARA 8 DISJUNTORES DIN</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</si>
  <si>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</si>
  <si>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</si>
  <si>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</si>
  <si>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CAIXA PARA MEDIDOR MONOFASICO, EM POLICARBONATO (TERMOPLASTICO), COM DISJUNTOR</t>
  </si>
  <si>
    <t>CAIXA PARA MEDIDOR POLIFASICO, EM POLICARBONATO (TERMOPLASTICO), COM DISJUNTOR</t>
  </si>
  <si>
    <t>CAIXA DE PASSAGEM DE PAREDE, DE EMBUTIR, EM PVC, DIMENSOES *120 X 120 X 75* MM</t>
  </si>
  <si>
    <t>CAIXA DE PASSAGEM DE PAREDE, DE EMBUTIR, EM PVC, DIMENSOES *150 X 150 X 75* MM</t>
  </si>
  <si>
    <t>CAIXA DE PASSAGEM DE PAREDE, DE EMBUTIR, EM PVC, DIMENSOES *200 X 200 X 90* MM</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</si>
  <si>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</si>
  <si>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RODAPE EM POLIESTIRENO, BRANCO, H = *5* CM, E = *1,5* CM</t>
  </si>
  <si>
    <t>GUARNICAO/ALIZAR/VISTA, E = *1,3* CM, L = *7,0* CM, EM POLIESTIRENO, BRANCO</t>
  </si>
  <si>
    <t>GUARNICAO/ALIZAR/VISTA, E = *1,5* CM, L = *5,0* CM, EM POLIESTIRENO, BRANCO</t>
  </si>
  <si>
    <t>GUARNICAO/ALIZAR/VISTA, E = *1,3* CM, L = *5,0* CM HASTE REGULAVEL = *35* MM, EM MDF/PVC WOOD/ POLIESTIRENO OU MADEIRA LAMINADA, PRIMER BRANCO</t>
  </si>
  <si>
    <t>BATENTE/PORTAL/ADUELA/MARCO, EM MDF/PVC WOOD/POLIESTIRENO OU MADEIRA LAMINADA, L = *9,0* CM COM GUARNICAO REGULAVEL 2 FACES = *35* MM, PRIMER</t>
  </si>
  <si>
    <t>CURVA DE TRANSPOSICAO BRONZE/LATAO (REF 736) SEM ANEL DE SOLDA, BOLSA X BOLSA, 22 MM</t>
  </si>
  <si>
    <t xml:space="preserve">250G  </t>
  </si>
  <si>
    <t>VERGALHAO ZINCADO ROSCA TOTAL, 1/4 " (6,3 MM)</t>
  </si>
  <si>
    <t>VIGA DE ESCORAMAENTO H20, DE MADEIRA, PESO DE 5,00 A 5,20 KG/M, COM EXTREMIDADES PLASTICAS</t>
  </si>
  <si>
    <t>LOCACAO DE TORRE METALICA COMPLETA PARA UMA CARGA DE 8 TF (80 KN)  E PE DIREITO DE 6 M, INCLUINDO MODULOS , DIAGONAIS, SAPATAS E FORCADOS</t>
  </si>
  <si>
    <t>ASSENTADOR DE  TUBOS</t>
  </si>
  <si>
    <t>LUVA EM ACO CARBONO, SOLDAVEL, PRESSAO 3.000 LBS, DN 15 MM (1/2")</t>
  </si>
  <si>
    <t>LUVA DE REDUCAO EM ACO CARBONO, COM ENCAIXE PARA SOLDA (SW), PRESSAO 3.000 LBS,  DN 20 X 15 MM (3/4 " X 1/2")</t>
  </si>
  <si>
    <t>NIPLE SEXTAVADO EM ACO PRETO, COM ROSCA BSP, PRESSAO 3.000 LBS, DN 15 MM (1/2")</t>
  </si>
  <si>
    <t>LUVA EM ACO CARBONO, SOLDAVEL, PRESSAO 3.000 LBS, DN 20 MM (3/4")</t>
  </si>
  <si>
    <t>LUVA DE REDUCAO EM ACO CARBONO, COM ENCAIXE PARA SOLDA (SW), PRESSAO 3.000 LBS, DN 25 X 20 MM (1" X 3/4")</t>
  </si>
  <si>
    <t>NIPLE SEXTAVADO EM ACO PRETO, COM ROSCA BSP, PRESSAO 3.000 LBS, DN 20 MM (3/4")</t>
  </si>
  <si>
    <t>LUVA EM ACO CARBONO, SOLDAVEL, PRESSAO 3.000 LBS, DN 25 MM (1")</t>
  </si>
  <si>
    <t>LUVA DE REDUCAO EM ACO CARBONO, COM ENCAIXE PARA SOLDA (SW), PRESSAO 3.000 LBS, DN 32 X 25 MM (1 1/4"  X 1")</t>
  </si>
  <si>
    <t>NIPLE SEXTAVADO EM ACO PRETO, COM ROSCA BSP, PRESSAO 3.000 LBS, DN 25 MM (1")</t>
  </si>
  <si>
    <t>LUVA EM ACO CARBONO, SOLDAVEL, PRESSAO 3.000 LBS, DN 32 MM (1 1/4")</t>
  </si>
  <si>
    <t>LUVA DE REDUCAO EM ACO CARBONO, COM ENCAIXE PARA SOLDA (SW), PRESSAO 3.000 LBS, DN 40  X 32 MM (1 1/2" X 1 1/4")</t>
  </si>
  <si>
    <t>NIPLE SEXTAVADO EM ACO PRETO, COM ROSCA BSP, PRESSAO 3.000 LBS, DN 32 MM (1 1/4")</t>
  </si>
  <si>
    <t>LUVA EM ACO CARBONO, SOLDAVEL, PRESSAO 3.000 LBS, DN 40 MM (1 1/2")</t>
  </si>
  <si>
    <t>LUVA DE REDUCAO EM ACO CARBONO, COM ENCAIXE PARA SOLDA (SW), PRESSAO 3.000 LBS, DN 50 X 40 MM (2" X 1 1/2")</t>
  </si>
  <si>
    <t>NIPLE SEXTAVADO EM ACO PRETO, COM ROSCA BSP, PRESSAO 3.000 LBS, DN 40 MM (1 1/2")</t>
  </si>
  <si>
    <t>LUVA EM ACO CARBONO, SOLDAVEL, PRESSAO 3.000 LBS, DN 50 MM (2")</t>
  </si>
  <si>
    <t>LUVA DE REDUCAO EM ACO CARBONO, COM ENCAIXE PARA SOLDA (SW), PRESSAO 3.000 LBS, DN 60 X 50 MM (2 1/2" X 2")</t>
  </si>
  <si>
    <t>NIPLE SEXTAVADO EM ACO PRETO, COM ROSCA BSP, PRESSAO 3.000 LBS, DN 50 MM (2")</t>
  </si>
  <si>
    <t>LUVA EM ACO CARBONO, SOLDAVEL, PRESSAO 3.000 LBS, DN 65 MM (2 1/2")</t>
  </si>
  <si>
    <t>LUVA DE REDUCAO EM ACO CARBONO, COM ENCAIXE PARA SOLDA (SW), PRESSAO 3.000 LBS, DN 80 X 65 MM (3" X 2 1/2")</t>
  </si>
  <si>
    <t>NIPLE SEXTAVADO EM ACO PRETO, COM ROSCA BSP, PRESSAO 3.000 LBS, DN 65 MM (2 1/2")</t>
  </si>
  <si>
    <t>LUVA EM ACO CARBONO, SOLDAVEL, PRESSAO 3.000 LBS, DN 80 MM (3")</t>
  </si>
  <si>
    <t>CURVA 90 GRAUS EM ACO PRETO, RAIO CURTO, SOLDAVEL, PRESSAO 3.000 LBS, DN 15 MM (1/2")</t>
  </si>
  <si>
    <t>CURVA 45 GRAUS EM ACO PRETO, SOLDAVEL, PRESSAO 3.000 LBS, DN 15 MM (1/2")</t>
  </si>
  <si>
    <t>CURVA 90 GRAUS EM ACO PRETO, RAIO CURTO, SOLDAVEL, PRESSAO 3.000 LBS, DN 20 MM (3/4")</t>
  </si>
  <si>
    <t>CURVA 45 GRAUS EM ACO PRETO, SOLDAVEL, PRESSAO 3.000 LBS, DN 20 MM (3/4")</t>
  </si>
  <si>
    <t>CURVA 90 GRAUS EM ACO PRETO, RAIO CURTO, SOLDAVEL, PRESSAO 3.000 LBS, DN 25 MM (1")</t>
  </si>
  <si>
    <t>CURVA 90 GRAUS EM ACO PRETO, RAIO CURTO, SOLDAVEL, PRESSAO 3.000 LBS, DN 32 MM (1 1/4")</t>
  </si>
  <si>
    <t>CURVA 45 GRAUS EM ACO PRETO, SOLDAVEL, PRESSAO 3.000 LBS, DN 32 MM (1 1/4")</t>
  </si>
  <si>
    <t>CURVA 90 GRAUS EM ACO PRETO, RAIO CURTO, SOLDAVEL, PRESSAO 3.000 LBS, DN 40 MM (1 1/2")</t>
  </si>
  <si>
    <t>CURVA 45 GRAUS EM ACO PRETO, SOLDAVEL, PRESSAO 3.000 LBS, DN 40 MM (1 1/2")</t>
  </si>
  <si>
    <t>CURVA 90 GRAUS EM ACO PRETO, RAIO CURTO, SOLDAVEL, PRESSAO 3.000 LBS, DN 50 MM (2")</t>
  </si>
  <si>
    <t>CURVA 45 GRAUS EM ACO PRETO, SOLDAVEL, PRESSAO 3.000 LBS, DN 50 MM (2")</t>
  </si>
  <si>
    <t>CURVA 45 GRAUS EM ACO PRETO, SOLDAVEL, PRESSAO 3.000 LBS, DN 65 MM (2 1/2")</t>
  </si>
  <si>
    <t>CURVA 90 GRAUS EM ACO PRETO, RAIO CURTO, SOLDAVEL, PRESSAO 3.000 LBS, DN 80 MM (3")</t>
  </si>
  <si>
    <t>CURVA 45 GRAUS EM ACO PRETO, SOLDAVEL, PRESSAO 3.000 LBS, DN 80 MM (3")</t>
  </si>
  <si>
    <t>TE 90 GRAUS EM ACO PRETO, SOLDAVEL, PRESSAO 3.000 LBS, DN 15 MM (1/2")</t>
  </si>
  <si>
    <t>TE 90 GRAUS EM ACO PRETO, SOLDAVEL, PRESSAO 3.000 LBS, DN 20 MM (3/4")</t>
  </si>
  <si>
    <t>TE 90 GRAUS EM ACO PRETO, SOLDAVEL, PRESSAO 3.000 LBS, DN 25 MM (1")</t>
  </si>
  <si>
    <t>TE 90 GRAUS EM ACO PRETO, SOLDAVEL, PRESSAO 3.000 LBS, DN 32 MM (1 1/4")</t>
  </si>
  <si>
    <t>TE 90 GRAUS EM ACO PRETO, SOLDAVEL, PRESSAO 3.000 LBS, DN 40 MM (1 1/2")</t>
  </si>
  <si>
    <t>TE 90 GRAUS EM ACO PRETO, SOLDAVEL, PRESSAO 3.000 LBS, DN 50 MM (2")</t>
  </si>
  <si>
    <t>TE 90 GRAUS EM ACO PRETO, SOLDAVEL, PRESSAO 3.000 LBS, DN 65 MM (2 1/2")</t>
  </si>
  <si>
    <t>TE 90 GRAUS EM ACO PRETO, SOLDAVEL, PRESSAO 3.000 LBS, DN 80 MM (3")</t>
  </si>
  <si>
    <t>ELETRODUTO FLEXIVEL PLANO EM PEAD, COR PRETA E LARANJA, DIAMETRO 25 MM</t>
  </si>
  <si>
    <t>ELETRODUTO FLEXIVEL PLANO EM PEAD, COR PRETA E LARANJA,  DIAMETRO 32 MM</t>
  </si>
  <si>
    <t>ELETRODUTO FLEXIVEL PLANO EM PEAD, COR PRETA E LARANJA,  DIAMETRO 40 MM</t>
  </si>
  <si>
    <t>ACOPLAMENTO RIGIDO EM FERRO FUNDIDO PARA SISTEMA DE TUBULACAO RANHURADA, DN 50 MM (2")</t>
  </si>
  <si>
    <t>ACOPLAMENTO RIGIDO EM FERRO FUNDIDO PARA SISTEMA DE TUBULACAO RANHURADA, DN 65 MM (2 1/2")</t>
  </si>
  <si>
    <t>ACOPLAMENTO RIGIDO EMFERRO FUNDIDO PARA SISTEMA DE TUBULACAO RANHURADA, DN 80 MM (3")</t>
  </si>
  <si>
    <t>CURVA 90 GRAUS RANHURADA EM FERRO FUNDIDO, DN 50 MM (2")</t>
  </si>
  <si>
    <t>CURVA 45 GRAUS RANHURADA EM FERRO FUNDIDO, DN 50 MM (2")</t>
  </si>
  <si>
    <t>CURVA 90 GRAUS RANHURADA EM FERRO FUNDIDO, DN 65 MM (2 1/2")</t>
  </si>
  <si>
    <t>CURVA 45 GRAUS RANHURADA EM FERRO FUNDIDO, DN 65 MM (2 1/2")</t>
  </si>
  <si>
    <t>CURVA 90 GRAUS RANHURADA EM FERRO FUNDIDO, DN 80 MM (3")</t>
  </si>
  <si>
    <t>CURVA 45 GRAUS RANHURADA EM FERRO FUNDIDO, DN 80 MM (3")</t>
  </si>
  <si>
    <t>TE RANHURADO EM FERRO FUNDIDO, DN 50 (2")</t>
  </si>
  <si>
    <t>TE RANHURADO EM FERRO FUNDIDO, DN 65 (2 1/2")</t>
  </si>
  <si>
    <t>TE RANHURADO EM FERRO FUNDIDO, DN 80 (3")</t>
  </si>
  <si>
    <t>CURVA 90 GRAUS EM ACO PRETO, RAIO CURTO, SOLDAVEL, PRESSAO 3.000 LBS, DN 65 MM (2 1/2")</t>
  </si>
  <si>
    <t>CURVA 45 GRAUS EM ACO PRETO, SOLDAVEL, PRESSAO 3.000 LBS, DN 25 MM (1")</t>
  </si>
  <si>
    <t>ESPACADOR / SEPARADOR DE BARRA , METALICO, TIPO CARAMBOLA, PARA TIRANTES, 25 X 84 MM</t>
  </si>
  <si>
    <t>ESPACADOR/SEPARADOR DE CORDOALHA TIPO DISCO 12 FUROS DE 14 MM, PARA TIRANTES</t>
  </si>
  <si>
    <t>BLOQUETE/PISO DE CONCRETO - MODELO PISOGRAMA/CONCREGRAMA/PAVI-GRADE/GRAMEIRO, *60  CM X 45* CM, E =  *7* CM, COR NATURAL</t>
  </si>
  <si>
    <t>BLOQUETE/PISO DE CONCRETO - MODELO PISOGRAMA/CONCREGRAMA/PAVI-GRADE/GRAMEIRO, *60  CM X 45* CM, E =  *9* CM, COR NATURAL</t>
  </si>
  <si>
    <t>BLOQUETE/PISO DE CONCRETO - MODELO BLOCO PISOGRAMA/CONCREGRAMA 2 FUROS, *35  CM X 15* CM, E =  *6* CM, COR NATURAL</t>
  </si>
  <si>
    <t>BLOQUETE/PISO DE CONCRETO - MODELO BLOCO PISOGRAMA/CONCREGRAMA 2 FUROS, *35  CM X 15* CM, E =  *8* CM, COR NATURAL</t>
  </si>
  <si>
    <t>DOBRADEIRA ELETROMECANICA DE VERGALHAO, PARA ACO DE DIAMETRO ATE 1 1/2 "Â, MOTOR ELETRICO TRIFASICO, POTENCIA DE 3 HP ATE 5 HP</t>
  </si>
  <si>
    <t>BLOQUETE/PISO INTERTRAVADO DE CONCRETO - MODELO RETANGULAR/TIJOLINHO/PAVER/HOLANDES/PARALELEPIPEDO, 20 CM X 10 CM, E = 10 CM, RESISTENCIA DE 35 MPA (NBR 9781),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</si>
  <si>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</si>
  <si>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</si>
  <si>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PARAFUSO, COMUM, ASTM A307, SEXTAVADO, DIAMETRO 1/2" (12,7 MM), COMPRIMENTO 1" (25,4 MM)</t>
  </si>
  <si>
    <t>PARAFUSO, AUTO ATARRACHANTE, CABECA CHATA, FENDA SIMPLES, 1/4 (6,35 MM) X 25 MM</t>
  </si>
  <si>
    <t>AGREGADO RECICLADO (RCD), CLASSE A, CINZA, TIPO RACHAO RECICLADO</t>
  </si>
  <si>
    <t>CHAPA PARA EMENDA DE VIGA, EM ACO GROSSO, QUALIDADE ESTRUTURAL, BITOLA 3/16 ", E= 4,75 MM, 4 FUROS, LARGURA 45 MM, COMPRIMENTO 500 MM</t>
  </si>
  <si>
    <t>PISO INDUSTRIAL EM CONCRETO ARMADO DE ACABAMENTO POLIDO, ESPESSURA 12 CM (CIMENTO QUEIMADO) (INCLUSO EXECUCAO)</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</si>
  <si>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</si>
  <si>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PLACA/PISO DE CONCRETO POROSO/ PAVIMENTO PERMEAVEL/BLOCO DRENANTE DE CONCRETO, 40 CM X 40 CM, E = 6 CM, COR NATURAL</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</si>
  <si>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</si>
  <si>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</si>
  <si>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</si>
  <si>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VALVULA DESCARGA 1.1/2" COM REGISTRO, ACABAMENTO EM METAL CROMADO - FORNECIMENTO E INSTALACAO</t>
  </si>
  <si>
    <t>PARAFUSO, ASTM A307 - GRAU A, SEXTAVADO, ZINCADO, DIAMETRO 3/8" (9,52 MM), COMPRIMENTO 1 " (25,4 MM)</t>
  </si>
  <si>
    <t>EXAMES - MENSALISTA (ENCARGOS COMPLEMENTARES) (COLETADO CAIXA)</t>
  </si>
  <si>
    <t>FITA ADESIVA ALUMINIZADA PARA INSTALACAO DE MANTAS DE SUBCOBERTURA, L = *5* CM</t>
  </si>
  <si>
    <t>ASSENTADOR DE TUBOS (MENSALISTA)</t>
  </si>
  <si>
    <t>ENTRADA PROVISORIA DE ENERGIA ELETRICA AEREA TRIFASICA 40A EM POSTE MADEIRA</t>
  </si>
  <si>
    <t>TUBO CORRUGADO PEAD, PAREDE DUPLA, INTERNA LISA, JEI, DN/DI 300 MM, PARA SANEAMENTO</t>
  </si>
  <si>
    <t>TUBO CORRUGADO PEAD, PAREDE DUPLA, INTERNA LISA, JEI, DN/DI *400* MM, PARA SANEAMENTO</t>
  </si>
  <si>
    <t>TUBO CORRUGADO PEAD, PAREDE DUPLA, INTERNA LISA, JEI, DN/DI 600 MM, PARA SANEAMENTO</t>
  </si>
  <si>
    <t>TUBO CORRUGADO PEAD, PAREDE DUPLA, INTERNA LISA, JEI, DN/DI *800* MM, PARA SANEAMENTO</t>
  </si>
  <si>
    <t>TUBO CORRUGADO PEAD, PAREDE DUPLA, INTERNA LISA, JEI, DN/DI *1000* MM, PARA SANEAMENTO</t>
  </si>
  <si>
    <t>TUBO CORRUGADO PEAD, PAREDE DUPLA, INTERNA LISA, JEI, DN/DI 1200 MM, PARA SANEAMENTO</t>
  </si>
  <si>
    <t>CONFORMACAO GEOMETRICA DE PLATAFORMA PARA EXECUCAO DE REVESTIMENTO PRIMARIO EM RODOVIAS VICINAIS</t>
  </si>
  <si>
    <t>JANELA DE CORRER, ACO, BATENTE/REQUADRO DE 6 A 14 CM, SEM DIVISAO, PINT ANTICORROSIVA, SEM VIDRO, BANDEIRA COM BASCULA, 4 FLS, 120 X 150 CM</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</si>
  <si>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</si>
  <si>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</si>
  <si>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</si>
  <si>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</si>
  <si>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</si>
  <si>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</si>
  <si>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CONCRETO BETUMINOSO USINADO A QUENTE (CBUQ) PARA PAVIMENTACAO ASFALTICA, PADRAO DNIT, PARA BINDER, COM CAP 50/70 - AQUISICAO POSTO USINA</t>
  </si>
  <si>
    <t>CERA  LIQUIDA</t>
  </si>
  <si>
    <t>PEITORIL PRE-MOLDADO EM GRANILITE, MARMORITE OU GRANITINA, L = *15* CM</t>
  </si>
  <si>
    <t>COMPRESSOR DE AR, VAZAO DE 10 PCM, RESERVATORIO 100 L, PRESSAO DE TRABALHO ENTRE 6,9 E 9,7 BAR,  POTENCIA 2 HP, TENSAO 110/220 V (COLETADO CAIXA)</t>
  </si>
  <si>
    <t>CAVALO MECANICO TRACAO 4X2, PESO BRUTO TOTAL 16000 KG, CAPACIDADE MAXIMA DE TRACAO *80000* KG, POTENCIA *380* CV (INCLUI CABINE E CHASSI, NAO INCLUI SEMIRREBOQUE)</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</si>
  <si>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</si>
  <si>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</si>
  <si>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</si>
  <si>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DE REVESTIMENTO, EM ACO, CORPO SCHEDULE 40, PONTEIRA SCHEDULE 80, ROSQUEAVEL E SEGMENTADO PARA PERFURACAO,  DIAMETRO 6'' (200 MM) (COLETADO CAIXA)</t>
  </si>
  <si>
    <t>PERFURATRIZ ROTATIVA SOBRE ESTEIRA, TORQUE MAXIMO 2500 KGM, POTENCIA 110 HP, MOTOR DIESEL  (COLETADO CAIXA)</t>
  </si>
  <si>
    <t>ESTICADOR FORJADO PARA CABO DE ACO DE DIAMETRO 12,7 MM (1/2"), TIPO GANCHO X OLHAL (DIN 1480) (COLETADO CAIXA)</t>
  </si>
  <si>
    <t>ESTICADOR FORJADO PARA CABO DE ACO DE DIAMETRO 9,53 MM (3/8"), TIPO GANCHO X OLHAL (DIN 1480) (COLETADO CAIXA)</t>
  </si>
  <si>
    <t>GRAMPO LEVE REFORCADO EM ACO MALEAVEL 1020 GALVANIZADO (CLIP'S) PARA CABO DE ACO DE DIAMETRO 9,53 MM (3/8") (DIN 741) (COLETADO CAIXA)</t>
  </si>
  <si>
    <t>GRAMPO PESADO FORJADO EM ACO CARBONO 1045 GALVANIZADO (CLIP'S) PARA CABO DE ACO DE DIAMETRO 12,7 MM (1/2") (FS FF-C-450D, TIPO 1, CLASSE 1) (COLETADO CAIXA)</t>
  </si>
  <si>
    <t>GRAMPO PESADO FORJADO EM ACO CARBONO 1045 GALVANIZADO (CLIP'S) PARA CABO DE ACO DE DIAMETRO 9,53 MM (3/8") (FS FF-C-450D, TIPO 1, CLASSE 1) (COLETADO CAIXA)</t>
  </si>
  <si>
    <t>MANILHA RETA PESADA PADRAO "D", CORPO EM ACO CARBONO 1045 E PINO REFORCADO EM ACO ALLOY, GALVANIZADO, ROSCADO, DIAMETRO 1/2" (COLETADO CAIXA)</t>
  </si>
  <si>
    <t>CABO DE ACO GALVANIZADO, DIAMETRO 12,7 MM (1/2"), COM ALMA DE FIBRA 6 X 25 F (COLETADO CAIXA)</t>
  </si>
  <si>
    <t>CABO DE ACO GALVANIZADO, DIAMETRO 9,53 MM (3/8"), COM ALMA DE FIBRA 6 X 25 F (COLETADO CAIXA)</t>
  </si>
  <si>
    <t>CABO DE ACO GALVANIZADO, DIAMETRO 12,7 MM (1/2"), COM ALMA DE ACO CABO INDEPENDENTE 6 X 25 F (COLETADO CAIXA)</t>
  </si>
  <si>
    <t>FITA PLASTICA ZEBRADA PARA DEMARCACAO DE AREAS, LARGURA = 7 CM, SEM ADESIVO (COLETADO CAIXA)</t>
  </si>
  <si>
    <t>TELHA GALVALUME COM ISOLAMENTO TERMOACUSTICO EM ESPUMA RIGIDA DE POLIURETANO (PU) INJETADO, E = 30 MM, DENSIDADE 35 KG/M3, COM DUAS FACES TRAPEZOIDAIS (NAO INCLUI ACESSORIOS DE FIXACAO) (COLETADO CAIXA)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</si>
  <si>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</si>
  <si>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</si>
  <si>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</si>
  <si>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</si>
  <si>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</si>
  <si>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</si>
  <si>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</si>
  <si>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</si>
  <si>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</si>
  <si>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</si>
  <si>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</si>
  <si>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</si>
  <si>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</si>
  <si>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</si>
  <si>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</si>
  <si>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</si>
  <si>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</si>
  <si>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</si>
  <si>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</si>
  <si>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</si>
  <si>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</si>
  <si>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</si>
  <si>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</si>
  <si>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</si>
  <si>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</si>
  <si>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</si>
  <si>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HASTE COPPERWELD 5/8 X 3,0M COM CONECTOR</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</si>
  <si>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</si>
  <si>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</si>
  <si>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</si>
  <si>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</si>
  <si>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IMPERMEABILIZACAO DE SUPERFICIE COM REVESTIMENTO BICOMPONENTE SEMI FLEXIVEL.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</si>
  <si>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</si>
  <si>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</si>
  <si>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</si>
  <si>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RECOLOCACAO DE TELHAS CERAMICAS TIPO PLAN, CONSIDERANDO REAPROVEITAMENTO DE MATERIAL</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</si>
  <si>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</si>
  <si>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</si>
  <si>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</si>
  <si>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</si>
  <si>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</si>
  <si>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</si>
  <si>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</si>
  <si>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</si>
  <si>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</si>
  <si>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</si>
  <si>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</si>
  <si>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</si>
  <si>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PISO EM GRANITO BRANCO 50X50CM LEVIGADO ESPESSURA 2CM, ASSENTADO COM ARGAMASSA COLANTE DUPLA COLAGEM, COM REJUNTAMENTO EM CIMENTO BRANCO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</si>
  <si>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</si>
  <si>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</si>
  <si>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</si>
  <si>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</si>
  <si>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</si>
  <si>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</si>
  <si>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</si>
  <si>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</si>
  <si>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VINILICO SEMIFLEXIVEL PADRAO LISO, ESPESSURA 3,2MM, FIXADO COM COLA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</si>
  <si>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</si>
  <si>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</si>
  <si>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</si>
  <si>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</si>
  <si>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</si>
  <si>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</si>
  <si>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</si>
  <si>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</si>
  <si>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</si>
  <si>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</si>
  <si>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</si>
  <si>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</si>
  <si>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</si>
  <si>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</si>
  <si>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</si>
  <si>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</si>
  <si>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</si>
  <si>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</si>
  <si>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</si>
  <si>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</si>
  <si>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</si>
  <si>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</si>
  <si>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</si>
  <si>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</si>
  <si>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</si>
  <si>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</si>
  <si>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</si>
  <si>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</si>
  <si>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</si>
  <si>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</si>
  <si>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</si>
  <si>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</si>
  <si>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</si>
  <si>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TRANSPORTE COMERCIAL COM CAMINHAO BASCULANTE 6 M3, RODOVIA EM LEITO NATURAL</t>
  </si>
  <si>
    <t>TRANSPORTE COMERCIAL COM CAMINHAO BASCULANTE 6 M3,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</si>
  <si>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</si>
  <si>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</si>
  <si>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</si>
  <si>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</si>
  <si>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</si>
  <si>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</si>
  <si>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</si>
  <si>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</si>
  <si>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</si>
  <si>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</si>
  <si>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</si>
  <si>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</si>
  <si>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</si>
  <si>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</si>
  <si>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</si>
  <si>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</si>
  <si>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</si>
  <si>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</si>
  <si>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</si>
  <si>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</si>
  <si>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</si>
  <si>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</si>
  <si>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</si>
  <si>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</si>
  <si>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</si>
  <si>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</si>
  <si>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</si>
  <si>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</si>
  <si>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</si>
  <si>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</si>
  <si>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PISO CIMENTADO E=1,5CM C/ARGAMASSA 1:3 CIMENTO AREIA ALISADO COLHER   SOBRE BASE EXISTENTE E ARGAMASSA EM PREPARO MECANIZADO</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</si>
  <si>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</si>
  <si>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</si>
  <si>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</si>
  <si>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</si>
  <si>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</si>
  <si>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</si>
  <si>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PISO CIMENTADO TRAÇO 1:3 (CIMENTO E AREIA) ACABAMENTO LISO PIGMENTADO ESPESSURA 1,5CM COM JUNTAS PLASTICAS DE DILATACAO E ARGAMASSA EM PREPARO MANUAL</t>
  </si>
  <si>
    <t>LOCACAO DA OBRA, COM USO DE EQUIPAMENTOS TOPOGRAFICOS, INCLUSIVE NIVELADOR</t>
  </si>
  <si>
    <t>CABO TELEFONICO CTP-APL-50, 30 PARES (USO EXTERNO) - FORNECIMENTO E INSTALACAO</t>
  </si>
  <si>
    <t>CABO TELEFONICO CTP-APL-50, 20 PARES (USO EXTERNO) - FORNECIMENTO E INSTALACAO</t>
  </si>
  <si>
    <t>CABO TELEFONICO CTP-APL-50, 10 PARES (USO EXTERNO) - FORNECIMENTO E INSTALACAO</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</si>
  <si>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</si>
  <si>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</si>
  <si>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</si>
  <si>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</si>
  <si>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</si>
  <si>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</si>
  <si>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</si>
  <si>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</si>
  <si>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</si>
  <si>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</si>
  <si>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20X20X12CM (SOBREPOR) FORNECIMENTO E INSTALACAO</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</si>
  <si>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</si>
  <si>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</si>
  <si>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</si>
  <si>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</si>
  <si>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</si>
  <si>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</si>
  <si>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</si>
  <si>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</si>
  <si>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</si>
  <si>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</si>
  <si>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</si>
  <si>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</si>
  <si>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</si>
  <si>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</si>
  <si>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</si>
  <si>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</si>
  <si>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</si>
  <si>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</si>
  <si>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</si>
  <si>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HASTE DE ATERRAMENTO EM AÇO COM 3,00 M DE COMPRIMENTO E DN = 5/8" REVESTIDA COM BAIXA CAMADA DE COBRE, SEM CONECTOR</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</si>
  <si>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</si>
  <si>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</si>
  <si>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</si>
  <si>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</si>
  <si>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</si>
  <si>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</si>
  <si>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</si>
  <si>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ASSENTAMENTO TAMPAO FERRO FUNDIDO (FOFO), 30 X 90 CM PARA CAIXA DE RALO, C/ ARG CIM/AREIA 1:4 EM VOLUME, EXCLUSIVE TAMPAO.</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</si>
  <si>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</si>
  <si>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</si>
  <si>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</si>
  <si>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</si>
  <si>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</si>
  <si>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MASTRO SIMPLES DE FERRO GALVANIZADO P/ PARA-RAIOS H=3,00M INCLUINDO BASE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</si>
  <si>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</si>
  <si>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</si>
  <si>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ASSENTAMENTO SIMPLES DE TUBOS DE FERRO FUNDIDO (FOFO), COM JUNTA ELASTICA, DN 50 MM.</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</si>
  <si>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</si>
  <si>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</si>
  <si>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</si>
  <si>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</si>
  <si>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</si>
  <si>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</si>
  <si>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</si>
  <si>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</si>
  <si>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</si>
  <si>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</si>
  <si>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</si>
  <si>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</si>
  <si>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</si>
  <si>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</si>
  <si>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</si>
  <si>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</si>
  <si>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IMPERMEABILIZACAO DE SUPERFICIE COM ARGAMASSA DE CIMENTO E AREIA, TRACO 1:3, COM ADITIVO IMPERMEABILIZANTE, E=3 CM</t>
  </si>
  <si>
    <t>IMPERMEABILIZACAO DE SUPERFICIE COM ARGAMASSA DE CIMENTO E AREIA, TRACO 1:3, COM ADITIVO IMPERMEABILIZANTE, E=1,5 CM</t>
  </si>
  <si>
    <t>IMPERMEABILIZACAO DE SUPERFICIE COM ARGAMASSA DE CIMENTO E AREIA (GROSSA), TRACO 1:4, COM ADITIVO IMPERMEABILIZANTE, E=2 CM</t>
  </si>
  <si>
    <t>IMPERMEABILIZACAO DE SUPERFICIE COM MANTA ASFALTICA (COM POLIMEROS TIPO APP), E=3 MM</t>
  </si>
  <si>
    <t>IMPERMEABILIZACAO DE SUPERFICIE COM MANTA ASFALTICA (COM POLIMEROS TIPO APP), E=4 MM</t>
  </si>
  <si>
    <t>JUNTA DE DILATACAO PARA IMPERMEABILIZACAO, COM ASFALTO OXIDADO APLICADO A QUENTE, DIMENSOES 2X2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</si>
  <si>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</si>
  <si>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</si>
  <si>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</si>
  <si>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</si>
  <si>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</si>
  <si>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</si>
  <si>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</si>
  <si>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</si>
  <si>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</si>
  <si>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</si>
  <si>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</si>
  <si>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</si>
  <si>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ANDAIME TABUADO SOBRE CAVALETES (INCLUSO CAVALETE) EM MADEIRA DE 1ª UTIL 20X INCL MOVIMENTACAO P/ PE-DIREITO 4,00M</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</si>
  <si>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</si>
  <si>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</si>
  <si>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</si>
  <si>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DEMOLICAO MANUAL CONCRETO ARMADO (PILAR / VIGA / LAJE) - INCL EMPILHACAO LATERAL NO CANTEIRO</t>
  </si>
  <si>
    <t>SOLEIRA DE MARMORE BRANCO, LARGURA 15CM, ESPESSURA 3CM, ASSENTADA SOBRE ARGAMASSA TRACO 1:4 (CIMENTO E AREIA)</t>
  </si>
  <si>
    <t>PISO CIMENTADO TRACO 1:3 (CIMENTO E AREIA) ACABAMENTO RUSTICO ESPESSURA 2 CM COM JUNTAS PLASTICAS DE DILATACAO, PREPARO MANUAL DA ARGAMASSA</t>
  </si>
  <si>
    <t>PISO CIMENTADO TRACO 1:3 (CIMENTO E AREIA) COM ACABAMENTO LISO ESPESSURA 3CM COM JUNTAS DE MADEIRA, PREPARO MANUAL DA ARGAMASSA INCLUSO ADITIVO IMPERMEABILIZANTE</t>
  </si>
  <si>
    <t>JUNTA 5X5CM COM ARGAMASSA TRACO 1:3 (CIMENTO E AREIA) PARA PISO EM PLACAS</t>
  </si>
  <si>
    <t>PISO GRANITO ASSENTADO SOBRE ARGAMASSA CIMENTO / CAL / AREIA TRACO 1:0,25:3 INCLUSIVE REJUNTE EM CIMENTO</t>
  </si>
  <si>
    <t>PISO EM GRANILITE, MARMORITE OU GRANITINA ESPESSURA 8 MM, INCLUSO JUNTAS DE DILATACAO PLASTICAS</t>
  </si>
  <si>
    <t>PISO MARMORE BRANCO ASSENTADO SOBRE ARGAMASSA TRACO 1:4 (CIMENTO/AREIA)</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</si>
  <si>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</si>
  <si>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</si>
  <si>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</si>
  <si>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</si>
  <si>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</si>
  <si>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</si>
  <si>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</si>
  <si>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</si>
  <si>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</si>
  <si>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</si>
  <si>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</si>
  <si>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</si>
  <si>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</si>
  <si>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</si>
  <si>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</si>
  <si>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ALAMBRADO EM MOUROES DE CONCRETO "T", ALTURA LIVRE 2M, ESPACADOS A CADA 2M, COM TELA DE ARAME GALVANIZADO, FIO 14 BWG E MALHA QUADRADA 5X5CM</t>
  </si>
  <si>
    <t>REVOLVIMENTO E DESTORROAMENTO MANUAL DE SUPERFÍCIE GRAMADA COM PROFUNDIDADE ATÉ 20CM</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</si>
  <si>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</si>
  <si>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</si>
  <si>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</si>
  <si>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RETIRADA DE TUBULACAO DE FERRO GALVANIZADO S/ ESCAVACAO OU RASGO EM ALVENARIA</t>
  </si>
  <si>
    <t>RETIRADA DE TUBULACAO HIDROSSANITARIA EMBUTIDA COM CONEXOES Ø 1/2" A 2"</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</si>
  <si>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</si>
  <si>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</si>
  <si>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</si>
  <si>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</si>
  <si>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</si>
  <si>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</si>
  <si>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</si>
  <si>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</si>
  <si>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</si>
  <si>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</si>
  <si>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</si>
  <si>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</si>
  <si>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</si>
  <si>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</si>
  <si>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</si>
  <si>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</si>
  <si>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</si>
  <si>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</si>
  <si>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</si>
  <si>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</si>
  <si>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</si>
  <si>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</si>
  <si>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</si>
  <si>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</si>
  <si>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</si>
  <si>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</si>
  <si>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</si>
  <si>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</si>
  <si>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</si>
  <si>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</si>
  <si>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</si>
  <si>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</si>
  <si>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</si>
  <si>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</si>
  <si>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</si>
  <si>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</si>
  <si>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</si>
  <si>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</si>
  <si>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</si>
  <si>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</si>
  <si>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</si>
  <si>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</si>
  <si>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</si>
  <si>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</si>
  <si>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</si>
  <si>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</si>
  <si>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</si>
  <si>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</si>
  <si>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</si>
  <si>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</si>
  <si>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</si>
  <si>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</si>
  <si>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</si>
  <si>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</si>
  <si>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</si>
  <si>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</si>
  <si>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</si>
  <si>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</si>
  <si>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</si>
  <si>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</si>
  <si>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</si>
  <si>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</si>
  <si>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</si>
  <si>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</si>
  <si>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</si>
  <si>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</si>
  <si>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</si>
  <si>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</si>
  <si>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</si>
  <si>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</si>
  <si>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</si>
  <si>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</si>
  <si>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</si>
  <si>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</si>
  <si>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</si>
  <si>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</si>
  <si>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</si>
  <si>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</si>
  <si>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</si>
  <si>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</si>
  <si>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</si>
  <si>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</si>
  <si>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</si>
  <si>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</si>
  <si>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</si>
  <si>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</si>
  <si>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</si>
  <si>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</si>
  <si>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</si>
  <si>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</si>
  <si>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</si>
  <si>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</si>
  <si>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</si>
  <si>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</si>
  <si>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</si>
  <si>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</si>
  <si>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</si>
  <si>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</si>
  <si>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</si>
  <si>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</si>
  <si>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</si>
  <si>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</si>
  <si>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</si>
  <si>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</si>
  <si>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</si>
  <si>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</si>
  <si>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</si>
  <si>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</si>
  <si>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</si>
  <si>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</si>
  <si>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</si>
  <si>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</si>
  <si>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</si>
  <si>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</si>
  <si>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</si>
  <si>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</si>
  <si>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</si>
  <si>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</si>
  <si>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</si>
  <si>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</si>
  <si>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</si>
  <si>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</si>
  <si>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</si>
  <si>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</si>
  <si>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</si>
  <si>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</si>
  <si>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</si>
  <si>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</si>
  <si>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</si>
  <si>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</si>
  <si>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</si>
  <si>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</si>
  <si>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</si>
  <si>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</si>
  <si>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</si>
  <si>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</si>
  <si>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</si>
  <si>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</si>
  <si>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</si>
  <si>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</si>
  <si>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</si>
  <si>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</si>
  <si>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</si>
  <si>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</si>
  <si>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</si>
  <si>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</si>
  <si>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</si>
  <si>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</si>
  <si>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</si>
  <si>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</si>
  <si>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</si>
  <si>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</si>
  <si>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</si>
  <si>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</si>
  <si>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</si>
  <si>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</si>
  <si>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</si>
  <si>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</si>
  <si>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</si>
  <si>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</si>
  <si>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</si>
  <si>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</si>
  <si>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</si>
  <si>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</si>
  <si>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</si>
  <si>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</si>
  <si>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</si>
  <si>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</si>
  <si>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</si>
  <si>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</si>
  <si>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</si>
  <si>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</si>
  <si>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</si>
  <si>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</si>
  <si>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</si>
  <si>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</si>
  <si>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</si>
  <si>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</si>
  <si>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</si>
  <si>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</si>
  <si>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</si>
  <si>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</si>
  <si>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</si>
  <si>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</si>
  <si>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</si>
  <si>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</si>
  <si>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</si>
  <si>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</si>
  <si>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</si>
  <si>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</si>
  <si>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</si>
  <si>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</si>
  <si>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</si>
  <si>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</si>
  <si>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</si>
  <si>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</si>
  <si>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</si>
  <si>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</si>
  <si>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</si>
  <si>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</si>
  <si>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</si>
  <si>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</si>
  <si>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</si>
  <si>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</si>
  <si>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</si>
  <si>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</si>
  <si>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</si>
  <si>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</si>
  <si>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</si>
  <si>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</si>
  <si>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</si>
  <si>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</si>
  <si>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</si>
  <si>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</si>
  <si>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</si>
  <si>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</si>
  <si>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</si>
  <si>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</si>
  <si>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</si>
  <si>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</si>
  <si>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</si>
  <si>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</si>
  <si>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</si>
  <si>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</si>
  <si>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</si>
  <si>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</si>
  <si>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</si>
  <si>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</si>
  <si>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</si>
  <si>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</si>
  <si>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</si>
  <si>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</si>
  <si>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</si>
  <si>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</si>
  <si>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</si>
  <si>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</si>
  <si>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</si>
  <si>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</si>
  <si>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</si>
  <si>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</si>
  <si>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</si>
  <si>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</si>
  <si>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</si>
  <si>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</si>
  <si>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</si>
  <si>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</si>
  <si>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</si>
  <si>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</si>
  <si>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</si>
  <si>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</si>
  <si>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</si>
  <si>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</si>
  <si>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</si>
  <si>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</si>
  <si>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</si>
  <si>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</si>
  <si>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</si>
  <si>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</si>
  <si>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</si>
  <si>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</si>
  <si>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</si>
  <si>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</si>
  <si>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</si>
  <si>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</si>
  <si>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</si>
  <si>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</si>
  <si>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</si>
  <si>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</si>
  <si>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</si>
  <si>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</si>
  <si>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</si>
  <si>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</si>
  <si>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</si>
  <si>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</si>
  <si>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</si>
  <si>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</si>
  <si>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</si>
  <si>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</si>
  <si>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</si>
  <si>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</si>
  <si>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</si>
  <si>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</si>
  <si>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</si>
  <si>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</si>
  <si>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</si>
  <si>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</si>
  <si>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</si>
  <si>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</si>
  <si>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</si>
  <si>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</si>
  <si>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</si>
  <si>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</si>
  <si>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</si>
  <si>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</si>
  <si>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</si>
  <si>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</si>
  <si>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</si>
  <si>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</si>
  <si>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</si>
  <si>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</si>
  <si>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</si>
  <si>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</si>
  <si>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</si>
  <si>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</si>
  <si>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</si>
  <si>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</si>
  <si>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EM ARGAMASSA INDUSTRIALIZADA, PREPARO MECÂNICO, APLICADO COM EQUIPAMENTO DE MISTURA E PROJEÇÃO DE 1,5 M3/H DE ARGAMASSA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</si>
  <si>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</si>
  <si>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</si>
  <si>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</si>
  <si>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</si>
  <si>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</si>
  <si>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</si>
  <si>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</si>
  <si>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</si>
  <si>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</si>
  <si>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</si>
  <si>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</si>
  <si>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</si>
  <si>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</si>
  <si>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</si>
  <si>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</si>
  <si>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</si>
  <si>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</si>
  <si>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</si>
  <si>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</si>
  <si>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</si>
  <si>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</si>
  <si>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</si>
  <si>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</si>
  <si>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</si>
  <si>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</si>
  <si>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</si>
  <si>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</si>
  <si>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</si>
  <si>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</si>
  <si>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</si>
  <si>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</si>
  <si>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</si>
  <si>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</si>
  <si>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</si>
  <si>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</si>
  <si>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</si>
  <si>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</si>
  <si>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</si>
  <si>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</si>
  <si>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</si>
  <si>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</si>
  <si>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</si>
  <si>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</si>
  <si>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</si>
  <si>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</si>
  <si>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</si>
  <si>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</si>
  <si>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</si>
  <si>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</si>
  <si>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</si>
  <si>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</si>
  <si>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</si>
  <si>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</si>
  <si>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</si>
  <si>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</si>
  <si>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</si>
  <si>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</si>
  <si>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</si>
  <si>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</si>
  <si>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</si>
  <si>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</si>
  <si>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</si>
  <si>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</si>
  <si>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</si>
  <si>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</si>
  <si>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</si>
  <si>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</si>
  <si>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</si>
  <si>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</si>
  <si>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</si>
  <si>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</si>
  <si>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</si>
  <si>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</si>
  <si>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</si>
  <si>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</si>
  <si>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</si>
  <si>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</si>
  <si>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</si>
  <si>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</si>
  <si>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</si>
  <si>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</si>
  <si>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</si>
  <si>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</si>
  <si>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</si>
  <si>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</si>
  <si>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</si>
  <si>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</si>
  <si>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</si>
  <si>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</si>
  <si>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</si>
  <si>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</si>
  <si>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</si>
  <si>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</si>
  <si>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</si>
  <si>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</si>
  <si>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</si>
  <si>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</si>
  <si>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</si>
  <si>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</si>
  <si>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</si>
  <si>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</si>
  <si>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</si>
  <si>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</si>
  <si>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</si>
  <si>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</si>
  <si>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</si>
  <si>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</si>
  <si>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</si>
  <si>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</si>
  <si>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</si>
  <si>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</si>
  <si>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</si>
  <si>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</si>
  <si>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</si>
  <si>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</si>
  <si>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</si>
  <si>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</si>
  <si>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</si>
  <si>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</si>
  <si>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</si>
  <si>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</si>
  <si>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</si>
  <si>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</si>
  <si>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</si>
  <si>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</si>
  <si>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</si>
  <si>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</si>
  <si>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</si>
  <si>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</si>
  <si>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</si>
  <si>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</si>
  <si>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</si>
  <si>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</si>
  <si>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</si>
  <si>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</si>
  <si>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</si>
  <si>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</si>
  <si>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</si>
  <si>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</si>
  <si>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</si>
  <si>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</si>
  <si>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</si>
  <si>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</si>
  <si>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</si>
  <si>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</si>
  <si>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</si>
  <si>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</si>
  <si>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</si>
  <si>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</si>
  <si>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TRANSPORTE VERTICAL, LATA DE 10 L, MANUAL, 1 PAVIMENTO. AF_06/2014</t>
  </si>
  <si>
    <t>AUXILIAR DE ENCANADOR OU BOMBEIRO HIDRÁULICO COM ENCARGOS COMPLEMENTARES</t>
  </si>
  <si>
    <t>CADASTRISTA DE REDES DE AGUA E ESGOTO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</si>
  <si>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</si>
  <si>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</si>
  <si>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</si>
  <si>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</si>
  <si>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</si>
  <si>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</si>
  <si>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</si>
  <si>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</si>
  <si>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</si>
  <si>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</si>
  <si>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</si>
  <si>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</si>
  <si>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</si>
  <si>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</si>
  <si>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</si>
  <si>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</si>
  <si>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</si>
  <si>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</si>
  <si>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</si>
  <si>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</si>
  <si>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</si>
  <si>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</si>
  <si>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</si>
  <si>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</si>
  <si>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</si>
  <si>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</si>
  <si>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</si>
  <si>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</si>
  <si>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</si>
  <si>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</si>
  <si>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</si>
  <si>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</si>
  <si>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</si>
  <si>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</si>
  <si>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</si>
  <si>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</si>
  <si>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</si>
  <si>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</si>
  <si>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</si>
  <si>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</si>
  <si>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</si>
  <si>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</si>
  <si>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</si>
  <si>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</si>
  <si>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</si>
  <si>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</si>
  <si>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</si>
  <si>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</si>
  <si>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</si>
  <si>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</si>
  <si>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</si>
  <si>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</si>
  <si>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</si>
  <si>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</si>
  <si>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</si>
  <si>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</si>
  <si>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</si>
  <si>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</si>
  <si>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</si>
  <si>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</si>
  <si>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</si>
  <si>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</si>
  <si>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</si>
  <si>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</si>
  <si>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</si>
  <si>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</si>
  <si>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</si>
  <si>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</si>
  <si>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</si>
  <si>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</si>
  <si>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</si>
  <si>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</si>
  <si>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</si>
  <si>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</si>
  <si>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</si>
  <si>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</si>
  <si>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</si>
  <si>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</si>
  <si>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</si>
  <si>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</si>
  <si>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</si>
  <si>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</si>
  <si>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</si>
  <si>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</si>
  <si>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</si>
  <si>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</si>
  <si>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</si>
  <si>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</si>
  <si>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</si>
  <si>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</si>
  <si>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</si>
  <si>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</si>
  <si>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</si>
  <si>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</si>
  <si>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</si>
  <si>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</si>
  <si>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</si>
  <si>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</si>
  <si>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</si>
  <si>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</si>
  <si>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</si>
  <si>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</si>
  <si>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</si>
  <si>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</si>
  <si>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</si>
  <si>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</si>
  <si>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</si>
  <si>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</si>
  <si>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</si>
  <si>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</si>
  <si>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</si>
  <si>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</si>
  <si>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</si>
  <si>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</si>
  <si>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</si>
  <si>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</si>
  <si>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</si>
  <si>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</si>
  <si>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</si>
  <si>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</si>
  <si>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</si>
  <si>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</si>
  <si>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</si>
  <si>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</si>
  <si>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</si>
  <si>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</si>
  <si>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</si>
  <si>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</si>
  <si>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</si>
  <si>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</si>
  <si>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</si>
  <si>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</si>
  <si>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</si>
  <si>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</si>
  <si>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</si>
  <si>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</si>
  <si>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</si>
  <si>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</si>
  <si>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</si>
  <si>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</si>
  <si>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</si>
  <si>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</si>
  <si>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</si>
  <si>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</si>
  <si>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</si>
  <si>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</si>
  <si>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</si>
  <si>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</si>
  <si>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</si>
  <si>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</si>
  <si>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</si>
  <si>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</si>
  <si>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</si>
  <si>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</si>
  <si>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</si>
  <si>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</si>
  <si>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</si>
  <si>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</si>
  <si>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</si>
  <si>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</si>
  <si>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</si>
  <si>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</si>
  <si>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</si>
  <si>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</si>
  <si>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</si>
  <si>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</si>
  <si>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</si>
  <si>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</si>
  <si>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</si>
  <si>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</si>
  <si>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</si>
  <si>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</si>
  <si>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</si>
  <si>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</si>
  <si>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</si>
  <si>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</si>
  <si>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</si>
  <si>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</si>
  <si>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</si>
  <si>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</si>
  <si>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</si>
  <si>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</si>
  <si>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</si>
  <si>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</si>
  <si>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</si>
  <si>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</si>
  <si>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</si>
  <si>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</si>
  <si>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</si>
  <si>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</si>
  <si>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</si>
  <si>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</si>
  <si>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</si>
  <si>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</si>
  <si>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</si>
  <si>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</si>
  <si>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</si>
  <si>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</si>
  <si>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</si>
  <si>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</si>
  <si>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</si>
  <si>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</si>
  <si>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</si>
  <si>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</si>
  <si>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</si>
  <si>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</si>
  <si>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</si>
  <si>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</si>
  <si>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</si>
  <si>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</si>
  <si>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</si>
  <si>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</si>
  <si>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</si>
  <si>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</si>
  <si>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</si>
  <si>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</si>
  <si>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</si>
  <si>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</si>
  <si>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</si>
  <si>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</si>
  <si>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</si>
  <si>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</si>
  <si>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</si>
  <si>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</si>
  <si>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</si>
  <si>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</si>
  <si>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</si>
  <si>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</si>
  <si>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</si>
  <si>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</si>
  <si>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</si>
  <si>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</si>
  <si>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</si>
  <si>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</si>
  <si>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</si>
  <si>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</si>
  <si>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</si>
  <si>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</si>
  <si>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</si>
  <si>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</si>
  <si>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</si>
  <si>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</si>
  <si>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</si>
  <si>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</si>
  <si>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</si>
  <si>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</si>
  <si>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</si>
  <si>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</si>
  <si>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</si>
  <si>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</si>
  <si>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</si>
  <si>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</si>
  <si>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</si>
  <si>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</si>
  <si>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</si>
  <si>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</si>
  <si>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</si>
  <si>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</si>
  <si>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</si>
  <si>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</si>
  <si>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</si>
  <si>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</si>
  <si>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</si>
  <si>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</si>
  <si>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</si>
  <si>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</si>
  <si>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</si>
  <si>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</si>
  <si>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</si>
  <si>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</si>
  <si>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</si>
  <si>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</si>
  <si>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</si>
  <si>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</si>
  <si>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</si>
  <si>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</si>
  <si>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</si>
  <si>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</si>
  <si>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</si>
  <si>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</si>
  <si>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</si>
  <si>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</si>
  <si>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</si>
  <si>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</si>
  <si>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</si>
  <si>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</si>
  <si>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</si>
  <si>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</si>
  <si>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</si>
  <si>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</si>
  <si>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</si>
  <si>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</si>
  <si>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</si>
  <si>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</si>
  <si>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</si>
  <si>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</si>
  <si>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</si>
  <si>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</si>
  <si>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</si>
  <si>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</si>
  <si>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</si>
  <si>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</si>
  <si>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</si>
  <si>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</si>
  <si>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</si>
  <si>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</si>
  <si>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</si>
  <si>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</si>
  <si>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</si>
  <si>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</si>
  <si>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</si>
  <si>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</si>
  <si>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</si>
  <si>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</si>
  <si>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</si>
  <si>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</si>
  <si>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</si>
  <si>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</si>
  <si>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</si>
  <si>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</si>
  <si>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</si>
  <si>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</si>
  <si>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</si>
  <si>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</si>
  <si>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</si>
  <si>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</si>
  <si>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</si>
  <si>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</si>
  <si>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</si>
  <si>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</si>
  <si>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</si>
  <si>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</si>
  <si>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</si>
  <si>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</si>
  <si>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</si>
  <si>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</si>
  <si>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</si>
  <si>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</si>
  <si>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</si>
  <si>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</si>
  <si>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</si>
  <si>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</si>
  <si>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</si>
  <si>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</si>
  <si>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</si>
  <si>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</si>
  <si>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</si>
  <si>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</si>
  <si>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</si>
  <si>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</si>
  <si>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</si>
  <si>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</si>
  <si>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</si>
  <si>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</si>
  <si>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</si>
  <si>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</si>
  <si>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</si>
  <si>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</si>
  <si>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</si>
  <si>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</si>
  <si>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</si>
  <si>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</si>
  <si>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</si>
  <si>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</si>
  <si>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</si>
  <si>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</si>
  <si>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</si>
  <si>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</si>
  <si>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</si>
  <si>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</si>
  <si>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</si>
  <si>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</si>
  <si>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</si>
  <si>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</si>
  <si>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</si>
  <si>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</si>
  <si>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</si>
  <si>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</si>
  <si>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</si>
  <si>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</si>
  <si>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</si>
  <si>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</si>
  <si>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</si>
  <si>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</si>
  <si>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</si>
  <si>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</si>
  <si>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</si>
  <si>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</si>
  <si>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</si>
  <si>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</si>
  <si>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</si>
  <si>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</si>
  <si>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</si>
  <si>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</si>
  <si>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</si>
  <si>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</si>
  <si>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</si>
  <si>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</si>
  <si>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</si>
  <si>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</si>
  <si>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</si>
  <si>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</si>
  <si>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</si>
  <si>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</si>
  <si>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</si>
  <si>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</si>
  <si>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</si>
  <si>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</si>
  <si>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</si>
  <si>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</si>
  <si>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</si>
  <si>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</si>
  <si>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</si>
  <si>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</si>
  <si>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</si>
  <si>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</si>
  <si>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</si>
  <si>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</si>
  <si>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</si>
  <si>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</si>
  <si>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</si>
  <si>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</si>
  <si>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</si>
  <si>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</si>
  <si>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</si>
  <si>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</si>
  <si>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</si>
  <si>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</si>
  <si>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</si>
  <si>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</si>
  <si>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</si>
  <si>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</si>
  <si>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</si>
  <si>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</si>
  <si>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</si>
  <si>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</si>
  <si>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</si>
  <si>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</si>
  <si>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</si>
  <si>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</si>
  <si>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</si>
  <si>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</si>
  <si>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</si>
  <si>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</si>
  <si>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</si>
  <si>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</si>
  <si>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</si>
  <si>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</si>
  <si>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</si>
  <si>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</si>
  <si>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</si>
  <si>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</si>
  <si>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</si>
  <si>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</si>
  <si>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</si>
  <si>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</si>
  <si>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</si>
  <si>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</si>
  <si>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</si>
  <si>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</si>
  <si>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</si>
  <si>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</si>
  <si>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</si>
  <si>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</si>
  <si>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</si>
  <si>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</si>
  <si>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</si>
  <si>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</si>
  <si>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</si>
  <si>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</si>
  <si>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</si>
  <si>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</si>
  <si>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</si>
  <si>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</si>
  <si>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</si>
  <si>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</si>
  <si>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</si>
  <si>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</si>
  <si>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</si>
  <si>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</si>
  <si>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</si>
  <si>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</si>
  <si>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</si>
  <si>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</si>
  <si>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</si>
  <si>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</si>
  <si>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</si>
  <si>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</si>
  <si>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</si>
  <si>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</si>
  <si>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</si>
  <si>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</si>
  <si>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</si>
  <si>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</si>
  <si>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</si>
  <si>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</si>
  <si>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FORNECIMENTO E INSTALAÇÃO.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</si>
  <si>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</si>
  <si>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</si>
  <si>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</si>
  <si>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</si>
  <si>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</si>
  <si>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</si>
  <si>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</si>
  <si>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</si>
  <si>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</si>
  <si>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</si>
  <si>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</si>
  <si>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</si>
  <si>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</si>
  <si>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</si>
  <si>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</si>
  <si>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</si>
  <si>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</si>
  <si>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</si>
  <si>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</si>
  <si>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</si>
  <si>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</si>
  <si>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</si>
  <si>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</si>
  <si>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</si>
  <si>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</si>
  <si>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</si>
  <si>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</si>
  <si>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</si>
  <si>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</si>
  <si>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</si>
  <si>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</si>
  <si>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</si>
  <si>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</si>
  <si>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</si>
  <si>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</si>
  <si>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</si>
  <si>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</si>
  <si>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</si>
  <si>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</si>
  <si>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</si>
  <si>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</si>
  <si>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</si>
  <si>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</si>
  <si>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</si>
  <si>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</si>
  <si>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</si>
  <si>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</si>
  <si>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</si>
  <si>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</si>
  <si>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</si>
  <si>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</si>
  <si>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</si>
  <si>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</si>
  <si>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</si>
  <si>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</si>
  <si>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</si>
  <si>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</si>
  <si>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</si>
  <si>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</si>
  <si>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</si>
  <si>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</si>
  <si>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</si>
  <si>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</si>
  <si>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</si>
  <si>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</si>
  <si>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</si>
  <si>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</si>
  <si>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</si>
  <si>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</si>
  <si>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</si>
  <si>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</si>
  <si>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</si>
  <si>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</si>
  <si>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</si>
  <si>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</si>
  <si>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</si>
  <si>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</si>
  <si>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</si>
  <si>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</si>
  <si>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</si>
  <si>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</si>
  <si>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</si>
  <si>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</si>
  <si>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</si>
  <si>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</si>
  <si>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</si>
  <si>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</si>
  <si>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</si>
  <si>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</si>
  <si>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</si>
  <si>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</si>
  <si>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</si>
  <si>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</si>
  <si>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</si>
  <si>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</si>
  <si>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</si>
  <si>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</si>
  <si>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</si>
  <si>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</si>
  <si>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</si>
  <si>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</si>
  <si>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</si>
  <si>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</si>
  <si>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</si>
  <si>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</si>
  <si>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</si>
  <si>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</si>
  <si>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</si>
  <si>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</si>
  <si>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</si>
  <si>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</si>
  <si>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</si>
  <si>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</si>
  <si>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</si>
  <si>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</si>
  <si>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</si>
  <si>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</si>
  <si>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</si>
  <si>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</si>
  <si>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</si>
  <si>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</si>
  <si>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</si>
  <si>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</si>
  <si>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</si>
  <si>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</si>
  <si>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</si>
  <si>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</si>
  <si>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</si>
  <si>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</si>
  <si>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</si>
  <si>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</si>
  <si>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</si>
  <si>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</si>
  <si>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</si>
  <si>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</si>
  <si>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</si>
  <si>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</si>
  <si>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</si>
  <si>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</si>
  <si>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</si>
  <si>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</si>
  <si>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</si>
  <si>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</si>
  <si>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</si>
  <si>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</si>
  <si>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4 CAMINHÕES BASCULANTES DE 14 M³, DMT DE 2 KM E VELOCIDADE MÉDIA 22 KM/H. AF_12/2013</t>
  </si>
  <si>
    <t>ESCAVAÇÃO VERTICAL A CÉU ABERTO, INCLUINDO CARGA, DESCARGA E TRANSPORTE, EM SOLO DE 1ª CATEGORIA COM ESCAVADEIRA HIDRÁULICA (CAÇAMBA: 0,8 M³ / 111 HP), FROTA DE 4 CAMINHÕES BASCULANTES DE 14 M³, DMT DE 2 KM E VELOCIDADE MÉDIA 35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</si>
  <si>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</si>
  <si>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</si>
  <si>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</si>
  <si>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</si>
  <si>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</si>
  <si>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</si>
  <si>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</si>
  <si>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</si>
  <si>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</si>
  <si>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4 CAMINHÕES BASCULANTES DE 18 M³, DMT DE 2 KM E VELOCIDADE MÉDIA 22 KM/H. AF_12/2013</t>
  </si>
  <si>
    <t>ESCAVAÇÃO VERTICAL A CÉU ABERTO, INCLUINDO CARGA, DESCARGA E TRANSPORTE, EM SOLO DE 1ª CATEGORIA COM ESCAVADEIRA HIDRÁULICA (CAÇAMBA: 0,8 M³ / 111 HP), FROTA DE 3 CAMINHÕES BASCULANTES DE 18 M³, DMT DE 2 KM E VELOCIDADE MÉDIA 35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</si>
  <si>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</si>
  <si>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</si>
  <si>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</si>
  <si>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</si>
  <si>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</si>
  <si>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</si>
  <si>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</si>
  <si>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</si>
  <si>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</si>
  <si>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5 CAMINHÕES BASCULANTES DE 14 M³, DMT DE 2 KM E VELOCIDADE MÉDIA 22 KM/H. AF_12/2013</t>
  </si>
  <si>
    <t>ESCAVAÇÃO VERTICAL A CÉU ABERTO, INCLUINDO CARGA, DESCARGA E TRANSPORTE, EM SOLO DE 1ª CATEGORIA COM ESCAVADEIRA HIDRÁULICA (CAÇAMBA: 1,2 M³ / 155 HP), FROTA DE 5 CAMINHÕES BASCULANTES DE 14 M³, DMT DE 2 KM E VELOCIDADE MÉDIA 35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</si>
  <si>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</si>
  <si>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</si>
  <si>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</si>
  <si>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</si>
  <si>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</si>
  <si>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</si>
  <si>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</si>
  <si>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</si>
  <si>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</si>
  <si>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5 CAMINHÕES BASCULANTES DE 18 M³, DMT DE 2 KM E VELOCIDADE MÉDIA 22 KM/H. AF_12/2013</t>
  </si>
  <si>
    <t>ESCAVAÇÃO VERTICAL A CÉU ABERTO, INCLUINDO CARGA, DESCARGA E TRANSPORTE, EM SOLO DE 1ª CATEGORIA COM ESCAVADEIRA HIDRÁULICA (CAÇAMBA: 1,2 M³ / 155 HP), FROTA DE 4 CAMINHÕES BASCULANTES DE 18 M³, DMT DE 2 KM E VELOCIDADE MÉDIA 35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</si>
  <si>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</si>
  <si>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</si>
  <si>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</si>
  <si>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</si>
  <si>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</si>
  <si>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</si>
  <si>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</si>
  <si>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</si>
  <si>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</si>
  <si>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</si>
  <si>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</si>
  <si>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</si>
  <si>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</si>
  <si>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</si>
  <si>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</si>
  <si>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</si>
  <si>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</si>
  <si>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</si>
  <si>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</si>
  <si>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</si>
  <si>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</si>
  <si>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</si>
  <si>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</si>
  <si>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</si>
  <si>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</si>
  <si>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</si>
  <si>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</si>
  <si>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</si>
  <si>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</si>
  <si>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</si>
  <si>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</si>
  <si>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</si>
  <si>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</si>
  <si>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</si>
  <si>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</si>
  <si>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</si>
  <si>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</si>
  <si>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</si>
  <si>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</si>
  <si>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</si>
  <si>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</si>
  <si>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</si>
  <si>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</si>
  <si>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</si>
  <si>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</si>
  <si>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</si>
  <si>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</si>
  <si>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</si>
  <si>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</si>
  <si>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</si>
  <si>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</si>
  <si>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</si>
  <si>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</si>
  <si>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</si>
  <si>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</si>
  <si>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</si>
  <si>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</si>
  <si>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</si>
  <si>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</si>
  <si>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</si>
  <si>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</si>
  <si>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</si>
  <si>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</si>
  <si>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</si>
  <si>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</si>
  <si>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</si>
  <si>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</si>
  <si>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</si>
  <si>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</si>
  <si>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</si>
  <si>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</si>
  <si>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</si>
  <si>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</si>
  <si>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</si>
  <si>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</si>
  <si>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</si>
  <si>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</si>
  <si>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</si>
  <si>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</si>
  <si>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</si>
  <si>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</si>
  <si>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</si>
  <si>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</si>
  <si>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</si>
  <si>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</si>
  <si>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</si>
  <si>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</si>
  <si>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</si>
  <si>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</si>
  <si>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</si>
  <si>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</si>
  <si>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</si>
  <si>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</si>
  <si>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</si>
  <si>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</si>
  <si>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</si>
  <si>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</si>
  <si>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</si>
  <si>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</si>
  <si>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</si>
  <si>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</si>
  <si>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</si>
  <si>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</si>
  <si>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</si>
  <si>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</si>
  <si>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</si>
  <si>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</si>
  <si>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</si>
  <si>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</si>
  <si>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</si>
  <si>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</si>
  <si>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</si>
  <si>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</si>
  <si>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</si>
  <si>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</si>
  <si>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</si>
  <si>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</si>
  <si>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</si>
  <si>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</si>
  <si>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</si>
  <si>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</si>
  <si>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</si>
  <si>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</si>
  <si>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</si>
  <si>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</si>
  <si>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</si>
  <si>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</si>
  <si>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</si>
  <si>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</si>
  <si>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</si>
  <si>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</si>
  <si>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</si>
  <si>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</si>
  <si>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</si>
  <si>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</si>
  <si>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</si>
  <si>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</si>
  <si>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</si>
  <si>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</si>
  <si>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</si>
  <si>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</si>
  <si>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</si>
  <si>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</si>
  <si>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</si>
  <si>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</si>
  <si>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</si>
  <si>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</si>
  <si>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</si>
  <si>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</si>
  <si>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</si>
  <si>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</si>
  <si>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</si>
  <si>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</si>
  <si>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</si>
  <si>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</si>
  <si>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</si>
  <si>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</si>
  <si>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</si>
  <si>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</si>
  <si>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</si>
  <si>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</si>
  <si>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</si>
  <si>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</si>
  <si>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</si>
  <si>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</si>
  <si>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</si>
  <si>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</si>
  <si>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</si>
  <si>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</si>
  <si>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</si>
  <si>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</si>
  <si>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</si>
  <si>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</si>
  <si>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</si>
  <si>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</si>
  <si>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</si>
  <si>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</si>
  <si>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</si>
  <si>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</si>
  <si>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</si>
  <si>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</si>
  <si>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</si>
  <si>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</si>
  <si>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</si>
  <si>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</si>
  <si>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</si>
  <si>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</si>
  <si>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</si>
  <si>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</si>
  <si>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</si>
  <si>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</si>
  <si>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</si>
  <si>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</si>
  <si>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</si>
  <si>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</si>
  <si>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</si>
  <si>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</si>
  <si>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</si>
  <si>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</si>
  <si>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</si>
  <si>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</si>
  <si>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</si>
  <si>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</si>
  <si>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</si>
  <si>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</si>
  <si>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</si>
  <si>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</si>
  <si>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</si>
  <si>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</si>
  <si>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</si>
  <si>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</si>
  <si>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</si>
  <si>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</si>
  <si>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</si>
  <si>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</si>
  <si>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</si>
  <si>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</si>
  <si>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</si>
  <si>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</si>
  <si>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</si>
  <si>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</si>
  <si>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</si>
  <si>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</si>
  <si>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</si>
  <si>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</si>
  <si>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</si>
  <si>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</si>
  <si>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</si>
  <si>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</si>
  <si>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</si>
  <si>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</si>
  <si>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</si>
  <si>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</si>
  <si>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</si>
  <si>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</si>
  <si>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</si>
  <si>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</si>
  <si>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</si>
  <si>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</si>
  <si>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</si>
  <si>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</si>
  <si>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</si>
  <si>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</si>
  <si>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</si>
  <si>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</si>
  <si>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</si>
  <si>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</si>
  <si>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</si>
  <si>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</si>
  <si>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</si>
  <si>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</si>
  <si>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</si>
  <si>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</si>
  <si>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</si>
  <si>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</si>
  <si>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</si>
  <si>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</si>
  <si>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</si>
  <si>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</si>
  <si>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</si>
  <si>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</si>
  <si>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</si>
  <si>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</si>
  <si>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</si>
  <si>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</si>
  <si>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</si>
  <si>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</si>
  <si>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</si>
  <si>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</si>
  <si>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</si>
  <si>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</si>
  <si>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</si>
  <si>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</si>
  <si>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</si>
  <si>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</si>
  <si>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</si>
  <si>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</si>
  <si>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</si>
  <si>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</si>
  <si>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</si>
  <si>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</si>
  <si>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</si>
  <si>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</si>
  <si>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</si>
  <si>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</si>
  <si>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</si>
  <si>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</si>
  <si>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</si>
  <si>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</si>
  <si>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</si>
  <si>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</si>
  <si>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</si>
  <si>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</si>
  <si>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</si>
  <si>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</si>
  <si>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</si>
  <si>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</si>
  <si>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</si>
  <si>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</si>
  <si>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</si>
  <si>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</si>
  <si>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</si>
  <si>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</si>
  <si>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</si>
  <si>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</si>
  <si>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</si>
  <si>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</si>
  <si>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</si>
  <si>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</si>
  <si>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</si>
  <si>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</si>
  <si>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</si>
  <si>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</si>
  <si>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</si>
  <si>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</si>
  <si>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</si>
  <si>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</si>
  <si>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</si>
  <si>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</si>
  <si>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</si>
  <si>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</si>
  <si>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</si>
  <si>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</si>
  <si>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</si>
  <si>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</si>
  <si>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</si>
  <si>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</si>
  <si>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</si>
  <si>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</si>
  <si>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</si>
  <si>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</si>
  <si>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</si>
  <si>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</si>
  <si>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</si>
  <si>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</si>
  <si>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</si>
  <si>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</si>
  <si>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</si>
  <si>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</si>
  <si>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</si>
  <si>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</si>
  <si>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</si>
  <si>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</si>
  <si>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</si>
  <si>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</si>
  <si>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</si>
  <si>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</si>
  <si>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</si>
  <si>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</si>
  <si>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</si>
  <si>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</si>
  <si>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</si>
  <si>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</si>
  <si>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</si>
  <si>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</si>
  <si>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</si>
  <si>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</si>
  <si>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</si>
  <si>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</si>
  <si>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</si>
  <si>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</si>
  <si>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</si>
  <si>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</si>
  <si>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</si>
  <si>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</si>
  <si>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</si>
  <si>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</si>
  <si>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</si>
  <si>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</si>
  <si>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</si>
  <si>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</si>
  <si>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</si>
  <si>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</si>
  <si>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</si>
  <si>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</si>
  <si>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</si>
  <si>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</si>
  <si>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</si>
  <si>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</si>
  <si>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</si>
  <si>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</si>
  <si>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</si>
  <si>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</si>
  <si>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</si>
  <si>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</si>
  <si>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</si>
  <si>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</si>
  <si>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</si>
  <si>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</si>
  <si>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</si>
  <si>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</si>
  <si>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</si>
  <si>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</si>
  <si>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</si>
  <si>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</si>
  <si>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</si>
  <si>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</si>
  <si>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</si>
  <si>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</si>
  <si>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</si>
  <si>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</si>
  <si>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</si>
  <si>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</si>
  <si>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</si>
  <si>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</si>
  <si>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</si>
  <si>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</si>
  <si>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</si>
  <si>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</si>
  <si>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</si>
  <si>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</si>
  <si>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</si>
  <si>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</si>
  <si>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</si>
  <si>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</si>
  <si>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</si>
  <si>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</si>
  <si>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</si>
  <si>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</si>
  <si>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</si>
  <si>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</si>
  <si>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</si>
  <si>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</si>
  <si>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</si>
  <si>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</si>
  <si>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</si>
  <si>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</si>
  <si>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</si>
  <si>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</si>
  <si>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DE ALUMÍNIO DE ABRIR COM LAMBRI, COMM GUARNIÇÃO, FIXAÇÃO COM PARAFUSOS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</si>
  <si>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</si>
  <si>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</si>
  <si>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</si>
  <si>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</si>
  <si>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</si>
  <si>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</si>
  <si>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</si>
  <si>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</si>
  <si>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</si>
  <si>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</si>
  <si>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</si>
  <si>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</si>
  <si>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</si>
  <si>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</si>
  <si>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</si>
  <si>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</si>
  <si>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</si>
  <si>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</si>
  <si>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</si>
  <si>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</si>
  <si>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</si>
  <si>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</si>
  <si>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</si>
  <si>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</si>
  <si>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</si>
  <si>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</si>
  <si>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</si>
  <si>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</si>
  <si>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</si>
  <si>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</si>
  <si>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</si>
  <si>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</si>
  <si>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</si>
  <si>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</si>
  <si>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</si>
  <si>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</si>
  <si>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</si>
  <si>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</si>
  <si>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</si>
  <si>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</si>
  <si>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</si>
  <si>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</si>
  <si>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</si>
  <si>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</si>
  <si>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</si>
  <si>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</si>
  <si>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</si>
  <si>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</si>
  <si>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</si>
  <si>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</si>
  <si>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</si>
  <si>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</si>
  <si>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</si>
  <si>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</si>
  <si>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</si>
  <si>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</si>
  <si>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</si>
  <si>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</si>
  <si>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</si>
  <si>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</si>
  <si>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</si>
  <si>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</si>
  <si>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</si>
  <si>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</si>
  <si>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</si>
  <si>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</si>
  <si>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</si>
  <si>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</si>
  <si>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</si>
  <si>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</si>
  <si>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</si>
  <si>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</si>
  <si>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</si>
  <si>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</si>
  <si>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</si>
  <si>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</si>
  <si>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</si>
  <si>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</si>
  <si>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</si>
  <si>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</si>
  <si>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</si>
  <si>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</si>
  <si>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</si>
  <si>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</si>
  <si>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</si>
  <si>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</si>
  <si>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</si>
  <si>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</si>
  <si>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</si>
  <si>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</si>
  <si>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</si>
  <si>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</si>
  <si>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</si>
  <si>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</si>
  <si>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</si>
  <si>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</si>
  <si>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</si>
  <si>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</si>
  <si>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</si>
  <si>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</si>
  <si>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</si>
  <si>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</si>
  <si>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</si>
  <si>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</si>
  <si>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</si>
  <si>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</si>
  <si>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</si>
  <si>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</si>
  <si>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</si>
  <si>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</si>
  <si>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</si>
  <si>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</si>
  <si>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</si>
  <si>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</si>
  <si>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</si>
  <si>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</si>
  <si>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</si>
  <si>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</si>
  <si>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</si>
  <si>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</si>
  <si>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</si>
  <si>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</si>
  <si>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</si>
  <si>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</si>
  <si>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</si>
  <si>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</si>
  <si>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</si>
  <si>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</si>
  <si>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</si>
  <si>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</si>
  <si>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</si>
  <si>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</si>
  <si>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</si>
  <si>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</si>
  <si>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</si>
  <si>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</si>
  <si>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</si>
  <si>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</si>
  <si>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</si>
  <si>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</si>
  <si>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</si>
  <si>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</si>
  <si>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</si>
  <si>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</si>
  <si>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</si>
  <si>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</si>
  <si>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</si>
  <si>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</si>
  <si>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</si>
  <si>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</si>
  <si>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</si>
  <si>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</si>
  <si>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</si>
  <si>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</si>
  <si>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</si>
  <si>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</si>
  <si>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</si>
  <si>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</si>
  <si>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</si>
  <si>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</si>
  <si>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</si>
  <si>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</si>
  <si>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</si>
  <si>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</si>
  <si>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</si>
  <si>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</si>
  <si>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</si>
  <si>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</si>
  <si>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</si>
  <si>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</si>
  <si>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</si>
  <si>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</si>
  <si>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</si>
  <si>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</si>
  <si>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</si>
  <si>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</si>
  <si>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</si>
  <si>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</si>
  <si>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</si>
  <si>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</si>
  <si>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</si>
  <si>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</si>
  <si>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</si>
  <si>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</si>
  <si>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</si>
  <si>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</si>
  <si>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</si>
  <si>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</si>
  <si>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</si>
  <si>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</si>
  <si>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</si>
  <si>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</si>
  <si>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</si>
  <si>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</si>
  <si>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</si>
  <si>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</si>
  <si>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</si>
  <si>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</si>
  <si>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</si>
  <si>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</si>
  <si>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</si>
  <si>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</si>
  <si>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</si>
  <si>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</si>
  <si>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</si>
  <si>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</si>
  <si>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</si>
  <si>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</si>
  <si>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</si>
  <si>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</si>
  <si>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</si>
  <si>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</si>
  <si>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</si>
  <si>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</si>
  <si>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</si>
  <si>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</si>
  <si>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</si>
  <si>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</si>
  <si>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</si>
  <si>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</si>
  <si>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</si>
  <si>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</si>
  <si>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</si>
  <si>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</si>
  <si>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</si>
  <si>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</si>
  <si>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</si>
  <si>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</si>
  <si>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</si>
  <si>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</si>
  <si>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</si>
  <si>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</si>
  <si>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</si>
  <si>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</si>
  <si>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</si>
  <si>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</si>
  <si>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</si>
  <si>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</si>
  <si>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</si>
  <si>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</si>
  <si>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</si>
  <si>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</si>
  <si>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</si>
  <si>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</si>
  <si>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</si>
  <si>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</si>
  <si>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</si>
  <si>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</si>
  <si>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</si>
  <si>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</si>
  <si>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</si>
  <si>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</si>
  <si>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</si>
  <si>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</si>
  <si>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</si>
  <si>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</si>
  <si>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</si>
  <si>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</si>
  <si>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</si>
  <si>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</si>
  <si>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</si>
  <si>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</si>
  <si>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</si>
  <si>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</si>
  <si>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</si>
  <si>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</si>
  <si>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</si>
  <si>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</si>
  <si>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</si>
  <si>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</si>
  <si>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</si>
  <si>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</si>
  <si>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</si>
  <si>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</si>
  <si>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</si>
  <si>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EM COBRE RÍGIDO, DN 22 CLASSE E, SEM ISOLAMENTO, INSTALADO EM PRUMADA - FORNECIMENTO E INSTALAÇÃO. AF_12/2015</t>
  </si>
  <si>
    <t>TUBO EM COBRE RÍGIDO, DN 28 CLASSE E, SEM ISOLAMENTO, INSTALADO EM PRUMADA - FORNECIMENTO E INSTALAÇÃO. AF_12/2015</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</si>
  <si>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</si>
  <si>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</si>
  <si>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</si>
  <si>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TUBO EM COBRE RÍGIDO, DN 66 CLASSE E, SEM ISOLAMENTO, INSTALADO EM PRUMADA - FORNECIMENTO E INSTALAÇÃO. AF_12/2015</t>
  </si>
  <si>
    <t>LUVA DE COBRE, SEM ANEL DE SOLDA, DN 22 MM, INSTALADO EM PRUMADA - FORNECIMENTO E INSTALAÇÃO. AF_12/2015_P</t>
  </si>
  <si>
    <t>LUVA DE COBRE, SEM ANEL DE SOLDA, DN 28 MM, INSTALADO EM PRUMADA - FORNECIMENTO E INSTALAÇÃO. AF_12/2015_P</t>
  </si>
  <si>
    <t>LUVA DE COBRE, SEM ANEL DE SOLDA, DN 35 MM, INSTALADO EM PRUMADA - FORNECIMENTO E INSTALAÇÃO. AF_12/2015_P</t>
  </si>
  <si>
    <t>LUVA DE COBRE, SEM ANEL DE SOLDA, DN 42 MM, INSTALADO EM PRUMADA - FORNECIMENTO E INSTALAÇÃO. AF_12/2015_P</t>
  </si>
  <si>
    <t>LUVA DE COBRE, SEM ANEL DE SOLDA, DN 54 MM, INSTALADO EM PRUMADA - FORNECIMENTO E INSTALAÇÃO. AF_12/2015_P</t>
  </si>
  <si>
    <t>LUVA DE COBRE, SEM ANEL DE SOLDA, DN 66 MM, INSTALADO EM PRUMADA - FORNECIMENTO E INSTALAÇÃO. AF_12/2015_P</t>
  </si>
  <si>
    <t>TE DE COBRE, SEM ANEL DE SOLDA, DN 22 MM, INSTALADO EM PRUMADA - FORNECIMENTO E INSTALAÇÃO. AF_12/2015_P</t>
  </si>
  <si>
    <t>TE DE COBRE, SEM ANEL DE SOLDA, DN 28 MM, INSTALADO EM PRUMADA - FORNECIMENTO E INSTALAÇÃO. AF_12/2015_P</t>
  </si>
  <si>
    <t>TE DE COBRE, SEM ANEL DE SOLDA, DN 35 MM, INSTALADO EM PRUMADA - FORNECIMENTO E INSTALAÇÃO. AF_12/2015_P</t>
  </si>
  <si>
    <t>TE DE COBRE, SEM ANEL DE SOLDA, DN 42 MM, INSTALADO EM PRUMADA - FORNECIMENTO E INSTALAÇÃO. AF_12/2015_P</t>
  </si>
  <si>
    <t>TE DE COBRE, SEM ANEL DE SOLDA, DN 54 MM, INSTALADO EM PRUMADA - FORNECIMENTO E INSTALAÇÃO. AF_12/2015_P</t>
  </si>
  <si>
    <t>TE DE COBRE, SEM ANEL DE SOLDA, DN 66 MM, INSTALADO EM PRUMADA - FORNECIMENTO E INSTALAÇÃO. AF_12/2015_P</t>
  </si>
  <si>
    <t>TUBO EM COBRE RÍGIDO, DN 15 CLASSE E, SEM ISOLAMENTO, INSTALADO EM RAMAL DE DISTRIBUIÇÃO - FORNECIMENTO E INSTALAÇÃO. AF_12/2015</t>
  </si>
  <si>
    <t>TUBO EM COBRE RÍGIDO, DN 22 CLASSE E, SEM ISOLAMENTO, INSTALADO EM RAMAL DE DISTRIBUIÇÃO - FORNECIMENTO E INSTALAÇÃO. AF_12/2015</t>
  </si>
  <si>
    <t>TUBO EM COBRE RÍGIDO, DN 28 CLASSE E, SEM ISOLAMENTO, INSTALADO EM RAMAL DE DISTRIBUIÇÃO - FORNECIMENTO E INSTALAÇÃO. AF_12/2015</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</si>
  <si>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</si>
  <si>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</si>
  <si>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</si>
  <si>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</si>
  <si>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TE DE COBRE, SEM ANEL DE SOLDA, DN 22 MM, INSTALADO EM RAMAL DE DISTRIBUIÇÃO - FORNECIMENTO E INSTALAÇÃO. AF_12/2015_P</t>
  </si>
  <si>
    <t>TE DE COBRE, SEM ANEL DE SOLDA, DN 28 MM, INSTALADO EM RAMAL DE DISTRIBUIÇÃO - FORNECIMENTO E INSTALAÇÃO. AF_12/2015_P</t>
  </si>
  <si>
    <t>TUBO EM COBRE RÍGIDO, DN 15 CLASSE E, SEM ISOLAMENTO, INSTALADO EM RAMAL E SUB-RAMAL - FORNECIMENTO E INSTALAÇÃO. AF_12/2015</t>
  </si>
  <si>
    <t>TUBO EM COBRE RÍGIDO, DN 22 CLASSE E, SEM ISOLAMENTO, INSTALADO EM RAMAL E SUB-RAMAL - FORNECIMENTO E INSTALAÇÃO. AF_12/2015</t>
  </si>
  <si>
    <t>TUBO EM COBRE RÍGIDO, DN 28 CLASSE E, SEM ISOLAMENTO, INSTALADO EM RAMAL E SUB-RAMAL - FORNECIMENTO E INSTALAÇÃO. AF_12/2015</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</si>
  <si>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</si>
  <si>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</si>
  <si>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</si>
  <si>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TE DE COBRE, SEM ANEL DE SOLDA, DN 15 MM, INSTALADO EM RAMAL E SUB-RAMAL - FORNECIMENTO E INSTALAÇÃO. AF_12/2015_P</t>
  </si>
  <si>
    <t>TE DE COBRE, SEM ANEL DE SOLDA, DN 22 MM, INSTALADO EM RAMAL E SUB-RAMAL - FORNECIMENTO E INSTALAÇÃO. AF_12/2015_P</t>
  </si>
  <si>
    <t>TE DE COBRE, SEM ANEL DE SOLDA, DN 28 MM, INSTALADO EM RAMAL E SUB-RAMAL - FORNECIMENTO E INSTALAÇÃO. AF_12/2015_P</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</si>
  <si>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</si>
  <si>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</si>
  <si>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</si>
  <si>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</si>
  <si>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</si>
  <si>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</si>
  <si>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</si>
  <si>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</si>
  <si>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</si>
  <si>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</si>
  <si>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</si>
  <si>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</si>
  <si>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</si>
  <si>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</si>
  <si>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</si>
  <si>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</si>
  <si>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</si>
  <si>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</si>
  <si>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</si>
  <si>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</si>
  <si>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</si>
  <si>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</si>
  <si>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</si>
  <si>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</si>
  <si>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</si>
  <si>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</si>
  <si>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</si>
  <si>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</si>
  <si>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</si>
  <si>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</si>
  <si>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</si>
  <si>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</si>
  <si>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</si>
  <si>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</si>
  <si>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</si>
  <si>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</si>
  <si>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</si>
  <si>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</si>
  <si>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</si>
  <si>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</si>
  <si>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</si>
  <si>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</si>
  <si>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</si>
  <si>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</si>
  <si>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</si>
  <si>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</si>
  <si>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</si>
  <si>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</si>
  <si>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</si>
  <si>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</si>
  <si>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</si>
  <si>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</si>
  <si>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</si>
  <si>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</si>
  <si>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</si>
  <si>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</si>
  <si>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</si>
  <si>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</si>
  <si>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</si>
  <si>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</si>
  <si>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</si>
  <si>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</si>
  <si>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</si>
  <si>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</si>
  <si>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</si>
  <si>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</si>
  <si>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</si>
  <si>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</si>
  <si>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</si>
  <si>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</si>
  <si>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</si>
  <si>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</si>
  <si>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</si>
  <si>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</si>
  <si>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</si>
  <si>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</si>
  <si>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</si>
  <si>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</si>
  <si>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</si>
  <si>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</si>
  <si>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</si>
  <si>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</si>
  <si>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</si>
  <si>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</si>
  <si>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</si>
  <si>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</si>
  <si>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</si>
  <si>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</si>
  <si>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</si>
  <si>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</si>
  <si>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</si>
  <si>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</si>
  <si>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</si>
  <si>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</si>
  <si>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</si>
  <si>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</si>
  <si>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</si>
  <si>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</si>
  <si>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</si>
  <si>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</si>
  <si>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</si>
  <si>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</si>
  <si>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</si>
  <si>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</si>
  <si>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</si>
  <si>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</si>
  <si>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</si>
  <si>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</si>
  <si>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</si>
  <si>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</si>
  <si>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</si>
  <si>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</si>
  <si>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</si>
  <si>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</si>
  <si>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</si>
  <si>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</si>
  <si>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</si>
  <si>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</si>
  <si>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</si>
  <si>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</si>
  <si>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</si>
  <si>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</si>
  <si>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</si>
  <si>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</si>
  <si>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</si>
  <si>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</si>
  <si>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</si>
  <si>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</si>
  <si>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</si>
  <si>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</si>
  <si>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</si>
  <si>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</si>
  <si>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</si>
  <si>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</si>
  <si>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</si>
  <si>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</si>
  <si>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</si>
  <si>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</si>
  <si>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</si>
  <si>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</si>
  <si>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</si>
  <si>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</si>
  <si>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</si>
  <si>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</si>
  <si>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</si>
  <si>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</si>
  <si>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</si>
  <si>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</si>
  <si>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</si>
  <si>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</si>
  <si>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</si>
  <si>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</si>
  <si>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</si>
  <si>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</si>
  <si>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</si>
  <si>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</si>
  <si>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</si>
  <si>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</si>
  <si>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</si>
  <si>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</si>
  <si>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</si>
  <si>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</si>
  <si>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</si>
  <si>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</si>
  <si>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</si>
  <si>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</si>
  <si>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</si>
  <si>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</si>
  <si>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</si>
  <si>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</si>
  <si>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</si>
  <si>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</si>
  <si>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</si>
  <si>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</si>
  <si>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</si>
  <si>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</si>
  <si>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</si>
  <si>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</si>
  <si>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</si>
  <si>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</si>
  <si>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</si>
  <si>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</si>
  <si>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</si>
  <si>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</si>
  <si>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</si>
  <si>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</si>
  <si>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</si>
  <si>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</si>
  <si>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</si>
  <si>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</si>
  <si>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</si>
  <si>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</si>
  <si>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</si>
  <si>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</si>
  <si>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</si>
  <si>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</si>
  <si>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</si>
  <si>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</si>
  <si>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</si>
  <si>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</si>
  <si>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</si>
  <si>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</si>
  <si>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</si>
  <si>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</si>
  <si>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</si>
  <si>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</si>
  <si>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</si>
  <si>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</si>
  <si>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</si>
  <si>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</si>
  <si>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</si>
  <si>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</si>
  <si>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</si>
  <si>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</si>
  <si>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</si>
  <si>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</si>
  <si>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</si>
  <si>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</si>
  <si>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</si>
  <si>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</si>
  <si>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</si>
  <si>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</si>
  <si>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</si>
  <si>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</si>
  <si>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</si>
  <si>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</si>
  <si>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</si>
  <si>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</si>
  <si>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</si>
  <si>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</si>
  <si>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</si>
  <si>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</si>
  <si>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</si>
  <si>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</si>
  <si>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</si>
  <si>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</si>
  <si>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</si>
  <si>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</si>
  <si>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</si>
  <si>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</si>
  <si>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</si>
  <si>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</si>
  <si>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</si>
  <si>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</si>
  <si>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</si>
  <si>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</si>
  <si>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</si>
  <si>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</si>
  <si>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</si>
  <si>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</si>
  <si>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</si>
  <si>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</si>
  <si>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</si>
  <si>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</si>
  <si>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</si>
  <si>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</si>
  <si>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</si>
  <si>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</si>
  <si>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</si>
  <si>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</si>
  <si>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</si>
  <si>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</si>
  <si>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</si>
  <si>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</si>
  <si>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</si>
  <si>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</si>
  <si>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</si>
  <si>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</si>
  <si>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</si>
  <si>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</si>
  <si>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</si>
  <si>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</si>
  <si>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</si>
  <si>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</si>
  <si>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</si>
  <si>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</si>
  <si>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</si>
  <si>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</si>
  <si>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</si>
  <si>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</si>
  <si>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</si>
  <si>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</si>
  <si>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</si>
  <si>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</si>
  <si>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</si>
  <si>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</si>
  <si>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</si>
  <si>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</si>
  <si>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</si>
  <si>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</si>
  <si>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</si>
  <si>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</si>
  <si>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</si>
  <si>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</si>
  <si>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</si>
  <si>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</si>
  <si>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</si>
  <si>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</si>
  <si>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</si>
  <si>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</si>
  <si>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</si>
  <si>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</si>
  <si>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</si>
  <si>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</si>
  <si>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</si>
  <si>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</si>
  <si>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</si>
  <si>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</si>
  <si>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</si>
  <si>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</si>
  <si>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</si>
  <si>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</si>
  <si>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</si>
  <si>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</si>
  <si>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</si>
  <si>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</si>
  <si>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</si>
  <si>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</si>
  <si>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</si>
  <si>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MURO DE GABIÃO, ENCHIMENTO COM PEDRA DE MÃO TIPO RACHÃO, COM SOLO REFORÇADO, ALTURA DO MURO DE ATÉ 4 METROS - FORNECIMENTO E EXECUÇÃO. AF_12/2015</t>
  </si>
  <si>
    <t>MURO DE GABIÃO, ENCHIMENTO COM PEDRA DE MÃO TIPO RACHÃO, COM SOLO REFORÇADO, ALTURA DO MURO ACIMA DE 4 E ATÉ 12 METROS - FORNECIMENTO E EXECUÇÃO. AF_12/2015</t>
  </si>
  <si>
    <t>MURO DE GABIÃO, ENCHIMENTO COM PEDRA DE MÃO TIPO RACHÃO, COM SOLO REFORÇADO, ALTURA DO MURO ACIMA DE 12 E ATÉ 20 METROS - FORNECIMENTO E EXECUÇÃO. AF_12/2015</t>
  </si>
  <si>
    <t>MURO DE GABIÃO, ENCHIMENTO COM PEDRA DE MÃO TIPO RACHÃO, COM SOLO REFORÇADO, ALTURA DO MURO ACIMA DE 20 E ATÉ 28 METROS - FORNECIMENTO E EXECUÇÃO. AF_12/2015</t>
  </si>
  <si>
    <t>MURO DE GABIÃO, ENCHIMENTO COM RESÍDUO DE CONSTRUÇÃO E DEMOLIÇÃO, DE GRAVIDADE, COM GAIOLA TRAPEZOIDAL DE COMPRIMENTO IGUAL A 2 METROS, ALTURA DO MURO DE ATÉ 2 METROS - FORNECIMENTO E EXECUÇÃO. AF_12/2015</t>
  </si>
  <si>
    <t>MURO DE GABIÃO, ENCHIMENTO COM RESÍDUO DE CONSTRUÇÃO E DEMOLIÇÃO, DE GRAVIDADE, COM GAIOLA TRAPEZOIDAL DE COMPRIMENTO IGUAL A 2 METROS, ALTURA DO MURO ACIMA DE 2 E ATÉ 4 METROS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</si>
  <si>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</si>
  <si>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</si>
  <si>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</si>
  <si>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</si>
  <si>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</si>
  <si>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</si>
  <si>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</si>
  <si>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</si>
  <si>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</si>
  <si>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</si>
  <si>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</si>
  <si>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</si>
  <si>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</si>
  <si>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</si>
  <si>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</si>
  <si>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</si>
  <si>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</si>
  <si>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</si>
  <si>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</si>
  <si>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</si>
  <si>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</si>
  <si>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</si>
  <si>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</si>
  <si>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</si>
  <si>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</si>
  <si>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</si>
  <si>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</si>
  <si>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</si>
  <si>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</si>
  <si>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</si>
  <si>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</si>
  <si>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</si>
  <si>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</si>
  <si>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</si>
  <si>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</si>
  <si>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</si>
  <si>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</si>
  <si>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</si>
  <si>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</si>
  <si>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</si>
  <si>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</si>
  <si>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</si>
  <si>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</si>
  <si>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</si>
  <si>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</si>
  <si>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</si>
  <si>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</si>
  <si>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</si>
  <si>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</si>
  <si>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</si>
  <si>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</si>
  <si>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</si>
  <si>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</si>
  <si>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</si>
  <si>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</si>
  <si>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</si>
  <si>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</si>
  <si>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</si>
  <si>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</si>
  <si>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</si>
  <si>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</si>
  <si>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</si>
  <si>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</si>
  <si>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</si>
  <si>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</si>
  <si>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</si>
  <si>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</si>
  <si>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</si>
  <si>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</si>
  <si>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</si>
  <si>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</si>
  <si>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</si>
  <si>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</si>
  <si>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</si>
  <si>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</si>
  <si>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</si>
  <si>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</si>
  <si>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</si>
  <si>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</si>
  <si>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</si>
  <si>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</si>
  <si>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</si>
  <si>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</si>
  <si>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</si>
  <si>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</si>
  <si>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</si>
  <si>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</si>
  <si>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</si>
  <si>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</si>
  <si>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</si>
  <si>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</si>
  <si>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</si>
  <si>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</si>
  <si>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</si>
  <si>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</si>
  <si>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</si>
  <si>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</si>
  <si>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</si>
  <si>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</si>
  <si>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</si>
  <si>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</si>
  <si>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</si>
  <si>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</si>
  <si>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</si>
  <si>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</si>
  <si>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</si>
  <si>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</si>
  <si>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</si>
  <si>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</si>
  <si>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</si>
  <si>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</si>
  <si>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</si>
  <si>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</si>
  <si>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</si>
  <si>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</si>
  <si>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</si>
  <si>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</si>
  <si>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</si>
  <si>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</si>
  <si>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</si>
  <si>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</si>
  <si>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</si>
  <si>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</si>
  <si>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</si>
  <si>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</si>
  <si>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</si>
  <si>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</si>
  <si>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</si>
  <si>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</si>
  <si>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</si>
  <si>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</si>
  <si>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</si>
  <si>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</si>
  <si>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</si>
  <si>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</si>
  <si>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</si>
  <si>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</si>
  <si>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</si>
  <si>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</si>
  <si>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2.1/2" X 1.1/2", CONEXÃO ROSQUEADA, INSTALADO EM PRUMADAS - FORNECIMENTO E INSTALAÇÃO. AF_12/2015</t>
  </si>
  <si>
    <t>LUVA DE REDUÇÃO, EM FERRO GALVANIZADO, 3" X 2", CONEXÃO ROSQUEADA, INSTALADO EM PRUMADAS - FORNECIMENTO E INSTALAÇÃO.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</si>
  <si>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</si>
  <si>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</si>
  <si>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</si>
  <si>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LUVA DE REDUÇÃO, EM FERRO GALVANIZADO, 1" X 1/2", CONEXÃO ROSQUEADA, INSTALADO EM REDE DE ALIMENTAÇÃO PARA HIDRANTE - FORNECIMENTO E INSTALAÇÃO. AF_12/2015</t>
  </si>
  <si>
    <t>ARMAÇÃO DE ESTRUTURAS DE CONCRETO ARMADO, EXCETO VIGAS, PILARES, LAJES E FUNDAÇÕES, UTILIZANDO AÇO CA-50 DE 10,0 MM - MONTAGEM. AF_12/2015</t>
  </si>
  <si>
    <t>LUVA DE REDUÇÃO, EM FERRO GALVANIZADO, 1" X 3/4", CONEXÃO ROSQUEADA, INSTALADO EM REDE DE ALIMENTAÇÃO PARA HIDRANTE - FORNECIMENTO E INSTALAÇÃO.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</si>
  <si>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</si>
  <si>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</si>
  <si>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</si>
  <si>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</si>
  <si>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</si>
  <si>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</si>
  <si>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</si>
  <si>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1.1/2" X 1.1/4", CONEXÃO ROSQUEADA, INSTALADO EM REDE DE ALIMENTAÇÃO PARA HIDRANTE - FORNECIMENTO E INSTALAÇÃO. AF_12/2015</t>
  </si>
  <si>
    <t>LUVA DE REDUÇÃO, EM FERRO GALVANIZADO, 1.1/2" X 1", CONEXÃO ROSQUEADA, INSTALADO EM REDE DE ALIMENTAÇÃO PARA HIDRANTE - FORNECIMENTO E INSTALAÇÃO. AF_12/2015</t>
  </si>
  <si>
    <t>LUVA DE REDUÇÃO, EM FERRO GALVANIZADO, 1.1/2" X 3/4", CONEXÃO ROSQUEADA, INSTALADO EM REDE DE ALIMENTAÇÃO PARA HIDRANTE - FORNECIMENTO E INSTALAÇÃO. AF_12/2015</t>
  </si>
  <si>
    <t>LUVA DE REDUÇÃO, EM FERRO GALVANIZADO, 2" X 1.1/2", CONEXÃO ROSQUEADA, INSTALADO EM REDE DE ALIMENTAÇÃO PARA HIDRANTE - FORNECIMENTO E INSTALAÇÃO. AF_12/2015</t>
  </si>
  <si>
    <t>LUVA DE REDUÇÃO, EM FERRO GALVANIZADO, 2" X 1.1/4",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</si>
  <si>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</si>
  <si>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2.1/2" X 1.1/2", CONEXÃO ROSQUEADA, INSTALADO EM REDE DE ALIMENTAÇÃO PARA HIDRANTE - FORNECIMENTO E INSTALAÇÃO. AF_12/2015</t>
  </si>
  <si>
    <t>LUVA DE REDUÇÃO, EM FERRO GALVANIZADO, 2.1/2" X 2", CONEXÃO ROSQUEADA, INSTALADO EM REDE DE ALIMENTAÇÃO PARA HIDRANTE - FORNECIMENTO E INSTALAÇÃO. AF_12/2015</t>
  </si>
  <si>
    <t>LUVA DE REDUÇÃO, EM FERRO GALVANIZADO, 3" X 2.1/2",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</si>
  <si>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</si>
  <si>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</si>
  <si>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</si>
  <si>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1.1/4" X 1", CONEXÃO ROSQUEADA, INSTALADO EM REDE DE ALIMENTAÇÃO PARA SPRINKLER - FORNECIMENTO E INSTALAÇÃO. AF_12/2015</t>
  </si>
  <si>
    <t>LUVA DE REDUÇÃO, EM FERRO GALVANIZADO, 1.1/4" X 1/2", CONEXÃO ROSQUEADA, INSTALADO EM REDE DE ALIMENTAÇÃO PARA SPRINKLER - FORNECIMENTO E INSTALAÇÃO. AF_12/2015</t>
  </si>
  <si>
    <t>LUVA DE REDUÇÃO, EM FERRO GALVANIZADO, 1.1/4" X 3/4", CONEXÃO ROSQUEADA, INSTALADO EM REDE DE ALIMENTAÇÃO PARA SPRINKLER - FORNECIMENTO E INSTALAÇÃO. AF_12/2015</t>
  </si>
  <si>
    <t>LUVA DE REDUÇÃO, EM FERRO GALVANIZADO, 1.1/2" X 1.1/4", CONEXÃO ROSQUEADA, INSTALADO EM REDE DE ALIMENTAÇÃO PARA SPRINKLER - FORNECIMENTO E INSTALAÇÃO. AF_12/2015</t>
  </si>
  <si>
    <t>LUVA DE REDUÇÃO, EM FERRO GALVANIZADO, 1.1/2" X 1", CONEXÃO ROSQUEADA, INSTALADO EM REDE DE ALIMENTAÇÃO PARA SPRINKLER - FORNECIMENTO E INSTALAÇÃO. AF_12/2015</t>
  </si>
  <si>
    <t>LUVA DE REDUÇÃO, EM FERRO GALVANIZADO, 1.1/2" X 3/4", CONEXÃO ROSQUEADA, INSTALADO EM REDE DE ALIMENTAÇÃO PARA SPRINKLER - FORNECIMENTO E INSTALAÇÃO. AF_12/2015</t>
  </si>
  <si>
    <t>LUVA DE REDUÇÃO, EM FERRO GALVANIZADO, 2" X 1.1/2", CONEXÃO ROSQUEADA, INSTALADO EM REDE DE ALIMENTAÇÃO PARA SPRINKLER - FORNECIMENTO E INSTALAÇÃO. AF_12/2015</t>
  </si>
  <si>
    <t>LUVA DE REDUÇÃO, EM FERRO GALVANIZADO, 2" X 1.1/4",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</si>
  <si>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</si>
  <si>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</si>
  <si>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</si>
  <si>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</si>
  <si>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</si>
  <si>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</si>
  <si>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</si>
  <si>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</si>
  <si>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</si>
  <si>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</si>
  <si>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</si>
  <si>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</si>
  <si>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</si>
  <si>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</si>
  <si>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</si>
  <si>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</si>
  <si>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</si>
  <si>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</si>
  <si>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</si>
  <si>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</si>
  <si>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</si>
  <si>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</si>
  <si>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</si>
  <si>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</si>
  <si>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</si>
  <si>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</si>
  <si>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</si>
  <si>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</si>
  <si>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</si>
  <si>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</si>
  <si>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</si>
  <si>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</si>
  <si>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</si>
  <si>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</si>
  <si>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</si>
  <si>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</si>
  <si>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</si>
  <si>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</si>
  <si>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</si>
  <si>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</si>
  <si>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</si>
  <si>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</si>
  <si>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</si>
  <si>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</si>
  <si>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</si>
  <si>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</si>
  <si>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</si>
  <si>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</si>
  <si>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</si>
  <si>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</si>
  <si>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</si>
  <si>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</si>
  <si>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</si>
  <si>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</si>
  <si>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</si>
  <si>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</si>
  <si>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</si>
  <si>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</si>
  <si>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</si>
  <si>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</si>
  <si>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</si>
  <si>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CONECTOR EM BRONZE/LATÃO, SEM ANEL DE SOLDA, BOLSA X ROSCA F, 22 MM X 3/4, INSTALADO EM PRUMADA   FORNECIMENTO E INSTALAÇÃO. AF_01/2016_P</t>
  </si>
  <si>
    <t>CURVA DE TRANSPOSIÇÃO EM BRONZE/LATÃO, SEM ANEL DE SOLDA, BOLSA X BOLSA, DN 22 MM, INSTALADO EM PRUMADA   FORNECIMENTO E INSTALAÇÃO. AF_01/2016_P</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</si>
  <si>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</si>
  <si>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</si>
  <si>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</si>
  <si>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</si>
  <si>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CURVA DE TRANSPOSIÇÃO EM BRONZE/LATÃO, SEM ANEL DE SOLDA, BOLSA X BOLSA, 28 MM, INSTALADO EM PRUMADA   FORNECIMENTO E INSTALAÇÃO. AF_01/2016_P</t>
  </si>
  <si>
    <t>LUVA PASSANTE EM COBRE, SEM ANEL DE SOLDA, DN 35 MM, INSTALADO EM PRUMADA   FORNECIMENTO E INSTALAÇÃO. AF_01/2016_P</t>
  </si>
  <si>
    <t>BUCHA DE REDUÇÃO EM COBRE, SEM ANEL DE SOLDA, PONTA X BOLSA, 35 X 28 MM, INSTALADO EM PRUMADA   FORNECIMENTO E INSTALAÇÃO. AF_01/2016_P</t>
  </si>
  <si>
    <t>LUVA PASSANTE EM COBRE, SEM ANEL DE SOLDA, DN 42 MM, INSTALADO EM PRUMADA   FORNECIMENTO E INSTALAÇÃO. AF_01/2016_P</t>
  </si>
  <si>
    <t>BUCHA DE REDUÇÃO EM COBRE, SEM ANEL DE SOLDA, PONTA X BOLSA, 42 X 35 MM, INSTALADO EM PRUMADA   FORNECIMENTO E INSTALAÇÃO. AF_01/2016_P</t>
  </si>
  <si>
    <t>LUVA PASSANTE EM COBRE, SEM ANEL DE SOLDA, DN 54 MM, INSTALADO EM PRUMADA   FORNECIMENTO E INSTALAÇÃO. AF_01/2016_P</t>
  </si>
  <si>
    <t>BUCHA DE REDUÇÃO EM COBRE, SEM ANEL DE SOLDA, PONTA X BOLSA, 54 X 42 MM, INSTALADO EM PRUMADA   FORNECIMENTO E INSTALAÇÃO. AF_01/2016_P</t>
  </si>
  <si>
    <t>LUVA PASSANTE EM COBRE, SEM ANEL DE SOLDA, DN 66 MM, INSTALADO EM PRUMADA   FORNECIMENTO E INSTALAÇÃO. AF_01/2016_P</t>
  </si>
  <si>
    <t>BUCHA DE REDUÇÃO EM COBRE, SEM ANEL DE SOLDA, PONTA X BOLSA, 66 X 54 MM, INSTALADO EM PRUMADA   FORNECIMENTO E INSTALAÇÃO. AF_01/2016_P</t>
  </si>
  <si>
    <t>TE DUPLA CURVA EM BRONZE/LATÃO, SEM ANEL DE SOLDA, ROSCA F X BOLSA X ROSCA F, 3/4 X 22 X 3/4, INSTALADO EM PRUMADA   FORNECIMENTO E INSTALAÇÃO. AF_01/2016_P</t>
  </si>
  <si>
    <t>CURVA EM COBRE, 45 GRAUS, SEM ANEL DE SOLDA, BOLSA X BOLSA, DN 15 MM, INSTALADO EM RAMAL DE DISTRIBUIÇÃO   FORNECIMENTO E INSTALAÇÃO. AF_01/2016_P</t>
  </si>
  <si>
    <t>COTOVELO EM BRONZE/LATÃO, 90 GRAUS, SEM ANEL DE SOLDA, BOLSA X ROSCA F, DN 15 MM X 1/2, INSTALADO EM RAMAL DE DISTRIBUIÇÃO   FORNECIMENTO E INSTALAÇÃO. AF_01/2016_P</t>
  </si>
  <si>
    <t>CURVA EM COBRE, 45 GRAUS, SEM ANEL DE SOLDA, BOLSA X BOLSA, DN 22 MM, INSTALADO EM RAMAL DE DISTRIBUIÇÃO   FORNECIMENTO E INSTALAÇÃO. AF_01/2016_P</t>
  </si>
  <si>
    <t>COTOVELO EM BRONZE/LATÃO, 90 GRAUS, SEM ANEL DE SOLDA, BOLSA X ROSCA F, DN 22 MM X 1/2, INSTALADO EM RAMAL DE DISTRIBUIÇÃO   FORNECIMENTO E INSTALAÇÃO. AF_01/2016_P</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</si>
  <si>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</si>
  <si>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</si>
  <si>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</si>
  <si>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</si>
  <si>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</si>
  <si>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</si>
  <si>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</si>
  <si>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</si>
  <si>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</si>
  <si>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CONECTOR EM BRONZE/LATÃO, SEM ANEL DE SOLDA, BOLSA X ROSCA F, DN 22 MM X 1/2, INSTALADO EM RAMAL DE DISTRIBUIÇÃO   FORNECIMENTO E INSTALAÇÃO. AF_01/2016_P</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</si>
  <si>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</si>
  <si>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</si>
  <si>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</si>
  <si>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</si>
  <si>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</si>
  <si>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CONECTOR EM BRONZE/LATÃO, SEM ANEL DE SOLDA, BOLSA X ROSCA F, DN 28 MM X 1/2, INSTALADO EM RAMAL DE DISTRIBUIÇÃO   FORNECIMENTO E INSTALAÇÃO. AF_01/2016_P</t>
  </si>
  <si>
    <t>CURVA DE TRANSPOSIÇÃO EM BRONZE/LATÃO, SEM ANEL DE SOLDA, BOLSA X BOLSA, DN 28 MM, INSTALADO EM RAMAL DE DISTRIBUIÇÃO   FORNECIMENTO E INSTALAÇÃO. AF_01/2016_P</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</si>
  <si>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</si>
  <si>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</si>
  <si>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CURVA EM COBRE, 45 GRAUS, SEM ANEL DE SOLDA, BOLSA X BOLSA, DN 15 MM, INSTALADO EM RAMAL E SUB-RAMAL   FORNECIMENTO E INSTALAÇÃO. AF_01/2016_P</t>
  </si>
  <si>
    <t>COTOVELO EM BRONZE/LATÃO, 90 GRAUS, SEM ANEL DE SOLDA, BOLSA X ROSCA F, DN 15 MM X 1/2, INSTALADO EM RAMAL E SUB-RAMAL   FORNECIMENTO E INSTALAÇÃO. AF_01/2016_P</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</si>
  <si>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</si>
  <si>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</si>
  <si>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</si>
  <si>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</si>
  <si>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LUVA PASSANTE EM COBRE, SEM ANEL DE SOLDA, DN 15 MM, INSTALADO EM RAMAL E SUB-RAMAL   FORNECIMENTO E INSTALAÇÃO. AF_01/2016_P</t>
  </si>
  <si>
    <t>CONECTOR EM BRONZE/LATÃO, SEM ANEL DE SOLDA, BOLSA X ROSCA F, 15 MM X 1/2,  INSTALADO EM RAMAL E SUB-RAMAL   FORNECIMENTO E INSTALAÇÃO. AF_01/2016_P</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</si>
  <si>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</si>
  <si>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</si>
  <si>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</si>
  <si>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</si>
  <si>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CONECTOR EM BRONZE/LATÃO, SEM ANEL DE SOLDA, BOLSA X ROSCA F, 22 MM X 1/2, INSTALADO EM RAMAL E SUB-RAMAL   FORNECIMENTO E INSTALAÇÃO. AF_01/2016_P</t>
  </si>
  <si>
    <t>CONECTOR EM BRONZE/LATÃO, SEM ANEL DE SOLDA, BOLSA X ROSCA F, 22 MM X 3/4, INSTALADO EM RAMAL E SUB-RAMAL   FORNECIMENTO E INSTALAÇÃO. AF_01/2016_P</t>
  </si>
  <si>
    <t>CURVA DE TRANSPOSIÇÃO EM BRONZE/LATÃO, SEM ANEL DE SOLDA, BOLSA X BOLSA, 22 MM, INSTALADO EM RAMAL E SUB-RAMAL   FORNECIMENTO E INSTALAÇÃO. AF_01/2016_P</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</si>
  <si>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</si>
  <si>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</si>
  <si>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CURVA DE TRANSPOSIÇÃO EM BRONZE/LATÃO, SEM ANEL DE SOLDA, BOLSA X BOLSA, 28 MM, INSTALADO EM RAMAL E SUB-RAMAL   FORNECIMENTO E INSTALAÇÃO. AF_01/2016_P</t>
  </si>
  <si>
    <t>JUNTA DE EXPANSÃO EM COBRE, PONTA X PONTA, DN 28 MM, INSTALADO EM RAMAL E SUB-RAMAL   FORNECIMENTO E INSTALAÇÃO. AF_01/2016_P</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</si>
  <si>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</si>
  <si>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</si>
  <si>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COTOVELO EM BRONZE/LATÃO, 90 GRAUS, SEM ANEL DE SOLDA, BOLSA X ROSCA F, DN 22 MM X 1/2, INSTALADO EM PRUMADA   FORNECIMENTO E INSTALAÇÃO. AF_01/2016_P</t>
  </si>
  <si>
    <t>COTOVELO EM BRONZE/LATÃO, 90 GRAUS, SEM ANEL DE SOLDA, BOLSA X ROSCA F, DN 22 MM X 3/4, INSTALADO EM PRUMADA   FORNECIMENTO E INSTALAÇÃO. AF_01/2016_P</t>
  </si>
  <si>
    <t>CURVA EM COBRE, 45 GRAUS, SEM ANEL DE SOLDA, DN 42 MM, INSTALADO EM PRUMADA   FORNECIMENTO E INSTALAÇÃO. AF_01/2016_P</t>
  </si>
  <si>
    <t>PONTO DE ILUMINAÇÃO RESIDENCIAL INCLUINDO INTERRUPTOR SIMPLES, CAIXA ELÉTRICA, ELETRODUTO, CABO, RASGO, QUEBRA E CHUMBAMENTO (EXCLUINDO LUMINÁRIA E LÂMPADA). AF_01/2016</t>
  </si>
  <si>
    <t>BUCHA DE REDUÇÃO EM COBRE, SEM ANEL DE SOLDA, PONTA X BOLSA, 28 X 22 MM, INSTALADO EM RAMAL E SUB-RAMAL   FORNECIMENTO E INSTALAÇÃO. AF_01/2016_P</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</si>
  <si>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</si>
  <si>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</si>
  <si>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</si>
  <si>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</si>
  <si>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</si>
  <si>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</si>
  <si>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</si>
  <si>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</si>
  <si>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</si>
  <si>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</si>
  <si>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</si>
  <si>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</si>
  <si>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</si>
  <si>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FECHAMENTO TEMPORÁRIO EM CHAPA DE MADEIRA COMPENSADA E=12MM, COM REAPROVEITAMENTO 1,5X</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</si>
  <si>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</si>
  <si>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</si>
  <si>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</si>
  <si>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</si>
  <si>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</si>
  <si>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</si>
  <si>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</si>
  <si>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</si>
  <si>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</si>
  <si>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</si>
  <si>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</si>
  <si>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</si>
  <si>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</si>
  <si>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</si>
  <si>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</si>
  <si>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</si>
  <si>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</si>
  <si>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</si>
  <si>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</si>
  <si>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</si>
  <si>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</si>
  <si>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</si>
  <si>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</si>
  <si>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</si>
  <si>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</si>
  <si>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</si>
  <si>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</si>
  <si>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</si>
  <si>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</si>
  <si>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</si>
  <si>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</si>
  <si>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</si>
  <si>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</si>
  <si>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</si>
  <si>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</si>
  <si>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</si>
  <si>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</si>
  <si>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</si>
  <si>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</si>
  <si>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</si>
  <si>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</si>
  <si>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</si>
  <si>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</si>
  <si>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</si>
  <si>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</si>
  <si>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</si>
  <si>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</si>
  <si>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</si>
  <si>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</si>
  <si>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</si>
  <si>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</si>
  <si>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</si>
  <si>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</si>
  <si>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</si>
  <si>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</si>
  <si>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</si>
  <si>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</si>
  <si>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</si>
  <si>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</si>
  <si>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</si>
  <si>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</si>
  <si>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</si>
  <si>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</si>
  <si>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</si>
  <si>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</si>
  <si>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</si>
  <si>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</si>
  <si>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</si>
  <si>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</si>
  <si>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</si>
  <si>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</si>
  <si>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</si>
  <si>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</si>
  <si>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</si>
  <si>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</si>
  <si>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</si>
  <si>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</si>
  <si>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</si>
  <si>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</si>
  <si>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</si>
  <si>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</si>
  <si>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</si>
  <si>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</si>
  <si>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</si>
  <si>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</si>
  <si>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</si>
  <si>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</si>
  <si>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</si>
  <si>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</si>
  <si>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</si>
  <si>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</si>
  <si>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</si>
  <si>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</si>
  <si>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</si>
  <si>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</si>
  <si>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</si>
  <si>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</si>
  <si>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CHP DIURNO.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</si>
  <si>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</si>
  <si>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</si>
  <si>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</si>
  <si>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</si>
  <si>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</si>
  <si>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</si>
  <si>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</si>
  <si>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</si>
  <si>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</si>
  <si>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</si>
  <si>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</si>
  <si>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</si>
  <si>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</si>
  <si>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</si>
  <si>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</si>
  <si>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</si>
  <si>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</si>
  <si>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</si>
  <si>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</si>
  <si>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</si>
  <si>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</si>
  <si>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</si>
  <si>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</si>
  <si>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</si>
  <si>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</si>
  <si>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</si>
  <si>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</si>
  <si>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</si>
  <si>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</si>
  <si>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</si>
  <si>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</si>
  <si>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</si>
  <si>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</si>
  <si>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</si>
  <si>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</si>
  <si>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</si>
  <si>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</si>
  <si>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</si>
  <si>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</si>
  <si>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</si>
  <si>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</si>
  <si>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</si>
  <si>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</si>
  <si>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</si>
  <si>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</si>
  <si>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</si>
  <si>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TONXKM). AF_04/2016</t>
  </si>
  <si>
    <t>TRANSPORTE COM CAMINHÃO BASCULANTE DE 10 M3, EM VIA URBANA EM REVESTIMENTO PRIMÁRIO (UNIDADE: TONXKM). AF_04/2016</t>
  </si>
  <si>
    <t>TRANSPORTE COM CAMINHÃO BASCULANTE DE 10 M3, EM VIA URBANA PAVIMENTADA, DMT ACIMA DE 30 KM (UNIDADE: TONXKM). AF_04/2016</t>
  </si>
  <si>
    <t>TRANSPORTE COM CAMINHÃO BASCULANTE DE 14 M3, EM VIA URBANA EM LEITO NATURAL (UNIDADE: TONXKM). AF_04/2016</t>
  </si>
  <si>
    <t>TRANSPORTE COM CAMINHÃO BASCULANTE DE 14 M3, EM VIA URBANA EM REVESTIMENTO PRIMÁRIO (UNIDADE: TONXKM). AF_04/2016</t>
  </si>
  <si>
    <t>TRANSPORTE COM CAMINHÃO BASCULANTE DE 14 M3, EM VIA URBANA PAVIMENTADA, DMT ACIMA DE 30 KM (UNIDADE: TONXKM).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</si>
  <si>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</si>
  <si>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</si>
  <si>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</si>
  <si>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</si>
  <si>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</si>
  <si>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</si>
  <si>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</si>
  <si>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</si>
  <si>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</si>
  <si>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</si>
  <si>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</si>
  <si>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</si>
  <si>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</si>
  <si>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</si>
  <si>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</si>
  <si>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</si>
  <si>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</si>
  <si>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</si>
  <si>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</si>
  <si>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</si>
  <si>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</si>
  <si>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</si>
  <si>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</si>
  <si>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</si>
  <si>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</si>
  <si>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</si>
  <si>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</si>
  <si>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</si>
  <si>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</si>
  <si>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</si>
  <si>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</si>
  <si>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</si>
  <si>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</si>
  <si>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</si>
  <si>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</si>
  <si>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</si>
  <si>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</si>
  <si>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</si>
  <si>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</si>
  <si>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</si>
  <si>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</si>
  <si>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</si>
  <si>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</si>
  <si>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</si>
  <si>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</si>
  <si>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</si>
  <si>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</si>
  <si>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</si>
  <si>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</si>
  <si>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</si>
  <si>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</si>
  <si>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</si>
  <si>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</si>
  <si>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</si>
  <si>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</si>
  <si>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</si>
  <si>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</si>
  <si>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</si>
  <si>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</si>
  <si>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</si>
  <si>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</si>
  <si>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</si>
  <si>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</si>
  <si>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</si>
  <si>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</si>
  <si>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</si>
  <si>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</si>
  <si>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</si>
  <si>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</si>
  <si>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</si>
  <si>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</si>
  <si>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</si>
  <si>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</si>
  <si>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</si>
  <si>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</si>
  <si>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</si>
  <si>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</si>
  <si>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</si>
  <si>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</si>
  <si>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</si>
  <si>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</si>
  <si>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</si>
  <si>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</si>
  <si>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</si>
  <si>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RUFO EM CHAPA DE AÇO GALVANIZADO NÚMERO 24, CORTE DE 25 CM,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</si>
  <si>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</si>
  <si>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</si>
  <si>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</si>
  <si>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</si>
  <si>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</si>
  <si>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</si>
  <si>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</si>
  <si>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</si>
  <si>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</si>
  <si>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</si>
  <si>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</si>
  <si>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</si>
  <si>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</si>
  <si>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</si>
  <si>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</si>
  <si>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</si>
  <si>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</si>
  <si>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</si>
  <si>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</si>
  <si>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</si>
  <si>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</si>
  <si>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</si>
  <si>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</si>
  <si>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</si>
  <si>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</si>
  <si>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</si>
  <si>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</si>
  <si>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</si>
  <si>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</si>
  <si>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</si>
  <si>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</si>
  <si>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</si>
  <si>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</si>
  <si>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</si>
  <si>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</si>
  <si>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</si>
  <si>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</si>
  <si>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</si>
  <si>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</si>
  <si>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</si>
  <si>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</si>
  <si>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</si>
  <si>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</si>
  <si>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</si>
  <si>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</si>
  <si>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</si>
  <si>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</si>
  <si>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</si>
  <si>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</si>
  <si>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</si>
  <si>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</si>
  <si>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</si>
  <si>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</si>
  <si>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</si>
  <si>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</si>
  <si>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</si>
  <si>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</si>
  <si>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</si>
  <si>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</si>
  <si>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</si>
  <si>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</si>
  <si>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</si>
  <si>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</si>
  <si>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</si>
  <si>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</si>
  <si>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</si>
  <si>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</si>
  <si>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</si>
  <si>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</si>
  <si>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</si>
  <si>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</si>
  <si>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</si>
  <si>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</si>
  <si>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</si>
  <si>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</si>
  <si>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</si>
  <si>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</si>
  <si>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</si>
  <si>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</si>
  <si>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</si>
  <si>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</si>
  <si>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</si>
  <si>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</si>
  <si>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</si>
  <si>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</si>
  <si>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</si>
  <si>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</si>
  <si>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</si>
  <si>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</si>
  <si>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</si>
  <si>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</si>
  <si>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</si>
  <si>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</si>
  <si>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</si>
  <si>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</si>
  <si>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</si>
  <si>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</si>
  <si>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</si>
  <si>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</si>
  <si>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</si>
  <si>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</si>
  <si>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</si>
  <si>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</si>
  <si>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</si>
  <si>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</si>
  <si>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</si>
  <si>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</si>
  <si>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</si>
  <si>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</si>
  <si>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</si>
  <si>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</si>
  <si>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LUVA DE COBRE, SEM ANEL DE SOLDA, DN 54 MM, INSTALADO EM RESERVAÇÃO DE ÁGUA DE EDIFICAÇÃO QUE POSSUA RESERVATÓRIO DE FIBRA/FIBROCIMENTO  FORNECIMENTO E INSTALAÇÃO. AF_06/2016_P</t>
  </si>
  <si>
    <t>LUVA DE COBRE, SEM ANEL DE SOLDA, DN 66 MM, INSTALADO EM RESERVAÇÃO DE ÁGUA DE EDIFICAÇÃO QUE POSSUA RESERVATÓRIO DE FIBRA/FIBROCIMENTO  FORNECIMENTO E INSTALAÇÃO. AF_06/2016_P</t>
  </si>
  <si>
    <t>LUVA DE COBRE, SEM ANEL DE SOLDA, DN 79 MM, INSTALADO EM RESERVAÇÃO DE ÁGUA DE EDIFICAÇÃO QUE POSSUA RESERVATÓRIO DE FIBRA/FIBROCIMENTO  FORNECIMENTO E INSTALAÇÃO. AF_06/2016_P</t>
  </si>
  <si>
    <t>LUVA DE COBRE, SEM ANEL DE SOLDA, DN 104 MM, INSTALADO EM RESERVAÇÃO DE ÁGUA DE EDIFICAÇÃO QUE POSSUA RESERVATÓRIO DE FIBRA/FIBROCIMENTO  FORNECIMENTO E INSTALAÇÃO. AF_06/2016_P</t>
  </si>
  <si>
    <t>COTOVELO EM COBRE, 90 GRAUS, SEM ANEL DE SOLDA, DN 54 MM, INSTALADO EM RESERVAÇÃO DE ÁGUA DE EDIFICAÇÃO QUE POSSUA RESERVATÓRIO DE FIBRA/FIBROCIMENTO  FORNECIMENTO E INSTALAÇÃO. AF_06/2016_P</t>
  </si>
  <si>
    <t>CURVA EM COBRE, 45 GRAUS, SEM ANEL DE SOLDA, BOLSA X BOLSA, DN 54 MM,  INSTALADO EM RESERVAÇÃO DE ÁGUA DE EDIFICAÇÃO QUE POSSUA RESERVATÓRIO DE FIBRA/FIBROCIMENTO  FORNECIMENTO E INSTALAÇÃO. AF_06/2016_P</t>
  </si>
  <si>
    <t>COTOVELO EM COBRE, 90 GRAUS, SEM ANEL DE SOLDA, DN 66 MM, INSTALADO EM RESERVAÇÃO DE ÁGUA DE EDIFICAÇÃO QUE POSSUA RESERVATÓRIO DE FIBRA/FIBROCIMENTO  FORNECIMENTO E INSTALAÇÃO. AF_06/2016[_P</t>
  </si>
  <si>
    <t>CURVA EM COBRE, 45 GRAUS, SEM ANEL DE SOLDA, BOLSA X BOLSA, DN 66 MM,  INSTALADO EM RESERVAÇÃO DE ÁGUA DE EDIFICAÇÃO QUE POSSUA RESERVATÓRIO DE FIBRA/FIBROCIMENTO  FORNECIMENTO E INSTALAÇÃO. AF_06/2016_P</t>
  </si>
  <si>
    <t>COTOVELO EM COBRE, 90 GRAUS, SEM ANEL DE SOLDA, DN 79 MM, INSTALADO EM RESERVAÇÃO DE ÁGUA DE EDIFICAÇÃO QUE POSSUA RESERVATÓRIO DE FIBRA/FIBROCIMENTO  FORNECIMENTO E INSTALAÇÃO. AF_06/2016_P</t>
  </si>
  <si>
    <t>COTOVELO EM COBRE, 90 GRAUS, SEM ANEL DE SOLDA, DN 104 MM, INSTALADO EM RESERVAÇÃO DE ÁGUA DE EDIFICAÇÃO QUE POSSUA RESERVATÓRIO DE FIBRA/FIBROCIMENTO  FORNECIMENTO E INSTALAÇÃO. AF_06/2016_P</t>
  </si>
  <si>
    <t>TE EM COBRE, SEM ANEL DE SOLDA, DN 54 MM,  INSTALADO EM RESERVAÇÃO DE ÁGUA DE EDIFICAÇÃO QUE POSSUA RESERVATÓRIO DE FIBRA/FIBROCIMENTO  FORNECIMENTO E INSTALAÇÃO. AF_06/2016_P</t>
  </si>
  <si>
    <t>TE EM COBRE, SEM ANEL DE SOLDA, DN 66 MM,  INSTALADO EM RESERVAÇÃO DE ÁGUA DE EDIFICAÇÃO QUE POSSUA RESERVATÓRIO DE FIBRA/FIBROCIMENTO  FORNECIMENTO E INSTALAÇÃO. AF_06/2016_P</t>
  </si>
  <si>
    <t>TE EM COBRE, SEM ANEL DE SOLDA, DN 79 MM,  INSTALADO EM RESERVAÇÃO DE ÁGUA DE EDIFICAÇÃO QUE POSSUA RESERVATÓRIO DE FIBRA/FIBROCIMENTO  FORNECIMENTO E INSTALAÇÃO. AF_06/2016_P</t>
  </si>
  <si>
    <t>TE EM COBRE, SEM ANEL DE SOLDA, DN 104 MM,  INSTALADO EM RESERVAÇÃO DE ÁGUA DE EDIFICAÇÃO QUE POSSUA RESERVATÓRIO DE FIBRA/FIBROCIMENTO  FORNECIMENTO E INSTALAÇÃO. AF_06/2016_P</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</si>
  <si>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</si>
  <si>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</si>
  <si>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</si>
  <si>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</si>
  <si>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</si>
  <si>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</si>
  <si>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</si>
  <si>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</si>
  <si>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</si>
  <si>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</si>
  <si>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</si>
  <si>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</si>
  <si>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</si>
  <si>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</si>
  <si>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</si>
  <si>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</si>
  <si>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</si>
  <si>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</si>
  <si>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</si>
  <si>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</si>
  <si>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</si>
  <si>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</si>
  <si>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</si>
  <si>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</si>
  <si>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</si>
  <si>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</si>
  <si>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</si>
  <si>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</si>
  <si>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</si>
  <si>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</si>
  <si>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</si>
  <si>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</si>
  <si>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</si>
  <si>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</si>
  <si>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</si>
  <si>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</si>
  <si>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</si>
  <si>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</si>
  <si>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</si>
  <si>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</si>
  <si>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</si>
  <si>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</si>
  <si>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</si>
  <si>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</si>
  <si>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</si>
  <si>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</si>
  <si>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</si>
  <si>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</si>
  <si>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</si>
  <si>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</si>
  <si>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</si>
  <si>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</si>
  <si>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</si>
  <si>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</si>
  <si>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</si>
  <si>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</si>
  <si>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</si>
  <si>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</si>
  <si>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</si>
  <si>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</si>
  <si>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</si>
  <si>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</si>
  <si>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</si>
  <si>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</si>
  <si>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</si>
  <si>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</si>
  <si>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</si>
  <si>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</si>
  <si>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</si>
  <si>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</si>
  <si>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</si>
  <si>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</si>
  <si>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</si>
  <si>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</si>
  <si>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</si>
  <si>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</si>
  <si>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</si>
  <si>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</si>
  <si>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</si>
  <si>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</si>
  <si>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</si>
  <si>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</si>
  <si>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</si>
  <si>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</si>
  <si>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</si>
  <si>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</si>
  <si>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</si>
  <si>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</si>
  <si>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</si>
  <si>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</si>
  <si>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</si>
  <si>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</si>
  <si>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</si>
  <si>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</si>
  <si>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</si>
  <si>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</si>
  <si>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</si>
  <si>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</si>
  <si>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</si>
  <si>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</si>
  <si>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</si>
  <si>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</si>
  <si>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</si>
  <si>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</si>
  <si>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</si>
  <si>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</si>
  <si>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</si>
  <si>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</si>
  <si>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</si>
  <si>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</si>
  <si>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</si>
  <si>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</si>
  <si>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</si>
  <si>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</si>
  <si>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</si>
  <si>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</si>
  <si>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</si>
  <si>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</si>
  <si>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</si>
  <si>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</si>
  <si>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</si>
  <si>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</si>
  <si>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</si>
  <si>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</si>
  <si>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</si>
  <si>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</si>
  <si>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</si>
  <si>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</si>
  <si>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</si>
  <si>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</si>
  <si>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</si>
  <si>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</si>
  <si>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</si>
  <si>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</si>
  <si>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</si>
  <si>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</si>
  <si>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</si>
  <si>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</si>
  <si>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</si>
  <si>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</si>
  <si>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</si>
  <si>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</si>
  <si>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</si>
  <si>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</si>
  <si>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</si>
  <si>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</si>
  <si>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</si>
  <si>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</si>
  <si>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</si>
  <si>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</si>
  <si>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</si>
  <si>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</si>
  <si>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</si>
  <si>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</si>
  <si>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</si>
  <si>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</si>
  <si>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</si>
  <si>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</si>
  <si>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</si>
  <si>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</si>
  <si>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</si>
  <si>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</si>
  <si>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</si>
  <si>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</si>
  <si>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</si>
  <si>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</si>
  <si>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</si>
  <si>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</si>
  <si>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</si>
  <si>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</si>
  <si>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</si>
  <si>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</si>
  <si>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</si>
  <si>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</si>
  <si>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</si>
  <si>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</si>
  <si>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</si>
  <si>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</si>
  <si>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</si>
  <si>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</si>
  <si>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</si>
  <si>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</si>
  <si>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</si>
  <si>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</si>
  <si>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</si>
  <si>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</si>
  <si>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</si>
  <si>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</si>
  <si>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</si>
  <si>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</si>
  <si>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</si>
  <si>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</si>
  <si>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</si>
  <si>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</si>
  <si>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</si>
  <si>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</si>
  <si>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</si>
  <si>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</si>
  <si>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</si>
  <si>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</si>
  <si>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</si>
  <si>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</si>
  <si>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</si>
  <si>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</si>
  <si>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</si>
  <si>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</si>
  <si>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</si>
  <si>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</si>
  <si>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</si>
  <si>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</si>
  <si>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</si>
  <si>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</si>
  <si>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</si>
  <si>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</si>
  <si>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</si>
  <si>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</si>
  <si>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</si>
  <si>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</si>
  <si>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</si>
  <si>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</si>
  <si>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</si>
  <si>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LASTRO DE CONCRETO MAGRO, APLICADO EM PISOS OU RADIERS, ESPESSURA DE 3 CM. AF_07_2016</t>
  </si>
  <si>
    <t>LASTRO DE CONCRETO MAGRO, APLICADO EM PISOS OU RADIERS, ESPESSURA DE 5 CM. AF_07_2016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</si>
  <si>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</si>
  <si>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</si>
  <si>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</si>
  <si>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</si>
  <si>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</si>
  <si>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</si>
  <si>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</si>
  <si>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</si>
  <si>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</si>
  <si>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</si>
  <si>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</si>
  <si>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</si>
  <si>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</si>
  <si>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</si>
  <si>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</si>
  <si>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</si>
  <si>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</si>
  <si>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</si>
  <si>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</si>
  <si>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</si>
  <si>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</si>
  <si>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</si>
  <si>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</si>
  <si>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</si>
  <si>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</si>
  <si>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</si>
  <si>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</si>
  <si>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</si>
  <si>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</si>
  <si>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</si>
  <si>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6 M3 EM RODOVIA COM REVESTIMENTO PRIMÁRIO, DMT ATÉ 200 M</t>
  </si>
  <si>
    <t>TRANSPORTE COM CAMINHÃO BASCULANTE 6 M3 EM RODOVIA COM REVESTIMENTO PRIMÁRIO, DMT 200 A 400 M</t>
  </si>
  <si>
    <t>TRANSPORTE COM CAMINHÃO BASCULANTE 6 M3 EM RODOVIA COM REVESTIMENTO PRIMÁRIO, DMT 400 A 600 M</t>
  </si>
  <si>
    <t>TRANSPORTE COM CAMINHÃO BASCULANTE 6 M3 EM RODOVIA COM REVESTIMENTO PRIMÁRIO,  DMT 800 A 1.000 M</t>
  </si>
  <si>
    <t>TRANSPORTE COM CAMINHÃO BASCULANTE 6 M3 EM RODOVIA COM REVESTIMENTO PRIMÁRIO,  DMT 600 A 800 M</t>
  </si>
  <si>
    <t>TRANSPORTE COM CAMINHÃO BASCULANTE 6 M3 EM RODOVIA COM REVESTIMENTO PRIMÁRIO</t>
  </si>
  <si>
    <t>TRANSPORTE COM CAMINHÃO BASCULANTE 6 M3 EM RODOVIA PAVIMENTADA,  DMT ATÉ 200 M</t>
  </si>
  <si>
    <t>TRANSPORTE COM CAMINHÃO BASCULANTE 6 M3 EM RODOVIA PAVIMENTADA, DMT 200 A 400 M</t>
  </si>
  <si>
    <t>TRANSPORTE COM CAMINHÃO BASCULANTE 6 M3 EM RODOVIA PAVIMENTADA, DMT 400 A 600 M</t>
  </si>
  <si>
    <t>TRANSPORTE COM CAMINHÃO BASCULANTE 6 M3 EM RODOVIA PAVIMENTADA, DMT 600 A 800 M</t>
  </si>
  <si>
    <t>TRANSPORTE COM CAMINHÃO BASCULANTE 6 M3 EM RODOVIA PAVIMENTADA, DMT 800 A 1.000 M</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</si>
  <si>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</si>
  <si>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</si>
  <si>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</si>
  <si>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</si>
  <si>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</si>
  <si>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</si>
  <si>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</si>
  <si>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</si>
  <si>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</si>
  <si>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</si>
  <si>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</si>
  <si>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</si>
  <si>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</si>
  <si>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</si>
  <si>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</si>
  <si>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</si>
  <si>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</si>
  <si>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</si>
  <si>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</si>
  <si>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</si>
  <si>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</si>
  <si>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</si>
  <si>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</si>
  <si>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</si>
  <si>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</si>
  <si>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</si>
  <si>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</si>
  <si>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</si>
  <si>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</si>
  <si>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</si>
  <si>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</si>
  <si>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</si>
  <si>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</si>
  <si>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</si>
  <si>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</si>
  <si>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</si>
  <si>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</si>
  <si>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</si>
  <si>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</si>
  <si>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</si>
  <si>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</si>
  <si>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</si>
  <si>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</si>
  <si>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</si>
  <si>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ACABADORA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</si>
  <si>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</si>
  <si>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</si>
  <si>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</si>
  <si>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</si>
  <si>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</si>
  <si>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</si>
  <si>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</si>
  <si>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</si>
  <si>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</si>
  <si>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</si>
  <si>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</si>
  <si>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</si>
  <si>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</si>
  <si>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</si>
  <si>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</si>
  <si>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</si>
  <si>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</si>
  <si>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</si>
  <si>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</si>
  <si>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</si>
  <si>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</si>
  <si>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</si>
  <si>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</si>
  <si>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</si>
  <si>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</si>
  <si>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</si>
  <si>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</si>
  <si>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</si>
  <si>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</si>
  <si>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</si>
  <si>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</si>
  <si>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</si>
  <si>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</si>
  <si>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</si>
  <si>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</si>
  <si>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</si>
  <si>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</si>
  <si>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</si>
  <si>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</si>
  <si>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</si>
  <si>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</si>
  <si>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</si>
  <si>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</si>
  <si>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</si>
  <si>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</si>
  <si>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</si>
  <si>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</si>
  <si>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</si>
  <si>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</si>
  <si>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</si>
  <si>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</si>
  <si>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</si>
  <si>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</si>
  <si>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</si>
  <si>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</si>
  <si>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</si>
  <si>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</si>
  <si>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</si>
  <si>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</si>
  <si>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</si>
  <si>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</si>
  <si>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</si>
  <si>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</si>
  <si>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</si>
  <si>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</si>
  <si>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</si>
  <si>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</si>
  <si>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</si>
  <si>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TONXKM). AF_09/2016</t>
  </si>
  <si>
    <t>TRANSPORTE COM CAMINHÃO BASCULANTE DE 18 M3, EM VIA URBANA EM REVESTIMENTO PRIMÁRIO (UNIDADE: TONXKM). AF_09/2016</t>
  </si>
  <si>
    <t>TRANSPORTE COM CAMINHÃO BASCULANTE DE 18 M3, EM VIA URBANA PAVIMENTADA, DMT ACIMA DE 30 KM (UNIDADE: TONXKM). AF_09/2016</t>
  </si>
  <si>
    <t>CORTE E DOBRA DE AÇO CA-60, DIÂMETRO DE 5,0 MM, UTILIZADO EM ESTRIBO CONTÍNUO HELICOIDAL. AF_10/2016</t>
  </si>
  <si>
    <t>CORTE E DOBRA DE AÇO CA-50, DIÂMETRO DE 6,3 MM, UTILIZADO EM ESTRIBO CONTÍNUO HELICOIDAL. AF_10/2016</t>
  </si>
  <si>
    <t>FOSSA SÉPTICA EM ALVENARIA DE TIJOLO CERÂMICO MACIÇO, DIMENSÕES EXTERNAS DE 1,90X1,10X1,40 M, VOLUME DE 1.500 LITROS, REVESTIDO INTERNAMENTE COM MASSA ÚNICA E IMPERMEABILIZANTE E COM TAMPA DE CONCRETO ARMADO COM ESPESSURA DE 8 CM</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</si>
  <si>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</si>
  <si>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</si>
  <si>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</si>
  <si>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</si>
  <si>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</si>
  <si>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</si>
  <si>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</si>
  <si>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</si>
  <si>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</si>
  <si>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</si>
  <si>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</si>
  <si>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</si>
  <si>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</si>
  <si>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</si>
  <si>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</si>
  <si>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</si>
  <si>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</si>
  <si>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</si>
  <si>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</si>
  <si>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</si>
  <si>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</si>
  <si>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</si>
  <si>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8,0 MM. AF_11/2016</t>
  </si>
  <si>
    <t>MONTAGEM DE ARMADURA LONGITUDINAL DE ESTACAS DE SEÇÃO CIRCULAR, DIÂMETRO = 10,0 MM. AF_11/2016</t>
  </si>
  <si>
    <t>MONTAGEM DE ARMADURA LONGITUDINAL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</si>
  <si>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</si>
  <si>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</si>
  <si>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</si>
  <si>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</si>
  <si>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</si>
  <si>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8,0 MM. AF_11/2016</t>
  </si>
  <si>
    <t>MONTAGEM DE ARMADURA LONGITUDINAL DE ESTACAS DE SEÇÃO RETANGULAR (BARRETE), DIÂMETRO = 10,0 MM. AF_11/2016</t>
  </si>
  <si>
    <t>MONTAGEM DE ARMADURA LONGITUDINAL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</si>
  <si>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</si>
  <si>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</si>
  <si>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</si>
  <si>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</si>
  <si>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</si>
  <si>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</si>
  <si>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</si>
  <si>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</si>
  <si>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</si>
  <si>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</si>
  <si>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</si>
  <si>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</si>
  <si>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</si>
  <si>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</si>
  <si>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</si>
  <si>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</si>
  <si>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</si>
  <si>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</si>
  <si>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</si>
  <si>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</si>
  <si>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</si>
  <si>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</si>
  <si>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</si>
  <si>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</si>
  <si>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</si>
  <si>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</si>
  <si>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</si>
  <si>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</si>
  <si>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</si>
  <si>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</si>
  <si>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</si>
  <si>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</si>
  <si>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</si>
  <si>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</si>
  <si>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</si>
  <si>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</si>
  <si>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</si>
  <si>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</si>
  <si>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</si>
  <si>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SPRINKLER TIPO PENDENTE, 68° C, UNIÃO POR ROSCA, DN 15 (½)  FORNECIMENTO E INSTALAÇÃO. AF_12/2015</t>
  </si>
  <si>
    <t>TUBO DE AÇO PRETO SEM COSTURA, CONEXÃO SOLDADA, DN 40 (1 1/2 ), INSTALADO EM REDE DE ALIMENTAÇÃO PARA HIDRANTE - FORNECIMENTO E INSTALAÇÃO. AF_12/2015</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</si>
  <si>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</si>
  <si>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</si>
  <si>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</si>
  <si>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</si>
  <si>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</si>
  <si>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</si>
  <si>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</si>
  <si>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</si>
  <si>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</si>
  <si>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</si>
  <si>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</si>
  <si>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</si>
  <si>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</si>
  <si>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</si>
  <si>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</si>
  <si>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</si>
  <si>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</si>
  <si>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</si>
  <si>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</si>
  <si>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</si>
  <si>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</si>
  <si>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</si>
  <si>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</si>
  <si>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</si>
  <si>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</si>
  <si>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</si>
  <si>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</si>
  <si>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</si>
  <si>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</si>
  <si>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</si>
  <si>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</si>
  <si>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</si>
  <si>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</si>
  <si>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</si>
  <si>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</si>
  <si>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</si>
  <si>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</si>
  <si>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</si>
  <si>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</si>
  <si>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</si>
  <si>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</si>
  <si>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</si>
  <si>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</si>
  <si>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</si>
  <si>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</si>
  <si>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</si>
  <si>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</si>
  <si>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</si>
  <si>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</si>
  <si>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</si>
  <si>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</si>
  <si>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</si>
  <si>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</si>
  <si>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</si>
  <si>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</si>
  <si>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</si>
  <si>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</si>
  <si>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</si>
  <si>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</si>
  <si>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</si>
  <si>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</si>
  <si>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</si>
  <si>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</si>
  <si>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</si>
  <si>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</si>
  <si>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</si>
  <si>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</si>
  <si>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</si>
  <si>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</si>
  <si>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</si>
  <si>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</si>
  <si>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</si>
  <si>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</si>
  <si>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</si>
  <si>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</si>
  <si>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</si>
  <si>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</si>
  <si>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</si>
  <si>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</si>
  <si>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</si>
  <si>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</si>
  <si>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</si>
  <si>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</si>
  <si>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</si>
  <si>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</si>
  <si>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</si>
  <si>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TONXKM). AF_12/2016</t>
  </si>
  <si>
    <t>TRANSPORTE COM CAMINHÃO BASCULANTE DE 14 M3, EM VIA URBANA PAVIMENTADA, DMT ATÉ 30 KM (UNIDADE: TONXKM). AF_12/2016</t>
  </si>
  <si>
    <t>TRANSPORTE COM CAMINHÃO BASCULANTE DE 18 M3, EM VIA URBANA PAVIMENTADA, DMT ATÉ 30 KM (UNIDADE: TONXKM).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</si>
  <si>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</si>
  <si>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</si>
  <si>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</si>
  <si>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</si>
  <si>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</si>
  <si>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</si>
  <si>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</si>
  <si>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</si>
  <si>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</si>
  <si>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</si>
  <si>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</si>
  <si>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</si>
  <si>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</si>
  <si>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</si>
  <si>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</si>
  <si>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</si>
  <si>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</si>
  <si>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</si>
  <si>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</si>
  <si>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</si>
  <si>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</si>
  <si>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SERVIÇOS TÉCNICOS ESPECIALIZADOS PARA ACOMPANHAMENTO DE EXECUÇÃO DE FUNDAÇÕES PROFUNDAS E ESTRUTURAS DE CONTENÇÃO</t>
  </si>
  <si>
    <t>(COMPOSIÇÃO REPRESENTATIVA) EXECUÇÃO DE ESCADA EM CONCRETO ARMADO, MOLDADA IN LOCO, FCK = 25 MPA. AF_02/2017</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</si>
  <si>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</si>
  <si>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</si>
  <si>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</si>
  <si>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</si>
  <si>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</si>
  <si>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</si>
  <si>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</si>
  <si>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</si>
  <si>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</si>
  <si>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</si>
  <si>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EM LOCAIS COM NIVEL BAIXO DE INTERFERÊNCIA. AF_03/2017</t>
  </si>
  <si>
    <t>FRESAGEM DE PAVIMENTO ASFÁLTICO, EM LOCAIS COM NIVEL ALTO DE INTERFERÊNCIA. AF_03/2017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</si>
  <si>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</si>
  <si>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</si>
  <si>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</si>
  <si>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</si>
  <si>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</si>
  <si>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</si>
  <si>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</si>
  <si>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</si>
  <si>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</si>
  <si>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</si>
  <si>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</si>
  <si>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</si>
  <si>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</si>
  <si>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</si>
  <si>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</si>
  <si>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</si>
  <si>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</si>
  <si>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</si>
  <si>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</si>
  <si>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</si>
  <si>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</si>
  <si>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</si>
  <si>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</si>
  <si>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</si>
  <si>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</si>
  <si>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</si>
  <si>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</si>
  <si>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</si>
  <si>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</si>
  <si>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</si>
  <si>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</si>
  <si>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</si>
  <si>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</si>
  <si>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</si>
  <si>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</si>
  <si>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</si>
  <si>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</si>
  <si>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</si>
  <si>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</si>
  <si>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DE FIBRA MINERAL,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</si>
  <si>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</si>
  <si>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</si>
  <si>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</si>
  <si>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</si>
  <si>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</si>
  <si>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</si>
  <si>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ACABAMENTOS PARA FORRO (SANCA DE GESSO, COM ALTURA DE 15 CM, MONTADA NA OBRA).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</si>
  <si>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</si>
  <si>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</si>
  <si>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</si>
  <si>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</si>
  <si>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</si>
  <si>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</si>
  <si>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</si>
  <si>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</si>
  <si>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</si>
  <si>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</si>
  <si>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</si>
  <si>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MINICARREGADEIRA SOBRE RODAS POTENCIA 47HP CAPACIDADE OPERACAO 646 KG, COM VASSOURA MECÂNICA ACOPLADA - CHI DIURNO. AF_03/2017</t>
  </si>
  <si>
    <t>TRATOR DE PNEUS COM POTÊNCIA DE 85 CV, TRAÇÃO 4X4, COM VASSOURA MECÂNICA ACOPLADA - CHP DIURNO. AF_03/2017</t>
  </si>
  <si>
    <t>MINICARREGADEIRA SOBRE RODAS POTENCIA 47HP CAPACIDADE OPERACAO 646 KG,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</si>
  <si>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</si>
  <si>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</si>
  <si>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</si>
  <si>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</si>
  <si>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</si>
  <si>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</si>
  <si>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</si>
  <si>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</si>
  <si>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</si>
  <si>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</si>
  <si>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</si>
  <si>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</si>
  <si>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</si>
  <si>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</si>
  <si>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</si>
  <si>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</si>
  <si>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</si>
  <si>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</si>
  <si>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</si>
  <si>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</si>
  <si>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</si>
  <si>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</si>
  <si>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</si>
  <si>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</si>
  <si>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</si>
  <si>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</si>
  <si>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</si>
  <si>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</si>
  <si>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</si>
  <si>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</si>
  <si>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</si>
  <si>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</si>
  <si>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</si>
  <si>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</si>
  <si>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</si>
  <si>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</si>
  <si>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</si>
  <si>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</si>
  <si>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</si>
  <si>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</si>
  <si>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</si>
  <si>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</si>
  <si>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</si>
  <si>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</si>
  <si>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</si>
  <si>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</si>
  <si>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</si>
  <si>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</si>
  <si>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</si>
  <si>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</si>
  <si>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</si>
  <si>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</si>
  <si>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</si>
  <si>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</si>
  <si>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</si>
  <si>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</si>
  <si>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</si>
  <si>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</si>
  <si>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</si>
  <si>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</si>
  <si>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</si>
  <si>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</si>
  <si>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</si>
  <si>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</si>
  <si>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</si>
  <si>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</si>
  <si>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</si>
  <si>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</si>
  <si>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</si>
  <si>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</si>
  <si>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</si>
  <si>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</si>
  <si>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</si>
  <si>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</si>
  <si>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</si>
  <si>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</si>
  <si>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</si>
  <si>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</si>
  <si>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</si>
  <si>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</si>
  <si>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</si>
  <si>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</si>
  <si>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</si>
  <si>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</si>
  <si>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</si>
  <si>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</si>
  <si>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</si>
  <si>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</si>
  <si>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</si>
  <si>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</si>
  <si>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</si>
  <si>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</si>
  <si>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</si>
  <si>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</si>
  <si>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</si>
  <si>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</si>
  <si>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</si>
  <si>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</si>
  <si>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</si>
  <si>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</si>
  <si>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</si>
  <si>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</si>
  <si>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</si>
  <si>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</si>
  <si>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</si>
  <si>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</si>
  <si>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</si>
  <si>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</si>
  <si>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</si>
  <si>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</si>
  <si>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</si>
  <si>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</si>
  <si>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</si>
  <si>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</si>
  <si>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</si>
  <si>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</si>
  <si>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</si>
  <si>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</si>
  <si>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</si>
  <si>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</si>
  <si>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</si>
  <si>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</si>
  <si>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</si>
  <si>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</si>
  <si>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</si>
  <si>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</si>
  <si>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</si>
  <si>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</si>
  <si>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</si>
  <si>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</si>
  <si>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</si>
  <si>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</si>
  <si>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</si>
  <si>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</si>
  <si>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</si>
  <si>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</si>
  <si>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</si>
  <si>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</si>
  <si>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</si>
  <si>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</si>
  <si>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</si>
  <si>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</si>
  <si>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</si>
  <si>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</si>
  <si>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</si>
  <si>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</si>
  <si>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</si>
  <si>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</si>
  <si>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</si>
  <si>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</si>
  <si>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</si>
  <si>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</si>
  <si>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</si>
  <si>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</si>
  <si>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</si>
  <si>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</si>
  <si>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</si>
  <si>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</si>
  <si>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</si>
  <si>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</si>
  <si>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</si>
  <si>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</si>
  <si>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</si>
  <si>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</si>
  <si>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</si>
  <si>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</si>
  <si>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</si>
  <si>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</si>
  <si>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</si>
  <si>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</si>
  <si>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</si>
  <si>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</si>
  <si>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</si>
  <si>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</si>
  <si>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</si>
  <si>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</si>
  <si>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</si>
  <si>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</si>
  <si>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</si>
  <si>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</si>
  <si>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</si>
  <si>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</si>
  <si>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</si>
  <si>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</si>
  <si>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</si>
  <si>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</si>
  <si>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</si>
  <si>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</si>
  <si>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</si>
  <si>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</si>
  <si>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</si>
  <si>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</si>
  <si>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</si>
  <si>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</si>
  <si>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</si>
  <si>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</si>
  <si>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</si>
  <si>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</si>
  <si>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</si>
  <si>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</si>
  <si>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</si>
  <si>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</si>
  <si>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</si>
  <si>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</si>
  <si>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</si>
  <si>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</si>
  <si>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</si>
  <si>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</si>
  <si>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</si>
  <si>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</si>
  <si>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</si>
  <si>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</si>
  <si>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</si>
  <si>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</si>
  <si>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</si>
  <si>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</si>
  <si>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</si>
  <si>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</si>
  <si>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</si>
  <si>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</si>
  <si>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</si>
  <si>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</si>
  <si>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</si>
  <si>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</si>
  <si>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</si>
  <si>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</si>
  <si>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</si>
  <si>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</si>
  <si>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</si>
  <si>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</si>
  <si>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</si>
  <si>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</si>
  <si>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</si>
  <si>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</si>
  <si>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</si>
  <si>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</si>
  <si>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</si>
  <si>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</si>
  <si>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</si>
  <si>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</si>
  <si>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</si>
  <si>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</si>
  <si>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</si>
  <si>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</si>
  <si>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</si>
  <si>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</si>
  <si>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</si>
  <si>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</si>
  <si>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</si>
  <si>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</si>
  <si>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</si>
  <si>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</si>
  <si>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</si>
  <si>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</si>
  <si>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</si>
  <si>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</si>
  <si>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</si>
  <si>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</si>
  <si>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</si>
  <si>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</si>
  <si>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</si>
  <si>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</si>
  <si>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</si>
  <si>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</si>
  <si>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</si>
  <si>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</si>
  <si>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</si>
  <si>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</si>
  <si>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</si>
  <si>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ABRIGO PARA HIDRANTE, 90X60X17CM, COM REGISTRO GLOBO ANGULAR 45º 2.1/2", ADAPTADOR STORZ 2.1/2", MANGUEIRA DE INCÊNDIO 20M, REDUÇÃO 2.1/2X1.1/2" E ESGUICHO EM LATÃO 1.1/2" - FORNECIMENTO E INSTALAÇÃO. AF_08/2017</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</si>
  <si>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</si>
  <si>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</si>
  <si>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</si>
  <si>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</si>
  <si>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</si>
  <si>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</si>
  <si>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</si>
  <si>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</si>
  <si>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</si>
  <si>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</si>
  <si>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</si>
  <si>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</si>
  <si>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</si>
  <si>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</si>
  <si>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</si>
  <si>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</si>
  <si>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</si>
  <si>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</si>
  <si>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</si>
  <si>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</si>
  <si>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</si>
  <si>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</si>
  <si>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</si>
  <si>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</si>
  <si>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</si>
  <si>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</si>
  <si>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</si>
  <si>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</si>
  <si>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</si>
  <si>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</si>
  <si>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</si>
  <si>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</si>
  <si>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</si>
  <si>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</si>
  <si>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</si>
  <si>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</si>
  <si>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</si>
  <si>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</si>
  <si>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</si>
  <si>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</si>
  <si>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</si>
  <si>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</si>
  <si>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</si>
  <si>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</si>
  <si>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</si>
  <si>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</si>
  <si>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</si>
  <si>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</si>
  <si>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</si>
  <si>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</si>
  <si>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</si>
  <si>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</si>
  <si>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</si>
  <si>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</si>
  <si>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</si>
  <si>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</si>
  <si>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</si>
  <si>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</si>
  <si>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</si>
  <si>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</si>
  <si>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</si>
  <si>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</si>
  <si>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</si>
  <si>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</si>
  <si>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</si>
  <si>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</si>
  <si>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</si>
  <si>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</si>
  <si>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</si>
  <si>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</si>
  <si>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</si>
  <si>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</si>
  <si>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</si>
  <si>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</si>
  <si>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</si>
  <si>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</si>
  <si>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</si>
  <si>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</si>
  <si>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</si>
  <si>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</si>
  <si>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</si>
  <si>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</si>
  <si>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</si>
  <si>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</si>
  <si>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</si>
  <si>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</si>
  <si>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</si>
  <si>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</si>
  <si>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</si>
  <si>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</si>
  <si>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</si>
  <si>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</si>
  <si>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</si>
  <si>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</si>
  <si>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</si>
  <si>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</si>
  <si>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</si>
  <si>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</si>
  <si>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</si>
  <si>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</si>
  <si>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</si>
  <si>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</si>
  <si>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</si>
  <si>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</si>
  <si>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</si>
  <si>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73753/1</t>
  </si>
  <si>
    <t>IMPERMEABILIZACAO DE SUPERFICIE COM MANTA ASFALTICA PROTEGIDA COM FILME DE ALUMINIO GOFRADO (DE ESPESSURA 0,8MM), INCLUSA APLICACAO DE  EMULSAO ASFALTICA, E=3MM.</t>
  </si>
  <si>
    <t>73758/1</t>
  </si>
  <si>
    <t>LEVANTAMENTO SECAO TRANSVERSAL C/NIVEL TERRENO NAO ACIDENTADO VEGETAÇÃO DENSA INCLUSIVE DESENHO ESC 1:200 EM PAPEL VEGETAL MILIMETRADO (MEDIDO P/M SECAO), INCLUSIVE NIVELADOR, AUXILIAR DE CALCULO TOPOGRAFICO E DESENHISTA.</t>
  </si>
  <si>
    <t>73759/2</t>
  </si>
  <si>
    <t>73760/1</t>
  </si>
  <si>
    <t>73762/2</t>
  </si>
  <si>
    <t>IMPERMEABILIZACAO DE SUPERFICIE COM ADESIVO LIQUIDO SOBRE CIMENTO CRISTALIZANTE, INCLUSO VEU DE FIBRA DE VIDRO.</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</si>
  <si>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</si>
  <si>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</si>
  <si>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</si>
  <si>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</si>
  <si>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</si>
  <si>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</si>
  <si>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</si>
  <si>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</si>
  <si>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</si>
  <si>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</si>
  <si>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</si>
  <si>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</si>
  <si>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73768/10</t>
  </si>
  <si>
    <t>CABO TELEFONICO CCI-50 2 PARES (USO INTERNO) - FORNECIMENTO E INSTALACAO</t>
  </si>
  <si>
    <t>73768/11</t>
  </si>
  <si>
    <t>CABO TELEFONICO CCI-50 3 PARES (USO INTERNO) - FORNECIMENTO E INSTALACAO</t>
  </si>
  <si>
    <t>73768/12</t>
  </si>
  <si>
    <t>CABO TELEFONICO CCI-50 4 PARES (USO INTERNO) - FORNECIMENTO E INSTALACAO</t>
  </si>
  <si>
    <t>73768/13</t>
  </si>
  <si>
    <t>CABO TELEFONICO CCI-50 5 PARES (USO INTERNO) - FORNECIMENTO E INSTALACAO</t>
  </si>
  <si>
    <t>73768/14</t>
  </si>
  <si>
    <t>CABO TELEFONICO CCI-50 6 PARES  (USO INTERNO) - FORNECIMENTO E INSTALACAO</t>
  </si>
  <si>
    <t>73768/2</t>
  </si>
  <si>
    <t>73768/3</t>
  </si>
  <si>
    <t>CABO TELEFONICO CI-50 10 PARES (USO INTERNO) - FORNECIMENTO E INSTALACAO</t>
  </si>
  <si>
    <t>73768/4</t>
  </si>
  <si>
    <t>CABO TELEFONICO CI-50 20PARES (USO INTERNO) - FORNECIMENTO E INSTALACAO</t>
  </si>
  <si>
    <t>73768/5</t>
  </si>
  <si>
    <t>CABO TELEFONICO CI-50 30PARES (USO INTERNO) - FORNECIMENTO E INSTALACAO</t>
  </si>
  <si>
    <t>73768/6</t>
  </si>
  <si>
    <t>CABO TELEFONICO CI-50 50PARES (USO INTERNO) - FORNECIMENTO E INSTALACAO</t>
  </si>
  <si>
    <t>73768/7</t>
  </si>
  <si>
    <t>CABO TELEFONICO CI-50 75 PARES (USO INTERNO) - FORNECIMENTO E INSTALACAO</t>
  </si>
  <si>
    <t>73768/8</t>
  </si>
  <si>
    <t>CABO TELEFONICO CI-50 200 PARES (USO INTERNO) - FORNECIMENTO E INSTALACAO</t>
  </si>
  <si>
    <t>73768/9</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</si>
  <si>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</si>
  <si>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</si>
  <si>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</si>
  <si>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</si>
  <si>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</si>
  <si>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</si>
  <si>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</si>
  <si>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FLANGEADO, H=9M - FORNECIMENTO E INSTALACAO</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</si>
  <si>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</si>
  <si>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</si>
  <si>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</si>
  <si>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</si>
  <si>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</si>
  <si>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</si>
  <si>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</si>
  <si>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</si>
  <si>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</si>
  <si>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</si>
  <si>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</si>
  <si>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</si>
  <si>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</si>
  <si>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</si>
  <si>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</si>
  <si>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</si>
  <si>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</si>
  <si>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</si>
  <si>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</si>
  <si>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</si>
  <si>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</si>
  <si>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</si>
  <si>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</si>
  <si>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</si>
  <si>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</si>
  <si>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</si>
  <si>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</si>
  <si>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</si>
  <si>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</si>
  <si>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</si>
  <si>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</si>
  <si>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</si>
  <si>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</si>
  <si>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</si>
  <si>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</si>
  <si>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</si>
  <si>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</si>
  <si>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</si>
  <si>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</si>
  <si>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</si>
  <si>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</si>
  <si>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</si>
  <si>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</si>
  <si>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</si>
  <si>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</si>
  <si>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</si>
  <si>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</si>
  <si>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</si>
  <si>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</si>
  <si>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</si>
  <si>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</si>
  <si>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</si>
  <si>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</si>
  <si>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</si>
  <si>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</si>
  <si>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</si>
  <si>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</si>
  <si>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</si>
  <si>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</si>
  <si>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</si>
  <si>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</si>
  <si>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</si>
  <si>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</si>
  <si>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</si>
  <si>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</si>
  <si>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</si>
  <si>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</si>
  <si>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</si>
  <si>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</si>
  <si>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</si>
  <si>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</si>
  <si>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</si>
  <si>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</si>
  <si>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</si>
  <si>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</si>
  <si>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</si>
  <si>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</si>
  <si>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</si>
  <si>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</si>
  <si>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</si>
  <si>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</si>
  <si>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</si>
  <si>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</si>
  <si>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</si>
  <si>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</si>
  <si>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</si>
  <si>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</si>
  <si>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</si>
  <si>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</si>
  <si>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</si>
  <si>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</si>
  <si>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</si>
  <si>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</si>
  <si>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</si>
  <si>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73801/1</t>
  </si>
  <si>
    <t>73802/1</t>
  </si>
  <si>
    <t>73804/1</t>
  </si>
  <si>
    <t>PROTECAO DE FACHADA COM TELA DE POLIPROPILENO FIXADA EM ESTRUTURA DE MADEIRA COM ARAME GALVANIZADO</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</si>
  <si>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</si>
  <si>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</si>
  <si>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</si>
  <si>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</si>
  <si>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</si>
  <si>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</si>
  <si>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</si>
  <si>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</si>
  <si>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</si>
  <si>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</si>
  <si>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</si>
  <si>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</si>
  <si>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</si>
  <si>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</si>
  <si>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</si>
  <si>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</si>
  <si>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</si>
  <si>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</si>
  <si>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</si>
  <si>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</si>
  <si>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</si>
  <si>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</si>
  <si>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</si>
  <si>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</si>
  <si>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</si>
  <si>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</si>
  <si>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</si>
  <si>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</si>
  <si>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</si>
  <si>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</si>
  <si>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</si>
  <si>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</si>
  <si>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</si>
  <si>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</si>
  <si>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</si>
  <si>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</si>
  <si>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</si>
  <si>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</si>
  <si>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</si>
  <si>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</si>
  <si>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</si>
  <si>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</si>
  <si>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73839/1</t>
  </si>
  <si>
    <t>73839/10</t>
  </si>
  <si>
    <t>73839/11</t>
  </si>
  <si>
    <t>73839/13</t>
  </si>
  <si>
    <t>73839/14</t>
  </si>
  <si>
    <t>73839/15</t>
  </si>
  <si>
    <t>73839/16</t>
  </si>
  <si>
    <t>73839/2</t>
  </si>
  <si>
    <t>73839/3</t>
  </si>
  <si>
    <t>73839/4</t>
  </si>
  <si>
    <t>73839/5</t>
  </si>
  <si>
    <t>73839/6</t>
  </si>
  <si>
    <t>73839/7</t>
  </si>
  <si>
    <t>73839/8</t>
  </si>
  <si>
    <t>73839/9</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</si>
  <si>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</si>
  <si>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</si>
  <si>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</si>
  <si>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</si>
  <si>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</si>
  <si>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</si>
  <si>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</si>
  <si>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</si>
  <si>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</si>
  <si>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</si>
  <si>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</si>
  <si>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</si>
  <si>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</si>
  <si>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</si>
  <si>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</si>
  <si>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</si>
  <si>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</si>
  <si>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</si>
  <si>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</si>
  <si>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</si>
  <si>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</si>
  <si>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</si>
  <si>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</si>
  <si>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</si>
  <si>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</si>
  <si>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</si>
  <si>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</si>
  <si>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</si>
  <si>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</si>
  <si>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</si>
  <si>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</si>
  <si>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</si>
  <si>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</si>
  <si>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</si>
  <si>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</si>
  <si>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</si>
  <si>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</si>
  <si>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</si>
  <si>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</si>
  <si>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</si>
  <si>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</si>
  <si>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</si>
  <si>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</si>
  <si>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</si>
  <si>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</si>
  <si>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</si>
  <si>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</si>
  <si>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</si>
  <si>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</si>
  <si>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</si>
  <si>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</si>
  <si>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</si>
  <si>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</si>
  <si>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</si>
  <si>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</si>
  <si>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</si>
  <si>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</si>
  <si>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</si>
  <si>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</si>
  <si>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</si>
  <si>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</si>
  <si>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</si>
  <si>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</si>
  <si>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</si>
  <si>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</si>
  <si>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</si>
  <si>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</si>
  <si>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</si>
  <si>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</si>
  <si>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</si>
  <si>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</si>
  <si>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</si>
  <si>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</si>
  <si>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</si>
  <si>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</si>
  <si>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</si>
  <si>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</si>
  <si>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</si>
  <si>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</si>
  <si>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</si>
  <si>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</si>
  <si>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</si>
  <si>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</si>
  <si>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</si>
  <si>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</si>
  <si>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</si>
  <si>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</si>
  <si>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</si>
  <si>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</si>
  <si>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</si>
  <si>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73874/1</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</si>
  <si>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</si>
  <si>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</si>
  <si>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</si>
  <si>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</si>
  <si>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</si>
  <si>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</si>
  <si>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</si>
  <si>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</si>
  <si>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</si>
  <si>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</si>
  <si>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</si>
  <si>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</si>
  <si>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</si>
  <si>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</si>
  <si>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</si>
  <si>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</si>
  <si>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</si>
  <si>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</si>
  <si>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</si>
  <si>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</si>
  <si>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</si>
  <si>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</si>
  <si>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</si>
  <si>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</si>
  <si>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</si>
  <si>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</si>
  <si>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</si>
  <si>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</si>
  <si>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</si>
  <si>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</si>
  <si>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</si>
  <si>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</si>
  <si>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</si>
  <si>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</si>
  <si>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</si>
  <si>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</si>
  <si>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</si>
  <si>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</si>
  <si>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</si>
  <si>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73887/1</t>
  </si>
  <si>
    <t>ASSENTAMENTO SIMPLES DE TUBOS DE FERRO FUNDIDO (FOFO) C/ JUNTA ELASTICA -  DN 75 MM - INCLUSIVE TRANSPORTE</t>
  </si>
  <si>
    <t>73887/10</t>
  </si>
  <si>
    <t>ASSENTAMENTO SIMPLES DE TUBOS DE FERRO FUNDIDO (FOFO) C/ JUNTA ELASTICA - DN 500 MM - INCLUSIVE TRANSPORTE</t>
  </si>
  <si>
    <t>73887/11</t>
  </si>
  <si>
    <t>ASSENTAMENTO SIMPLES DE TUBOS DE FERRO FUNDIDO (FOFO) C/ JUNTA ELASTICA - DN 600 MM - INCLUSIVE TRANSPORTE</t>
  </si>
  <si>
    <t>73887/12</t>
  </si>
  <si>
    <t>ASSENTAMENTO SIMPLES DE TUBOS DE FERRO FUNDIDO (FOFO) C/ JUNTA ELASTICA - DN 700 MM - INCLUSIVE TRANSPORTE</t>
  </si>
  <si>
    <t>73887/13</t>
  </si>
  <si>
    <t>ASSENTAMENTO SIMPLES DE TUBOS DE FERRO FUNDIDO (FOFO) C/ JUNTA ELASTICA - DN 800 MM - INCLUSIVE TRANSPORTES</t>
  </si>
  <si>
    <t>73887/14</t>
  </si>
  <si>
    <t>ASSENTAMENTO SIMPLES DE TUBOS DE FERRO FUNDIDO (FOFO) C/ JUNTA ELASTICA - DN 900 MM - INCLUSIVE TRANSPORTE</t>
  </si>
  <si>
    <t>73887/15</t>
  </si>
  <si>
    <t>ASSENTAMENTO SIMPLES DE TUBOS DE FERRO FUNDIDO (FOFO) C/ JUNTA ELASTICA - DN 1000 MM - INCLUSIVE TRANSPORTE</t>
  </si>
  <si>
    <t>73887/16</t>
  </si>
  <si>
    <t>ASSENTAMENTO SIMPLES DE TUBOS DE FERRO FUNDIDO (FOFO) C/ JUNTA ELASTICA - DN 1100 MM - INCLUSIVE TRANSPORTE</t>
  </si>
  <si>
    <t>73887/17</t>
  </si>
  <si>
    <t>ASSENTAMENTO SIMPLES DE TUBOS DE FERRO FUNDIDO (FOFO) C/ JUNTA ELASTICA - DN 1200 MM - INCLUSIVE TRANSPORTE</t>
  </si>
  <si>
    <t>73887/2</t>
  </si>
  <si>
    <t>ASSENTAMENTO SIMPLES DE TUBOS DE FERRO FUNDIDO (FOFO) C/ JUNTA ELASTICA - DN 100 - INCLUSIVE TRANSPORTE</t>
  </si>
  <si>
    <t>73887/3</t>
  </si>
  <si>
    <t>ASSENTAMENTO SIMPLES DE TUBOS DE FERRO FUNDIDO (FOFO) C/ JUNTA ELASTICA - DN 150 - INCLUSIVE TRANSPORTE</t>
  </si>
  <si>
    <t>73887/4</t>
  </si>
  <si>
    <t>ASSENTAMENTO SIMPLES DE TUBOS DE FERRO FUNDIDO (FOFO) C/ JUNTA ELASTICA - DN 200 - INCLUSIVE TRANSPORTE</t>
  </si>
  <si>
    <t>73887/5</t>
  </si>
  <si>
    <t>ASSENTAMENTO SIMPLES DE TUBOS DE FERRO FUNDIDO (FOFO) C/ JUNTA ELASTICA - DN 250 MM - INCLUSIVE TRANSPORTE</t>
  </si>
  <si>
    <t>73887/6</t>
  </si>
  <si>
    <t>ASSENTAMENTO SIMPLES DE TUBOS DE FERRO FUNDIDO (FOFO) C/ JUNTA ELASTICA - DN 300 - INCLUSIVE TRANSPORTE</t>
  </si>
  <si>
    <t>73887/7</t>
  </si>
  <si>
    <t>ASSENTAMENTO SIMPLES DE TUBOS DE FERRO FUNDIDO (FOFO) C/ JUNTA ELASTICA - DN 350 MM - INCLUSIVE TRANSPORTE</t>
  </si>
  <si>
    <t>73887/8</t>
  </si>
  <si>
    <t>ASSENTAMENTO SIMPLES DE TUBOS DE FERRO FUNDIDO (FOFO) C/ JUNTA ELASTICA - DN 400 MM - INCLUSIVE TRANSPORTE</t>
  </si>
  <si>
    <t>73887/9</t>
  </si>
  <si>
    <t>ASSENTAMENTO SIMPLES DE TUBOS DE FERRO FUNDIDO (FOFO) C/ JUNTA ELASTICA - DN 450 MM - INCLUSIVE TRANSPORTE</t>
  </si>
  <si>
    <t>73888/1</t>
  </si>
  <si>
    <t>73888/10</t>
  </si>
  <si>
    <t>73888/11</t>
  </si>
  <si>
    <t>73888/12</t>
  </si>
  <si>
    <t>73888/13</t>
  </si>
  <si>
    <t>73888/14</t>
  </si>
  <si>
    <t>73888/15</t>
  </si>
  <si>
    <t>ASSENTAMENTO TUBO PVC COM JUNTA ELASTICA, DN 1000 MM - (OU RPVC, OU PVC DEFOFO, OU PRFV) - PARA AGUA.</t>
  </si>
  <si>
    <t>73888/2</t>
  </si>
  <si>
    <t>73888/3</t>
  </si>
  <si>
    <t>73888/9</t>
  </si>
  <si>
    <t>73890/1</t>
  </si>
  <si>
    <t>73890/2</t>
  </si>
  <si>
    <t>73891/1</t>
  </si>
  <si>
    <t>73898/1</t>
  </si>
  <si>
    <t>73899/1</t>
  </si>
  <si>
    <t>73899/2</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</si>
  <si>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</si>
  <si>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</si>
  <si>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</si>
  <si>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</si>
  <si>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</si>
  <si>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</si>
  <si>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</si>
  <si>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</si>
  <si>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</si>
  <si>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</si>
  <si>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</si>
  <si>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</si>
  <si>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</si>
  <si>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</si>
  <si>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73922/1</t>
  </si>
  <si>
    <t>PISO CIMENTADO TRACO 1:3 (CIMENTO E AREIA) ACABAMENTO LISO ESPESSURA 3,5CM, PREPARO MANUAL DA ARGAMASSA</t>
  </si>
  <si>
    <t>73922/2</t>
  </si>
  <si>
    <t>PISO CIMENTADO TRACO 1:4 (CIMENTO E AREIA) ACABAMENTO LISO ESPESSURA 2,5CM PREPARO MANUAL DA ARGAMASSA</t>
  </si>
  <si>
    <t>73922/3</t>
  </si>
  <si>
    <t>PISO CIMENTADO TRACO 1:3 (CIMENTO E AREIA) ACABAMENTO LISO ESPESSURA 2,0CM, PREPARO MANUAL DA ARGAMASSA</t>
  </si>
  <si>
    <t>73922/4</t>
  </si>
  <si>
    <t>PISO CIMENTADO TRACO 1:4 (CIMENTO E AREIA) ACABAMENTO LISO ESPESSURA 2,0CM, PREPARO MANUAL DA ARGAMASSA</t>
  </si>
  <si>
    <t>73922/5</t>
  </si>
  <si>
    <t>PISO CIMENTADO TRACO 1:3 (CIMENTO E AREIA) ACABAMENTO LISO ESPESSURA 3,0CM, PREPARO MANUAL DA ARGAMASSA</t>
  </si>
  <si>
    <t>73923/1</t>
  </si>
  <si>
    <t>PISO CIMENTADO TRACO 1:4 (CIMENTO E AREIA) ACABAMENTO RUSTICO ESPESSURA 2CM, ARGAMASSA COM PREPARO MANUAL</t>
  </si>
  <si>
    <t>73923/2</t>
  </si>
  <si>
    <t>PISO CIMENTADO TRACO 1:4 (CIMENTO E AREIA), COM ACABAMENTO RUSTICO ESPESSURA 3CM, PREPARO MANUAL</t>
  </si>
  <si>
    <t>73923/3</t>
  </si>
  <si>
    <t>PISO CIMENTADO TRACO 1:3 (CIMENTO E AREIA), COM ACABAMENTO RUSTICO E FRISADO ESPESSURA 2CM, PREPARO MANUAL</t>
  </si>
  <si>
    <t>73924/1</t>
  </si>
  <si>
    <t>73924/2</t>
  </si>
  <si>
    <t>73924/3</t>
  </si>
  <si>
    <t>73929/1</t>
  </si>
  <si>
    <t>73929/4</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</si>
  <si>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</si>
  <si>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</si>
  <si>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</si>
  <si>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</si>
  <si>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</si>
  <si>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</si>
  <si>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</si>
  <si>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</si>
  <si>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</si>
  <si>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</si>
  <si>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</si>
  <si>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</si>
  <si>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</si>
  <si>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</si>
  <si>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</si>
  <si>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</si>
  <si>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</si>
  <si>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</si>
  <si>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</si>
  <si>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73953/1</t>
  </si>
  <si>
    <t>LUMINARIA TIPO CALHA, DE SOBREPOR, COM REATOR DE PARTIDA RAPIDA E LAMPADA FLUORESCENTE 1X20W, COMPLETA,  FORNECIMENTO E INSTALACAO</t>
  </si>
  <si>
    <t>73953/2</t>
  </si>
  <si>
    <t>LUMINARIA TIPO CALHA, DE SOBREPOR, COM REATOR DE PARTIDA RAPIDA E LAMPADA FLUORESCENTE 2X20W, COMPLETA, FORNECIMENTO E INSTALACAO</t>
  </si>
  <si>
    <t>73953/4</t>
  </si>
  <si>
    <t>LUMINÁRIAS TIPO CALHA, DE SOBREPOR, COM REATORES DE PARTIDA RÁPIDA E LÂMPADAS FLUORESCENTES 2X2X18W, COMPLETAS, FORNECIMENTO E INSTALAÇÃO</t>
  </si>
  <si>
    <t>73953/5</t>
  </si>
  <si>
    <t>LUMINARIA TIPO CALHA, DE SOBREPOR, COM REATOR DE PARTIDA RAPIDA E LAMPADA FLUORESCENTE 1X40W, COMPLETA, FORNECIMENTO E INSTALACAO</t>
  </si>
  <si>
    <t>73953/6</t>
  </si>
  <si>
    <t>LUMINARIA TIPO CALHA, DE SOBREPOR, COM REATOR DE PARTIDA RAPIDA E LAMPADA FLUORESCENTE 2X40W, COMPLETA, FORNECIMENTO E INSTALACAO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</si>
  <si>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</si>
  <si>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</si>
  <si>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</si>
  <si>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</si>
  <si>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73963/1</t>
  </si>
  <si>
    <t>POCO DE VISITA PARA REDE DE ESG. SANIT., EM ANEIS DE CONCRETO, DIÂMETRO = 60CM, PROF=80CM, INCLUINDO DEGRAU,  EXCLUINDO TAMPAO FERRO FUNDIDO.</t>
  </si>
  <si>
    <t>73963/10</t>
  </si>
  <si>
    <t>POCO DE VISITA PARA REDE DE ESG. SANIT., EM ANEIS DE CONCRETO, DIÂMETRO = 60CM E 110CM, PROF = 200CM, EXCLUINDO TAMPAO FERRO FUNDIDO.</t>
  </si>
  <si>
    <t>73963/11</t>
  </si>
  <si>
    <t>POCO DE VISITA PARA REDE DE ESG. SANIT., EM ANEIS DE CONCRETO, DIÂMETRO = 60CM E 110CM, PROF = 230CM, EXCLUINDO TAMPAO FERRO FUNDIDO.</t>
  </si>
  <si>
    <t>73963/12</t>
  </si>
  <si>
    <t>POCO DE VISITA PARA REDE DE ESG. SANIT., EM ANEIS DE CONCRETO, DIÂMETRO = 60CM E 110CM, PROF = 260CM, EXCLUINDO TAMPAO FERRO FUNDIDO.</t>
  </si>
  <si>
    <t>73963/13</t>
  </si>
  <si>
    <t>POCO DE VISITA PARA REDE DE ESG. SANIT., EM ANEIS DE CONCRETO, DIÂMETRO = 60CM E 110CM, PROF = 290CM, EXCLUINDO TAMPAO FERRO FUNDIDO.</t>
  </si>
  <si>
    <t>73963/14</t>
  </si>
  <si>
    <t>POCO DE VISITA PARA REDE DE ESG. SANIT., EM ANEIS DE CONCRETO, DIÂMETRO = 60CM E 110CM, PROF = 320CM, EXCLUINDO TAMPAO FERRO FUNDIDO.</t>
  </si>
  <si>
    <t>73963/15</t>
  </si>
  <si>
    <t>POCO DE VISITA PARA REDE DE ESG. SANIT., EM ANEIS DE CONCRETO, DIÂMETRO = 60CM E 110CM, PROF = 350CM, EXCLUINDO TAMPAO FERRO FUNDIDO.</t>
  </si>
  <si>
    <t>73963/16</t>
  </si>
  <si>
    <t>POCO DE VISITA PARA REDE DE ESG. SANIT., EM ANEIS DE CONCRETO, DIÂMETRO = 60CM E 110CM, PROF = 380CM, EXCLUINDO TAMPAO FERRO FUNDIDO.</t>
  </si>
  <si>
    <t>73963/17</t>
  </si>
  <si>
    <t>POCO DE VISITA PARA REDE DE ESG. SANIT., EM ANEIS DE CONCRETO, DIÂMETRO = 60CM E 110CM, PROF = 410CM, EXCLUINDO TAMPAO FERRO FUNDIDO.</t>
  </si>
  <si>
    <t>73963/18</t>
  </si>
  <si>
    <t>POCO DE VISITA PARA REDE DE ESG. SANIT., EM ANEIS DE CONCRETO, DIÂMETRO = 60CM E 110CM, PROF = 440CM, EXCLUINDO TAMPAO FERRO FUNDIDO.</t>
  </si>
  <si>
    <t>73963/19</t>
  </si>
  <si>
    <t>POCO DE VISITA PARA REDE DE ESG. SANIT., EM ANEIS DE CONCRETO, DIÂMETRO = 60CM E 110CM, PROF = 470CM, EXCLUINDO TAMPAO FERRO FUNDIDO.</t>
  </si>
  <si>
    <t>73963/2</t>
  </si>
  <si>
    <t>POCO DE VISITA PARA REDE DE ESG. SANIT., EM ANEIS DE CONCRETO, DIÂMETRO = 60CM, PROF = 100CM, EXCLUINDO TAMPAO FERRO FUNDIDO.</t>
  </si>
  <si>
    <t>73963/20</t>
  </si>
  <si>
    <t>POCO DE VISITA PARA REDE DE ESG. SANIT., EM ANEIS DE CONCRETO, DIÂMETRO = 60CM E 110CM, PROF = 500CM, EXCLUINDO TAMPAO FERRO FUNDIDO.</t>
  </si>
  <si>
    <t>73963/21</t>
  </si>
  <si>
    <t>POCO DE VISITA PARA REDE DE ESG. SANIT., EM ANEIS DE CONCRETO, DIÂMETRO = 60CM E 110CM, PROF = 530CM, EXCLUINDO TAMPAO FERRO FUNDIDO.</t>
  </si>
  <si>
    <t>73963/22</t>
  </si>
  <si>
    <t>POCO DE VISITA PARA REDE DE ESG. SANIT., EM ANEIS DE CONCRETO, DIÂMETRO = 60CM E 110CM, PROF = 560CM, EXCLUINDO TAMPAO FERRO FUNDIDO.</t>
  </si>
  <si>
    <t>73963/23</t>
  </si>
  <si>
    <t>POCO DE VISITA PARA REDE DE ESG. SANIT., EM ANEIS DE CONCRETO, DIÂMETRO = 60CM E 110CM, PROF = 590CM, EXCLUINDO TAMPAO FERRO FUNDIDO.</t>
  </si>
  <si>
    <t>73963/24</t>
  </si>
  <si>
    <t>POCO DE VISITA PARA REDE DE ESG. SANIT., EM ANEIS DE CONCRETO, DIÂMETRO = 60CM E 110CM, PROF = 690CM, EXCLUINDO TAMPAO FERRO FUNDIDO.</t>
  </si>
  <si>
    <t>73963/25</t>
  </si>
  <si>
    <t>POCO DE VISITA PARA REDE DE ESG. SANIT., EM ANEIS DE CONCRETO, DIÂMETRO = 60CM E 110CM, PROF = 650CM, EXCLUINDO TAMPAO FERRO FUNDIDO.</t>
  </si>
  <si>
    <t>73963/26</t>
  </si>
  <si>
    <t>POCO DE VISITA PARA REDE DE ESG. SANIT., EM ANEIS DE CONCRETO, DIÂMETRO = 60CM E 110CM, PROF = 680CM, EXCLUINDO TAMPAO FERRO FUNDIDO.</t>
  </si>
  <si>
    <t>73963/27</t>
  </si>
  <si>
    <t>POCO DE VISITA PARA REDE DE ESG. SANIT., EM ANEIS DE CONCRETO, DIÂMETRO = 60CM E 110CM, PROF = 710CM, EXCLUINDO TAMPAO FERRO FUNDIDO.</t>
  </si>
  <si>
    <t>73963/28</t>
  </si>
  <si>
    <t>POCO VISITA ESG SANIT ANEL CONC PRE-MOLD PROF=1,20M C/ TAMPAO FOFO ARTICULADO, CLASSE B125 CARGA MAX 12,5 T, REDONDO TAMPA 600 MM, REDE PLUVIAL /ESGOTO / REJUNTAMENTO ANEIS / REVEST LISO CALHA INTERNA C/ARG CIM/AREIA 1:4. BASE/BANQUETA EM CONCR FCK=10MPA</t>
  </si>
  <si>
    <t>73963/29</t>
  </si>
  <si>
    <t>POCO VISITA ESG SANIT ANEL CONC PRE-MOLD PROF=1,40M C/ TAMPAO FOFO ARTICULADO, CLASSE B125 CARGA MAX 12,5 T, REDONDO TAMPA 600 MM, REDE PLUVIAL/ESGOTO / REJUNTAMENTO ANEIS / REVEST LISO CALHA INTERNA C/ARG CIM/AREIA 1:4. BASE/BANQUETA EM CONCR FCK=10MPA</t>
  </si>
  <si>
    <t>73963/3</t>
  </si>
  <si>
    <t>POCO DE VISITA PARA REDE DE ESG. SANIT., EM ANEIS DE CONCRETO, DIÂMETRO = 60CM, PROF = 60CM, INCLUINDO DEGRAU, EXCLUINDO TAMPAO FERRO FUNDIDO.</t>
  </si>
  <si>
    <t>73963/30</t>
  </si>
  <si>
    <t>POCO VISITA ESG SANIT ANEL CONC PRE-MOLD PROF=1,50M C/ TAMPAO FOFO ARTICULADO, CLASSE B125 CARGA MAX 12,5 T, REDONDO TAMPA 600 MM, REDE PLUVIAL/ESGOTO / REJUNTAMENTO ANEIS / REVEST LISO CALHA INTERNA C/ARG CIM/AREIA 1:4. BASE/BANQUETA EM CONCRFCK=10MPA</t>
  </si>
  <si>
    <t>73963/31</t>
  </si>
  <si>
    <t>POCO VISITA ESG SANIT ANEL CONC PRE-MOLD PROF=1,60M C/ TAMPAO FOFO ARTICULADO, CLASSE B125 CARGA MAX 12,5 T, REDONDO TAMPA 600 MM, REDE PLUVIAL / REJUNTAMENTO ANEIS / REVEST LISO CALHA INTERNA C/ARG CIM/AREIA 1:4. BASE/BANQUETA EM CONCR FCK=10MPA</t>
  </si>
  <si>
    <t>73963/32</t>
  </si>
  <si>
    <t>POCO VISITA ESG SANIT ANEL CONC PRE-MOLD PROF=1,70M C/ TAMPAO FOFO ARTICULADO, CLASSE B125 CARGA MAX 12,5 T, REDONDO TAMPA 600 MM, REDE PLUVIAL/ESGOTO /  REJUNTAMENTO ANEIS / REVEST LISO CALHA INTERNA C/ARG CIM/AREIA 1:4. BASE/BANQUETA EM CONCR FCK=10MPA</t>
  </si>
  <si>
    <t>73963/33</t>
  </si>
  <si>
    <t>POCO VISITA ESG SANIT ANEL CONC PRE-MOLD PROF=2,00M C/ TAMPAO FOFO ARTICULADO, CLASSE B125 CARGA MAX 12,5 T, REDONDO TAMPA 600 MM, REDE PLUVIAL/ESGOTO / REJUNTAMENTO ANEIS / REVEST LISO CALHA INTERNA C/ARG CIM/AREIA 1:4. BASE/BANQUETA EM CONCR FCK=10MPA</t>
  </si>
  <si>
    <t>73963/34</t>
  </si>
  <si>
    <t>POCO VISITA ESG SANIT ANEL CONC PRE MOLD PROF=2,30M C/ TAMPAO FOFO ARTICULADO, CLASSE B125 CARGA MAX 12,5 T, REDONDO TAMPA 600 MM, REDE PLUVIAL/ESGOTO / REJUNTAMENTO ANEIS / REVEST LISO CALHA INTERNA C/ARG CIM/AREIA 1:4. BASE/BANQUETA EM CONCRFCK=10MPA</t>
  </si>
  <si>
    <t>73963/35</t>
  </si>
  <si>
    <t>POCO VISITA ESG SANIT ANEL CONC PRE-MOLD PROF=2,60M C/ TAMPAO FOFO SIMPLES COM BASE, CLASSE B125 CARGA MAX 12,5 T, REDONDO TAMPA 600 MM, REDE PLUVIAL/ESGOTO / REJUNTAMENTO ANEIS / REVEST LISO CALHA INTERNA C/ARG CIM/AREIA 1:4. BASE/BANQUETAEM CONCR FCK=10MPA</t>
  </si>
  <si>
    <t>73963/36</t>
  </si>
  <si>
    <t>POCO VISITA ESG SANIT ANEL CONC PRE-MOLD PROF=2,90M C/ TAMPAO FOFO ARTICULADO, CLASSE B125 CARGA MAX 12,5 T, REDONDO TAMPA 600 MM, REDE PLUVIAL / REJUNTAMENTO ANEIS / REVEST LISO CALHA INTERNA C/ARG CIM/AREIA 1:4. BASE/BANQUETA EM CONCR FCK=10MPA</t>
  </si>
  <si>
    <t>73963/37</t>
  </si>
  <si>
    <t>POCO VISITA ESG SANIT ANEL CONC PRE-MOLD PROF=3,20M C/ TAMPAO FOFO ARTICULADO, CLASSE B125 CARGA MAX 12,5 T, REDONDO TAMPA 600 MM, REDE PLUVIAL /  REJUNTAMENTOANEIS / REVEST LISO CALHA INTERNA C/ARG CIM/AREIA 1:4. BASE / BANQUETA EM CONCR FCK=10MPA</t>
  </si>
  <si>
    <t>73963/38</t>
  </si>
  <si>
    <t>POCO VISITA ESG SANIT ANEL CONC PRE-MOLD PROF=3,50M C/ TAMPAO FOFO ARTICULADO, CLASSE B125 CARGA MAX 12,5 T, REDONDO TAMPA 600 MM, REDE PLUVIAL/ESGOTO /  REJUNTAMENTO / ANEIS / REVEST LISO CALHA INTERNA C/ARG CIM/AREIA 1:4. BASE/BANQUETA EM CONCR FCK=10MPA</t>
  </si>
  <si>
    <t>73963/39</t>
  </si>
  <si>
    <t>POCO VISITA ESG SANIT ANEL CONC PRE-MOLD PROF=3,80M C/ TAMPAO FOFO ARTICULADO, CLASSE B125 CARGA MAX 12,5 T, REDONDO TAMPA 600 MM, REDE PLUVIAL / REJUNTAMENTO ANEIS / REVEST LISO CALHA INTERNA C/ARG CIM/AREIA 1:4. BASE/BANQUETA EM CONCR FCK=10MPA</t>
  </si>
  <si>
    <t>73963/40</t>
  </si>
  <si>
    <t>POCO VISITA ESG SANIT ANEL CONC PRE-MOLD PROF=4,10M C/ TAMPAO FOFO ARTICULADO, CLASSE B125 CARGA MAX 12,5 T, REDONDO TAMPA 600 MM, REDE PLUVIAL / REJUNTAMENTO ANEIS / REVEST LISO CALHA INTERNA C/ARG CIM/AREIA 1:4. BASE/BANQUETA EM CONCR FCK=10MPA</t>
  </si>
  <si>
    <t>73963/41</t>
  </si>
  <si>
    <t>POCO VISITA ESG SANIT ANEL CONC PRE MOLD PROF=4,40M C/ TAMPAO FOFO ARTICULADO, CLASSE B125 CARGA MAX 12,5 T, REDONDO TAMPA 600 MM, REDE PLUVIAL / REJUNTAMENTO ANEIS / REVEST LISO CALHA INTERNA C/ARG CIM/AREIA 1:4. BASE/BANQUETA EM CONCR FCK=10MPA</t>
  </si>
  <si>
    <t>73963/42</t>
  </si>
  <si>
    <t>POCO VISITA ESG SANIT ANEL CONC PRE-MOLD PROF=4,70M C/ TAMPAO FOFO ARTICULADO, CLASSE B125 CARGA MAX 12,5 T, REDONDO TAMPA 600 MM, REDE PLUVIAL/ESGOTO /  REJUNTAMENTO ANEIS / REVEST LISO CALHA INTERNA C/ARG CIM/AREIA 1:4. BASE/BANQUETA EM CONCRFCK=10MPA</t>
  </si>
  <si>
    <t>73963/43</t>
  </si>
  <si>
    <t>POCO VISITA ESG SANIT ANEL CONC PRE-MOLD PROF=5,00M C/ TAMPAO FOFO ARTICULADO, CLASSE B125 CARGA MAX 12,5 T, REDONDO TAMPA 600 MM, REDE PLUVIAL / ESGOTO / REJUNTAMENTO ANEIS/ REVEST LISO CALHA INTERNA C/ARG CIM/AREIA 1:4. BASE/BANQUETA EM CONCR FCK=10MPA</t>
  </si>
  <si>
    <t>73963/44</t>
  </si>
  <si>
    <t>POCO VISITA ESG SANIT ANEL CONC PRE-MOLD PROF=0,80M C/ TAMPAO FOFO ARTICULADO, CLASSE B125 CARGA MAX 12,5 T, REDONDO TAMPA 600 MM, REDE PLUVIAL/ESGOTO / DEGRAUS FF / REJUNTAMENTO ANEIS / REVEST LISO CALHA INTERNA C/ARG CIM/AREIA 1:4. BASE / BANQUETA EM CONCR FCK=10MPA</t>
  </si>
  <si>
    <t>73963/45</t>
  </si>
  <si>
    <t>POCO DE VISITA PARA REDE DE ESG. SANIT., EM ANEIS DE CONCRETO, DIÂMETRO = 60CM E 110CM, PROF = 240CM, EXCLUINDO TAMPAO FERRO FUNDIDO.</t>
  </si>
  <si>
    <t>73963/46</t>
  </si>
  <si>
    <t>POCO DE VISITA PARA REDE DE ESG. SANIT., EM ANEIS DE CONCRETO, DIÂMETRO = 60CM E 110CM, PROF = 250CM, EXCLUINDO TAMPAO FERRO FUNDIDO.</t>
  </si>
  <si>
    <t>73963/47</t>
  </si>
  <si>
    <t>POCO DE VISITA PARA REDE DE ESG. SANIT., EM ANEIS DE CONCRETO, DIÂMETRO = 60CM E 110CM, PROF = 280CM, EXCLUINDO TAMPAO FERRO FUNDIDO.</t>
  </si>
  <si>
    <t>73963/48</t>
  </si>
  <si>
    <t>POCO DE VISITA PARA REDE DE ESG. SANIT., EM ANEIS DE CONCRETO, DIÂMETRO = 60CM E 110CM, PROF = 310CM, EXCLUINDO TAMPAO FERRO FUNDIDO.</t>
  </si>
  <si>
    <t>73963/5</t>
  </si>
  <si>
    <t>POCO DE VISITA PARA REDE DE ESG. SANIT., EM ANEIS DE CONCRETO, DIÂMETRO = 60CM E 110CM, PROF = 120CM, EXCLUINDO TAMPAO FERRO FUNDIDO.</t>
  </si>
  <si>
    <t>73963/6</t>
  </si>
  <si>
    <t>POCO DE VISITA PARA REDE DE ESG. SANIT., EM ANEIS DE CONCRETO, DIÂMETRO = 60CM E 110CM, PROF = 140CM, EXCLUINDO TAMPAO FERRO FUNDIDO.</t>
  </si>
  <si>
    <t>73963/7</t>
  </si>
  <si>
    <t>POCO DE VISITA PARA REDE DE ESG. SANIT., EM ANEIS DE CONCRETO, DIÂMETRO = 60CM E 110CM, PROF = 150CM, EXCLUINDO TAMPAO FERRO FUNDIDO.</t>
  </si>
  <si>
    <t>73963/8</t>
  </si>
  <si>
    <t>POCO DE VISITA PARA REDE DE ESG. SANIT., EM ANEIS DE CONCRETO, DIÂMETRO = 60CM E 110CM, PROF = 160CM, EXCLUINDO TAMPAO FERRO FUNDIDO.</t>
  </si>
  <si>
    <t>73963/9</t>
  </si>
  <si>
    <t>POCO DE VISITA PARA REDE DE ESG. SANIT., EM ANEIS DE CONCRETO, DIÂMETRO = 110CM, PROF = 170CM, EXCLUINDO TAMPAO FERRO FUNDIDO.</t>
  </si>
  <si>
    <t>73964/6</t>
  </si>
  <si>
    <t>73965/9</t>
  </si>
  <si>
    <t>ESCAVACAO MANUAL DE VALA EM LODO, DE 1,5 ATE 3M, EXCLUINDO ESGOTAMENTO/ESCORAMENTO.</t>
  </si>
  <si>
    <t>73967/1</t>
  </si>
  <si>
    <t>73967/2</t>
  </si>
  <si>
    <t>PLANTIO DE ARVORE REGIONAL, ALTURA MAIOR QUE 2,00M, EM CAVAS DE 80X80X80CM</t>
  </si>
  <si>
    <t>73967/4</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</si>
  <si>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</si>
  <si>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</si>
  <si>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</si>
  <si>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</si>
  <si>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</si>
  <si>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</si>
  <si>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</si>
  <si>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73974/1</t>
  </si>
  <si>
    <t>PISO CIMENTADO TRACO 1:3 (CIMENTO E AREIA) ACABAMENTO RUSTICO ESPESSURA 2CM, PREPARO MECANICO DA ARGAMASSA</t>
  </si>
  <si>
    <t>73976/10</t>
  </si>
  <si>
    <t>TUBO DE AÇO GALVANIZADO COM COSTURA 4" (100MM), INCLUSIVE CONEXOES - FORNECIMENTO E INSTALACAO</t>
  </si>
  <si>
    <t>73976/11</t>
  </si>
  <si>
    <t>TUBO DE AÇO GALVANIZADO COM COSTURA 6" (150MM), INCLUSIVE CONEXÕES - INSTALAÇÃO</t>
  </si>
  <si>
    <t>73976/4</t>
  </si>
  <si>
    <t>TUBO DE AÇO GALVANIZADO COM COSTURA 1" (25MM), INCLUSIVE CONEXOES - FORNECIMENTO E INSTALACAO</t>
  </si>
  <si>
    <t>73978/1</t>
  </si>
  <si>
    <t>73990/1</t>
  </si>
  <si>
    <t>73991/1</t>
  </si>
  <si>
    <t>PISO CIMENTADO TRACO 1:4 (CIMENTO E AREIA) COM ACABAMENTO LISO ESPESSURA 1,5CM, PREPARO MANUAL DA ARGAMASSA  INCLUSO ADITIVO IMPERMEABILIZANTE</t>
  </si>
  <si>
    <t>73991/2</t>
  </si>
  <si>
    <t>PISO CIMENTADO TRACO 1:3 (CIMENTO E AREIA) COM ACABAMENTO LISO ESPESSURA 1,5CM PREPARO MANUAL DA ARGAMASSA</t>
  </si>
  <si>
    <t>73991/3</t>
  </si>
  <si>
    <t>PISO CIMENTADO TRACO 1:3 (CIMENTO E AREIA) COM ACABAMENTO LISO ESPESSURA 3CM PREPARO MECANICO ARGAMASSA  INCLUSO ADITIVO IMPERMEABILIZANTE</t>
  </si>
  <si>
    <t>73991/4</t>
  </si>
  <si>
    <t>PISO CIMENTADO TRACO 1:3 (CIMENTO E AREIA) COM ACABAMENTO LISO ESPESSURA 1,5CM, PREPARO MANUAL DA ARGAMASSA INCLUSO ADITIVO IMPERMEABILIZANTE</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</si>
  <si>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</si>
  <si>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</si>
  <si>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</si>
  <si>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</si>
  <si>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</si>
  <si>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</si>
  <si>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</si>
  <si>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</si>
  <si>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</si>
  <si>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</si>
  <si>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</si>
  <si>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</si>
  <si>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</si>
  <si>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</si>
  <si>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</si>
  <si>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</si>
  <si>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</si>
  <si>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</si>
  <si>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</si>
  <si>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</si>
  <si>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</si>
  <si>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</si>
  <si>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</si>
  <si>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</si>
  <si>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</si>
  <si>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</si>
  <si>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</si>
  <si>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</si>
  <si>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</si>
  <si>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</si>
  <si>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</si>
  <si>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</si>
  <si>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</si>
  <si>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</si>
  <si>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</si>
  <si>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</si>
  <si>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</si>
  <si>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</si>
  <si>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</si>
  <si>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</si>
  <si>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</si>
  <si>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</si>
  <si>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</si>
  <si>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</si>
  <si>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</si>
  <si>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</si>
  <si>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</si>
  <si>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</si>
  <si>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</si>
  <si>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</si>
  <si>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</si>
  <si>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</si>
  <si>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</si>
  <si>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</si>
  <si>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</si>
  <si>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</si>
  <si>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</si>
  <si>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</si>
  <si>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</si>
  <si>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</si>
  <si>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</si>
  <si>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</si>
  <si>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</si>
  <si>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</si>
  <si>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</si>
  <si>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</si>
  <si>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</si>
  <si>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</si>
  <si>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</si>
  <si>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</si>
  <si>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</si>
  <si>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</si>
  <si>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</si>
  <si>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</si>
  <si>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</si>
  <si>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</si>
  <si>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</si>
  <si>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</si>
  <si>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</si>
  <si>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</si>
  <si>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</si>
  <si>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</si>
  <si>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</si>
  <si>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</si>
  <si>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</si>
  <si>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</si>
  <si>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</si>
  <si>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</si>
  <si>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</si>
  <si>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</si>
  <si>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</si>
  <si>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</si>
  <si>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</si>
  <si>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</si>
  <si>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</si>
  <si>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</si>
  <si>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</si>
  <si>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</si>
  <si>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74041/1</t>
  </si>
  <si>
    <t>74041/2</t>
  </si>
  <si>
    <t>74045/2</t>
  </si>
  <si>
    <t>74046/2</t>
  </si>
  <si>
    <t>74047/2</t>
  </si>
  <si>
    <t>74051/1</t>
  </si>
  <si>
    <t>CAIXA DE GORDURA DUPLA EM CONCRETO PRE-MOLDADO DN 60MM COM TAMPA - FORNECIMENTO E INSTALACAO</t>
  </si>
  <si>
    <t>74051/2</t>
  </si>
  <si>
    <t>CAIXA DE GORDURA SIMPLES EM CONCRETO PRE-MOLDADO DN 40MM COM TAMPA - FORNECIMENTO E INSTALACAO</t>
  </si>
  <si>
    <t>74052/5</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</si>
  <si>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</si>
  <si>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</si>
  <si>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</si>
  <si>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</si>
  <si>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</si>
  <si>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</si>
  <si>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</si>
  <si>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</si>
  <si>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</si>
  <si>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</si>
  <si>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</si>
  <si>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</si>
  <si>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</si>
  <si>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74076/1</t>
  </si>
  <si>
    <t>74076/2</t>
  </si>
  <si>
    <t>74076/3</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</si>
  <si>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</si>
  <si>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</si>
  <si>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</si>
  <si>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</si>
  <si>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</si>
  <si>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74079/1</t>
  </si>
  <si>
    <t>PISO CIMENTADO TRACO 1:4 (CIMENTO E AREIA) COM ACABAMENTO LISO  ESPESSURA 2,0CM COM JUNTAS PLASTICAS DE DILATACAO E PREPARO MANUAL DA ARGAMASSA</t>
  </si>
  <si>
    <t>74082/1</t>
  </si>
  <si>
    <t>REFLETOR REDONDO EM ALUMINIO COM SUPORTE E ALCA REGULAVEL PARA FIXACAO, COM LAMPADA VAPOR DE MERCURIO 250W</t>
  </si>
  <si>
    <t>74084/1</t>
  </si>
  <si>
    <t>PORTA CADEADO ZINCADO OXIDADO PRETO COM CADEADO DE ACO INOX, LARGURA DE *50* MM</t>
  </si>
  <si>
    <t>74086/1</t>
  </si>
  <si>
    <t>74091/1</t>
  </si>
  <si>
    <t>74093/1</t>
  </si>
  <si>
    <t>74094/1</t>
  </si>
  <si>
    <t>74100/1</t>
  </si>
  <si>
    <t>74104/1</t>
  </si>
  <si>
    <t>CAIXA DE INSPEÇÃO EM ALVENARIA DE TIJOLO MACIÇO 60X60X60CM, REVESTIDA INTERNAMENTO COM BARRA LISA (CIMENTO E AREIA, TRAÇO 1:4) E=2,0CM, COM TAMPA PRÉ-MOLDADA DE CONCRETO E FUNDO DE CONCRETO 15MPA TIPO C - ESCAVAÇÃO E CONFECÇÃO</t>
  </si>
  <si>
    <t>74106/1</t>
  </si>
  <si>
    <t>74111/1</t>
  </si>
  <si>
    <t>SOLEIRA / TABEIRA EM MARMORE BRANCO COMUM, POLIDO, LARGURA 5 CM, ESPESSURA 2 CM, ASSENTADA COM ARGAMASSA COLANTE</t>
  </si>
  <si>
    <t>74118/1</t>
  </si>
  <si>
    <t>74121/1</t>
  </si>
  <si>
    <t>JUNTA DE DILATACAO PARA IMPERMEABILIZACAO, COM SELANTE ELASTICO MONOCOMPONENTE A BASE DE POLIURETANO, DIMENSOES 1X1CM.</t>
  </si>
  <si>
    <t>74124/1</t>
  </si>
  <si>
    <t>POCO VISITA AG PLUV:CONC ARM 1X1X1,40M COLETOR D=40 A 50CM PAREDE E=15CM BASE CONC FCK=10MPA REVEST C/ARG CIM/AREIA 1:4 INCL FORN TODOS MATERIAIS</t>
  </si>
  <si>
    <t>74124/2</t>
  </si>
  <si>
    <t>POCO VISITA AG PLUV:CONC ARM 1,10X1,10X1,40M COLETOR D=60CM PAREDE E=15CM BASE CONC FCK=10MPA REVEST C/ARG CIM/AREIA 1:4 INCL FORN TODOS MATERIAIS</t>
  </si>
  <si>
    <t>74124/3</t>
  </si>
  <si>
    <t>POCO VISITA AG PLUV:CONC ARM 1,20X1,20X1,40M COLETOR D=70CM PAREDE E=15CM BASE CONC FCK=10MPA REVEST C/ARG CIM/AREIA 1:4 INCL FORN TODOS MATERIAIS</t>
  </si>
  <si>
    <t>74124/4</t>
  </si>
  <si>
    <t>POCO VISITA AG PLUV:CONC ARM 1,30X1,30X1,40M COLETOR D=80CM PAREDE E=15CM BASE CONC FCK=10MPA REVEST C/ARG CIM/AREIA 1:4 INCL FORN TODOS MATERIAIS</t>
  </si>
  <si>
    <t>74124/5</t>
  </si>
  <si>
    <t>POCO VISITA CONCRETO ARMADO P/AG PLUV 1,40X1,40X1,50M COLETOR D=90CM  PAREDE E=15CM BASE CONCRETO FCK=10MPA REVESTIDO C/ARG CIM/AREIA 1:4 INCL FORN TODOS MATERIAIS</t>
  </si>
  <si>
    <t>74124/6</t>
  </si>
  <si>
    <t>POCO VISITA AG PLUV:CONC ARM 1,50X1,50X1,60M COLETOR D=1M PA REDE E=15CM BASE CONC FCK=10MPA REVEST C/ARG CIM/AREIA 1:4 INCL FORN TODOS MATERIAIS</t>
  </si>
  <si>
    <t>74124/7</t>
  </si>
  <si>
    <t>POCO VISITA AG PLUV:CONC ARM 1,60X1,60X1,70M COLETOR D=1,10M PAREDE E=15CM BASE CONC FCK=10MPA REVEST C/ARG CIM/AREIA 1:4 INCL FORN TODOS MATERIAIS</t>
  </si>
  <si>
    <t>74124/8</t>
  </si>
  <si>
    <t>POCO VISITA AG PLUV:CONC ARM 1,70X1,70X1,80M COLETOR D=1,20M          PAREDE E=15CM BASE CONC FCK=10MPA REVEST C/ARG CIM/AREIA 1:4          DEGRAUS FF INCL FORN TODOS MATERIAIS</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</si>
  <si>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</si>
  <si>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</si>
  <si>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</si>
  <si>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</si>
  <si>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</si>
  <si>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</si>
  <si>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</si>
  <si>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</si>
  <si>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</si>
  <si>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</si>
  <si>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</si>
  <si>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</si>
  <si>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</si>
  <si>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</si>
  <si>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</si>
  <si>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</si>
  <si>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</si>
  <si>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</si>
  <si>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</si>
  <si>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</si>
  <si>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</si>
  <si>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</si>
  <si>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</si>
  <si>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</si>
  <si>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</si>
  <si>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</si>
  <si>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</si>
  <si>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</si>
  <si>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</si>
  <si>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</si>
  <si>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</si>
  <si>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</si>
  <si>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</si>
  <si>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</si>
  <si>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</si>
  <si>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</si>
  <si>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</si>
  <si>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</si>
  <si>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</si>
  <si>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</si>
  <si>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</si>
  <si>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</si>
  <si>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</si>
  <si>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</si>
  <si>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</si>
  <si>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</si>
  <si>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</si>
  <si>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</si>
  <si>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</si>
  <si>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</si>
  <si>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</si>
  <si>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</si>
  <si>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</si>
  <si>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</si>
  <si>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</si>
  <si>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</si>
  <si>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</si>
  <si>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</si>
  <si>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</si>
  <si>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</si>
  <si>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</si>
  <si>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</si>
  <si>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</si>
  <si>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</si>
  <si>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</si>
  <si>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74156/3</t>
  </si>
  <si>
    <t>74157/4</t>
  </si>
  <si>
    <t>74162/1</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</si>
  <si>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</si>
  <si>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</si>
  <si>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</si>
  <si>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</si>
  <si>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</si>
  <si>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</si>
  <si>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</si>
  <si>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</si>
  <si>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</si>
  <si>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</si>
  <si>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74198/1</t>
  </si>
  <si>
    <t>SUMIDOURO EM ALVENARIA DE TIJOLO CERAMICO MACICO DIAMETRO 1,20M E ALTURA 5,00M, COM TAMPA EM CONCRETO ARMADO DIAMETRO 1,40M E ESPESSURA 10CM</t>
  </si>
  <si>
    <t>74198/2</t>
  </si>
  <si>
    <t>SUMIDOURO EM ALVENARIA DE TIJOLO CERAMICO MACIÇO DIAMETRO 1,40M E ALTURA 5,00M, COM TAMPA EM CONCRETO ARMADO DIAMETRO 1,60M E ESPESSURA 10CM</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</si>
  <si>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</si>
  <si>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</si>
  <si>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</si>
  <si>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</si>
  <si>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</si>
  <si>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74206/1</t>
  </si>
  <si>
    <t>CAIXA COLETORA, 1,20X1,20X1,50M, COM FUNDO E TAMPA DE CONCRETO E PAREDES EM ALVENARIA</t>
  </si>
  <si>
    <t>74206/2</t>
  </si>
  <si>
    <t>74209/1</t>
  </si>
  <si>
    <t>74212/1</t>
  </si>
  <si>
    <t>74214/1</t>
  </si>
  <si>
    <t>POCO DE VISITA PARA REDE DE ESGOTO SANITÁRIO, EM ALVENARIA, DIAMETRO 120 CM, PROF ATE 200 CM, INCLUINDO TAMPAO FERRO FUNDIDO</t>
  </si>
  <si>
    <t>74214/2</t>
  </si>
  <si>
    <t>POCO DE VISITA PARA REDE DE ESGOTO SANITÁRIO, EM ALVENARIA, DIAMETRO 120 CM, PROF ATE 400 CM, INCLUINDO TAMPAO FERRO FUNDIDO</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</si>
  <si>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</si>
  <si>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</si>
  <si>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</si>
  <si>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</si>
  <si>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</si>
  <si>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</si>
  <si>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</si>
  <si>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</si>
  <si>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</si>
  <si>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</si>
  <si>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</si>
  <si>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</si>
  <si>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</si>
  <si>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</si>
  <si>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74236/1</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</si>
  <si>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</si>
  <si>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</si>
  <si>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</si>
  <si>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</si>
  <si>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</si>
  <si>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</si>
  <si>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</si>
  <si>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</si>
  <si>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</si>
  <si>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75027/4</t>
  </si>
  <si>
    <t>TUBO DE AÇO PRETO 4" SEM COSTURA SCHEDULE 40/NBR 5590, INCLUSIVE CONEXOES - FORNECIMENTO E INSTALACAO</t>
  </si>
  <si>
    <t>75027/5</t>
  </si>
  <si>
    <t>TUBO DE AÇO PRETO 6" SEM COSTURA SCHEDULE 40/NBR 5590, INCLUSIVE CONEXÕES - FORNECIMENTO E INSTALAÇÃO</t>
  </si>
  <si>
    <t>75029/1</t>
  </si>
  <si>
    <t>TUBO PVC CORRUGADO RIGIDO PERFURADO DN 150 PARA DRENAGEM - FORNECIMENTO E INSTALACAO</t>
  </si>
  <si>
    <t>76447/1</t>
  </si>
  <si>
    <t>PISO CIMENTADO TRACO 1:3 (CIMENTO E AREIA) ACABAMENTO LISO ESPESSURA 2,5 CM PREPARO MECANICO DA ARGAMASSA</t>
  </si>
  <si>
    <t>76448/1</t>
  </si>
  <si>
    <t>PISO CIMENTADO TRACO 1:4 (CIMENTO E AREIA) ACABAMENTO RUSTICO ESPESSURA 1,5 CM PREPARO MANUAL DA ARGAMASSA</t>
  </si>
  <si>
    <t>76448/2</t>
  </si>
  <si>
    <t>PISO CIMENTADO TRAÇO 1:4 (CIMENTO E AREIA) ACABAMENTO RUSTICO ESPESSURA 3,5 CM PREPARO MANUAL DA ARGAMASSA</t>
  </si>
  <si>
    <t>76448/3</t>
  </si>
  <si>
    <t>PISO CIMENTADO TRAÇO 1:4 (CIMENTO E AREIA) ACABAMENTO RUSTICO ESPESSURA 2,5 CM PREPARO MANUAL DA ARGAMASSA</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</si>
  <si>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</si>
  <si>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</si>
  <si>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</si>
  <si>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</si>
  <si>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</si>
  <si>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</si>
  <si>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</si>
  <si>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</si>
  <si>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</si>
  <si>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</si>
  <si>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</si>
  <si>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</si>
  <si>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</si>
  <si>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</si>
  <si>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</si>
  <si>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</si>
  <si>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</si>
  <si>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</si>
  <si>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</si>
  <si>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</si>
  <si>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</si>
  <si>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</si>
  <si>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</si>
  <si>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</si>
  <si>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</si>
  <si>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</si>
  <si>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</si>
  <si>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</si>
  <si>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</si>
  <si>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</si>
  <si>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</si>
  <si>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</si>
  <si>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</si>
  <si>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</si>
  <si>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</si>
  <si>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</si>
  <si>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ALÇAPÃO DE ACESSO A CAIXA D´AGUA  DE 1,60X1,60</t>
  </si>
  <si>
    <r>
      <t xml:space="preserve">PREÇO BASE: </t>
    </r>
    <r>
      <rPr>
        <sz val="11"/>
        <rFont val="Arial"/>
        <family val="2"/>
      </rPr>
      <t>SINAPI SETEMBRO - COM DESONERAÇÃO / 2017</t>
    </r>
  </si>
  <si>
    <r>
      <t>BDI :</t>
    </r>
    <r>
      <rPr>
        <sz val="11"/>
        <rFont val="Arial"/>
        <family val="2"/>
      </rPr>
      <t xml:space="preserve"> 28,24%</t>
    </r>
  </si>
  <si>
    <t xml:space="preserve">PORTA METÁLICA 80X80 - VENEZIANA - PARA CASTELO D´AGUA </t>
  </si>
  <si>
    <t xml:space="preserve">VENEZIANA METÁLICA DIÂMETRO DE 120CM - PARA CASTELO D´AGUA </t>
  </si>
  <si>
    <t xml:space="preserve">RESERVATÓRIO ENTERRAD COM CAPACIDADE DE 1500LITROS </t>
  </si>
  <si>
    <t>Reservatório de concreto armado para 18.000 litros d'água com dimensões  2,50x3,00x2,5 metros, ipermeabilizado com tampa de concreto com acesso</t>
  </si>
  <si>
    <t>IMPERMEABILIZAÇÃO E ACESSO</t>
  </si>
  <si>
    <t>EXECUÇÃO DE MURO COM BLOCO DE CONCRETO DE VEDAÇÃO 14X19X39</t>
  </si>
  <si>
    <t>ØMM</t>
  </si>
  <si>
    <t>COMP(M)</t>
  </si>
  <si>
    <t>QUANT.  (UNI)</t>
  </si>
  <si>
    <t>KG/M</t>
  </si>
  <si>
    <t xml:space="preserve">Armadura de aço CA 60 5mm </t>
  </si>
  <si>
    <t>Armadura de aço CA50 8 mm</t>
  </si>
  <si>
    <t>longitudinal</t>
  </si>
  <si>
    <t>transversal</t>
  </si>
  <si>
    <t>diam 25</t>
  </si>
  <si>
    <t>diametro40</t>
  </si>
  <si>
    <t xml:space="preserve">ESTACA ESCAVADA MECANICAMENTE, SEM FLUIDO ESTABILIZANTE, COM 30 CM DE DIÂMETRO, ATÉ 9 M DE COMPRIMENTO, CONCRETO LANÇADO MANUALMENTE (EXCLUSIVE MOBILIZAÇÃO E DESMOBILIZAÇÃO) INCLUSO CARGA E TRNASPORTE DE BOTA FORA </t>
  </si>
  <si>
    <t>Armação de bloco CA50 6,3</t>
  </si>
  <si>
    <t>Armação de bloco CA50 8</t>
  </si>
  <si>
    <t xml:space="preserve">Forma para blocos ou sapatas </t>
  </si>
  <si>
    <t>Escavação mecanizada de viga baldrame</t>
  </si>
  <si>
    <t>Armação de viga baldrame com aço 5mm</t>
  </si>
  <si>
    <t>Armação com viga Baldrame com aço 8mm</t>
  </si>
  <si>
    <r>
      <t>Cerãmica 20x20 -</t>
    </r>
    <r>
      <rPr>
        <sz val="11"/>
        <color theme="1"/>
        <rFont val="Arial"/>
        <family val="2"/>
      </rPr>
      <t xml:space="preserve"> REJUNTADO</t>
    </r>
  </si>
  <si>
    <r>
      <t>Cerâmica 10x10 -</t>
    </r>
    <r>
      <rPr>
        <sz val="11"/>
        <color theme="1"/>
        <rFont val="Arial"/>
        <family val="2"/>
      </rPr>
      <t xml:space="preserve"> REJUNTADO</t>
    </r>
  </si>
  <si>
    <r>
      <t>Cerâmica -</t>
    </r>
    <r>
      <rPr>
        <sz val="11"/>
        <color theme="1"/>
        <rFont val="Arial"/>
        <family val="2"/>
      </rPr>
      <t xml:space="preserve"> REJUNTADO</t>
    </r>
  </si>
  <si>
    <r>
      <t xml:space="preserve">Rodapé em cerâmica </t>
    </r>
    <r>
      <rPr>
        <sz val="11"/>
        <color rgb="FFFF0000"/>
        <rFont val="Arial"/>
        <family val="2"/>
      </rPr>
      <t xml:space="preserve"> </t>
    </r>
  </si>
  <si>
    <t>QUANT</t>
  </si>
  <si>
    <t xml:space="preserve">Obra: Finalização do Remanescente da Construção de Creche Proinfância Tipo B Padrão FNDE e Urbanização </t>
  </si>
  <si>
    <t xml:space="preserve">ADMINISTRAÇÃO LOCAL DA OBRA </t>
  </si>
  <si>
    <t>ADMINISTRAÇÃO LOCAL DE OBRA</t>
  </si>
  <si>
    <t>PAPELEIRA PLASTICA PARA PAPEL HIGIENICO</t>
  </si>
  <si>
    <t xml:space="preserve">COTOVELO 3/4" NPT CL.300 </t>
  </si>
  <si>
    <t>MECADO</t>
  </si>
  <si>
    <t>ADUBO BOVINO</t>
  </si>
  <si>
    <t>CONECTOR DERIVAÇÃO PARA LINHA VIVA</t>
  </si>
  <si>
    <t>Caixa de inspeção em alvenaria 60x60cm - COM TAMPA</t>
  </si>
  <si>
    <t xml:space="preserve">PORTÃO METALICO DE CORRER 4,10X2,70 CONFECCIONADO EM BARRAS DE METALON 70X40X1,5MM, 40X30X1,2MM E 30X20X1,5MM - PINTADO </t>
  </si>
  <si>
    <t xml:space="preserve">PORTÃO METALICO DE ABRIR EM DUAS FOLHAS DE ABRIR 3X2,70, CONFECCIONADO EM BARRAS DE METALON 70X40X1,5MM, 40X30X1,2MM E 30X20X1,5MM - PINTADO </t>
  </si>
</sst>
</file>

<file path=xl/styles.xml><?xml version="1.0" encoding="utf-8"?>
<styleSheet xmlns="http://schemas.openxmlformats.org/spreadsheetml/2006/main">
  <numFmts count="7">
    <numFmt numFmtId="44" formatCode="_-&quot;R$&quot;\ * #,##0.00_-;\-&quot;R$&quot;\ * #,##0.00_-;_-&quot;R$&quot;\ * &quot;-&quot;??_-;_-@_-"/>
    <numFmt numFmtId="43" formatCode="_-* #,##0.00_-;\-* #,##0.00_-;_-* &quot;-&quot;??_-;_-@_-"/>
    <numFmt numFmtId="164" formatCode="_(* #,##0.00_);_(* \(#,##0.00\);_(* &quot;-&quot;??_);_(@_)"/>
    <numFmt numFmtId="165" formatCode="_(&quot;R$ &quot;* #,##0.00_);_(&quot;R$ &quot;* \(#,##0.00\);_(&quot;R$ &quot;* &quot;-&quot;??_);_(@_)"/>
    <numFmt numFmtId="166" formatCode="_-&quot;R$&quot;\ * #,##0.000_-;\-&quot;R$&quot;\ * #,##0.000_-;_-&quot;R$&quot;\ * &quot;-&quot;??_-;_-@_-"/>
    <numFmt numFmtId="167" formatCode="_-[$R$-416]\ * #,##0.00_-;\-[$R$-416]\ * #,##0.00_-;_-[$R$-416]\ * &quot;-&quot;??_-;_-@_-"/>
    <numFmt numFmtId="168" formatCode="0.000"/>
  </numFmts>
  <fonts count="26">
    <font>
      <sz val="10"/>
      <name val="Arial"/>
      <family val="2"/>
    </font>
    <font>
      <sz val="10"/>
      <name val="Arial"/>
      <family val="2"/>
    </font>
    <font>
      <sz val="12"/>
      <name val="Cambria"/>
      <family val="2"/>
      <scheme val="major"/>
    </font>
    <font>
      <sz val="11"/>
      <color rgb="FF000000"/>
      <name val="Calibri"/>
      <family val="2"/>
    </font>
    <font>
      <sz val="10"/>
      <name val="MS Sans Serif"/>
      <family val="2"/>
    </font>
    <font>
      <b/>
      <sz val="11"/>
      <name val="Arial"/>
      <family val="2"/>
    </font>
    <font>
      <b/>
      <sz val="10"/>
      <name val="Arial"/>
      <family val="2"/>
    </font>
    <font>
      <sz val="11"/>
      <name val="Arial"/>
      <family val="2"/>
    </font>
    <font>
      <b/>
      <sz val="11"/>
      <color rgb="FF000000"/>
      <name val="Arial"/>
      <family val="2"/>
    </font>
    <font>
      <sz val="11"/>
      <color rgb="FF000000"/>
      <name val="Arial"/>
      <family val="2"/>
    </font>
    <font>
      <sz val="11"/>
      <color indexed="8"/>
      <name val="Calibri"/>
      <family val="2"/>
    </font>
    <font>
      <sz val="10"/>
      <color rgb="FFFF0000"/>
      <name val="Arial"/>
      <family val="2"/>
    </font>
    <font>
      <i/>
      <sz val="10"/>
      <name val="Arial"/>
      <family val="2"/>
    </font>
    <font>
      <sz val="10"/>
      <color indexed="10"/>
      <name val="Arial"/>
      <family val="2"/>
    </font>
    <font>
      <b/>
      <i/>
      <sz val="10"/>
      <name val="Arial"/>
      <family val="2"/>
    </font>
    <font>
      <b/>
      <sz val="12"/>
      <name val="Arial"/>
      <family val="2"/>
    </font>
    <font>
      <sz val="11"/>
      <color theme="1"/>
      <name val="Arial"/>
      <family val="2"/>
    </font>
    <font>
      <sz val="11"/>
      <name val="Cambria"/>
      <family val="2"/>
      <scheme val="major"/>
    </font>
    <font>
      <sz val="11"/>
      <color indexed="8"/>
      <name val="Courier"/>
      <family val="3"/>
    </font>
    <font>
      <sz val="11"/>
      <name val="Calibri"/>
      <family val="2"/>
    </font>
    <font>
      <b/>
      <u val="singleAccounting"/>
      <sz val="10"/>
      <name val="Arial"/>
      <family val="2"/>
    </font>
    <font>
      <sz val="10"/>
      <name val="Courier New"/>
      <family val="3"/>
    </font>
    <font>
      <b/>
      <sz val="11"/>
      <color theme="1"/>
      <name val="Arial"/>
      <family val="2"/>
    </font>
    <font>
      <sz val="11"/>
      <color rgb="FFFF0000"/>
      <name val="Arial"/>
      <family val="2"/>
    </font>
    <font>
      <sz val="11"/>
      <color indexed="8"/>
      <name val="Arial"/>
      <family val="2"/>
    </font>
    <font>
      <sz val="12"/>
      <name val="Arial"/>
      <family val="2"/>
    </font>
  </fonts>
  <fills count="1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00B05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3" tint="0.79998168889431442"/>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5" fontId="1" fillId="0" borderId="0" applyFont="0" applyFill="0" applyBorder="0" applyAlignment="0" applyProtection="0"/>
    <xf numFmtId="0" fontId="4" fillId="0" borderId="0"/>
    <xf numFmtId="164" fontId="1" fillId="0" borderId="0" applyFont="0" applyFill="0" applyBorder="0" applyAlignment="0" applyProtection="0"/>
    <xf numFmtId="0" fontId="7" fillId="0" borderId="0"/>
    <xf numFmtId="0" fontId="9" fillId="0" borderId="0"/>
    <xf numFmtId="164" fontId="1" fillId="0" borderId="0" applyFont="0" applyFill="0" applyBorder="0" applyAlignment="0" applyProtection="0"/>
    <xf numFmtId="0" fontId="10" fillId="0" borderId="0"/>
    <xf numFmtId="9" fontId="1" fillId="0" borderId="0" applyFont="0" applyFill="0" applyBorder="0" applyAlignment="0" applyProtection="0"/>
  </cellStyleXfs>
  <cellXfs count="407">
    <xf numFmtId="0" fontId="0" fillId="0" borderId="0" xfId="0"/>
    <xf numFmtId="0" fontId="0" fillId="4" borderId="0" xfId="0" applyFill="1"/>
    <xf numFmtId="0" fontId="0" fillId="0" borderId="0" xfId="0" applyAlignment="1">
      <alignment horizontal="center"/>
    </xf>
    <xf numFmtId="0" fontId="0" fillId="0" borderId="0" xfId="0" applyAlignment="1">
      <alignment wrapText="1"/>
    </xf>
    <xf numFmtId="0" fontId="0" fillId="0" borderId="0" xfId="0" applyFill="1"/>
    <xf numFmtId="0" fontId="6" fillId="0" borderId="0" xfId="0" applyFont="1"/>
    <xf numFmtId="0" fontId="2" fillId="0" borderId="0" xfId="0" applyFont="1" applyFill="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8" fillId="6" borderId="4" xfId="0" applyFont="1" applyFill="1" applyBorder="1" applyAlignment="1">
      <alignment horizontal="left" vertical="center" wrapText="1"/>
    </xf>
    <xf numFmtId="0" fontId="8" fillId="6" borderId="4" xfId="0" applyFont="1" applyFill="1" applyBorder="1" applyAlignment="1">
      <alignment horizontal="center" vertical="center"/>
    </xf>
    <xf numFmtId="165" fontId="8" fillId="6" borderId="4" xfId="2" applyFont="1" applyFill="1" applyBorder="1" applyAlignment="1">
      <alignment horizontal="center" vertical="center"/>
    </xf>
    <xf numFmtId="0" fontId="0" fillId="0" borderId="0" xfId="0" applyBorder="1"/>
    <xf numFmtId="0" fontId="0" fillId="0" borderId="0" xfId="0" applyFill="1" applyBorder="1"/>
    <xf numFmtId="0" fontId="0" fillId="3" borderId="0" xfId="0" applyFill="1"/>
    <xf numFmtId="165" fontId="2" fillId="0" borderId="0" xfId="2" applyFont="1" applyFill="1" applyAlignment="1">
      <alignment horizontal="right" vertical="center"/>
    </xf>
    <xf numFmtId="165" fontId="2" fillId="0" borderId="0" xfId="2" applyFont="1" applyAlignment="1">
      <alignment horizontal="right" vertical="center" wrapText="1"/>
    </xf>
    <xf numFmtId="165" fontId="2" fillId="0" borderId="0" xfId="2" applyFont="1" applyAlignment="1">
      <alignment horizontal="right" vertical="center"/>
    </xf>
    <xf numFmtId="0" fontId="6" fillId="3" borderId="0" xfId="0" applyFont="1" applyFill="1"/>
    <xf numFmtId="0" fontId="0" fillId="0" borderId="0" xfId="0" applyFont="1" applyFill="1"/>
    <xf numFmtId="0" fontId="2" fillId="0" borderId="0" xfId="0" applyFont="1" applyFill="1" applyAlignment="1">
      <alignment horizontal="left" vertical="center" wrapText="1"/>
    </xf>
    <xf numFmtId="0" fontId="2" fillId="0" borderId="0" xfId="0" applyFont="1" applyAlignment="1">
      <alignment horizontal="left" vertical="center" wrapText="1"/>
    </xf>
    <xf numFmtId="164" fontId="2" fillId="0" borderId="0" xfId="1" applyFont="1" applyFill="1" applyAlignment="1">
      <alignment vertical="center"/>
    </xf>
    <xf numFmtId="164" fontId="2" fillId="0" borderId="0" xfId="1" applyFont="1" applyAlignment="1">
      <alignment vertical="center" wrapText="1"/>
    </xf>
    <xf numFmtId="164" fontId="2" fillId="0" borderId="0" xfId="1" applyFont="1" applyAlignment="1">
      <alignment vertical="center"/>
    </xf>
    <xf numFmtId="0" fontId="0" fillId="0" borderId="0" xfId="0" applyAlignment="1">
      <alignment horizontal="right"/>
    </xf>
    <xf numFmtId="0" fontId="12" fillId="0" borderId="0" xfId="0" applyFont="1" applyAlignment="1"/>
    <xf numFmtId="0" fontId="0" fillId="0" borderId="0" xfId="0" applyAlignment="1">
      <alignment horizontal="left"/>
    </xf>
    <xf numFmtId="164" fontId="6" fillId="0" borderId="0" xfId="1" applyFont="1" applyAlignment="1">
      <alignment horizontal="left"/>
    </xf>
    <xf numFmtId="164" fontId="0" fillId="0" borderId="0" xfId="1" applyFont="1" applyAlignment="1">
      <alignment horizontal="left"/>
    </xf>
    <xf numFmtId="164" fontId="1" fillId="0" borderId="0" xfId="1" applyFont="1" applyAlignment="1">
      <alignment horizontal="left"/>
    </xf>
    <xf numFmtId="0" fontId="0" fillId="0" borderId="0" xfId="0" applyAlignment="1"/>
    <xf numFmtId="0" fontId="13" fillId="0" borderId="0" xfId="0" applyFont="1" applyAlignment="1">
      <alignment horizontal="left"/>
    </xf>
    <xf numFmtId="0" fontId="1" fillId="0" borderId="0" xfId="0" applyFont="1" applyAlignment="1">
      <alignment horizontal="left"/>
    </xf>
    <xf numFmtId="0" fontId="1" fillId="0" borderId="0" xfId="0" applyFont="1" applyAlignment="1"/>
    <xf numFmtId="43" fontId="0" fillId="0" borderId="0" xfId="0" applyNumberFormat="1" applyAlignment="1">
      <alignment horizontal="left"/>
    </xf>
    <xf numFmtId="0" fontId="12" fillId="0" borderId="0" xfId="0" applyFont="1" applyFill="1" applyBorder="1" applyAlignment="1"/>
    <xf numFmtId="0" fontId="0" fillId="0" borderId="0" xfId="0" applyFill="1" applyBorder="1" applyAlignment="1"/>
    <xf numFmtId="43" fontId="0" fillId="0" borderId="0" xfId="0" applyNumberFormat="1"/>
    <xf numFmtId="0" fontId="11" fillId="3" borderId="0" xfId="0" applyFont="1" applyFill="1"/>
    <xf numFmtId="0" fontId="12" fillId="0" borderId="6" xfId="0" applyFont="1" applyBorder="1" applyAlignment="1"/>
    <xf numFmtId="164" fontId="14" fillId="0" borderId="6" xfId="0" applyNumberFormat="1" applyFont="1" applyBorder="1" applyAlignment="1"/>
    <xf numFmtId="0" fontId="0" fillId="0" borderId="0" xfId="0" applyFill="1" applyAlignment="1">
      <alignment horizontal="right"/>
    </xf>
    <xf numFmtId="0" fontId="1" fillId="0" borderId="0" xfId="0" applyFont="1" applyFill="1" applyAlignment="1"/>
    <xf numFmtId="0" fontId="0" fillId="0" borderId="0" xfId="0" applyFill="1" applyAlignment="1">
      <alignment horizontal="left"/>
    </xf>
    <xf numFmtId="164" fontId="6" fillId="0" borderId="0" xfId="1" applyFont="1" applyFill="1" applyAlignment="1">
      <alignment horizontal="left"/>
    </xf>
    <xf numFmtId="164" fontId="0" fillId="0" borderId="0" xfId="1" applyFont="1" applyFill="1" applyAlignment="1">
      <alignment horizontal="left"/>
    </xf>
    <xf numFmtId="0" fontId="0" fillId="0" borderId="0" xfId="0" applyFill="1" applyAlignment="1">
      <alignment horizontal="center"/>
    </xf>
    <xf numFmtId="164" fontId="1" fillId="0" borderId="0" xfId="1" applyFont="1" applyFill="1" applyAlignment="1">
      <alignment horizontal="left"/>
    </xf>
    <xf numFmtId="0" fontId="1" fillId="0" borderId="0" xfId="0" applyFont="1" applyAlignment="1">
      <alignment horizontal="right"/>
    </xf>
    <xf numFmtId="164" fontId="14" fillId="0" borderId="0" xfId="1" applyFont="1" applyFill="1" applyBorder="1" applyAlignment="1"/>
    <xf numFmtId="0" fontId="13" fillId="0" borderId="0" xfId="0" applyFont="1" applyAlignment="1">
      <alignment horizontal="left" vertical="top" wrapText="1"/>
    </xf>
    <xf numFmtId="0" fontId="12" fillId="0" borderId="0" xfId="0" applyFont="1" applyBorder="1" applyAlignment="1"/>
    <xf numFmtId="0" fontId="0" fillId="0" borderId="0" xfId="0" applyBorder="1" applyAlignment="1"/>
    <xf numFmtId="0" fontId="12" fillId="0" borderId="0" xfId="0" applyFont="1" applyBorder="1" applyAlignment="1">
      <alignment horizontal="left"/>
    </xf>
    <xf numFmtId="0" fontId="6" fillId="0" borderId="0" xfId="0" applyFont="1" applyBorder="1" applyAlignment="1">
      <alignment horizontal="center"/>
    </xf>
    <xf numFmtId="164" fontId="1" fillId="0" borderId="0" xfId="1" applyFont="1" applyBorder="1" applyAlignment="1">
      <alignment horizontal="left"/>
    </xf>
    <xf numFmtId="164" fontId="13" fillId="0" borderId="0" xfId="1" applyFont="1" applyBorder="1" applyAlignment="1">
      <alignment horizontal="left"/>
    </xf>
    <xf numFmtId="0" fontId="6" fillId="0" borderId="0" xfId="0" applyFont="1" applyFill="1" applyBorder="1" applyAlignment="1">
      <alignment horizontal="center"/>
    </xf>
    <xf numFmtId="164" fontId="1" fillId="0" borderId="0" xfId="1" applyFont="1" applyFill="1" applyBorder="1" applyAlignment="1">
      <alignment horizontal="left"/>
    </xf>
    <xf numFmtId="0" fontId="1" fillId="0" borderId="0" xfId="0" applyFont="1" applyFill="1"/>
    <xf numFmtId="0" fontId="1" fillId="0" borderId="0" xfId="0" applyFont="1" applyFill="1" applyAlignment="1">
      <alignment horizontal="left"/>
    </xf>
    <xf numFmtId="0" fontId="1" fillId="0" borderId="0" xfId="0" applyFont="1" applyBorder="1" applyAlignment="1"/>
    <xf numFmtId="164" fontId="6" fillId="0" borderId="0" xfId="1" applyFont="1" applyBorder="1" applyAlignment="1">
      <alignment horizontal="center"/>
    </xf>
    <xf numFmtId="0" fontId="12" fillId="0" borderId="6" xfId="0" applyFont="1" applyFill="1" applyBorder="1" applyAlignment="1"/>
    <xf numFmtId="164" fontId="14" fillId="0" borderId="6" xfId="0" applyNumberFormat="1" applyFont="1" applyFill="1" applyBorder="1" applyAlignment="1"/>
    <xf numFmtId="164" fontId="14" fillId="0" borderId="0" xfId="0" applyNumberFormat="1" applyFont="1" applyFill="1" applyBorder="1" applyAlignment="1"/>
    <xf numFmtId="0" fontId="13" fillId="0" borderId="0" xfId="0" applyFont="1"/>
    <xf numFmtId="0" fontId="6" fillId="0" borderId="0" xfId="0" applyFont="1" applyBorder="1" applyAlignment="1"/>
    <xf numFmtId="164" fontId="6" fillId="0" borderId="0" xfId="1" applyFont="1" applyBorder="1" applyAlignment="1">
      <alignment horizontal="left"/>
    </xf>
    <xf numFmtId="164" fontId="0" fillId="0" borderId="0" xfId="1" applyFont="1" applyFill="1" applyBorder="1" applyAlignment="1">
      <alignment horizontal="left"/>
    </xf>
    <xf numFmtId="0" fontId="0" fillId="0" borderId="0" xfId="0" applyFill="1" applyBorder="1" applyAlignment="1">
      <alignment horizontal="center"/>
    </xf>
    <xf numFmtId="0" fontId="13" fillId="0" borderId="0" xfId="0" applyFont="1" applyFill="1"/>
    <xf numFmtId="0" fontId="1" fillId="0" borderId="0" xfId="0" applyFont="1" applyFill="1" applyAlignment="1">
      <alignment horizontal="right"/>
    </xf>
    <xf numFmtId="0" fontId="0" fillId="0" borderId="0" xfId="0" applyFill="1" applyBorder="1" applyAlignment="1">
      <alignment horizontal="left"/>
    </xf>
    <xf numFmtId="164" fontId="6" fillId="0" borderId="0" xfId="1" applyFont="1" applyFill="1" applyBorder="1" applyAlignment="1">
      <alignment horizontal="left"/>
    </xf>
    <xf numFmtId="0" fontId="0" fillId="0" borderId="0" xfId="0" applyBorder="1" applyAlignment="1">
      <alignment horizontal="left"/>
    </xf>
    <xf numFmtId="0" fontId="0" fillId="0" borderId="0" xfId="0" applyBorder="1" applyAlignment="1">
      <alignment horizontal="center"/>
    </xf>
    <xf numFmtId="164" fontId="0" fillId="0" borderId="0" xfId="0" applyNumberFormat="1" applyAlignment="1"/>
    <xf numFmtId="0" fontId="6" fillId="0" borderId="0" xfId="0" applyFont="1" applyAlignment="1">
      <alignment horizontal="right"/>
    </xf>
    <xf numFmtId="0" fontId="0" fillId="0" borderId="0" xfId="0" applyAlignment="1">
      <alignment horizontal="left" wrapText="1"/>
    </xf>
    <xf numFmtId="164" fontId="0" fillId="0" borderId="0" xfId="1" applyFont="1" applyBorder="1" applyAlignment="1">
      <alignment horizontal="left"/>
    </xf>
    <xf numFmtId="43" fontId="6" fillId="0" borderId="0" xfId="0" applyNumberFormat="1" applyFont="1" applyBorder="1" applyAlignment="1">
      <alignment horizontal="center"/>
    </xf>
    <xf numFmtId="0" fontId="12" fillId="0" borderId="0" xfId="0" applyFont="1" applyAlignment="1">
      <alignment horizontal="left"/>
    </xf>
    <xf numFmtId="165" fontId="2" fillId="0" borderId="0" xfId="2" applyFont="1" applyFill="1" applyAlignment="1">
      <alignment horizontal="right" vertical="center" wrapText="1"/>
    </xf>
    <xf numFmtId="164" fontId="0" fillId="0" borderId="0" xfId="0" applyNumberFormat="1"/>
    <xf numFmtId="0" fontId="8" fillId="6" borderId="24" xfId="0" applyFont="1" applyFill="1" applyBorder="1" applyAlignment="1">
      <alignment horizontal="left" vertical="center" wrapText="1"/>
    </xf>
    <xf numFmtId="0" fontId="8" fillId="6" borderId="24" xfId="0" applyFont="1" applyFill="1" applyBorder="1" applyAlignment="1">
      <alignment horizontal="center" vertical="center"/>
    </xf>
    <xf numFmtId="165" fontId="8" fillId="6" borderId="24" xfId="2" applyFont="1" applyFill="1" applyBorder="1" applyAlignment="1">
      <alignment horizontal="center" vertical="center"/>
    </xf>
    <xf numFmtId="165" fontId="8" fillId="6" borderId="26" xfId="2" applyFont="1" applyFill="1" applyBorder="1" applyAlignment="1">
      <alignment horizontal="center" vertical="center"/>
    </xf>
    <xf numFmtId="165" fontId="8" fillId="6" borderId="11" xfId="2" applyFont="1" applyFill="1" applyBorder="1" applyAlignment="1">
      <alignment horizontal="center" vertical="center"/>
    </xf>
    <xf numFmtId="165" fontId="8" fillId="6" borderId="11" xfId="2" quotePrefix="1" applyFont="1" applyFill="1" applyBorder="1" applyAlignment="1">
      <alignment horizontal="center" vertical="center"/>
    </xf>
    <xf numFmtId="44" fontId="8" fillId="6" borderId="11" xfId="2" applyNumberFormat="1" applyFont="1" applyFill="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3" xfId="0" applyFont="1" applyBorder="1" applyAlignment="1">
      <alignment horizontal="center" vertical="center" wrapText="1"/>
    </xf>
    <xf numFmtId="165" fontId="5" fillId="0" borderId="15" xfId="2" applyFont="1" applyBorder="1" applyAlignment="1">
      <alignment horizontal="center" vertical="center" wrapText="1"/>
    </xf>
    <xf numFmtId="165" fontId="5" fillId="0" borderId="16" xfId="2" applyFont="1" applyBorder="1" applyAlignment="1">
      <alignment horizontal="center" vertical="center" wrapText="1"/>
    </xf>
    <xf numFmtId="0" fontId="7" fillId="0" borderId="0" xfId="0" applyFont="1" applyAlignment="1">
      <alignment horizontal="left" vertical="center" wrapText="1"/>
    </xf>
    <xf numFmtId="0" fontId="5" fillId="0" borderId="0" xfId="0" applyFont="1" applyBorder="1" applyAlignment="1">
      <alignment horizontal="center" vertical="center"/>
    </xf>
    <xf numFmtId="0" fontId="7" fillId="0" borderId="4" xfId="0" applyFont="1" applyBorder="1" applyAlignment="1">
      <alignment horizontal="left" vertical="center" wrapText="1"/>
    </xf>
    <xf numFmtId="0" fontId="7" fillId="0" borderId="0" xfId="0" applyFont="1" applyBorder="1" applyAlignment="1">
      <alignment horizontal="left" vertical="center" wrapText="1"/>
    </xf>
    <xf numFmtId="0" fontId="16" fillId="4" borderId="0" xfId="0" applyFont="1" applyFill="1" applyBorder="1" applyAlignment="1">
      <alignment vertical="center" wrapText="1"/>
    </xf>
    <xf numFmtId="0" fontId="7" fillId="0" borderId="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xf>
    <xf numFmtId="0" fontId="7" fillId="0" borderId="4" xfId="0" applyFont="1" applyBorder="1" applyAlignment="1">
      <alignment horizontal="center" vertical="center" wrapText="1"/>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16" fillId="0" borderId="4" xfId="0" applyFont="1" applyFill="1" applyBorder="1" applyAlignment="1">
      <alignment horizontal="center" vertical="center" wrapText="1" readingOrder="1"/>
    </xf>
    <xf numFmtId="0" fontId="16" fillId="4" borderId="4"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29" xfId="0" applyFont="1" applyBorder="1" applyAlignment="1">
      <alignment horizontal="center" vertical="center"/>
    </xf>
    <xf numFmtId="164" fontId="7" fillId="0" borderId="4" xfId="1" applyFont="1" applyBorder="1" applyAlignment="1">
      <alignment horizontal="center" vertical="center"/>
    </xf>
    <xf numFmtId="164" fontId="7" fillId="0" borderId="0" xfId="1" applyFont="1" applyBorder="1" applyAlignment="1">
      <alignment horizontal="center" vertical="center"/>
    </xf>
    <xf numFmtId="164" fontId="7" fillId="0" borderId="4" xfId="1" applyFont="1" applyFill="1" applyBorder="1" applyAlignment="1">
      <alignment horizontal="center" vertical="center"/>
    </xf>
    <xf numFmtId="164" fontId="7" fillId="0" borderId="0" xfId="1" applyFont="1" applyFill="1" applyBorder="1" applyAlignment="1">
      <alignment horizontal="center" vertical="center"/>
    </xf>
    <xf numFmtId="165" fontId="7" fillId="0" borderId="0" xfId="2" applyFont="1" applyAlignment="1">
      <alignment horizontal="center" vertical="center"/>
    </xf>
    <xf numFmtId="165" fontId="7" fillId="0" borderId="0" xfId="2" applyFont="1" applyBorder="1" applyAlignment="1">
      <alignment horizontal="center" vertical="center"/>
    </xf>
    <xf numFmtId="165" fontId="7" fillId="0" borderId="4" xfId="2" applyFont="1" applyFill="1" applyBorder="1" applyAlignment="1">
      <alignment horizontal="center" vertical="center"/>
    </xf>
    <xf numFmtId="165" fontId="7" fillId="0" borderId="0" xfId="2" applyFont="1" applyFill="1" applyBorder="1" applyAlignment="1">
      <alignment horizontal="center" vertical="center"/>
    </xf>
    <xf numFmtId="0" fontId="5" fillId="0" borderId="9" xfId="0" applyFont="1" applyBorder="1" applyAlignment="1">
      <alignment horizontal="center" vertical="center"/>
    </xf>
    <xf numFmtId="165" fontId="7" fillId="0" borderId="11" xfId="2" applyFont="1" applyBorder="1" applyAlignment="1">
      <alignment horizontal="center" vertical="center"/>
    </xf>
    <xf numFmtId="165" fontId="7" fillId="0" borderId="9" xfId="2" applyFont="1" applyBorder="1" applyAlignment="1">
      <alignment horizontal="center" vertical="center"/>
    </xf>
    <xf numFmtId="44" fontId="7" fillId="0" borderId="11" xfId="2" applyNumberFormat="1" applyFont="1" applyBorder="1" applyAlignment="1">
      <alignment horizontal="center" vertical="center"/>
    </xf>
    <xf numFmtId="44" fontId="7" fillId="0" borderId="9" xfId="2" applyNumberFormat="1" applyFont="1" applyBorder="1" applyAlignment="1">
      <alignment horizontal="center" vertical="center"/>
    </xf>
    <xf numFmtId="166" fontId="7" fillId="0" borderId="11" xfId="2" applyNumberFormat="1" applyFont="1" applyBorder="1" applyAlignment="1">
      <alignment horizontal="center" vertical="center"/>
    </xf>
    <xf numFmtId="165" fontId="7" fillId="0" borderId="11" xfId="2" applyFont="1" applyFill="1" applyBorder="1" applyAlignment="1">
      <alignment horizontal="center" vertical="center"/>
    </xf>
    <xf numFmtId="165" fontId="7" fillId="0" borderId="9" xfId="2" applyFont="1" applyFill="1" applyBorder="1" applyAlignment="1">
      <alignment horizontal="center" vertical="center"/>
    </xf>
    <xf numFmtId="44" fontId="7" fillId="0" borderId="30" xfId="2" applyNumberFormat="1" applyFont="1" applyBorder="1" applyAlignment="1">
      <alignment horizontal="center" vertical="center"/>
    </xf>
    <xf numFmtId="0" fontId="7" fillId="0" borderId="4" xfId="0" applyNumberFormat="1" applyFont="1" applyBorder="1" applyAlignment="1">
      <alignment horizontal="center" vertical="center"/>
    </xf>
    <xf numFmtId="0" fontId="7" fillId="0" borderId="18" xfId="0" applyFont="1" applyFill="1" applyBorder="1" applyAlignment="1">
      <alignment horizontal="center" vertical="center" wrapText="1" readingOrder="1"/>
    </xf>
    <xf numFmtId="0" fontId="7" fillId="0" borderId="4" xfId="3" applyFont="1" applyFill="1" applyBorder="1" applyAlignment="1">
      <alignment horizontal="center" vertical="center" readingOrder="1"/>
    </xf>
    <xf numFmtId="0" fontId="7" fillId="0" borderId="4" xfId="0" applyFont="1" applyFill="1" applyBorder="1" applyAlignment="1">
      <alignment horizontal="center" vertical="center" wrapText="1" readingOrder="1"/>
    </xf>
    <xf numFmtId="0" fontId="7" fillId="0" borderId="4" xfId="3" applyNumberFormat="1" applyFont="1" applyFill="1" applyBorder="1" applyAlignment="1">
      <alignment horizontal="center" vertical="center" readingOrder="1"/>
    </xf>
    <xf numFmtId="0" fontId="16" fillId="0" borderId="4" xfId="0" applyFont="1" applyBorder="1" applyAlignment="1">
      <alignment horizontal="center" vertical="center"/>
    </xf>
    <xf numFmtId="0" fontId="16" fillId="0" borderId="0" xfId="0" applyFont="1" applyBorder="1" applyAlignment="1">
      <alignment horizontal="center" vertical="center"/>
    </xf>
    <xf numFmtId="0" fontId="7" fillId="0" borderId="0" xfId="0" applyNumberFormat="1" applyFont="1" applyBorder="1" applyAlignment="1">
      <alignment horizontal="center" vertical="center"/>
    </xf>
    <xf numFmtId="0" fontId="7" fillId="0" borderId="4" xfId="3" applyNumberFormat="1"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17" fillId="4" borderId="4" xfId="0" applyFont="1" applyFill="1" applyBorder="1" applyAlignment="1">
      <alignment horizontal="center" vertical="center" wrapText="1"/>
    </xf>
    <xf numFmtId="0" fontId="18" fillId="0" borderId="4" xfId="8" applyNumberFormat="1" applyFont="1" applyBorder="1" applyAlignment="1">
      <alignment horizontal="center" vertical="center" wrapText="1"/>
    </xf>
    <xf numFmtId="0" fontId="17" fillId="4" borderId="4"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xf>
    <xf numFmtId="0" fontId="7" fillId="0" borderId="0" xfId="0" quotePrefix="1" applyNumberFormat="1" applyFont="1" applyBorder="1" applyAlignment="1">
      <alignment horizontal="center" vertical="center"/>
    </xf>
    <xf numFmtId="0" fontId="7" fillId="0" borderId="0" xfId="0" applyNumberFormat="1" applyFont="1" applyFill="1" applyBorder="1" applyAlignment="1">
      <alignment horizontal="center" vertical="center"/>
    </xf>
    <xf numFmtId="1" fontId="7" fillId="0" borderId="4" xfId="1" applyNumberFormat="1" applyFont="1" applyFill="1" applyBorder="1" applyAlignment="1">
      <alignment horizontal="center" vertical="center"/>
    </xf>
    <xf numFmtId="0" fontId="19" fillId="0" borderId="4" xfId="0" quotePrefix="1" applyNumberFormat="1" applyFont="1" applyFill="1" applyBorder="1" applyAlignment="1">
      <alignment horizontal="center" vertical="center"/>
    </xf>
    <xf numFmtId="0" fontId="19" fillId="0" borderId="4" xfId="0" quotePrefix="1" applyFont="1" applyFill="1" applyBorder="1" applyAlignment="1">
      <alignment horizontal="center" vertical="center" wrapText="1"/>
    </xf>
    <xf numFmtId="164" fontId="7" fillId="0" borderId="29" xfId="1"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Fill="1" applyBorder="1" applyAlignment="1">
      <alignment horizontal="center" vertical="center"/>
    </xf>
    <xf numFmtId="0" fontId="5" fillId="3" borderId="8" xfId="0" applyFont="1" applyFill="1" applyBorder="1"/>
    <xf numFmtId="0" fontId="5" fillId="0" borderId="8" xfId="0" applyFont="1" applyFill="1" applyBorder="1"/>
    <xf numFmtId="0" fontId="7" fillId="0" borderId="8" xfId="0" applyFont="1" applyFill="1" applyBorder="1" applyAlignment="1">
      <alignment horizontal="center" vertical="center"/>
    </xf>
    <xf numFmtId="0" fontId="7" fillId="0" borderId="28" xfId="0" applyFont="1" applyBorder="1" applyAlignment="1">
      <alignment horizontal="center" vertical="center"/>
    </xf>
    <xf numFmtId="2" fontId="16" fillId="4" borderId="4" xfId="0" applyNumberFormat="1" applyFont="1" applyFill="1" applyBorder="1" applyAlignment="1">
      <alignment horizontal="center" vertical="center"/>
    </xf>
    <xf numFmtId="2" fontId="16" fillId="4" borderId="0" xfId="0" applyNumberFormat="1" applyFont="1" applyFill="1" applyBorder="1" applyAlignment="1">
      <alignment horizontal="center" vertical="center"/>
    </xf>
    <xf numFmtId="2" fontId="7" fillId="0" borderId="0" xfId="1" applyNumberFormat="1" applyFont="1" applyAlignment="1">
      <alignment horizontal="center" vertical="center"/>
    </xf>
    <xf numFmtId="2" fontId="5" fillId="0" borderId="0" xfId="0" applyNumberFormat="1" applyFont="1" applyBorder="1" applyAlignment="1">
      <alignment horizontal="center" vertical="center"/>
    </xf>
    <xf numFmtId="2" fontId="5" fillId="0" borderId="15" xfId="1" applyNumberFormat="1" applyFont="1" applyBorder="1" applyAlignment="1">
      <alignment horizontal="center" vertical="center" wrapText="1"/>
    </xf>
    <xf numFmtId="2" fontId="8" fillId="6" borderId="24" xfId="1" applyNumberFormat="1" applyFont="1" applyFill="1" applyBorder="1" applyAlignment="1">
      <alignment horizontal="center" vertical="center"/>
    </xf>
    <xf numFmtId="2" fontId="7" fillId="0" borderId="4" xfId="1" applyNumberFormat="1" applyFont="1" applyBorder="1" applyAlignment="1">
      <alignment horizontal="center" vertical="center"/>
    </xf>
    <xf numFmtId="2" fontId="7" fillId="0" borderId="0" xfId="1" applyNumberFormat="1" applyFont="1" applyBorder="1" applyAlignment="1">
      <alignment horizontal="center" vertical="center"/>
    </xf>
    <xf numFmtId="2" fontId="8" fillId="6" borderId="4" xfId="1" applyNumberFormat="1" applyFont="1" applyFill="1" applyBorder="1" applyAlignment="1">
      <alignment horizontal="center" vertical="center"/>
    </xf>
    <xf numFmtId="2" fontId="7" fillId="0" borderId="4" xfId="7" applyNumberFormat="1" applyFont="1" applyBorder="1" applyAlignment="1">
      <alignment horizontal="center" vertical="center"/>
    </xf>
    <xf numFmtId="2" fontId="7" fillId="0" borderId="4" xfId="1" applyNumberFormat="1" applyFont="1" applyFill="1" applyBorder="1" applyAlignment="1">
      <alignment horizontal="center" vertical="center"/>
    </xf>
    <xf numFmtId="2" fontId="7" fillId="0" borderId="0" xfId="1" applyNumberFormat="1" applyFont="1" applyFill="1" applyBorder="1" applyAlignment="1">
      <alignment horizontal="center" vertical="center"/>
    </xf>
    <xf numFmtId="2" fontId="7" fillId="0" borderId="29" xfId="7" applyNumberFormat="1" applyFont="1" applyBorder="1" applyAlignment="1">
      <alignment horizontal="center" vertical="center"/>
    </xf>
    <xf numFmtId="0" fontId="5" fillId="0" borderId="8" xfId="0" applyFont="1" applyBorder="1" applyAlignment="1">
      <alignment horizontal="left" vertical="center"/>
    </xf>
    <xf numFmtId="0" fontId="7" fillId="0" borderId="1" xfId="0" applyFont="1" applyBorder="1" applyAlignment="1">
      <alignment horizontal="center" vertical="center"/>
    </xf>
    <xf numFmtId="0" fontId="7" fillId="0" borderId="3" xfId="0" applyFont="1" applyBorder="1" applyAlignment="1">
      <alignment horizontal="left" vertical="center" wrapText="1"/>
    </xf>
    <xf numFmtId="9" fontId="2" fillId="0" borderId="0" xfId="9" applyFont="1" applyAlignment="1">
      <alignment horizontal="right" vertical="center" wrapText="1"/>
    </xf>
    <xf numFmtId="0" fontId="5" fillId="0" borderId="4" xfId="0" applyFont="1" applyBorder="1" applyAlignment="1">
      <alignment horizontal="center" vertical="center"/>
    </xf>
    <xf numFmtId="0" fontId="5" fillId="0" borderId="4" xfId="0" applyFont="1" applyBorder="1" applyAlignment="1">
      <alignment horizontal="center" vertical="justify"/>
    </xf>
    <xf numFmtId="165" fontId="5" fillId="0" borderId="4" xfId="2" applyFont="1" applyBorder="1" applyAlignment="1">
      <alignment horizontal="center" vertical="center"/>
    </xf>
    <xf numFmtId="165" fontId="0" fillId="0" borderId="0" xfId="2" applyFont="1" applyAlignment="1">
      <alignment horizontal="center" vertical="center"/>
    </xf>
    <xf numFmtId="0" fontId="7" fillId="4" borderId="4" xfId="3" applyFont="1" applyFill="1" applyBorder="1" applyAlignment="1">
      <alignment horizontal="center" vertical="center"/>
    </xf>
    <xf numFmtId="0" fontId="7" fillId="0" borderId="0" xfId="0" applyFont="1" applyBorder="1"/>
    <xf numFmtId="43" fontId="7" fillId="0" borderId="4" xfId="0" applyNumberFormat="1" applyFont="1" applyBorder="1"/>
    <xf numFmtId="9" fontId="7" fillId="0" borderId="4" xfId="9" applyFont="1" applyBorder="1"/>
    <xf numFmtId="9" fontId="7" fillId="0" borderId="29" xfId="9" applyFont="1" applyBorder="1"/>
    <xf numFmtId="0" fontId="7" fillId="0" borderId="38" xfId="0" applyFont="1" applyBorder="1"/>
    <xf numFmtId="0" fontId="5" fillId="0" borderId="39" xfId="0" applyFont="1" applyBorder="1" applyAlignment="1">
      <alignment horizontal="right" wrapText="1"/>
    </xf>
    <xf numFmtId="165" fontId="7" fillId="0" borderId="39" xfId="2" applyFont="1" applyBorder="1" applyAlignment="1">
      <alignment horizontal="center" vertical="center"/>
    </xf>
    <xf numFmtId="0" fontId="7" fillId="0" borderId="39" xfId="0" applyFont="1" applyBorder="1"/>
    <xf numFmtId="43" fontId="7" fillId="0" borderId="39" xfId="0" applyNumberFormat="1" applyFont="1" applyBorder="1"/>
    <xf numFmtId="0" fontId="7" fillId="0" borderId="10" xfId="0" applyFont="1" applyBorder="1"/>
    <xf numFmtId="0" fontId="5" fillId="0" borderId="4" xfId="0" applyFont="1" applyBorder="1" applyAlignment="1">
      <alignment horizontal="right" wrapText="1"/>
    </xf>
    <xf numFmtId="10" fontId="5" fillId="0" borderId="4" xfId="0" applyNumberFormat="1" applyFont="1" applyBorder="1"/>
    <xf numFmtId="0" fontId="7" fillId="0" borderId="28" xfId="0" applyFont="1" applyBorder="1"/>
    <xf numFmtId="0" fontId="5" fillId="0" borderId="29" xfId="0" applyFont="1" applyBorder="1" applyAlignment="1">
      <alignment horizontal="right" wrapText="1"/>
    </xf>
    <xf numFmtId="165" fontId="5" fillId="0" borderId="29" xfId="2" applyFont="1" applyBorder="1" applyAlignment="1">
      <alignment horizontal="center" vertical="center"/>
    </xf>
    <xf numFmtId="0" fontId="7" fillId="0" borderId="29" xfId="0" applyFont="1" applyBorder="1"/>
    <xf numFmtId="0" fontId="11" fillId="0" borderId="0" xfId="0" applyFont="1"/>
    <xf numFmtId="165" fontId="20" fillId="0" borderId="0" xfId="2" applyFont="1"/>
    <xf numFmtId="43" fontId="20" fillId="0" borderId="0" xfId="0" applyNumberFormat="1" applyFont="1"/>
    <xf numFmtId="165" fontId="0" fillId="0" borderId="0" xfId="2" applyFont="1" applyAlignment="1">
      <alignment wrapText="1"/>
    </xf>
    <xf numFmtId="43" fontId="0" fillId="0" borderId="0" xfId="0" applyNumberFormat="1" applyAlignment="1">
      <alignment wrapText="1"/>
    </xf>
    <xf numFmtId="9" fontId="0" fillId="0" borderId="0" xfId="9" applyFont="1" applyAlignment="1">
      <alignment wrapText="1"/>
    </xf>
    <xf numFmtId="0" fontId="0" fillId="8" borderId="4" xfId="0" applyFill="1" applyBorder="1" applyAlignment="1">
      <alignment horizontal="center" vertical="center"/>
    </xf>
    <xf numFmtId="0" fontId="0" fillId="8" borderId="4" xfId="0" applyFill="1" applyBorder="1" applyAlignment="1">
      <alignment horizontal="left" vertical="center" wrapText="1"/>
    </xf>
    <xf numFmtId="167" fontId="1" fillId="8" borderId="4" xfId="2" applyNumberFormat="1" applyFont="1" applyFill="1" applyBorder="1" applyAlignment="1">
      <alignment horizontal="center" vertical="center"/>
    </xf>
    <xf numFmtId="0" fontId="21" fillId="9" borderId="4" xfId="0" applyNumberFormat="1" applyFont="1" applyFill="1" applyBorder="1" applyAlignment="1">
      <alignment horizontal="center" vertical="center"/>
    </xf>
    <xf numFmtId="0" fontId="21" fillId="9" borderId="4" xfId="0" applyFont="1" applyFill="1" applyBorder="1" applyAlignment="1">
      <alignment horizontal="left" vertical="center" wrapText="1"/>
    </xf>
    <xf numFmtId="0" fontId="21" fillId="9" borderId="4" xfId="0" applyFont="1" applyFill="1" applyBorder="1" applyAlignment="1">
      <alignment horizontal="center" vertical="center"/>
    </xf>
    <xf numFmtId="167" fontId="21" fillId="9" borderId="4" xfId="2" applyNumberFormat="1" applyFont="1" applyFill="1" applyBorder="1" applyAlignment="1">
      <alignment horizontal="center" vertical="center"/>
    </xf>
    <xf numFmtId="165" fontId="5" fillId="0" borderId="0" xfId="2" applyFont="1" applyBorder="1" applyAlignment="1">
      <alignment horizontal="center" vertical="center"/>
    </xf>
    <xf numFmtId="0" fontId="13" fillId="0" borderId="0" xfId="0" applyFont="1" applyAlignment="1">
      <alignment horizontal="left" vertical="top" wrapText="1"/>
    </xf>
    <xf numFmtId="165" fontId="7" fillId="0" borderId="0" xfId="2" applyFont="1" applyBorder="1" applyAlignment="1">
      <alignment horizontal="center" vertical="center" wrapText="1"/>
    </xf>
    <xf numFmtId="165" fontId="7" fillId="0" borderId="4" xfId="2" applyFont="1" applyBorder="1" applyAlignment="1">
      <alignment horizontal="center" vertical="center"/>
    </xf>
    <xf numFmtId="165" fontId="7" fillId="0" borderId="29" xfId="2" applyFont="1" applyBorder="1" applyAlignment="1">
      <alignment horizontal="center" vertical="center"/>
    </xf>
    <xf numFmtId="0" fontId="7" fillId="0" borderId="4" xfId="1" applyNumberFormat="1" applyFont="1" applyFill="1" applyBorder="1" applyAlignment="1">
      <alignment horizontal="center" vertical="center"/>
    </xf>
    <xf numFmtId="164" fontId="6" fillId="0" borderId="0" xfId="0" applyNumberFormat="1" applyFont="1" applyAlignment="1">
      <alignment horizontal="center"/>
    </xf>
    <xf numFmtId="0" fontId="5" fillId="6" borderId="10" xfId="0" applyFont="1" applyFill="1" applyBorder="1" applyAlignment="1">
      <alignment horizontal="center" vertical="center"/>
    </xf>
    <xf numFmtId="0" fontId="7" fillId="6" borderId="4" xfId="0" applyFont="1" applyFill="1" applyBorder="1" applyAlignment="1">
      <alignment horizontal="center" vertical="center"/>
    </xf>
    <xf numFmtId="165" fontId="7" fillId="6" borderId="4" xfId="2" applyFont="1" applyFill="1" applyBorder="1" applyAlignment="1">
      <alignment horizontal="right" vertical="center"/>
    </xf>
    <xf numFmtId="165" fontId="5" fillId="6" borderId="11" xfId="2" applyFont="1" applyFill="1" applyBorder="1" applyAlignment="1">
      <alignment horizontal="right" vertical="center"/>
    </xf>
    <xf numFmtId="0" fontId="7" fillId="0" borderId="4" xfId="0" applyFont="1" applyFill="1" applyBorder="1" applyAlignment="1">
      <alignment horizontal="center" vertical="center"/>
    </xf>
    <xf numFmtId="49" fontId="7" fillId="4" borderId="4" xfId="0" applyNumberFormat="1" applyFont="1" applyFill="1" applyBorder="1" applyAlignment="1">
      <alignment horizontal="left" vertical="center" wrapText="1"/>
    </xf>
    <xf numFmtId="49" fontId="7" fillId="4" borderId="4" xfId="0" applyNumberFormat="1" applyFont="1" applyFill="1" applyBorder="1" applyAlignment="1">
      <alignment horizontal="center" vertical="center" wrapText="1"/>
    </xf>
    <xf numFmtId="164" fontId="7" fillId="4" borderId="4" xfId="1" applyFont="1" applyFill="1" applyBorder="1" applyAlignment="1">
      <alignment vertical="center" wrapText="1"/>
    </xf>
    <xf numFmtId="165" fontId="7" fillId="0" borderId="4" xfId="2" applyFont="1" applyFill="1" applyBorder="1" applyAlignment="1">
      <alignment horizontal="right" vertical="center"/>
    </xf>
    <xf numFmtId="165" fontId="7" fillId="4" borderId="11" xfId="2" applyFont="1" applyFill="1" applyBorder="1" applyAlignment="1">
      <alignment horizontal="right" vertical="center"/>
    </xf>
    <xf numFmtId="49" fontId="5" fillId="0" borderId="4" xfId="0" applyNumberFormat="1" applyFont="1" applyFill="1" applyBorder="1" applyAlignment="1">
      <alignment horizontal="left" vertical="center" wrapText="1"/>
    </xf>
    <xf numFmtId="164" fontId="7" fillId="0" borderId="4" xfId="1" applyFont="1" applyFill="1" applyBorder="1" applyAlignment="1">
      <alignment vertical="center" wrapText="1"/>
    </xf>
    <xf numFmtId="0" fontId="7" fillId="4" borderId="10" xfId="0" applyFont="1" applyFill="1" applyBorder="1" applyAlignment="1">
      <alignment horizontal="center" vertical="center"/>
    </xf>
    <xf numFmtId="0" fontId="7" fillId="4" borderId="4" xfId="0" applyFont="1" applyFill="1" applyBorder="1" applyAlignment="1">
      <alignment horizontal="center" vertical="center"/>
    </xf>
    <xf numFmtId="0" fontId="5" fillId="7" borderId="10" xfId="0" applyFont="1" applyFill="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164" fontId="7" fillId="7" borderId="4" xfId="1" applyFont="1" applyFill="1" applyBorder="1" applyAlignment="1">
      <alignment vertical="center" wrapText="1"/>
    </xf>
    <xf numFmtId="165" fontId="7" fillId="7" borderId="4" xfId="2" applyFont="1" applyFill="1" applyBorder="1" applyAlignment="1">
      <alignment horizontal="right" vertical="center"/>
    </xf>
    <xf numFmtId="165" fontId="7" fillId="7" borderId="11" xfId="2" applyFont="1" applyFill="1" applyBorder="1" applyAlignment="1">
      <alignment horizontal="right" vertical="center"/>
    </xf>
    <xf numFmtId="49" fontId="5" fillId="4" borderId="4"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49" fontId="7" fillId="0" borderId="4" xfId="0" applyNumberFormat="1" applyFont="1" applyFill="1" applyBorder="1" applyAlignment="1">
      <alignment horizontal="center" vertical="center" wrapText="1"/>
    </xf>
    <xf numFmtId="165" fontId="7" fillId="0" borderId="11" xfId="2" applyFont="1" applyFill="1" applyBorder="1" applyAlignment="1">
      <alignment horizontal="right" vertical="center"/>
    </xf>
    <xf numFmtId="164" fontId="7" fillId="4" borderId="4" xfId="1" applyFont="1" applyFill="1" applyBorder="1" applyAlignment="1">
      <alignment horizontal="right" vertical="center" wrapText="1"/>
    </xf>
    <xf numFmtId="165" fontId="7" fillId="4" borderId="4" xfId="2" applyFont="1" applyFill="1" applyBorder="1" applyAlignment="1">
      <alignment horizontal="right" vertical="center"/>
    </xf>
    <xf numFmtId="0" fontId="7" fillId="4" borderId="10"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4" xfId="0" applyFont="1" applyFill="1" applyBorder="1" applyAlignment="1">
      <alignment horizontal="left" vertical="center" wrapText="1"/>
    </xf>
    <xf numFmtId="3" fontId="7" fillId="4" borderId="10" xfId="0" applyNumberFormat="1" applyFont="1" applyFill="1" applyBorder="1" applyAlignment="1">
      <alignment horizontal="center" vertical="center" wrapText="1"/>
    </xf>
    <xf numFmtId="0" fontId="7" fillId="0" borderId="10" xfId="0" applyFont="1" applyFill="1" applyBorder="1" applyAlignment="1">
      <alignment horizontal="center" vertical="center" wrapText="1"/>
    </xf>
    <xf numFmtId="0" fontId="16" fillId="4" borderId="4" xfId="0" applyFont="1" applyFill="1" applyBorder="1" applyAlignment="1">
      <alignment horizontal="left" vertical="center" wrapText="1"/>
    </xf>
    <xf numFmtId="164" fontId="7" fillId="4" borderId="4" xfId="1" applyFont="1" applyFill="1" applyBorder="1" applyAlignment="1">
      <alignment vertical="center"/>
    </xf>
    <xf numFmtId="0" fontId="5" fillId="4" borderId="4" xfId="0" applyFont="1" applyFill="1" applyBorder="1" applyAlignment="1">
      <alignment horizontal="center" vertical="center" wrapText="1"/>
    </xf>
    <xf numFmtId="164" fontId="5" fillId="4" borderId="4" xfId="1" applyFont="1" applyFill="1" applyBorder="1" applyAlignment="1">
      <alignment vertical="center" wrapText="1"/>
    </xf>
    <xf numFmtId="165" fontId="7" fillId="4" borderId="4" xfId="2" applyFont="1" applyFill="1" applyBorder="1" applyAlignment="1">
      <alignment horizontal="right" vertical="center" wrapText="1"/>
    </xf>
    <xf numFmtId="0" fontId="24" fillId="4"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165" fontId="7" fillId="0" borderId="4" xfId="2" applyFont="1" applyFill="1" applyBorder="1" applyAlignment="1">
      <alignment horizontal="right" vertical="center" wrapText="1"/>
    </xf>
    <xf numFmtId="0" fontId="24" fillId="0" borderId="4" xfId="0" applyFont="1" applyFill="1" applyBorder="1" applyAlignment="1">
      <alignment horizontal="left" vertical="center" wrapText="1"/>
    </xf>
    <xf numFmtId="164" fontId="7" fillId="4" borderId="4" xfId="1" quotePrefix="1" applyFont="1" applyFill="1" applyBorder="1" applyAlignment="1">
      <alignment vertical="center" wrapText="1"/>
    </xf>
    <xf numFmtId="0" fontId="5" fillId="7" borderId="4" xfId="0" applyFont="1" applyFill="1" applyBorder="1" applyAlignment="1">
      <alignment horizontal="center" vertical="center"/>
    </xf>
    <xf numFmtId="0" fontId="5" fillId="7" borderId="4" xfId="0" applyFont="1" applyFill="1" applyBorder="1" applyAlignment="1">
      <alignment horizontal="left" vertical="center" wrapText="1"/>
    </xf>
    <xf numFmtId="0" fontId="5" fillId="7" borderId="4" xfId="0" applyFont="1" applyFill="1" applyBorder="1" applyAlignment="1">
      <alignment horizontal="center" vertical="center" wrapText="1"/>
    </xf>
    <xf numFmtId="164" fontId="5" fillId="7" borderId="4" xfId="1" applyFont="1" applyFill="1" applyBorder="1" applyAlignment="1">
      <alignment vertical="center" wrapText="1"/>
    </xf>
    <xf numFmtId="165" fontId="5" fillId="7" borderId="4" xfId="2" applyFont="1" applyFill="1" applyBorder="1" applyAlignment="1">
      <alignment horizontal="right" vertical="center"/>
    </xf>
    <xf numFmtId="165" fontId="5" fillId="7" borderId="11" xfId="2" applyFont="1" applyFill="1" applyBorder="1" applyAlignment="1">
      <alignment horizontal="right" vertical="center"/>
    </xf>
    <xf numFmtId="0" fontId="7" fillId="0" borderId="4" xfId="0" applyFont="1" applyFill="1" applyBorder="1" applyAlignment="1" applyProtection="1">
      <alignment horizontal="left" vertical="center" wrapText="1"/>
    </xf>
    <xf numFmtId="0" fontId="5" fillId="4" borderId="4" xfId="5" applyFont="1" applyFill="1" applyBorder="1" applyAlignment="1">
      <alignment horizontal="center" vertical="center"/>
    </xf>
    <xf numFmtId="0" fontId="5" fillId="4" borderId="4" xfId="5" applyFont="1" applyFill="1" applyBorder="1" applyAlignment="1">
      <alignment horizontal="left" vertical="center" wrapText="1"/>
    </xf>
    <xf numFmtId="0" fontId="5" fillId="5" borderId="10"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4" xfId="0" applyFont="1" applyFill="1" applyBorder="1" applyAlignment="1">
      <alignment horizontal="left" vertical="center" wrapText="1"/>
    </xf>
    <xf numFmtId="164" fontId="5" fillId="5" borderId="4" xfId="1" applyFont="1" applyFill="1" applyBorder="1" applyAlignment="1">
      <alignment vertical="center" wrapText="1"/>
    </xf>
    <xf numFmtId="164" fontId="7" fillId="4" borderId="4" xfId="1" applyFont="1" applyFill="1" applyBorder="1" applyAlignment="1" applyProtection="1">
      <alignment vertical="center" wrapText="1"/>
    </xf>
    <xf numFmtId="164" fontId="7" fillId="0" borderId="4" xfId="1" applyFont="1" applyFill="1" applyBorder="1" applyAlignment="1">
      <alignment horizontal="left" vertical="center" wrapText="1"/>
    </xf>
    <xf numFmtId="164" fontId="7" fillId="0" borderId="4" xfId="1" applyFont="1" applyFill="1" applyBorder="1" applyAlignment="1">
      <alignment horizontal="center" vertical="center" wrapText="1"/>
    </xf>
    <xf numFmtId="0" fontId="7" fillId="4" borderId="4" xfId="0" applyFont="1" applyFill="1" applyBorder="1" applyAlignment="1" applyProtection="1">
      <alignment horizontal="left" vertical="center" wrapText="1"/>
    </xf>
    <xf numFmtId="0" fontId="7" fillId="4" borderId="4"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164" fontId="7" fillId="0" borderId="4" xfId="1" applyFont="1" applyFill="1" applyBorder="1" applyAlignment="1" applyProtection="1">
      <alignment vertical="center" wrapText="1"/>
    </xf>
    <xf numFmtId="0" fontId="7" fillId="0" borderId="4" xfId="2" applyNumberFormat="1" applyFont="1" applyFill="1" applyBorder="1" applyAlignment="1">
      <alignment horizontal="center" vertical="center"/>
    </xf>
    <xf numFmtId="0" fontId="7" fillId="0" borderId="0" xfId="0" applyFont="1"/>
    <xf numFmtId="0" fontId="18" fillId="0" borderId="0" xfId="8" applyFont="1" applyBorder="1" applyAlignment="1">
      <alignment horizontal="center" vertical="center" wrapText="1"/>
    </xf>
    <xf numFmtId="0" fontId="7" fillId="0" borderId="0" xfId="0" applyFont="1" applyFill="1"/>
    <xf numFmtId="0" fontId="5" fillId="0" borderId="0" xfId="0" applyFont="1" applyFill="1"/>
    <xf numFmtId="0" fontId="7" fillId="0" borderId="0" xfId="0" applyNumberFormat="1" applyFont="1" applyAlignment="1">
      <alignment horizontal="center" vertical="center"/>
    </xf>
    <xf numFmtId="1" fontId="7" fillId="0" borderId="0" xfId="1" applyNumberFormat="1" applyFont="1" applyFill="1" applyBorder="1" applyAlignment="1">
      <alignment horizontal="center" vertical="center"/>
    </xf>
    <xf numFmtId="49" fontId="5" fillId="6" borderId="4" xfId="0" applyNumberFormat="1" applyFont="1" applyFill="1" applyBorder="1" applyAlignment="1">
      <alignment vertical="center" wrapText="1"/>
    </xf>
    <xf numFmtId="0" fontId="7" fillId="6" borderId="4" xfId="0" applyFont="1" applyFill="1" applyBorder="1" applyAlignment="1">
      <alignment vertical="center" wrapText="1"/>
    </xf>
    <xf numFmtId="165" fontId="5" fillId="5" borderId="4" xfId="2" applyFont="1" applyFill="1" applyBorder="1" applyAlignment="1">
      <alignment horizontal="right" vertical="center"/>
    </xf>
    <xf numFmtId="165" fontId="5" fillId="0" borderId="4" xfId="2" applyFont="1" applyFill="1" applyBorder="1" applyAlignment="1">
      <alignment horizontal="right" vertical="center"/>
    </xf>
    <xf numFmtId="0" fontId="7" fillId="4" borderId="4" xfId="0" applyFont="1" applyFill="1" applyBorder="1" applyAlignment="1">
      <alignment horizontal="center" wrapText="1"/>
    </xf>
    <xf numFmtId="0" fontId="7" fillId="7" borderId="4" xfId="2" applyNumberFormat="1" applyFont="1" applyFill="1" applyBorder="1" applyAlignment="1">
      <alignment horizontal="center" vertical="center"/>
    </xf>
    <xf numFmtId="0" fontId="25" fillId="4" borderId="4" xfId="0" applyFont="1" applyFill="1" applyBorder="1" applyAlignment="1">
      <alignment horizontal="center" vertical="center"/>
    </xf>
    <xf numFmtId="49" fontId="25" fillId="4" borderId="4" xfId="0" applyNumberFormat="1" applyFont="1" applyFill="1" applyBorder="1" applyAlignment="1">
      <alignment horizontal="left" vertical="center" wrapText="1"/>
    </xf>
    <xf numFmtId="49" fontId="25" fillId="4" borderId="4" xfId="0" applyNumberFormat="1" applyFont="1" applyFill="1" applyBorder="1" applyAlignment="1">
      <alignment horizontal="center" vertical="center" wrapText="1"/>
    </xf>
    <xf numFmtId="164" fontId="25" fillId="4" borderId="4" xfId="1" applyFont="1" applyFill="1" applyBorder="1" applyAlignment="1">
      <alignment vertical="center" wrapText="1"/>
    </xf>
    <xf numFmtId="165" fontId="15" fillId="0" borderId="4" xfId="2" applyFont="1" applyFill="1" applyBorder="1" applyAlignment="1">
      <alignment horizontal="right" vertical="center"/>
    </xf>
    <xf numFmtId="165" fontId="25" fillId="5" borderId="4" xfId="2" applyFont="1" applyFill="1" applyBorder="1" applyAlignment="1">
      <alignment horizontal="right" vertical="center"/>
    </xf>
    <xf numFmtId="0" fontId="22" fillId="7" borderId="38" xfId="0" applyFont="1" applyFill="1" applyBorder="1" applyAlignment="1">
      <alignment horizontal="center" vertical="center"/>
    </xf>
    <xf numFmtId="0" fontId="22" fillId="7" borderId="39" xfId="0" applyFont="1" applyFill="1" applyBorder="1" applyAlignment="1">
      <alignment horizontal="center" vertical="center" wrapText="1"/>
    </xf>
    <xf numFmtId="0" fontId="5" fillId="7" borderId="39" xfId="0" applyFont="1" applyFill="1" applyBorder="1" applyAlignment="1">
      <alignment horizontal="center" vertical="center" wrapText="1"/>
    </xf>
    <xf numFmtId="165" fontId="22" fillId="7" borderId="39" xfId="2" applyFont="1" applyFill="1" applyBorder="1" applyAlignment="1">
      <alignment horizontal="center" vertical="center" wrapText="1"/>
    </xf>
    <xf numFmtId="165" fontId="22" fillId="7" borderId="40" xfId="2" applyFont="1" applyFill="1" applyBorder="1" applyAlignment="1">
      <alignment horizontal="center" vertical="center" wrapText="1"/>
    </xf>
    <xf numFmtId="0" fontId="7" fillId="5" borderId="10" xfId="0" applyFont="1" applyFill="1" applyBorder="1" applyAlignment="1">
      <alignment horizontal="center" vertical="center"/>
    </xf>
    <xf numFmtId="165" fontId="5" fillId="5" borderId="11" xfId="2" applyFont="1" applyFill="1" applyBorder="1" applyAlignment="1">
      <alignment horizontal="right" vertical="center"/>
    </xf>
    <xf numFmtId="165" fontId="5" fillId="0" borderId="11" xfId="2" applyFont="1" applyFill="1" applyBorder="1" applyAlignment="1">
      <alignment horizontal="right" vertical="center"/>
    </xf>
    <xf numFmtId="49" fontId="5" fillId="6" borderId="11" xfId="0" applyNumberFormat="1" applyFont="1" applyFill="1" applyBorder="1" applyAlignment="1">
      <alignment vertical="center" wrapText="1"/>
    </xf>
    <xf numFmtId="0" fontId="25" fillId="4" borderId="10" xfId="0" applyFont="1" applyFill="1" applyBorder="1" applyAlignment="1">
      <alignment horizontal="center" vertical="center"/>
    </xf>
    <xf numFmtId="165" fontId="15" fillId="4" borderId="11" xfId="2" applyFont="1" applyFill="1" applyBorder="1" applyAlignment="1">
      <alignment horizontal="right" vertical="center"/>
    </xf>
    <xf numFmtId="165" fontId="15" fillId="5" borderId="11" xfId="2" applyFont="1" applyFill="1" applyBorder="1" applyAlignment="1">
      <alignment horizontal="right" vertical="center"/>
    </xf>
    <xf numFmtId="165" fontId="15" fillId="6" borderId="30" xfId="2" applyFont="1" applyFill="1" applyBorder="1" applyAlignment="1">
      <alignment horizontal="right" vertical="center"/>
    </xf>
    <xf numFmtId="165" fontId="20" fillId="0" borderId="0" xfId="2" applyFont="1" applyFill="1"/>
    <xf numFmtId="165" fontId="7" fillId="0" borderId="4" xfId="2" applyFont="1" applyBorder="1" applyAlignment="1">
      <alignment horizontal="center" vertical="center"/>
    </xf>
    <xf numFmtId="168" fontId="7" fillId="0" borderId="4" xfId="1" applyNumberFormat="1" applyFont="1" applyBorder="1" applyAlignment="1">
      <alignment horizontal="center" vertical="center"/>
    </xf>
    <xf numFmtId="49" fontId="5" fillId="7" borderId="4" xfId="0" applyNumberFormat="1" applyFont="1" applyFill="1" applyBorder="1" applyAlignment="1">
      <alignment horizontal="left" vertical="center" wrapText="1"/>
    </xf>
    <xf numFmtId="0" fontId="5" fillId="4" borderId="4" xfId="0" applyFont="1" applyFill="1" applyBorder="1" applyAlignment="1">
      <alignment horizontal="left" vertical="center" wrapText="1"/>
    </xf>
    <xf numFmtId="165" fontId="7" fillId="0" borderId="29" xfId="2" applyFont="1" applyBorder="1" applyAlignment="1">
      <alignment horizontal="center" vertical="center"/>
    </xf>
    <xf numFmtId="0" fontId="7" fillId="0" borderId="29" xfId="0" quotePrefix="1" applyFont="1" applyBorder="1" applyAlignment="1">
      <alignment horizontal="left" vertical="center" wrapText="1"/>
    </xf>
    <xf numFmtId="0" fontId="8" fillId="6" borderId="4" xfId="0" quotePrefix="1" applyFont="1" applyFill="1" applyBorder="1" applyAlignment="1">
      <alignment horizontal="left" vertical="center" wrapText="1"/>
    </xf>
    <xf numFmtId="165" fontId="7" fillId="0" borderId="4" xfId="2" applyFont="1" applyBorder="1" applyAlignment="1">
      <alignment horizontal="center" vertical="center"/>
    </xf>
    <xf numFmtId="165" fontId="5" fillId="6" borderId="4" xfId="2" applyFont="1" applyFill="1" applyBorder="1" applyAlignment="1">
      <alignment vertical="center" wrapText="1"/>
    </xf>
    <xf numFmtId="165" fontId="15" fillId="6" borderId="29" xfId="2" applyFont="1" applyFill="1" applyBorder="1" applyAlignment="1">
      <alignment horizontal="right" vertical="center"/>
    </xf>
    <xf numFmtId="9" fontId="7" fillId="7" borderId="4" xfId="9" applyFont="1" applyFill="1" applyBorder="1"/>
    <xf numFmtId="0" fontId="5" fillId="0" borderId="11" xfId="0" applyFont="1" applyBorder="1" applyAlignment="1">
      <alignment horizontal="center" vertical="center"/>
    </xf>
    <xf numFmtId="43" fontId="7" fillId="0" borderId="11" xfId="0" applyNumberFormat="1" applyFont="1" applyBorder="1"/>
    <xf numFmtId="9" fontId="7" fillId="0" borderId="11" xfId="9" applyFont="1" applyBorder="1"/>
    <xf numFmtId="9" fontId="7" fillId="7" borderId="11" xfId="9" applyFont="1" applyFill="1" applyBorder="1"/>
    <xf numFmtId="43" fontId="7" fillId="0" borderId="40" xfId="0" applyNumberFormat="1" applyFont="1" applyBorder="1"/>
    <xf numFmtId="165" fontId="5" fillId="0" borderId="30" xfId="2"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8" fillId="6" borderId="27"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6" borderId="31"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32" xfId="0" applyFont="1" applyFill="1" applyBorder="1" applyAlignment="1">
      <alignment horizontal="center" vertical="center"/>
    </xf>
    <xf numFmtId="0" fontId="5" fillId="2" borderId="5" xfId="3" applyFont="1" applyFill="1" applyBorder="1" applyAlignment="1">
      <alignment horizontal="left" vertical="center"/>
    </xf>
    <xf numFmtId="0" fontId="5" fillId="2" borderId="6" xfId="3" applyFont="1" applyFill="1" applyBorder="1" applyAlignment="1">
      <alignment horizontal="left" vertical="center"/>
    </xf>
    <xf numFmtId="0" fontId="5" fillId="2" borderId="7" xfId="3" applyFont="1" applyFill="1" applyBorder="1" applyAlignment="1">
      <alignment horizontal="left" vertical="center"/>
    </xf>
    <xf numFmtId="0" fontId="8" fillId="6" borderId="27" xfId="0" applyNumberFormat="1" applyFont="1" applyFill="1" applyBorder="1" applyAlignment="1">
      <alignment horizontal="center" vertical="center"/>
    </xf>
    <xf numFmtId="0" fontId="8" fillId="6" borderId="2" xfId="0" applyNumberFormat="1" applyFont="1" applyFill="1" applyBorder="1" applyAlignment="1">
      <alignment horizontal="center" vertical="center"/>
    </xf>
    <xf numFmtId="0" fontId="8" fillId="6" borderId="3" xfId="0" applyNumberFormat="1" applyFont="1" applyFill="1" applyBorder="1" applyAlignment="1">
      <alignment horizontal="center" vertical="center"/>
    </xf>
    <xf numFmtId="0" fontId="8" fillId="6" borderId="25" xfId="0" applyNumberFormat="1" applyFont="1" applyFill="1" applyBorder="1" applyAlignment="1">
      <alignment horizontal="center" vertical="center"/>
    </xf>
    <xf numFmtId="0" fontId="8" fillId="6" borderId="22" xfId="0" applyNumberFormat="1" applyFont="1" applyFill="1" applyBorder="1" applyAlignment="1">
      <alignment horizontal="center" vertical="center"/>
    </xf>
    <xf numFmtId="0" fontId="8" fillId="6" borderId="23" xfId="0" applyNumberFormat="1" applyFont="1" applyFill="1" applyBorder="1" applyAlignment="1">
      <alignment horizontal="center" vertical="center"/>
    </xf>
    <xf numFmtId="0" fontId="5" fillId="2" borderId="8" xfId="3" applyFont="1" applyFill="1" applyBorder="1" applyAlignment="1">
      <alignment horizontal="left" vertical="center"/>
    </xf>
    <xf numFmtId="0" fontId="5" fillId="2" borderId="0" xfId="3" applyFont="1" applyFill="1" applyBorder="1" applyAlignment="1">
      <alignment horizontal="left" vertical="center"/>
    </xf>
    <xf numFmtId="0" fontId="5" fillId="2" borderId="9" xfId="3" applyFont="1" applyFill="1" applyBorder="1" applyAlignment="1">
      <alignment horizontal="left" vertical="center"/>
    </xf>
    <xf numFmtId="0" fontId="5" fillId="2" borderId="34" xfId="3" applyFont="1" applyFill="1" applyBorder="1" applyAlignment="1">
      <alignment horizontal="left" vertical="center"/>
    </xf>
    <xf numFmtId="0" fontId="5" fillId="2" borderId="12" xfId="3" applyFont="1" applyFill="1" applyBorder="1" applyAlignment="1">
      <alignment horizontal="left" vertical="center"/>
    </xf>
    <xf numFmtId="0" fontId="5" fillId="2" borderId="13" xfId="3" applyFont="1" applyFill="1" applyBorder="1" applyAlignment="1">
      <alignment horizontal="left" vertical="center"/>
    </xf>
    <xf numFmtId="49" fontId="5" fillId="6" borderId="4" xfId="0" applyNumberFormat="1" applyFont="1" applyFill="1" applyBorder="1" applyAlignment="1">
      <alignment horizontal="left" vertical="center" wrapText="1"/>
    </xf>
    <xf numFmtId="0" fontId="7" fillId="6" borderId="4" xfId="0" applyFont="1" applyFill="1" applyBorder="1" applyAlignment="1">
      <alignment horizontal="left" vertical="center" wrapText="1"/>
    </xf>
    <xf numFmtId="0" fontId="15" fillId="6" borderId="28" xfId="0" applyFont="1" applyFill="1" applyBorder="1" applyAlignment="1">
      <alignment horizontal="right" vertical="top" wrapText="1"/>
    </xf>
    <xf numFmtId="0" fontId="15" fillId="6" borderId="29" xfId="0" applyFont="1" applyFill="1" applyBorder="1" applyAlignment="1">
      <alignment horizontal="right" vertical="top" wrapText="1"/>
    </xf>
    <xf numFmtId="0" fontId="15" fillId="5" borderId="10" xfId="0" applyFont="1" applyFill="1" applyBorder="1" applyAlignment="1">
      <alignment horizontal="right" vertical="top" wrapText="1"/>
    </xf>
    <xf numFmtId="0" fontId="15" fillId="5" borderId="4" xfId="0" applyFont="1" applyFill="1" applyBorder="1" applyAlignment="1">
      <alignment horizontal="right" vertical="top" wrapText="1"/>
    </xf>
    <xf numFmtId="49" fontId="5" fillId="7" borderId="4" xfId="0" applyNumberFormat="1" applyFont="1" applyFill="1" applyBorder="1" applyAlignment="1">
      <alignment horizontal="left" vertical="center" wrapText="1"/>
    </xf>
    <xf numFmtId="0" fontId="7" fillId="7" borderId="4" xfId="0" applyFont="1" applyFill="1" applyBorder="1" applyAlignment="1">
      <alignment horizontal="left" vertical="center" wrapText="1"/>
    </xf>
    <xf numFmtId="0" fontId="5" fillId="4" borderId="4" xfId="0" applyFont="1" applyFill="1" applyBorder="1" applyAlignment="1">
      <alignment horizontal="left"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5" fillId="2" borderId="5" xfId="3" applyFont="1" applyFill="1" applyBorder="1" applyAlignment="1">
      <alignment vertical="center"/>
    </xf>
    <xf numFmtId="0" fontId="5" fillId="2" borderId="6" xfId="3" applyFont="1" applyFill="1" applyBorder="1" applyAlignment="1">
      <alignment vertical="center"/>
    </xf>
    <xf numFmtId="0" fontId="5" fillId="2" borderId="7" xfId="3" applyFont="1" applyFill="1" applyBorder="1" applyAlignment="1">
      <alignment vertical="center"/>
    </xf>
    <xf numFmtId="49" fontId="5" fillId="5" borderId="4" xfId="0" applyNumberFormat="1" applyFont="1" applyFill="1" applyBorder="1" applyAlignment="1">
      <alignment horizontal="left" vertical="center" wrapText="1"/>
    </xf>
    <xf numFmtId="49" fontId="5" fillId="5" borderId="11" xfId="0" applyNumberFormat="1" applyFont="1" applyFill="1" applyBorder="1" applyAlignment="1">
      <alignment horizontal="left" vertical="center" wrapText="1"/>
    </xf>
    <xf numFmtId="0" fontId="5" fillId="2" borderId="8" xfId="3" applyFont="1" applyFill="1" applyBorder="1" applyAlignment="1">
      <alignment vertical="center"/>
    </xf>
    <xf numFmtId="0" fontId="5" fillId="2" borderId="0" xfId="3" applyFont="1" applyFill="1" applyBorder="1" applyAlignment="1">
      <alignment vertical="center"/>
    </xf>
    <xf numFmtId="0" fontId="5" fillId="2" borderId="9" xfId="3" applyFont="1" applyFill="1" applyBorder="1" applyAlignment="1">
      <alignment vertical="center"/>
    </xf>
    <xf numFmtId="0" fontId="6" fillId="0" borderId="19" xfId="0" applyFont="1" applyBorder="1" applyAlignment="1">
      <alignment horizontal="center"/>
    </xf>
    <xf numFmtId="0" fontId="6" fillId="0" borderId="20" xfId="0" applyFont="1" applyBorder="1" applyAlignment="1">
      <alignment horizontal="center"/>
    </xf>
    <xf numFmtId="0" fontId="6" fillId="0" borderId="21" xfId="0" applyFont="1" applyBorder="1" applyAlignment="1">
      <alignment horizontal="center"/>
    </xf>
    <xf numFmtId="0" fontId="12" fillId="0" borderId="0" xfId="0" applyFont="1" applyAlignment="1">
      <alignment horizontal="left"/>
    </xf>
    <xf numFmtId="0" fontId="12" fillId="0" borderId="0" xfId="0" applyFont="1" applyFill="1" applyBorder="1" applyAlignment="1">
      <alignment horizontal="left"/>
    </xf>
    <xf numFmtId="0" fontId="12" fillId="0" borderId="0" xfId="0" applyFont="1" applyBorder="1" applyAlignment="1">
      <alignment horizontal="left"/>
    </xf>
    <xf numFmtId="0" fontId="13" fillId="0" borderId="0" xfId="0" applyFont="1" applyAlignment="1">
      <alignment horizontal="left" vertical="top" wrapText="1"/>
    </xf>
    <xf numFmtId="0" fontId="12" fillId="0" borderId="6" xfId="0" applyFont="1" applyBorder="1" applyAlignment="1">
      <alignment horizontal="left"/>
    </xf>
    <xf numFmtId="0" fontId="7" fillId="0" borderId="19" xfId="0" applyFont="1" applyBorder="1" applyAlignment="1">
      <alignment horizontal="center"/>
    </xf>
    <xf numFmtId="0" fontId="7" fillId="0" borderId="20" xfId="0" applyFont="1" applyBorder="1" applyAlignment="1">
      <alignment horizontal="center"/>
    </xf>
    <xf numFmtId="0" fontId="7" fillId="0" borderId="21" xfId="0" applyFont="1" applyBorder="1" applyAlignment="1">
      <alignment horizontal="center"/>
    </xf>
    <xf numFmtId="165" fontId="7" fillId="0" borderId="4" xfId="2" applyFont="1" applyBorder="1" applyAlignment="1">
      <alignment horizontal="center" vertical="center"/>
    </xf>
    <xf numFmtId="10" fontId="7" fillId="0" borderId="4" xfId="9" applyNumberFormat="1" applyFont="1" applyBorder="1" applyAlignment="1">
      <alignment horizontal="center" vertical="center"/>
    </xf>
    <xf numFmtId="0" fontId="5" fillId="0" borderId="24" xfId="0" applyFont="1" applyBorder="1" applyAlignment="1">
      <alignment horizontal="center" vertical="center"/>
    </xf>
    <xf numFmtId="0" fontId="5" fillId="0" borderId="26" xfId="0" applyFont="1" applyBorder="1" applyAlignment="1">
      <alignment horizontal="center" vertical="center"/>
    </xf>
    <xf numFmtId="10" fontId="7" fillId="0" borderId="29" xfId="9" applyNumberFormat="1" applyFont="1" applyBorder="1" applyAlignment="1">
      <alignment horizontal="center" vertical="center"/>
    </xf>
    <xf numFmtId="49" fontId="7" fillId="0" borderId="4" xfId="0" applyNumberFormat="1" applyFont="1" applyBorder="1" applyAlignment="1">
      <alignment horizontal="left" vertical="center" wrapText="1"/>
    </xf>
    <xf numFmtId="165" fontId="7" fillId="0" borderId="29" xfId="2" applyFont="1" applyBorder="1" applyAlignment="1">
      <alignment horizontal="center" vertical="center"/>
    </xf>
    <xf numFmtId="0" fontId="5" fillId="6" borderId="19" xfId="3" applyFont="1" applyFill="1" applyBorder="1" applyAlignment="1">
      <alignment horizontal="center" vertical="center"/>
    </xf>
    <xf numFmtId="0" fontId="5" fillId="6" borderId="20" xfId="3" applyFont="1" applyFill="1" applyBorder="1" applyAlignment="1">
      <alignment horizontal="center" vertical="center"/>
    </xf>
    <xf numFmtId="0" fontId="5" fillId="6" borderId="21" xfId="3" applyFont="1" applyFill="1" applyBorder="1" applyAlignment="1">
      <alignment horizontal="center" vertical="center"/>
    </xf>
    <xf numFmtId="0" fontId="5" fillId="0" borderId="10" xfId="0" applyFont="1" applyBorder="1" applyAlignment="1">
      <alignment horizontal="center" vertical="center"/>
    </xf>
    <xf numFmtId="0" fontId="5" fillId="0" borderId="28" xfId="0" applyFont="1" applyBorder="1" applyAlignment="1">
      <alignment horizontal="center" vertical="center"/>
    </xf>
    <xf numFmtId="0" fontId="5" fillId="0" borderId="37"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wrapText="1"/>
    </xf>
    <xf numFmtId="0" fontId="5" fillId="0" borderId="24" xfId="0" applyFont="1" applyBorder="1" applyAlignment="1">
      <alignment horizontal="center" vertical="center" wrapText="1"/>
    </xf>
    <xf numFmtId="49" fontId="7" fillId="0" borderId="29" xfId="0" applyNumberFormat="1" applyFont="1" applyBorder="1" applyAlignment="1">
      <alignment horizontal="left" vertical="center" wrapText="1"/>
    </xf>
  </cellXfs>
  <cellStyles count="10">
    <cellStyle name="Moeda" xfId="2" builtinId="4"/>
    <cellStyle name="Normal" xfId="0" builtinId="0"/>
    <cellStyle name="Normal 2" xfId="3"/>
    <cellStyle name="Normal 3 3" xfId="6"/>
    <cellStyle name="Normal_Pesquisa no referencial 10 de maio de 2013" xfId="8"/>
    <cellStyle name="Normal_Planilha Casa A=50,00 m²" xfId="5"/>
    <cellStyle name="Porcentagem" xfId="9" builtinId="5"/>
    <cellStyle name="Separador de milhares" xfId="1" builtinId="3"/>
    <cellStyle name="Separador de milhares 2" xfId="7"/>
    <cellStyle name="Vírgula 5" xfId="4"/>
  </cellStyles>
  <dxfs count="5">
    <dxf>
      <font>
        <condense val="0"/>
        <extend val="0"/>
        <color indexed="9"/>
      </font>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xdr:row>
      <xdr:rowOff>159544</xdr:rowOff>
    </xdr:from>
    <xdr:to>
      <xdr:col>3</xdr:col>
      <xdr:colOff>252437</xdr:colOff>
      <xdr:row>1</xdr:row>
      <xdr:rowOff>790576</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714375" y="988219"/>
          <a:ext cx="2062187" cy="63103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1</xdr:row>
      <xdr:rowOff>130969</xdr:rowOff>
    </xdr:from>
    <xdr:to>
      <xdr:col>4</xdr:col>
      <xdr:colOff>226218</xdr:colOff>
      <xdr:row>1</xdr:row>
      <xdr:rowOff>940594</xdr:rowOff>
    </xdr:to>
    <xdr:pic>
      <xdr:nvPicPr>
        <xdr:cNvPr id="2" name="Imagem 1" descr="papel timbrado-cab.jpg">
          <a:extLst>
            <a:ext uri="{FF2B5EF4-FFF2-40B4-BE49-F238E27FC236}">
              <a16:creationId xmlns:a16="http://schemas.microsoft.com/office/drawing/2014/main" xmlns="" id="{00000000-0008-0000-0300-000002000000}"/>
            </a:ext>
          </a:extLst>
        </xdr:cNvPr>
        <xdr:cNvPicPr/>
      </xdr:nvPicPr>
      <xdr:blipFill>
        <a:blip xmlns:r="http://schemas.openxmlformats.org/officeDocument/2006/relationships" r:embed="rId1" cstate="print"/>
        <a:stretch>
          <a:fillRect/>
        </a:stretch>
      </xdr:blipFill>
      <xdr:spPr>
        <a:xfrm>
          <a:off x="511969" y="571500"/>
          <a:ext cx="2845593" cy="809625"/>
        </a:xfrm>
        <a:prstGeom prst="rect">
          <a:avLst/>
        </a:prstGeom>
      </xdr:spPr>
    </xdr:pic>
    <xdr:clientData/>
  </xdr:twoCellAnchor>
  <xdr:twoCellAnchor editAs="oneCell">
    <xdr:from>
      <xdr:col>4</xdr:col>
      <xdr:colOff>1395673</xdr:colOff>
      <xdr:row>1</xdr:row>
      <xdr:rowOff>127531</xdr:rowOff>
    </xdr:from>
    <xdr:to>
      <xdr:col>5</xdr:col>
      <xdr:colOff>450405</xdr:colOff>
      <xdr:row>1</xdr:row>
      <xdr:rowOff>952501</xdr:rowOff>
    </xdr:to>
    <xdr:pic>
      <xdr:nvPicPr>
        <xdr:cNvPr id="3" name="Imagem 2" descr="PREFEITURA DE VÁRZEA GRANDE.PNG">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4527017" y="568062"/>
          <a:ext cx="3686263" cy="82497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115095</xdr:colOff>
      <xdr:row>1</xdr:row>
      <xdr:rowOff>190498</xdr:rowOff>
    </xdr:from>
    <xdr:to>
      <xdr:col>2</xdr:col>
      <xdr:colOff>3079750</xdr:colOff>
      <xdr:row>1</xdr:row>
      <xdr:rowOff>1095375</xdr:rowOff>
    </xdr:to>
    <xdr:pic>
      <xdr:nvPicPr>
        <xdr:cNvPr id="2" name="Imagem 1" descr="papel timbrado-cab.jpg">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tretch>
          <a:fillRect/>
        </a:stretch>
      </xdr:blipFill>
      <xdr:spPr>
        <a:xfrm>
          <a:off x="718345" y="1015998"/>
          <a:ext cx="3567905" cy="904877"/>
        </a:xfrm>
        <a:prstGeom prst="rect">
          <a:avLst/>
        </a:prstGeom>
      </xdr:spPr>
    </xdr:pic>
    <xdr:clientData/>
  </xdr:twoCellAnchor>
  <xdr:twoCellAnchor editAs="oneCell">
    <xdr:from>
      <xdr:col>6</xdr:col>
      <xdr:colOff>210341</xdr:colOff>
      <xdr:row>1</xdr:row>
      <xdr:rowOff>230190</xdr:rowOff>
    </xdr:from>
    <xdr:to>
      <xdr:col>10</xdr:col>
      <xdr:colOff>63500</xdr:colOff>
      <xdr:row>1</xdr:row>
      <xdr:rowOff>1266240</xdr:rowOff>
    </xdr:to>
    <xdr:pic>
      <xdr:nvPicPr>
        <xdr:cNvPr id="3" name="Imagem 2" descr="PREFEITURA DE VÁRZEA GRANDE.PNG">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8592341" y="1055690"/>
          <a:ext cx="4583909" cy="10360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nisga/Desktop/Prefeitura%20-%20Arq.Marcelo/SERVI&#199;OS.PRF.VG/OR&#199;AMENTOS/170111%20-%20DOMINGOS%20S&#193;VIO/COMO%20NOVA%20OBRA%20TIPO%201%20PROINFANCIA/OR&#199;.S&#195;O%20DOMINGOS%20-%20FNDE%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INAPI DEZ-2016"/>
      <sheetName val="COMPOSIÇÕES"/>
      <sheetName val="ORÇAMENTO"/>
      <sheetName val="CRONOGRAMA"/>
      <sheetName val="QUANT.DEMOLIÇÃO"/>
      <sheetName val="Plan1"/>
    </sheetNames>
    <sheetDataSet>
      <sheetData sheetId="0" refreshError="1">
        <row r="1">
          <cell r="A1">
            <v>1</v>
          </cell>
          <cell r="B1" t="str">
            <v>ACETILENO (RECARGA PARA CILINDRO DE CONJUNTO OXICORTE GRANDE)</v>
          </cell>
          <cell r="C1" t="str">
            <v>KG</v>
          </cell>
          <cell r="D1">
            <v>49.33</v>
          </cell>
        </row>
        <row r="2">
          <cell r="A2">
            <v>2</v>
          </cell>
          <cell r="B2" t="str">
            <v>OXIGENIO, RECARGA PARA CILINDRO DE CONJUNTO OXICORTE GRANDE</v>
          </cell>
          <cell r="C2" t="str">
            <v>M3</v>
          </cell>
          <cell r="D2">
            <v>10.81</v>
          </cell>
        </row>
        <row r="3">
          <cell r="A3">
            <v>3</v>
          </cell>
          <cell r="B3" t="str">
            <v>ACIDO MURIATICO, DILUICAO 10% A 12% PARA USO EM LIMPEZA</v>
          </cell>
          <cell r="C3" t="str">
            <v>L</v>
          </cell>
          <cell r="D3">
            <v>3.12</v>
          </cell>
        </row>
        <row r="4">
          <cell r="A4">
            <v>6</v>
          </cell>
          <cell r="B4" t="str">
            <v>DETERGENTE AMONIACO (AMONIA DILUIDA)</v>
          </cell>
          <cell r="C4" t="str">
            <v>L</v>
          </cell>
          <cell r="D4">
            <v>2.1800000000000002</v>
          </cell>
        </row>
        <row r="5">
          <cell r="A5">
            <v>7</v>
          </cell>
          <cell r="B5" t="str">
            <v>SODA CAUSTICA EM ESCAMAS</v>
          </cell>
          <cell r="C5" t="str">
            <v>KG</v>
          </cell>
          <cell r="D5">
            <v>7.21</v>
          </cell>
        </row>
        <row r="6">
          <cell r="A6">
            <v>10</v>
          </cell>
          <cell r="B6" t="str">
            <v>BALDE PLASTICO CAPACIDADE *10* L</v>
          </cell>
          <cell r="C6" t="str">
            <v>UN</v>
          </cell>
          <cell r="D6">
            <v>8.1999999999999993</v>
          </cell>
        </row>
        <row r="7">
          <cell r="A7">
            <v>11</v>
          </cell>
          <cell r="B7" t="str">
            <v>!EM PROCESSO DE DESATIVACAO! CERA</v>
          </cell>
          <cell r="C7" t="str">
            <v>KG</v>
          </cell>
          <cell r="D7">
            <v>29.81</v>
          </cell>
        </row>
        <row r="8">
          <cell r="A8">
            <v>12</v>
          </cell>
          <cell r="B8" t="str">
            <v>ESCOVA DE ACO, COM CABO, *4  X 15* FILEIRAS DE CERDAS</v>
          </cell>
          <cell r="C8" t="str">
            <v>UN</v>
          </cell>
          <cell r="D8">
            <v>8.0299999999999994</v>
          </cell>
        </row>
        <row r="9">
          <cell r="A9">
            <v>13</v>
          </cell>
          <cell r="B9" t="str">
            <v>ESTOPA</v>
          </cell>
          <cell r="C9" t="str">
            <v>KG</v>
          </cell>
          <cell r="D9">
            <v>12.36</v>
          </cell>
        </row>
        <row r="10">
          <cell r="A10">
            <v>16</v>
          </cell>
          <cell r="B10" t="str">
            <v>SABAO EM PO</v>
          </cell>
          <cell r="C10" t="str">
            <v>KG</v>
          </cell>
          <cell r="D10">
            <v>4.34</v>
          </cell>
        </row>
        <row r="11">
          <cell r="A11">
            <v>20</v>
          </cell>
          <cell r="B11" t="str">
            <v>ACO CA-25, 12,5 MM, VERGALHAO</v>
          </cell>
          <cell r="C11" t="str">
            <v>KG</v>
          </cell>
          <cell r="D11">
            <v>3.98</v>
          </cell>
        </row>
        <row r="12">
          <cell r="A12">
            <v>21</v>
          </cell>
          <cell r="B12" t="str">
            <v>ACO CA-25, 16,0 MM, VERGALHAO</v>
          </cell>
          <cell r="C12" t="str">
            <v>KG</v>
          </cell>
          <cell r="D12">
            <v>3.98</v>
          </cell>
        </row>
        <row r="13">
          <cell r="A13">
            <v>22</v>
          </cell>
          <cell r="B13" t="str">
            <v>ACO CA-25, 6,3 MM, VERGALHAO</v>
          </cell>
          <cell r="C13" t="str">
            <v>KG</v>
          </cell>
          <cell r="D13">
            <v>4.26</v>
          </cell>
        </row>
        <row r="14">
          <cell r="A14">
            <v>23</v>
          </cell>
          <cell r="B14" t="str">
            <v>ACO CA-25, 8,0 MM, VERGALHAO</v>
          </cell>
          <cell r="C14" t="str">
            <v>KG</v>
          </cell>
          <cell r="D14">
            <v>4.22</v>
          </cell>
        </row>
        <row r="15">
          <cell r="A15">
            <v>24</v>
          </cell>
          <cell r="B15" t="str">
            <v>ACO CA-25, 20,0 MM, VERGALHAO</v>
          </cell>
          <cell r="C15" t="str">
            <v>KG</v>
          </cell>
          <cell r="D15">
            <v>3.98</v>
          </cell>
        </row>
        <row r="16">
          <cell r="A16">
            <v>25</v>
          </cell>
          <cell r="B16" t="str">
            <v>ACO CA-25, 25,0 MM, VERGALHAO</v>
          </cell>
          <cell r="C16" t="str">
            <v>KG</v>
          </cell>
          <cell r="D16">
            <v>3.98</v>
          </cell>
        </row>
        <row r="17">
          <cell r="A17">
            <v>26</v>
          </cell>
          <cell r="B17" t="str">
            <v>ACO CA-25, 10,0 MM, VERGALHAO</v>
          </cell>
          <cell r="C17" t="str">
            <v>KG</v>
          </cell>
          <cell r="D17">
            <v>3.95</v>
          </cell>
        </row>
        <row r="18">
          <cell r="A18">
            <v>27</v>
          </cell>
          <cell r="B18" t="str">
            <v>ACO CA-50, 16,0 MM, VERGALHAO</v>
          </cell>
          <cell r="C18" t="str">
            <v>KG</v>
          </cell>
          <cell r="D18">
            <v>3.01</v>
          </cell>
        </row>
        <row r="19">
          <cell r="A19">
            <v>28</v>
          </cell>
          <cell r="B19" t="str">
            <v>ACO CA-50, 25,0 MM, VERGALHAO</v>
          </cell>
          <cell r="C19" t="str">
            <v>KG</v>
          </cell>
          <cell r="D19">
            <v>3.25</v>
          </cell>
        </row>
        <row r="20">
          <cell r="A20">
            <v>29</v>
          </cell>
          <cell r="B20" t="str">
            <v>ACO CA-50, 20,0 MM, VERGALHAO</v>
          </cell>
          <cell r="C20" t="str">
            <v>KG</v>
          </cell>
          <cell r="D20">
            <v>2.81</v>
          </cell>
        </row>
        <row r="21">
          <cell r="A21">
            <v>31</v>
          </cell>
          <cell r="B21" t="str">
            <v>ACO CA-50, 12,5 MM, VERGALHAO</v>
          </cell>
          <cell r="C21" t="str">
            <v>KG</v>
          </cell>
          <cell r="D21">
            <v>3.01</v>
          </cell>
        </row>
        <row r="22">
          <cell r="A22">
            <v>32</v>
          </cell>
          <cell r="B22" t="str">
            <v>ACO CA-50, 6,3 MM, VERGALHAO</v>
          </cell>
          <cell r="C22" t="str">
            <v>KG</v>
          </cell>
          <cell r="D22">
            <v>3.31</v>
          </cell>
        </row>
        <row r="23">
          <cell r="A23">
            <v>33</v>
          </cell>
          <cell r="B23" t="str">
            <v>ACO CA-50, 8,0 MM, VERGALHAO</v>
          </cell>
          <cell r="C23" t="str">
            <v>KG</v>
          </cell>
          <cell r="D23">
            <v>3.72</v>
          </cell>
        </row>
        <row r="24">
          <cell r="A24">
            <v>34</v>
          </cell>
          <cell r="B24" t="str">
            <v>ACO CA-50, 10,0 MM, VERGALHAO</v>
          </cell>
          <cell r="C24" t="str">
            <v>KG</v>
          </cell>
          <cell r="D24">
            <v>3.16</v>
          </cell>
        </row>
        <row r="25">
          <cell r="A25">
            <v>36</v>
          </cell>
          <cell r="B25" t="str">
            <v>ACO CA-60, 4,2 MM, VERGALHAO</v>
          </cell>
          <cell r="C25" t="str">
            <v>KG</v>
          </cell>
          <cell r="D25">
            <v>3.13</v>
          </cell>
        </row>
        <row r="26">
          <cell r="A26">
            <v>38</v>
          </cell>
          <cell r="B26" t="str">
            <v>ACO CA-60, 8,0 MM, VERGALHAO</v>
          </cell>
          <cell r="C26" t="str">
            <v>KG</v>
          </cell>
          <cell r="D26">
            <v>3.62</v>
          </cell>
        </row>
        <row r="27">
          <cell r="A27">
            <v>39</v>
          </cell>
          <cell r="B27" t="str">
            <v>ACO CA-60, 5,0 MM, VERGALHAO</v>
          </cell>
          <cell r="C27" t="str">
            <v>KG</v>
          </cell>
          <cell r="D27">
            <v>3.13</v>
          </cell>
        </row>
        <row r="28">
          <cell r="A28">
            <v>40</v>
          </cell>
          <cell r="B28" t="str">
            <v>ACO CA-60, 6,0 MM, VERGALHAO</v>
          </cell>
          <cell r="C28" t="str">
            <v>KG</v>
          </cell>
          <cell r="D28">
            <v>3.2</v>
          </cell>
        </row>
        <row r="29">
          <cell r="A29">
            <v>42</v>
          </cell>
          <cell r="B29" t="str">
            <v>ACO CA-60, 7,0 MM, VERGALHAO</v>
          </cell>
          <cell r="C29" t="str">
            <v>KG</v>
          </cell>
          <cell r="D29">
            <v>3.25</v>
          </cell>
        </row>
        <row r="30">
          <cell r="A30">
            <v>43</v>
          </cell>
          <cell r="B30" t="str">
            <v>ADAPTADOR, PVC PBA, PONTA/ROSCA, JE, DN 75 / DE  85 MM</v>
          </cell>
          <cell r="C30" t="str">
            <v>UN</v>
          </cell>
          <cell r="D30">
            <v>20.53</v>
          </cell>
        </row>
        <row r="31">
          <cell r="A31">
            <v>46</v>
          </cell>
          <cell r="B31" t="str">
            <v>ADAPTADOR, PVC PBA,  BOLSA/ROSCA, JE, DN 75 / DE  85 MM</v>
          </cell>
          <cell r="C31" t="str">
            <v>UN</v>
          </cell>
          <cell r="D31">
            <v>33.49</v>
          </cell>
        </row>
        <row r="32">
          <cell r="A32">
            <v>47</v>
          </cell>
          <cell r="B32" t="str">
            <v>ADAPTADOR, PVC PBA, BOLSA/ROSCA, JE, DN 100 / DE 110 MM</v>
          </cell>
          <cell r="C32" t="str">
            <v>UN</v>
          </cell>
          <cell r="D32">
            <v>40.04</v>
          </cell>
        </row>
        <row r="33">
          <cell r="A33">
            <v>48</v>
          </cell>
          <cell r="B33" t="str">
            <v>ADAPTADOR, PVC PBA, BOLSA/ROSCA, JE, DN 50 / DE 60 MM</v>
          </cell>
          <cell r="C33" t="str">
            <v>UN</v>
          </cell>
          <cell r="D33">
            <v>15.63</v>
          </cell>
        </row>
        <row r="34">
          <cell r="A34">
            <v>50</v>
          </cell>
          <cell r="B34" t="str">
            <v>ADAPTADOR, PVC PBA, A BOLSA DEFOFO, JE, DN 75 / DE  85 MM</v>
          </cell>
          <cell r="C34" t="str">
            <v>UN</v>
          </cell>
          <cell r="D34">
            <v>48.2</v>
          </cell>
        </row>
        <row r="35">
          <cell r="A35">
            <v>51</v>
          </cell>
          <cell r="B35" t="str">
            <v>ADAPTADOR, PVC PBA, A BOLSA DEFOFO, JE, DN 100 / DE 110 MM</v>
          </cell>
          <cell r="C35" t="str">
            <v>UN</v>
          </cell>
          <cell r="D35">
            <v>76.09</v>
          </cell>
        </row>
        <row r="36">
          <cell r="A36">
            <v>52</v>
          </cell>
          <cell r="B36" t="str">
            <v>ADAPTADOR, PVC PBA, PONTA/ROSCA, JE, DN 50 / DE  60 MM</v>
          </cell>
          <cell r="C36" t="str">
            <v>UN</v>
          </cell>
          <cell r="D36">
            <v>7.8</v>
          </cell>
        </row>
        <row r="37">
          <cell r="A37">
            <v>55</v>
          </cell>
          <cell r="B37" t="str">
            <v>ADAPTADOR DE COMPRESSAO EM POLIPROPILENO (PP), PARA TUBO EM PEAD, 20 MM X 1/2", PARA LIGACAO PREDIAL DE AGUA (NTS 179)</v>
          </cell>
          <cell r="C37" t="str">
            <v>UN</v>
          </cell>
          <cell r="D37">
            <v>2.08</v>
          </cell>
        </row>
        <row r="38">
          <cell r="A38">
            <v>60</v>
          </cell>
          <cell r="B38" t="str">
            <v>ADAPTADOR PVC, COM REGISTRO, PARA PEAD, 20 MM X 3/4", PARA LIGACAO PREDIAL DE AGUA</v>
          </cell>
          <cell r="C38" t="str">
            <v>UN</v>
          </cell>
          <cell r="D38">
            <v>2.7</v>
          </cell>
        </row>
        <row r="39">
          <cell r="A39">
            <v>61</v>
          </cell>
          <cell r="B39" t="str">
            <v>ADAPTADOR DE COMPRESSAO EM POLIPROPILENO (PP), PARA TUBO EM PEAD, 20 MM X 3/4", PARA LIGACAO PREDIAL DE AGUA (NTS 179)</v>
          </cell>
          <cell r="C39" t="str">
            <v>UN</v>
          </cell>
          <cell r="D39">
            <v>1.96</v>
          </cell>
        </row>
        <row r="40">
          <cell r="A40">
            <v>62</v>
          </cell>
          <cell r="B40" t="str">
            <v>ADAPTADOR DE COMPRESSAO EM POLIPROPILENO (PP), PARA TUBO EM PEAD, 32 MM X 1", PARA LIGACAO PREDIAL DE AGUA (NTS 179)</v>
          </cell>
          <cell r="C40" t="str">
            <v>UN</v>
          </cell>
          <cell r="D40">
            <v>4.07</v>
          </cell>
        </row>
        <row r="41">
          <cell r="A41">
            <v>63</v>
          </cell>
          <cell r="B41" t="str">
            <v>KIT CAVALETE PVC COM REGISTRO 3/4", COMPLETO</v>
          </cell>
          <cell r="C41" t="str">
            <v>UN</v>
          </cell>
          <cell r="D41">
            <v>36.950000000000003</v>
          </cell>
        </row>
        <row r="42">
          <cell r="A42">
            <v>64</v>
          </cell>
          <cell r="B42" t="str">
            <v>UNIAO EM POLIPROPILENO (PP), PARA TUBO EM PEAD, 20 MM - LIGACAO PREDIAL DE AGUA</v>
          </cell>
          <cell r="C42" t="str">
            <v>UN</v>
          </cell>
          <cell r="D42">
            <v>2.37</v>
          </cell>
        </row>
        <row r="43">
          <cell r="A43">
            <v>65</v>
          </cell>
          <cell r="B43" t="str">
            <v>ADAPTADOR PVC SOLDAVEL CURTO COM BOLSA E ROSCA, 25 MM X 3/4", PARA AGUA FRIA</v>
          </cell>
          <cell r="C43" t="str">
            <v>UN</v>
          </cell>
          <cell r="D43">
            <v>0.85</v>
          </cell>
        </row>
        <row r="44">
          <cell r="A44">
            <v>66</v>
          </cell>
          <cell r="B44" t="str">
            <v>ADAPTADOR PVC SOLDAVEL, COM FLANGES LIVRES, 50 MM X 1  1/2", PARA CAIXA D' AGUA</v>
          </cell>
          <cell r="C44" t="str">
            <v>UN</v>
          </cell>
          <cell r="D44">
            <v>26.02</v>
          </cell>
        </row>
        <row r="45">
          <cell r="A45">
            <v>67</v>
          </cell>
          <cell r="B45" t="str">
            <v>ADAPTADOR PVC ROSCAVEL, COM FLANGES E ANEL DE VEDACAO, 1/2", PARA CAIXA D' AGUA</v>
          </cell>
          <cell r="C45" t="str">
            <v>UN</v>
          </cell>
          <cell r="D45">
            <v>9.07</v>
          </cell>
        </row>
        <row r="46">
          <cell r="A46">
            <v>68</v>
          </cell>
          <cell r="B46" t="str">
            <v>ADAPTADOR PVC SOLDAVEL, COM FLANGES LIVRES, 32 MM X 1", PARA CAIXA D' AGUA</v>
          </cell>
          <cell r="C46" t="str">
            <v>UN</v>
          </cell>
          <cell r="D46">
            <v>15.32</v>
          </cell>
        </row>
        <row r="47">
          <cell r="A47">
            <v>69</v>
          </cell>
          <cell r="B47" t="str">
            <v>ADAPTADOR PVC SOLDAVEL, COM FLANGES LIVRES, 60 MM X 2", PARA CAIXA D' AGUA</v>
          </cell>
          <cell r="C47" t="str">
            <v>UN</v>
          </cell>
          <cell r="D47">
            <v>38.590000000000003</v>
          </cell>
        </row>
        <row r="48">
          <cell r="A48">
            <v>70</v>
          </cell>
          <cell r="B48" t="str">
            <v>ADAPTADOR PVC, ROSCAVEL, COM FLANGES E ANEL DE VEDACAO, 1 1/4", PARA CAIXA D' AGUA</v>
          </cell>
          <cell r="C48" t="str">
            <v>UN</v>
          </cell>
          <cell r="D48">
            <v>27.21</v>
          </cell>
        </row>
        <row r="49">
          <cell r="A49">
            <v>71</v>
          </cell>
          <cell r="B49" t="str">
            <v>ADAPTADOR PVC ROSCAVEL, COM FLANGES E ANEL DE VEDACAO, 1", PARA CAIXA D' AGUA</v>
          </cell>
          <cell r="C49" t="str">
            <v>UN</v>
          </cell>
          <cell r="D49">
            <v>15.95</v>
          </cell>
        </row>
        <row r="50">
          <cell r="A50">
            <v>72</v>
          </cell>
          <cell r="B50" t="str">
            <v>ADAPTADOR PVC, ROSCAVEL, COM FLANGES E ANEL DE VEDACAO, 1 1/2", PARA CAIXA D'AGUA</v>
          </cell>
          <cell r="C50" t="str">
            <v>UN</v>
          </cell>
          <cell r="D50">
            <v>26.84</v>
          </cell>
        </row>
        <row r="51">
          <cell r="A51">
            <v>73</v>
          </cell>
          <cell r="B51" t="str">
            <v>ADAPTADOR PVC ROSCAVEL, COM FLANGES E ANEL DE VEDACAO, 3/4", PARA CAIXA D' AGUA</v>
          </cell>
          <cell r="C51" t="str">
            <v>UN</v>
          </cell>
          <cell r="D51">
            <v>11.47</v>
          </cell>
        </row>
        <row r="52">
          <cell r="A52">
            <v>74</v>
          </cell>
          <cell r="B52" t="str">
            <v>ADAPTADOR PVC SOLDAVEL, COM FLANGES LIVRES, 85 MM X 3", PARA CAIXA D' AGUA</v>
          </cell>
          <cell r="C52" t="str">
            <v>UN</v>
          </cell>
          <cell r="D52">
            <v>202.27</v>
          </cell>
        </row>
        <row r="53">
          <cell r="A53">
            <v>75</v>
          </cell>
          <cell r="B53" t="str">
            <v>ADAPTADOR PVC SOLDAVEL, COM FLANGES LIVRES, 110 MM X 4", PARA CAIXA D' AGUA</v>
          </cell>
          <cell r="C53" t="str">
            <v>UN</v>
          </cell>
          <cell r="D53">
            <v>289.48</v>
          </cell>
        </row>
        <row r="54">
          <cell r="A54">
            <v>76</v>
          </cell>
          <cell r="B54" t="str">
            <v>ADAPTADOR PVC PARA SIFAO, ROSCAVEL, 40 MM X 1 1/4"</v>
          </cell>
          <cell r="C54" t="str">
            <v>UN</v>
          </cell>
          <cell r="D54">
            <v>0.8</v>
          </cell>
        </row>
        <row r="55">
          <cell r="A55">
            <v>77</v>
          </cell>
          <cell r="B55" t="str">
            <v>ADAPTADOR PVC PARA SIFAO METALICO, SOLDAVEL, COM ANEL BORRACHA (JE), 40 MM X 1 1/2"</v>
          </cell>
          <cell r="C55" t="str">
            <v>UN</v>
          </cell>
          <cell r="D55">
            <v>4.16</v>
          </cell>
        </row>
        <row r="56">
          <cell r="A56">
            <v>81</v>
          </cell>
          <cell r="B56" t="str">
            <v>ADAPTADOR PVC SOLDAVEL, LONGO, COM FLANGE LIVRE,  60 MM X 2", PARA CAIXA D' AGUA</v>
          </cell>
          <cell r="C56" t="str">
            <v>UN</v>
          </cell>
          <cell r="D56">
            <v>51.72</v>
          </cell>
        </row>
        <row r="57">
          <cell r="A57">
            <v>82</v>
          </cell>
          <cell r="B57" t="str">
            <v>ADAPTADOR PVC SOLDAVEL, LONGO, COM FLANGE LIVRE,  75 MM X 2 1/2", PARA CAIXA D' AGUA</v>
          </cell>
          <cell r="C57" t="str">
            <v>UN</v>
          </cell>
          <cell r="D57">
            <v>201.28</v>
          </cell>
        </row>
        <row r="58">
          <cell r="A58">
            <v>83</v>
          </cell>
          <cell r="B58" t="str">
            <v>ADAPTADOR PVC SOLDAVEL, COM FLANGES LIVRES, 75 MM X 2  1/2", PARA CAIXA D' AGUA</v>
          </cell>
          <cell r="C58" t="str">
            <v>UN</v>
          </cell>
          <cell r="D58">
            <v>150.16</v>
          </cell>
        </row>
        <row r="59">
          <cell r="A59">
            <v>84</v>
          </cell>
          <cell r="B59" t="str">
            <v>ADAPTADOR PVC, ROSCAVEL, PARA VALVULA PIA OU LAVATORIO, 40 MM</v>
          </cell>
          <cell r="C59" t="str">
            <v>UN</v>
          </cell>
          <cell r="D59">
            <v>1.48</v>
          </cell>
        </row>
        <row r="60">
          <cell r="A60">
            <v>85</v>
          </cell>
          <cell r="B60" t="str">
            <v>ADAPTADOR PVC, ROSCAVEL, COM FLANGES E ANEL DE VEDACAO, 2", PARA CAIXA D' AGUA</v>
          </cell>
          <cell r="C60" t="str">
            <v>UN</v>
          </cell>
          <cell r="D60">
            <v>39.1</v>
          </cell>
        </row>
        <row r="61">
          <cell r="A61">
            <v>86</v>
          </cell>
          <cell r="B61" t="str">
            <v>ADAPTADOR PVC SOLDAVEL, COM FLANGES LIVRES, 40 MM X 1  1/4", PARA CAIXA D' AGUA</v>
          </cell>
          <cell r="C61" t="str">
            <v>UN</v>
          </cell>
          <cell r="D61">
            <v>22.68</v>
          </cell>
        </row>
        <row r="62">
          <cell r="A62">
            <v>87</v>
          </cell>
          <cell r="B62" t="str">
            <v>ADAPTADOR PVC SOLDAVEL, LONGO, COM FLANGE LIVRE,  25 MM X 3/4", PARA CAIXA D' AGUA</v>
          </cell>
          <cell r="C62" t="str">
            <v>UN</v>
          </cell>
          <cell r="D62">
            <v>17.12</v>
          </cell>
        </row>
        <row r="63">
          <cell r="A63">
            <v>88</v>
          </cell>
          <cell r="B63" t="str">
            <v>ADAPTADOR PVC SOLDAVEL, LONGO, COM FLANGE LIVRE,  32 MM X 1", PARA CAIXA D' AGUA</v>
          </cell>
          <cell r="C63" t="str">
            <v>UN</v>
          </cell>
          <cell r="D63">
            <v>20.59</v>
          </cell>
        </row>
        <row r="64">
          <cell r="A64">
            <v>89</v>
          </cell>
          <cell r="B64" t="str">
            <v>ADAPTADOR PVC SOLDAVEL, LONGO, COM FLANGE LIVRE,  40 MM X 1 1/4", PARA CAIXA D' AGUA</v>
          </cell>
          <cell r="C64" t="str">
            <v>UN</v>
          </cell>
          <cell r="D64">
            <v>30.39</v>
          </cell>
        </row>
        <row r="65">
          <cell r="A65">
            <v>90</v>
          </cell>
          <cell r="B65" t="str">
            <v>ADAPTADOR PVC SOLDAVEL, LONGO, COM FLANGE LIVRE,  50 MM X 1 1/2", PARA CAIXA D' AGUA</v>
          </cell>
          <cell r="C65" t="str">
            <v>UN</v>
          </cell>
          <cell r="D65">
            <v>34.86</v>
          </cell>
        </row>
        <row r="66">
          <cell r="A66">
            <v>95</v>
          </cell>
          <cell r="B66" t="str">
            <v>ADAPTADOR PVC SOLDAVEL, COM FLANGE E ANEL DE VEDACAO, 20 MM X 1/2", PARA CAIXA D'AGUA</v>
          </cell>
          <cell r="C66" t="str">
            <v>UN</v>
          </cell>
          <cell r="D66">
            <v>10.41</v>
          </cell>
        </row>
        <row r="67">
          <cell r="A67">
            <v>96</v>
          </cell>
          <cell r="B67" t="str">
            <v>ADAPTADOR PVC SOLDAVEL, COM FLANGE E ANEL DE VEDACAO, 25 MM X 3/4", PARA CAIXA D'AGUA</v>
          </cell>
          <cell r="C67" t="str">
            <v>UN</v>
          </cell>
          <cell r="D67">
            <v>13.47</v>
          </cell>
        </row>
        <row r="68">
          <cell r="A68">
            <v>97</v>
          </cell>
          <cell r="B68" t="str">
            <v>ADAPTADOR PVC SOLDAVEL, COM FLANGE E ANEL DE VEDACAO, 32 MM X 1", PARA CAIXA D'AGUA</v>
          </cell>
          <cell r="C68" t="str">
            <v>UN</v>
          </cell>
          <cell r="D68">
            <v>16.96</v>
          </cell>
        </row>
        <row r="69">
          <cell r="A69">
            <v>98</v>
          </cell>
          <cell r="B69" t="str">
            <v>ADAPTADOR PVC SOLDAVEL, COM FLANGE E ANEL DE VEDACAO, 40 MM X 1 1/4", PARA CAIXA D'AGUA</v>
          </cell>
          <cell r="C69" t="str">
            <v>UN</v>
          </cell>
          <cell r="D69">
            <v>27.52</v>
          </cell>
        </row>
        <row r="70">
          <cell r="A70">
            <v>99</v>
          </cell>
          <cell r="B70" t="str">
            <v>ADAPTADOR PVC SOLDAVEL, COM FLANGE E ANEL DE VEDACAO, 50 MM X 1 1/2", PARA CAIXA D'AGUA</v>
          </cell>
          <cell r="C70" t="str">
            <v>UN</v>
          </cell>
          <cell r="D70">
            <v>31.74</v>
          </cell>
        </row>
        <row r="71">
          <cell r="A71">
            <v>100</v>
          </cell>
          <cell r="B71" t="str">
            <v>ADAPTADOR PVC SOLDAVEL, COM FLANGES E ANEL DE VEDACAO, 60 MM X 2", PARA CAIXA D' AGUA</v>
          </cell>
          <cell r="C71" t="str">
            <v>UN</v>
          </cell>
          <cell r="D71">
            <v>38.590000000000003</v>
          </cell>
        </row>
        <row r="72">
          <cell r="A72">
            <v>102</v>
          </cell>
          <cell r="B72" t="str">
            <v>ADAPTADOR PVC SOLDAVEL CURTO COM BOLSA E ROSCA, 85 MM X 3", PARA AGUA FRIA</v>
          </cell>
          <cell r="C72" t="str">
            <v>UN</v>
          </cell>
          <cell r="D72">
            <v>24.62</v>
          </cell>
        </row>
        <row r="73">
          <cell r="A73">
            <v>103</v>
          </cell>
          <cell r="B73" t="str">
            <v>ADAPTADOR PVC SOLDAVEL CURTO COM BOLSA E ROSCA, 110 MM X 4", PARA AGUA FRIA</v>
          </cell>
          <cell r="C73" t="str">
            <v>UN</v>
          </cell>
          <cell r="D73">
            <v>39.67</v>
          </cell>
        </row>
        <row r="74">
          <cell r="A74">
            <v>104</v>
          </cell>
          <cell r="B74" t="str">
            <v>ADAPTADOR PVC SOLDAVEL CURTO COM BOLSA E ROSCA, 75 MM X 2 1/2", PARA AGUA FRIA</v>
          </cell>
          <cell r="C74" t="str">
            <v>UN</v>
          </cell>
          <cell r="D74">
            <v>16.39</v>
          </cell>
        </row>
        <row r="75">
          <cell r="A75">
            <v>105</v>
          </cell>
          <cell r="B75" t="str">
            <v>ADAPTADOR PVC SOLDAVEL, LONGO, COM FLANGE LIVRE,  85 MM X 3", PARA CAIXA D' AGUA</v>
          </cell>
          <cell r="C75" t="str">
            <v>UN</v>
          </cell>
          <cell r="D75">
            <v>271.12</v>
          </cell>
        </row>
        <row r="76">
          <cell r="A76">
            <v>106</v>
          </cell>
          <cell r="B76" t="str">
            <v>ADAPTADOR PVC SOLDAVEL, LONGO, COM FLANGE LIVRE,  110 MM X 4", PARA CAIXA D' AGUA</v>
          </cell>
          <cell r="C76" t="str">
            <v>UN</v>
          </cell>
          <cell r="D76">
            <v>413.52</v>
          </cell>
        </row>
        <row r="77">
          <cell r="A77">
            <v>107</v>
          </cell>
          <cell r="B77" t="str">
            <v>ADAPTADOR PVC SOLDAVEL CURTO COM BOLSA E ROSCA, 20 MM X 1/2", PARA AGUA FRIA</v>
          </cell>
          <cell r="C77" t="str">
            <v>UN</v>
          </cell>
          <cell r="D77">
            <v>0.75</v>
          </cell>
        </row>
        <row r="78">
          <cell r="A78">
            <v>108</v>
          </cell>
          <cell r="B78" t="str">
            <v>ADAPTADOR PVC SOLDAVEL CURTO COM BOLSA E ROSCA, 32 MM X 1", PARA AGUA FRIA</v>
          </cell>
          <cell r="C78" t="str">
            <v>UN</v>
          </cell>
          <cell r="D78">
            <v>1.67</v>
          </cell>
        </row>
        <row r="79">
          <cell r="A79">
            <v>109</v>
          </cell>
          <cell r="B79" t="str">
            <v>ADAPTADOR PVC SOLDAVEL CURTO COM BOLSA E ROSCA, 40 MM X 1 1/4", PARA AGUA FRIA</v>
          </cell>
          <cell r="C79" t="str">
            <v>UN</v>
          </cell>
          <cell r="D79">
            <v>3.03</v>
          </cell>
        </row>
        <row r="80">
          <cell r="A80">
            <v>110</v>
          </cell>
          <cell r="B80" t="str">
            <v>ADAPTADOR PVC SOLDAVEL CURTO COM BOLSA E ROSCA, 40 MM X 1 1/2", PARA AGUA FRIA</v>
          </cell>
          <cell r="C80" t="str">
            <v>UN</v>
          </cell>
          <cell r="D80">
            <v>3.97</v>
          </cell>
        </row>
        <row r="81">
          <cell r="A81">
            <v>111</v>
          </cell>
          <cell r="B81" t="str">
            <v>ADAPTADOR PVC SOLDAVEL CURTO COM BOLSA E ROSCA, 50 MM X 1 1/4", PARA AGUA FRIA</v>
          </cell>
          <cell r="C81" t="str">
            <v>UN</v>
          </cell>
          <cell r="D81">
            <v>6.9</v>
          </cell>
        </row>
        <row r="82">
          <cell r="A82">
            <v>112</v>
          </cell>
          <cell r="B82" t="str">
            <v>ADAPTADOR PVC SOLDAVEL CURTO COM BOLSA E ROSCA, 50 MM X1 1/2", PARA AGUA FRIA</v>
          </cell>
          <cell r="C82" t="str">
            <v>UN</v>
          </cell>
          <cell r="D82">
            <v>3.73</v>
          </cell>
        </row>
        <row r="83">
          <cell r="A83">
            <v>113</v>
          </cell>
          <cell r="B83" t="str">
            <v>ADAPTADOR PVC SOLDAVEL CURTO COM BOLSA E ROSCA, 60 MM X 2", PARA AGUA FRIA</v>
          </cell>
          <cell r="C83" t="str">
            <v>UN</v>
          </cell>
          <cell r="D83">
            <v>9.5</v>
          </cell>
        </row>
        <row r="84">
          <cell r="A84">
            <v>114</v>
          </cell>
          <cell r="B84" t="str">
            <v>ADAPTADOR PVC SOLDAVEL, COM FLANGES LIVRES, 25 MM X 3/4", PARA CAIXA D' AGUA</v>
          </cell>
          <cell r="C84" t="str">
            <v>UN</v>
          </cell>
          <cell r="D84">
            <v>11.42</v>
          </cell>
        </row>
        <row r="85">
          <cell r="A85">
            <v>116</v>
          </cell>
          <cell r="B85" t="str">
            <v>!EM PROCESSO DE DESATIVACAO! REVESTIMENTO IMPERMEABILIZANTE SEMI-FLEXIVEL BI- COMPONENTE</v>
          </cell>
          <cell r="C85" t="str">
            <v>KG</v>
          </cell>
          <cell r="D85">
            <v>3.24</v>
          </cell>
        </row>
        <row r="86">
          <cell r="A86">
            <v>117</v>
          </cell>
          <cell r="B86" t="str">
            <v>ADESIVO PLASTICO PARA PVC, BISNAGA COM 17 GR</v>
          </cell>
          <cell r="C86" t="str">
            <v>UN</v>
          </cell>
          <cell r="D86">
            <v>2</v>
          </cell>
        </row>
        <row r="87">
          <cell r="A87">
            <v>118</v>
          </cell>
          <cell r="B87" t="str">
            <v>PASTA VEDA JUNTAS/ROSCA, LATA DE *500* G, PARA INSTALACOES DE GAS E OUTROS</v>
          </cell>
          <cell r="C87" t="str">
            <v>UN</v>
          </cell>
          <cell r="D87">
            <v>61.89</v>
          </cell>
        </row>
        <row r="88">
          <cell r="A88">
            <v>119</v>
          </cell>
          <cell r="B88" t="str">
            <v>ADESIVO PLASTICO PARA PVC, BISNAGA COM 75 GR</v>
          </cell>
          <cell r="C88" t="str">
            <v>UN</v>
          </cell>
          <cell r="D88">
            <v>4.95</v>
          </cell>
        </row>
        <row r="89">
          <cell r="A89">
            <v>122</v>
          </cell>
          <cell r="B89" t="str">
            <v>ADESIVO PLASTICO PARA PVC, FRASCO COM 850 GR</v>
          </cell>
          <cell r="C89" t="str">
            <v>UN</v>
          </cell>
          <cell r="D89">
            <v>44.71</v>
          </cell>
        </row>
        <row r="90">
          <cell r="A90">
            <v>123</v>
          </cell>
          <cell r="B90" t="str">
            <v>ADITIVO IMPERMEABILIZANTE DE PEGA NORMAL PARA ARGAMASSAS E CONCRETOS SEM ARMACAO</v>
          </cell>
          <cell r="C90" t="str">
            <v>L</v>
          </cell>
          <cell r="D90">
            <v>4.76</v>
          </cell>
        </row>
        <row r="91">
          <cell r="A91">
            <v>124</v>
          </cell>
          <cell r="B91" t="str">
            <v>ADITIVO ACELERADOR DE PEGA E ENDURECIMENTO PARA ARGAMASSAS E CONCRETOS</v>
          </cell>
          <cell r="C91" t="str">
            <v>L</v>
          </cell>
          <cell r="D91">
            <v>10.71</v>
          </cell>
        </row>
        <row r="92">
          <cell r="A92">
            <v>127</v>
          </cell>
          <cell r="B92" t="str">
            <v>ADITIVO IMPERMEABILIZANTE DE PEGA ULTRARRAPIDA</v>
          </cell>
          <cell r="C92" t="str">
            <v>L</v>
          </cell>
          <cell r="D92">
            <v>11.18</v>
          </cell>
        </row>
        <row r="93">
          <cell r="A93">
            <v>130</v>
          </cell>
          <cell r="B93" t="str">
            <v>ARGAMASSA POLIMERICA DE REPARO ESTRUTURAL, BICOMPONENTE</v>
          </cell>
          <cell r="C93" t="str">
            <v>KG</v>
          </cell>
          <cell r="D93">
            <v>3.84</v>
          </cell>
        </row>
        <row r="94">
          <cell r="A94">
            <v>131</v>
          </cell>
          <cell r="B94" t="str">
            <v>ADESIVO ESTRUTURAL A BASE DE RESINA EPOXI, BICOMPONENTE, PASTOSO (TIXOTROPICO)</v>
          </cell>
          <cell r="C94" t="str">
            <v>KG</v>
          </cell>
          <cell r="D94">
            <v>41.23</v>
          </cell>
        </row>
        <row r="95">
          <cell r="A95">
            <v>132</v>
          </cell>
          <cell r="B95" t="str">
            <v>ADITIVO PLASTIFICANTE RETARDADOR DE PEGA E REDUTOR DE AGUA PARA CONCRETO</v>
          </cell>
          <cell r="C95" t="str">
            <v>L</v>
          </cell>
          <cell r="D95">
            <v>5.28</v>
          </cell>
        </row>
        <row r="96">
          <cell r="A96">
            <v>133</v>
          </cell>
          <cell r="B96" t="str">
            <v>ADITIVO LIQUIDO INCORPORADOR DE AR PARA CONCRETO E ARGAMASSA</v>
          </cell>
          <cell r="C96" t="str">
            <v>L</v>
          </cell>
          <cell r="D96">
            <v>4.8</v>
          </cell>
        </row>
        <row r="97">
          <cell r="A97">
            <v>134</v>
          </cell>
          <cell r="B97" t="str">
            <v>GRAUTE CIMENTICIO PARA USO GERAL</v>
          </cell>
          <cell r="C97" t="str">
            <v>KG</v>
          </cell>
          <cell r="D97">
            <v>1.52</v>
          </cell>
        </row>
        <row r="98">
          <cell r="A98">
            <v>135</v>
          </cell>
          <cell r="B98" t="str">
            <v>ARGAMASSA POLIMERICA IMPERMEABILIZANTE SEMIFLEXIVEL, BICOMPONENTE (MEMBRANA IMPERMEABILIZANTE ACRILICA)</v>
          </cell>
          <cell r="C98" t="str">
            <v>KG</v>
          </cell>
          <cell r="D98">
            <v>4.95</v>
          </cell>
        </row>
        <row r="99">
          <cell r="A99">
            <v>140</v>
          </cell>
          <cell r="B99" t="str">
            <v>IMPERMEABILIZANTE FLEXIVEL BRANCO DE BASE ACRILICA PARA COBERTURAS</v>
          </cell>
          <cell r="C99" t="str">
            <v>KG</v>
          </cell>
          <cell r="D99">
            <v>15.12</v>
          </cell>
        </row>
        <row r="100">
          <cell r="A100">
            <v>142</v>
          </cell>
          <cell r="B100" t="str">
            <v>SELANTE ELASTICO MONOCOMPONENTE A BASE DE POLIURETANO PARA JUNTAS DIVERSAS</v>
          </cell>
          <cell r="C100" t="str">
            <v>310ML</v>
          </cell>
          <cell r="D100">
            <v>30.08</v>
          </cell>
        </row>
        <row r="101">
          <cell r="A101">
            <v>151</v>
          </cell>
          <cell r="B101" t="str">
            <v>IMPERMEABILIZANTE INCOLOR PARA TRATAMENTO DE FACHADAS E TELHAS, BASE SILICONE</v>
          </cell>
          <cell r="C101" t="str">
            <v>L</v>
          </cell>
          <cell r="D101">
            <v>19.010000000000002</v>
          </cell>
        </row>
        <row r="102">
          <cell r="A102">
            <v>153</v>
          </cell>
          <cell r="B102" t="str">
            <v>REVESTIMENTO EPOXI DE ALTA RESISTENCIA QUIMICA, ISENTO DE SOLVENTES, BICOMPONENTE</v>
          </cell>
          <cell r="C102" t="str">
            <v>L</v>
          </cell>
          <cell r="D102">
            <v>88.58</v>
          </cell>
        </row>
        <row r="103">
          <cell r="A103">
            <v>154</v>
          </cell>
          <cell r="B103" t="str">
            <v>TINTA/REVESTIMENTO  A BASE DE RESINA EPOXI COM ALCATRAO, BICOMPONENTE</v>
          </cell>
          <cell r="C103" t="str">
            <v>L</v>
          </cell>
          <cell r="D103">
            <v>40.51</v>
          </cell>
        </row>
        <row r="104">
          <cell r="A104">
            <v>156</v>
          </cell>
          <cell r="B104" t="str">
            <v>ADESIVO ESTRUTURAL A BASE DE RESINA EPOXI, BICOMPONENTE, FLUIDO</v>
          </cell>
          <cell r="C104" t="str">
            <v>KG</v>
          </cell>
          <cell r="D104">
            <v>42.95</v>
          </cell>
        </row>
        <row r="105">
          <cell r="A105">
            <v>157</v>
          </cell>
          <cell r="B105" t="str">
            <v>ADESIVO ESTRUTURAL A BASE DE RESINA EPOXI PARA INJECAO EM TRINCAS, BICOMPONENTE, BAIXA VISCOSIDADE</v>
          </cell>
          <cell r="C105" t="str">
            <v>KG</v>
          </cell>
          <cell r="D105">
            <v>96.22</v>
          </cell>
        </row>
        <row r="106">
          <cell r="A106">
            <v>158</v>
          </cell>
          <cell r="B106" t="str">
            <v>!EM PROCESSO DE DESATIVACAO! IMUNIZANTE PARA MADEIRAS BRUTAS TIPO CARBOLINEUM OU EQUIVALENTE</v>
          </cell>
          <cell r="C106" t="str">
            <v>L</v>
          </cell>
          <cell r="D106">
            <v>26.56</v>
          </cell>
        </row>
        <row r="107">
          <cell r="A107">
            <v>159</v>
          </cell>
          <cell r="B107" t="str">
            <v>!EM PROCESSO DE DESATIVACAO! ADUBO BOVINO</v>
          </cell>
          <cell r="C107" t="str">
            <v>M3</v>
          </cell>
          <cell r="D107">
            <v>278.85000000000002</v>
          </cell>
        </row>
        <row r="108">
          <cell r="A108">
            <v>181</v>
          </cell>
          <cell r="B108" t="str">
            <v>BATENTE/ PORTAL/ADUELA/ MARCO MACICO, E= *3* CM, L= *15* CM, *60 CM A 120* CM  X *210* CM,  EM CEDRINHO/ ANGELIM COMERCIAL/  EUCALIPTO/ CURUPIXA/ PEROBA/ CUMARU OU EQUIVALENTE DA REGIAO (NAO INCLUI ALIZARES)</v>
          </cell>
          <cell r="C108" t="str">
            <v>JG</v>
          </cell>
          <cell r="D108">
            <v>94.73</v>
          </cell>
        </row>
        <row r="109">
          <cell r="A109">
            <v>183</v>
          </cell>
          <cell r="B109" t="str">
            <v>BATENTE/ PORTAL/ ADUELA/ MARCO MACICO, E= *3 CM, L= *13 CM, *60 CM A 120* CM X *210 CM,  EM CEDRINHO/ ANGELIM COMERCIAL/ EUCALIPTO/ CURUPIXA/ PEROBA/ CUMARU OU EQUIVALENTE DA REGIAO (NAO INCLUI ALIZARES)</v>
          </cell>
          <cell r="C109" t="str">
            <v>JG</v>
          </cell>
          <cell r="D109">
            <v>86.5</v>
          </cell>
        </row>
        <row r="110">
          <cell r="A110">
            <v>184</v>
          </cell>
          <cell r="B110" t="str">
            <v>BATENTE/ PORTAL/ ADUELA/ MARCO MACICO, E= *3* CM, L= *13* CM, *60 CM A 120* CM X *210* CM, EM PINUS/ TAUARI/ VIROLA OU EQUIVALENTE DA REGIAO (NAO INCLUI ALIZARES)</v>
          </cell>
          <cell r="C110" t="str">
            <v>JG</v>
          </cell>
          <cell r="D110">
            <v>57.17</v>
          </cell>
        </row>
        <row r="111">
          <cell r="A111">
            <v>194</v>
          </cell>
          <cell r="B111" t="str">
            <v>BATENTE/ PORTAL/ ADUELA/ MARCO MACICO, E= *3* CM, L= *7* CM, *60 CM A 120* CM X *210* CM, EM PINUS/ TAUARI/ VIROLA OU EQUIVALENTE DA REGIAO (NAO INCLUI ALIZARES)</v>
          </cell>
          <cell r="C111" t="str">
            <v>JG</v>
          </cell>
          <cell r="D111">
            <v>38.200000000000003</v>
          </cell>
        </row>
        <row r="112">
          <cell r="A112">
            <v>195</v>
          </cell>
          <cell r="B112" t="str">
            <v>BATENTE/ PORTAL/ ADUELA/ MARCO MACICO, E= *3* CM, L= *7* CM, *60 CM A 120* CM X *210* CM,  EM CEDRINHO/ ANGELIM COMERCIAL/ EUCALIPTO/ CURUPIXA/ PEROBA/ CUMARU OU EQUIVALENTE DA REGIAO (NAO INCLUI ALIZARES)</v>
          </cell>
          <cell r="C112" t="str">
            <v>JG</v>
          </cell>
          <cell r="D112">
            <v>70.27</v>
          </cell>
        </row>
        <row r="113">
          <cell r="A113">
            <v>242</v>
          </cell>
          <cell r="B113" t="str">
            <v>AJUDANTE ESPECIALIZADO</v>
          </cell>
          <cell r="C113" t="str">
            <v>H</v>
          </cell>
          <cell r="D113">
            <v>9.91</v>
          </cell>
        </row>
        <row r="114">
          <cell r="A114">
            <v>244</v>
          </cell>
          <cell r="B114" t="str">
            <v>AUXILIAR DE TOPOGRAFO</v>
          </cell>
          <cell r="C114" t="str">
            <v>H</v>
          </cell>
          <cell r="D114">
            <v>9.23</v>
          </cell>
        </row>
        <row r="115">
          <cell r="A115">
            <v>245</v>
          </cell>
          <cell r="B115" t="str">
            <v>AUXILIAR DE LABORATORISTA DE SOLOS E CONCRETO</v>
          </cell>
          <cell r="C115" t="str">
            <v>H</v>
          </cell>
          <cell r="D115">
            <v>9.31</v>
          </cell>
        </row>
        <row r="116">
          <cell r="A116">
            <v>246</v>
          </cell>
          <cell r="B116" t="str">
            <v>AUXILIAR DE ENCANADOR OU BOMBEIRO HIDRAULICO</v>
          </cell>
          <cell r="C116" t="str">
            <v>H</v>
          </cell>
          <cell r="D116">
            <v>9.5299999999999994</v>
          </cell>
        </row>
        <row r="117">
          <cell r="A117">
            <v>247</v>
          </cell>
          <cell r="B117" t="str">
            <v>AJUDANTE DE ELETRICISTA</v>
          </cell>
          <cell r="C117" t="str">
            <v>H</v>
          </cell>
          <cell r="D117">
            <v>9.1199999999999992</v>
          </cell>
        </row>
        <row r="118">
          <cell r="A118">
            <v>248</v>
          </cell>
          <cell r="B118" t="str">
            <v>AJUDANTE DE OPERACAO EM GERAL</v>
          </cell>
          <cell r="C118" t="str">
            <v>H</v>
          </cell>
          <cell r="D118">
            <v>9.91</v>
          </cell>
        </row>
        <row r="119">
          <cell r="A119">
            <v>251</v>
          </cell>
          <cell r="B119" t="str">
            <v>AUXILIAR DE MECANICO</v>
          </cell>
          <cell r="C119" t="str">
            <v>H</v>
          </cell>
          <cell r="D119">
            <v>6.49</v>
          </cell>
        </row>
        <row r="120">
          <cell r="A120">
            <v>252</v>
          </cell>
          <cell r="B120" t="str">
            <v>AJUDANTE DE SERRALHEIRO</v>
          </cell>
          <cell r="C120" t="str">
            <v>H</v>
          </cell>
          <cell r="D120">
            <v>8.7200000000000006</v>
          </cell>
        </row>
        <row r="121">
          <cell r="A121">
            <v>253</v>
          </cell>
          <cell r="B121" t="str">
            <v>ALMOXARIFE</v>
          </cell>
          <cell r="C121" t="str">
            <v>H</v>
          </cell>
          <cell r="D121">
            <v>12.27</v>
          </cell>
        </row>
        <row r="122">
          <cell r="A122">
            <v>295</v>
          </cell>
          <cell r="B122" t="str">
            <v>ANEL BORRACHA PARA TUBO ESGOTO PREDIAL DN 40 MM (NBR 5688)</v>
          </cell>
          <cell r="C122" t="str">
            <v>UN</v>
          </cell>
          <cell r="D122">
            <v>1.08</v>
          </cell>
        </row>
        <row r="123">
          <cell r="A123">
            <v>296</v>
          </cell>
          <cell r="B123" t="str">
            <v>ANEL BORRACHA PARA TUBO ESGOTO PREDIAL DN 50 MM (NBR 5688)</v>
          </cell>
          <cell r="C123" t="str">
            <v>UN</v>
          </cell>
          <cell r="D123">
            <v>1.1200000000000001</v>
          </cell>
        </row>
        <row r="124">
          <cell r="A124">
            <v>297</v>
          </cell>
          <cell r="B124" t="str">
            <v>ANEL BORRACHA PARA TUBO ESGOTO PREDIAL DN 75 MM (NBR 5688)</v>
          </cell>
          <cell r="C124" t="str">
            <v>UN</v>
          </cell>
          <cell r="D124">
            <v>1.58</v>
          </cell>
        </row>
        <row r="125">
          <cell r="A125">
            <v>298</v>
          </cell>
          <cell r="B125" t="str">
            <v>ANEL BORRACHA DN 75 MM, PARA TUBO SERIE REFORCADA ESGOTO PREDIAL</v>
          </cell>
          <cell r="C125" t="str">
            <v>UN</v>
          </cell>
          <cell r="D125">
            <v>1.81</v>
          </cell>
        </row>
        <row r="126">
          <cell r="A126">
            <v>299</v>
          </cell>
          <cell r="B126" t="str">
            <v>ANEL BORRACHA DN 100 MM, PARA TUBO SERIE REFORCADA ESGOTO PREDIAL</v>
          </cell>
          <cell r="C126" t="str">
            <v>UN</v>
          </cell>
          <cell r="D126">
            <v>1.8</v>
          </cell>
        </row>
        <row r="127">
          <cell r="A127">
            <v>300</v>
          </cell>
          <cell r="B127" t="str">
            <v>ANEL BORRACHA, DN 150 MM, PARA TUBO SERIE REFORCADA ESGOTO PREDIAL</v>
          </cell>
          <cell r="C127" t="str">
            <v>UN</v>
          </cell>
          <cell r="D127">
            <v>8.36</v>
          </cell>
        </row>
        <row r="128">
          <cell r="A128">
            <v>301</v>
          </cell>
          <cell r="B128" t="str">
            <v>ANEL BORRACHA PARA TUBO ESGOTO PREDIAL, DN 100 MM (NBR 5688)</v>
          </cell>
          <cell r="C128" t="str">
            <v>UN</v>
          </cell>
          <cell r="D128">
            <v>1.99</v>
          </cell>
        </row>
        <row r="129">
          <cell r="A129">
            <v>303</v>
          </cell>
          <cell r="B129" t="str">
            <v>ANEL BORRACHA, PARA TUBO PVC, REDE COLETOR ESGOTO, DN 100 MM (NBR 7362)</v>
          </cell>
          <cell r="C129" t="str">
            <v>UN</v>
          </cell>
          <cell r="D129">
            <v>2.71</v>
          </cell>
        </row>
        <row r="130">
          <cell r="A130">
            <v>304</v>
          </cell>
          <cell r="B130" t="str">
            <v>ANEL BORRACHA, PARA TUBO PVC, REDE COLETOR ESGOTO, DN 125 MM (NBR 7362)</v>
          </cell>
          <cell r="C130" t="str">
            <v>UN</v>
          </cell>
          <cell r="D130">
            <v>4.1399999999999997</v>
          </cell>
        </row>
        <row r="131">
          <cell r="A131">
            <v>305</v>
          </cell>
          <cell r="B131" t="str">
            <v>ANEL BORRACHA, PARA TUBO PVC, REDE COLETOR ESGOTO, DN 150 MM (NBR 7362)</v>
          </cell>
          <cell r="C131" t="str">
            <v>UN</v>
          </cell>
          <cell r="D131">
            <v>7.07</v>
          </cell>
        </row>
        <row r="132">
          <cell r="A132">
            <v>306</v>
          </cell>
          <cell r="B132" t="str">
            <v>ANEL BORRACHA, PARA TUBO PVC, REDE COLETOR ESGOTO, DN 200 MM (NBR 7362)</v>
          </cell>
          <cell r="C132" t="str">
            <v>UN</v>
          </cell>
          <cell r="D132">
            <v>8.5</v>
          </cell>
        </row>
        <row r="133">
          <cell r="A133">
            <v>307</v>
          </cell>
          <cell r="B133" t="str">
            <v>ANEL BORRACHA, PARA TUBO PVC, REDE COLETOR ESGOTO, DN 250 MM (NBR 7362)</v>
          </cell>
          <cell r="C133" t="str">
            <v>UN</v>
          </cell>
          <cell r="D133">
            <v>16.78</v>
          </cell>
        </row>
        <row r="134">
          <cell r="A134">
            <v>308</v>
          </cell>
          <cell r="B134" t="str">
            <v>ANEL BORRACHA, PARA TUBO, PVC REDE COLETOR ESGOTO, DN 300 MM (NBR 7362)</v>
          </cell>
          <cell r="C134" t="str">
            <v>UN</v>
          </cell>
          <cell r="D134">
            <v>22.41</v>
          </cell>
        </row>
        <row r="135">
          <cell r="A135">
            <v>309</v>
          </cell>
          <cell r="B135" t="str">
            <v>ANEL BORRACHA, PARA TUBO PVC, REDE COLETOR ESGOTO, DN 350 MM (NBR 7362)</v>
          </cell>
          <cell r="C135" t="str">
            <v>UN</v>
          </cell>
          <cell r="D135">
            <v>34.39</v>
          </cell>
        </row>
        <row r="136">
          <cell r="A136">
            <v>310</v>
          </cell>
          <cell r="B136" t="str">
            <v>ANEL BORRACHA, PARA TUBO PVC, REDE COLETOR ESGOTO, DN 400 MM (NBR 7362)</v>
          </cell>
          <cell r="C136" t="str">
            <v>UN</v>
          </cell>
          <cell r="D136">
            <v>43.61</v>
          </cell>
        </row>
        <row r="137">
          <cell r="A137">
            <v>311</v>
          </cell>
          <cell r="B137" t="str">
            <v>ANEL BORRACHA, PARA TUBO PVC DEFOFO, DN 100 MM (NBR 7665)</v>
          </cell>
          <cell r="C137" t="str">
            <v>UN</v>
          </cell>
          <cell r="D137">
            <v>6.47</v>
          </cell>
        </row>
        <row r="138">
          <cell r="A138">
            <v>314</v>
          </cell>
          <cell r="B138" t="str">
            <v>ANEL BORRACHA, PARA TUBO PVC DEFOFO, DN 300 MM (NBR 7665)</v>
          </cell>
          <cell r="C138" t="str">
            <v>UN</v>
          </cell>
          <cell r="D138">
            <v>104.52</v>
          </cell>
        </row>
        <row r="139">
          <cell r="A139">
            <v>318</v>
          </cell>
          <cell r="B139" t="str">
            <v>ANEL BORRACHA, PARA TUBO PVC DEFOFO, DN 150 MM (NBR 7665)</v>
          </cell>
          <cell r="C139" t="str">
            <v>UN</v>
          </cell>
          <cell r="D139">
            <v>11.33</v>
          </cell>
        </row>
        <row r="140">
          <cell r="A140">
            <v>319</v>
          </cell>
          <cell r="B140" t="str">
            <v>ANEL BORRACHA, PARA TUBO PVC DEFOFO, DN 200 MM (NBR 7665)</v>
          </cell>
          <cell r="C140" t="str">
            <v>UN</v>
          </cell>
          <cell r="D140">
            <v>21.4</v>
          </cell>
        </row>
        <row r="141">
          <cell r="A141">
            <v>320</v>
          </cell>
          <cell r="B141" t="str">
            <v>ANEL BORRACHA, PARA TUBO PVC DEFOFO, DN 250 MM (NBR 7665)</v>
          </cell>
          <cell r="C141" t="str">
            <v>UN</v>
          </cell>
          <cell r="D141">
            <v>68.05</v>
          </cell>
        </row>
        <row r="142">
          <cell r="A142">
            <v>325</v>
          </cell>
          <cell r="B142" t="str">
            <v>ANEL BORRACHA, PARA TUBO/CONEXAO PVC PBA, DN 50 MM, PARA REDE AGUA</v>
          </cell>
          <cell r="C142" t="str">
            <v>UN</v>
          </cell>
          <cell r="D142">
            <v>2.02</v>
          </cell>
        </row>
        <row r="143">
          <cell r="A143">
            <v>328</v>
          </cell>
          <cell r="B143" t="str">
            <v>ANEL BORRACHA, PARA TUBO/CONEXAO PVC PBA, DN 100 MM, PARA REDE AGUA</v>
          </cell>
          <cell r="C143" t="str">
            <v>UN</v>
          </cell>
          <cell r="D143">
            <v>5.2</v>
          </cell>
        </row>
        <row r="144">
          <cell r="A144">
            <v>329</v>
          </cell>
          <cell r="B144" t="str">
            <v>ANEL BORRACHA, PARA TUBO/CONEXAO PVC PBA, DN 75 MM, PARA REDE AGUA</v>
          </cell>
          <cell r="C144" t="str">
            <v>UN</v>
          </cell>
          <cell r="D144">
            <v>6.65</v>
          </cell>
        </row>
        <row r="145">
          <cell r="A145">
            <v>333</v>
          </cell>
          <cell r="B145" t="str">
            <v>ARAME GALVANIZADO 14 BWG, D = 2,11 MM (0,026 KG/M)</v>
          </cell>
          <cell r="C145" t="str">
            <v>KG</v>
          </cell>
          <cell r="D145">
            <v>9.9</v>
          </cell>
        </row>
        <row r="146">
          <cell r="A146">
            <v>334</v>
          </cell>
          <cell r="B146" t="str">
            <v>ARAME GALVANIZADO  8 BWG, D = 4,19MM (0,101 KG/M)</v>
          </cell>
          <cell r="C146" t="str">
            <v>KG</v>
          </cell>
          <cell r="D146">
            <v>9.34</v>
          </cell>
        </row>
        <row r="147">
          <cell r="A147">
            <v>335</v>
          </cell>
          <cell r="B147" t="str">
            <v>ARAME GALVANIZADO 10 BWG, 3,40 MM (0,0713 KG/M)</v>
          </cell>
          <cell r="C147" t="str">
            <v>KG</v>
          </cell>
          <cell r="D147">
            <v>8.56</v>
          </cell>
        </row>
        <row r="148">
          <cell r="A148">
            <v>337</v>
          </cell>
          <cell r="B148" t="str">
            <v>ARAME RECOZIDO 18 BWG, 1,25 MM (0,01 KG/M)</v>
          </cell>
          <cell r="C148" t="str">
            <v>KG</v>
          </cell>
          <cell r="D148">
            <v>7.79</v>
          </cell>
        </row>
        <row r="149">
          <cell r="A149">
            <v>338</v>
          </cell>
          <cell r="B149" t="str">
            <v>ARAME FARPADO 16 BWG (0,047 KG/M)</v>
          </cell>
          <cell r="C149" t="str">
            <v>KG</v>
          </cell>
          <cell r="D149">
            <v>13</v>
          </cell>
        </row>
        <row r="150">
          <cell r="A150">
            <v>339</v>
          </cell>
          <cell r="B150" t="str">
            <v>ARAME FARPADO GALVANIZADO 14 BWG, CLASSE 250</v>
          </cell>
          <cell r="C150" t="str">
            <v>M</v>
          </cell>
          <cell r="D150">
            <v>0.5</v>
          </cell>
        </row>
        <row r="151">
          <cell r="A151">
            <v>340</v>
          </cell>
          <cell r="B151" t="str">
            <v>ARAME FARPADO 16 BWG 4 X 4", 23,50 KG/ROLO 500 M</v>
          </cell>
          <cell r="C151" t="str">
            <v>M</v>
          </cell>
          <cell r="D151">
            <v>0.69</v>
          </cell>
        </row>
        <row r="152">
          <cell r="A152">
            <v>341</v>
          </cell>
          <cell r="B152" t="str">
            <v>ARAME GALVANIZADO 18 BWG, 1,24MM (0,009 KG/M)</v>
          </cell>
          <cell r="C152" t="str">
            <v>M</v>
          </cell>
          <cell r="D152">
            <v>0.13</v>
          </cell>
        </row>
        <row r="153">
          <cell r="A153">
            <v>342</v>
          </cell>
          <cell r="B153" t="str">
            <v>ARAME GALVANIZADO 12 BWG, 2,76 MM (0,048 KG/M)</v>
          </cell>
          <cell r="C153" t="str">
            <v>KG</v>
          </cell>
          <cell r="D153">
            <v>9.67</v>
          </cell>
        </row>
        <row r="154">
          <cell r="A154">
            <v>343</v>
          </cell>
          <cell r="B154" t="str">
            <v>ARAME GALVANIZADO 14 BWG, 2,10MM (0,0272 KG/M)</v>
          </cell>
          <cell r="C154" t="str">
            <v>M</v>
          </cell>
          <cell r="D154">
            <v>0.26</v>
          </cell>
        </row>
        <row r="155">
          <cell r="A155">
            <v>344</v>
          </cell>
          <cell r="B155" t="str">
            <v>ARAME GALVANIZADO 16 BWG, 1,65MM (0,0166 KG/M)</v>
          </cell>
          <cell r="C155" t="str">
            <v>KG</v>
          </cell>
          <cell r="D155">
            <v>10.71</v>
          </cell>
        </row>
        <row r="156">
          <cell r="A156">
            <v>345</v>
          </cell>
          <cell r="B156" t="str">
            <v>ARAME GALVANIZADO 18 BWG, 1,24MM (0,009 KG/M)</v>
          </cell>
          <cell r="C156" t="str">
            <v>KG</v>
          </cell>
          <cell r="D156">
            <v>13.08</v>
          </cell>
        </row>
        <row r="157">
          <cell r="A157">
            <v>346</v>
          </cell>
          <cell r="B157" t="str">
            <v>ARAME DE ACO OVALADO 15 X 17 ( 45,7 KG, 700 KGF), ROLO 1000 M</v>
          </cell>
          <cell r="C157" t="str">
            <v>KG</v>
          </cell>
          <cell r="D157">
            <v>10.33</v>
          </cell>
        </row>
        <row r="158">
          <cell r="A158">
            <v>358</v>
          </cell>
          <cell r="B158" t="str">
            <v>MUDA DE ARVORE ORNAMENTAL, OITI/AROEIRA SALSA/ANGICO/IPE/JACARANDA OU EQUIVALENTE  DA REGIAO, H= *1* M</v>
          </cell>
          <cell r="C158" t="str">
            <v>UN</v>
          </cell>
          <cell r="D158">
            <v>63.79</v>
          </cell>
        </row>
        <row r="159">
          <cell r="A159">
            <v>359</v>
          </cell>
          <cell r="B159" t="str">
            <v>MUDA DE ARVORE ORNAMENTAL, OITI/AROEIRA SALSA/ANGICO/IPE/JACARANDA OU EQUIVALENTE  DA REGIAO, H= *2* M</v>
          </cell>
          <cell r="C159" t="str">
            <v>UN</v>
          </cell>
          <cell r="D159">
            <v>131.03</v>
          </cell>
        </row>
        <row r="160">
          <cell r="A160">
            <v>360</v>
          </cell>
          <cell r="B160" t="str">
            <v>MUDA DE RASTEIRA/FORRACAO, AMENDOIM RASTEIRO/ONZE HORAS/AZULZINHA/IMPATIENS OU EQUIVALENTE DA REGIAO</v>
          </cell>
          <cell r="C160" t="str">
            <v>UN</v>
          </cell>
          <cell r="D160">
            <v>3</v>
          </cell>
        </row>
        <row r="161">
          <cell r="A161">
            <v>365</v>
          </cell>
          <cell r="B161" t="str">
            <v>MUDA DE ARBUSTO FOLHAGEM, SANSAO-DO-CAMPO OU EQUIVALENTE DA REGIAO, H= *50 A 70* CM</v>
          </cell>
          <cell r="C161" t="str">
            <v>UN</v>
          </cell>
          <cell r="D161">
            <v>53.44</v>
          </cell>
        </row>
        <row r="162">
          <cell r="A162">
            <v>366</v>
          </cell>
          <cell r="B162" t="str">
            <v>AREIA FINA - POSTO JAZIDA/FORNECEDOR (RETIRADO NA JAZIDA, SEM TRANSPORTE)</v>
          </cell>
          <cell r="C162" t="str">
            <v>M3</v>
          </cell>
          <cell r="D162">
            <v>60.25</v>
          </cell>
        </row>
        <row r="163">
          <cell r="A163">
            <v>367</v>
          </cell>
          <cell r="B163" t="str">
            <v>AREIA GROSSA - POSTO JAZIDA/FORNECEDOR (RETIRADO NA JAZIDA, SEM TRANSPORTE)</v>
          </cell>
          <cell r="C163" t="str">
            <v>M3</v>
          </cell>
          <cell r="D163">
            <v>47.5</v>
          </cell>
        </row>
        <row r="164">
          <cell r="A164">
            <v>368</v>
          </cell>
          <cell r="B164" t="str">
            <v>AREIA PARA ATERRO - POSTO JAZIDA/FORNECEDOR (RETIRADO NA JAZIDA, SEM TRANSPORTE)</v>
          </cell>
          <cell r="C164" t="str">
            <v>M3</v>
          </cell>
          <cell r="D164">
            <v>35.619999999999997</v>
          </cell>
        </row>
        <row r="165">
          <cell r="A165">
            <v>369</v>
          </cell>
          <cell r="B165" t="str">
            <v>AREIA AMARELA, AREIA BARRADA OU ARENOSO (RETIRADA NO AREAL, SEM TRANSPORTE)</v>
          </cell>
          <cell r="C165" t="str">
            <v>M3</v>
          </cell>
          <cell r="D165">
            <v>64.5</v>
          </cell>
        </row>
        <row r="166">
          <cell r="A166">
            <v>370</v>
          </cell>
          <cell r="B166" t="str">
            <v>AREIA MEDIA - POSTO JAZIDA/FORNECEDOR (RETIRADO NA JAZIDA, SEM TRANSPORTE)</v>
          </cell>
          <cell r="C166" t="str">
            <v>M3</v>
          </cell>
          <cell r="D166">
            <v>66.25</v>
          </cell>
        </row>
        <row r="167">
          <cell r="A167">
            <v>371</v>
          </cell>
          <cell r="B167" t="str">
            <v>ARGAMASSA INDUSTRIALIZADA MULTIUSO, PARA REVESTIMENTO INTERNO E EXTERNO E ASSENTAMENTO DE BLOCOS DIVERSOS</v>
          </cell>
          <cell r="C167" t="str">
            <v>KG</v>
          </cell>
          <cell r="D167">
            <v>0.5</v>
          </cell>
        </row>
        <row r="168">
          <cell r="A168">
            <v>374</v>
          </cell>
          <cell r="B168" t="str">
            <v>ARGAMASSA PRONTA PARA REVESTIMENTO INTERNO EM PAREDES</v>
          </cell>
          <cell r="C168" t="str">
            <v>KG</v>
          </cell>
          <cell r="D168">
            <v>0.43</v>
          </cell>
        </row>
        <row r="169">
          <cell r="A169">
            <v>377</v>
          </cell>
          <cell r="B169" t="str">
            <v>ASSENTO SANITARIO DE PLASTICO, TIPO CONVENCIONAL</v>
          </cell>
          <cell r="C169" t="str">
            <v>UN</v>
          </cell>
          <cell r="D169">
            <v>18.75</v>
          </cell>
        </row>
        <row r="170">
          <cell r="A170">
            <v>378</v>
          </cell>
          <cell r="B170" t="str">
            <v>ARMADOR</v>
          </cell>
          <cell r="C170" t="str">
            <v>H</v>
          </cell>
          <cell r="D170">
            <v>12.27</v>
          </cell>
        </row>
        <row r="171">
          <cell r="A171">
            <v>379</v>
          </cell>
          <cell r="B171" t="str">
            <v>ARRUELA QUADRADA EM ACO GALVANIZADO, DIMENSAO = 38 MM, ESPESSURA = 3MM, DIAMETRO DO FURO= 18 MM</v>
          </cell>
          <cell r="C171" t="str">
            <v>UN</v>
          </cell>
          <cell r="D171">
            <v>0.38</v>
          </cell>
        </row>
        <row r="172">
          <cell r="A172">
            <v>390</v>
          </cell>
          <cell r="B172" t="str">
            <v>SUPORTE PARA TUBO DIAMETRO NOMINAL 2", COM ROSCA MECANICA</v>
          </cell>
          <cell r="C172" t="str">
            <v>UN</v>
          </cell>
          <cell r="D172">
            <v>6.92</v>
          </cell>
        </row>
        <row r="173">
          <cell r="A173">
            <v>392</v>
          </cell>
          <cell r="B173" t="str">
            <v>ABRACADEIRA EM ACO PARA AMARRACAO DE ELETRODUTOS, TIPO D, COM 1/2" E PARAFUSO DE FIXACAO</v>
          </cell>
          <cell r="C173" t="str">
            <v>UN</v>
          </cell>
          <cell r="D173">
            <v>0.89</v>
          </cell>
        </row>
        <row r="174">
          <cell r="A174">
            <v>393</v>
          </cell>
          <cell r="B174" t="str">
            <v>ABRACADEIRA EM ACO PARA AMARRACAO DE ELETRODUTOS, TIPO D, COM 1" E PARAFUSO DE FIXACAO</v>
          </cell>
          <cell r="C174" t="str">
            <v>UN</v>
          </cell>
          <cell r="D174">
            <v>1.07</v>
          </cell>
        </row>
        <row r="175">
          <cell r="A175">
            <v>394</v>
          </cell>
          <cell r="B175" t="str">
            <v>ABRACADEIRA EM ACO PARA AMARRACAO DE ELETRODUTOS, TIPO D, COM 1 1/2" E PARAFUSO DE FIXACAO</v>
          </cell>
          <cell r="C175" t="str">
            <v>UN</v>
          </cell>
          <cell r="D175">
            <v>1.84</v>
          </cell>
        </row>
        <row r="176">
          <cell r="A176">
            <v>395</v>
          </cell>
          <cell r="B176" t="str">
            <v>ABRACADEIRA EM ACO PARA AMARRACAO DE ELETRODUTOS, TIPO D, COM 1 1/4" E PARAFUSO DE FIXACAO</v>
          </cell>
          <cell r="C176" t="str">
            <v>UN</v>
          </cell>
          <cell r="D176">
            <v>1.77</v>
          </cell>
        </row>
        <row r="177">
          <cell r="A177">
            <v>396</v>
          </cell>
          <cell r="B177" t="str">
            <v>ABRACADEIRA EM ACO PARA AMARRACAO DE ELETRODUTOS, TIPO D, COM 2" E PARAFUSO DE FIXACAO</v>
          </cell>
          <cell r="C177" t="str">
            <v>UN</v>
          </cell>
          <cell r="D177">
            <v>2.04</v>
          </cell>
        </row>
        <row r="178">
          <cell r="A178">
            <v>397</v>
          </cell>
          <cell r="B178" t="str">
            <v>ABRACADEIRA EM ACO PARA AMARRACAO DE ELETRODUTOS, TIPO D, COM 2 1/2" E PARAFUSO DE FIXACAO</v>
          </cell>
          <cell r="C178" t="str">
            <v>UN</v>
          </cell>
          <cell r="D178">
            <v>2.64</v>
          </cell>
        </row>
        <row r="179">
          <cell r="A179">
            <v>398</v>
          </cell>
          <cell r="B179" t="str">
            <v>ABRACADEIRA EM ACO PARA AMARRACAO DE ELETRODUTOS, TIPO D, COM 3" E PARAFUSO DE FIXACAO</v>
          </cell>
          <cell r="C179" t="str">
            <v>UN</v>
          </cell>
          <cell r="D179">
            <v>2.93</v>
          </cell>
        </row>
        <row r="180">
          <cell r="A180">
            <v>399</v>
          </cell>
          <cell r="B180" t="str">
            <v>ABRACADEIRA EM ACO PARA AMARRACAO DE ELETRODUTOS, TIPO D, COM 4" E PARAFUSO DE FIXACAO</v>
          </cell>
          <cell r="C180" t="str">
            <v>UN</v>
          </cell>
          <cell r="D180">
            <v>3.79</v>
          </cell>
        </row>
        <row r="181">
          <cell r="A181">
            <v>400</v>
          </cell>
          <cell r="B181" t="str">
            <v>ABRACADEIRA EM ACO PARA AMARRACAO DE ELETRODUTOS, TIPO D, COM 3/4" E PARAFUSO DE FIXACAO</v>
          </cell>
          <cell r="C181" t="str">
            <v>UN</v>
          </cell>
          <cell r="D181">
            <v>0.93</v>
          </cell>
        </row>
        <row r="182">
          <cell r="A182">
            <v>402</v>
          </cell>
          <cell r="B182" t="str">
            <v>GANCHO OLHAL EM ACO GALVANIZADO, ESPESSURA 16MM, ABERTURA 21MM</v>
          </cell>
          <cell r="C182" t="str">
            <v>UN</v>
          </cell>
          <cell r="D182">
            <v>5.79</v>
          </cell>
        </row>
        <row r="183">
          <cell r="A183">
            <v>404</v>
          </cell>
          <cell r="B183" t="str">
            <v>FITA ISOLANTE DE BORRACHA AUTOFUSAO, USO ATE 69 KV (ALTA TENSAO)</v>
          </cell>
          <cell r="C183" t="str">
            <v>M</v>
          </cell>
          <cell r="D183">
            <v>1.96</v>
          </cell>
        </row>
        <row r="184">
          <cell r="A184">
            <v>406</v>
          </cell>
          <cell r="B184" t="str">
            <v>FITA ACO INOX PARA CINTAR POSTE, L = 19 MM, E = 0,5 MM (ROLO DE 30M)</v>
          </cell>
          <cell r="C184" t="str">
            <v>UN</v>
          </cell>
          <cell r="D184">
            <v>53.1</v>
          </cell>
        </row>
        <row r="185">
          <cell r="A185">
            <v>407</v>
          </cell>
          <cell r="B185" t="str">
            <v>FITA DE ALUMINIO PARA PROTECAO DO CONDUTOR LARGURA 10 MM</v>
          </cell>
          <cell r="C185" t="str">
            <v>KG</v>
          </cell>
          <cell r="D185">
            <v>58.36</v>
          </cell>
        </row>
        <row r="186">
          <cell r="A186">
            <v>408</v>
          </cell>
          <cell r="B186" t="str">
            <v>ABRACADEIRA DE NYLON PARA AMARRACAO DE CABOS, COMPRIMENTO DE 390 X *4,6* MM</v>
          </cell>
          <cell r="C186" t="str">
            <v>UN</v>
          </cell>
          <cell r="D186">
            <v>0.79</v>
          </cell>
        </row>
        <row r="187">
          <cell r="A187">
            <v>410</v>
          </cell>
          <cell r="B187" t="str">
            <v>ABRACADEIRA DE NYLON PARA AMARRACAO DE CABOS, COMPRIMENTO DE 150 X *3,6* MM</v>
          </cell>
          <cell r="C187" t="str">
            <v>UN</v>
          </cell>
          <cell r="D187">
            <v>0.12</v>
          </cell>
        </row>
        <row r="188">
          <cell r="A188">
            <v>411</v>
          </cell>
          <cell r="B188" t="str">
            <v>ABRACADEIRA DE NYLON PARA AMARRACAO DE CABOS, COMPRIMENTO DE 200 X *4,6* MM</v>
          </cell>
          <cell r="C188" t="str">
            <v>UN</v>
          </cell>
          <cell r="D188">
            <v>0.16</v>
          </cell>
        </row>
        <row r="189">
          <cell r="A189">
            <v>412</v>
          </cell>
          <cell r="B189" t="str">
            <v>ABRACADEIRA DE NYLON PARA AMARRACAO DE CABOS, COMPRIMENTO DE *230* X *7,6* MM</v>
          </cell>
          <cell r="C189" t="str">
            <v>UN</v>
          </cell>
          <cell r="D189">
            <v>0.82</v>
          </cell>
        </row>
        <row r="190">
          <cell r="A190">
            <v>414</v>
          </cell>
          <cell r="B190" t="str">
            <v>ABRACADEIRA DE NYLON PARA AMARRACAO DE CABOS, COMPRIMENTO DE 100 X 2,5 MM</v>
          </cell>
          <cell r="C190" t="str">
            <v>UN</v>
          </cell>
          <cell r="D190">
            <v>0.05</v>
          </cell>
        </row>
        <row r="191">
          <cell r="A191">
            <v>415</v>
          </cell>
          <cell r="B191" t="str">
            <v>GRAMPO METALICO TIPO OLHAL PARA HASTE DE ATERRAMENTO DE 1'', CONDUTOR DE *10* A 50 MM2</v>
          </cell>
          <cell r="C191" t="str">
            <v>UN</v>
          </cell>
          <cell r="D191">
            <v>12.1</v>
          </cell>
        </row>
        <row r="192">
          <cell r="A192">
            <v>416</v>
          </cell>
          <cell r="B192" t="str">
            <v>GRAMPO METALICO TIPO OLHAL PARA HASTE DE ATERRAMENTO DE 3/4'', CONDUTOR DE *10* A 50 MM2</v>
          </cell>
          <cell r="C192" t="str">
            <v>UN</v>
          </cell>
          <cell r="D192">
            <v>4.43</v>
          </cell>
        </row>
        <row r="193">
          <cell r="A193">
            <v>417</v>
          </cell>
          <cell r="B193" t="str">
            <v>ALCA PREFORMADA DE DISTRIBUICAO, EM ACO GALVANIZADO, PARA CABO DE ALUMINIO DIAMETRO 16 A 25 MM</v>
          </cell>
          <cell r="C193" t="str">
            <v>UN</v>
          </cell>
          <cell r="D193">
            <v>1.47</v>
          </cell>
        </row>
        <row r="194">
          <cell r="A194">
            <v>420</v>
          </cell>
          <cell r="B194" t="str">
            <v>CINTA CIRCULAR EM ACO GALVANIZADO DE 150 MM DE DIAMETRO PARA FIXACAO DE CAIXA MEDICAO</v>
          </cell>
          <cell r="C194" t="str">
            <v>UN</v>
          </cell>
          <cell r="D194">
            <v>13</v>
          </cell>
        </row>
        <row r="195">
          <cell r="A195">
            <v>421</v>
          </cell>
          <cell r="B195" t="str">
            <v>PORCA OLHAL EM ACO GALVANIZADO, DIAMETRO NOMINAL DE 16 MM</v>
          </cell>
          <cell r="C195" t="str">
            <v>UN</v>
          </cell>
          <cell r="D195">
            <v>5.6</v>
          </cell>
        </row>
        <row r="196">
          <cell r="A196">
            <v>425</v>
          </cell>
          <cell r="B196" t="str">
            <v>GRAMPO METALICO TIPO OLHAL PARA HASTE DE ATERRAMENTO DE 5/8'', CONDUTOR DE *10* A 50 MM2</v>
          </cell>
          <cell r="C196" t="str">
            <v>UN</v>
          </cell>
          <cell r="D196">
            <v>2.74</v>
          </cell>
        </row>
        <row r="197">
          <cell r="A197">
            <v>426</v>
          </cell>
          <cell r="B197" t="str">
            <v>GRAMPO METALICO TIPO U PARA HASTE DE ATERRAMENTO DE ATE 3/4'', CONDUTOR DE 10 A 25 MM2</v>
          </cell>
          <cell r="C197" t="str">
            <v>UN</v>
          </cell>
          <cell r="D197">
            <v>15.12</v>
          </cell>
        </row>
        <row r="198">
          <cell r="A198">
            <v>427</v>
          </cell>
          <cell r="B198" t="str">
            <v>ALCA PREFORMADA DE CONTRA POSTE, EM ACO GALVANIZADO, PARA CABO 3/16", COMPRIMENTO *860* MM</v>
          </cell>
          <cell r="C198" t="str">
            <v>UN</v>
          </cell>
          <cell r="D198">
            <v>3.13</v>
          </cell>
        </row>
        <row r="199">
          <cell r="A199">
            <v>428</v>
          </cell>
          <cell r="B199" t="str">
            <v>PARAFUSO M16 EM ACO GALVANIZADO, COMPRIMENTO = 500 MM, DIAMETRO = 16 MM, ROSCA MAQUINA, COM CABECA SEXTAVADA E PORCA</v>
          </cell>
          <cell r="C199" t="str">
            <v>UN</v>
          </cell>
          <cell r="D199">
            <v>9.2799999999999994</v>
          </cell>
        </row>
        <row r="200">
          <cell r="A200">
            <v>429</v>
          </cell>
          <cell r="B200" t="str">
            <v>PARAFUSO M16 EM ACO GALVANIZADO, COMPRIMENTO = 300 MM, DIAMETRO = 16 MM, ROSCA DUPLA</v>
          </cell>
          <cell r="C200" t="str">
            <v>UN</v>
          </cell>
          <cell r="D200">
            <v>5.69</v>
          </cell>
        </row>
        <row r="201">
          <cell r="A201">
            <v>430</v>
          </cell>
          <cell r="B201" t="str">
            <v>PARAFUSO M16 EM ACO GALVANIZADO, COMPRIMENTO = 125 MM, DIAMETRO = 16 MM, ROSCA MAQUINA, CABECA QUADRADA</v>
          </cell>
          <cell r="C201" t="str">
            <v>UN</v>
          </cell>
          <cell r="D201">
            <v>2.88</v>
          </cell>
        </row>
        <row r="202">
          <cell r="A202">
            <v>431</v>
          </cell>
          <cell r="B202" t="str">
            <v>PARAFUSO M16 EM ACO GALVANIZADO, COMPRIMENTO = 200 MM, DIAMETRO = 16 MM, ROSCA MAQUINA, CABECA QUADRADA</v>
          </cell>
          <cell r="C202" t="str">
            <v>UN</v>
          </cell>
          <cell r="D202">
            <v>3.82</v>
          </cell>
        </row>
        <row r="203">
          <cell r="A203">
            <v>432</v>
          </cell>
          <cell r="B203" t="str">
            <v>PARAFUSO M16 EM ACO GALVANIZADO, COMPRIMENTO = 250 MM, DIAMETRO = 16 MM, ROSCA MAQUINA, CABECA QUADRADA</v>
          </cell>
          <cell r="C203" t="str">
            <v>UN</v>
          </cell>
          <cell r="D203">
            <v>4.22</v>
          </cell>
        </row>
        <row r="204">
          <cell r="A204">
            <v>433</v>
          </cell>
          <cell r="B204" t="str">
            <v>PARAFUSO M16 EM ACO GALVANIZADO, COMPRIMENTO = 350 MM, DIAMETRO = 16 MM, ROSCA MAQUINA, CABECA QUADRADA</v>
          </cell>
          <cell r="C204" t="str">
            <v>UN</v>
          </cell>
          <cell r="D204">
            <v>5.66</v>
          </cell>
        </row>
        <row r="205">
          <cell r="A205">
            <v>436</v>
          </cell>
          <cell r="B205" t="str">
            <v>PARAFUSO FRANCES M16 EM ACO GALVANIZADO, COMPRIMENTO = 150 MM, DIAMETRO = 16 MM, CABECA ABAULADA</v>
          </cell>
          <cell r="C205" t="str">
            <v>UN</v>
          </cell>
          <cell r="D205">
            <v>3.21</v>
          </cell>
        </row>
        <row r="206">
          <cell r="A206">
            <v>437</v>
          </cell>
          <cell r="B206" t="str">
            <v>PARAFUSO M16 EM ACO GALVANIZADO, COMPRIMENTO = 400 MM, DIAMETRO = 16 MM, ROSCA DUPLA</v>
          </cell>
          <cell r="C206" t="str">
            <v>UN</v>
          </cell>
          <cell r="D206">
            <v>7.52</v>
          </cell>
        </row>
        <row r="207">
          <cell r="A207">
            <v>439</v>
          </cell>
          <cell r="B207" t="str">
            <v>PARAFUSO M16 EM ACO GALVANIZADO, COMPRIMENTO = 300 MM, DIAMETRO = 16 MM, ROSCA MAQUINA, CABECA QUADRADA</v>
          </cell>
          <cell r="C207" t="str">
            <v>UN</v>
          </cell>
          <cell r="D207">
            <v>4.8499999999999996</v>
          </cell>
        </row>
        <row r="208">
          <cell r="A208">
            <v>441</v>
          </cell>
          <cell r="B208" t="str">
            <v>PARAFUSO M16 EM ACO GALVANIZADO, COMPRIMENTO = 150 MM, DIAMETRO = 16 MM, ROSCA MAQUINA, CABECA QUADRADA</v>
          </cell>
          <cell r="C208" t="str">
            <v>UN</v>
          </cell>
          <cell r="D208">
            <v>3.17</v>
          </cell>
        </row>
        <row r="209">
          <cell r="A209">
            <v>442</v>
          </cell>
          <cell r="B209" t="str">
            <v>PARAFUSO FRANCES M16 EM ACO GALVANIZADO, COMPRIMENTO = 45 MM, DIAMETRO = 16 MM, CABECA ABAULADA</v>
          </cell>
          <cell r="C209" t="str">
            <v>UN</v>
          </cell>
          <cell r="D209">
            <v>1.9</v>
          </cell>
        </row>
        <row r="210">
          <cell r="A210">
            <v>444</v>
          </cell>
          <cell r="B210" t="str">
            <v>PINO ROSCA EXTERNA, EM ACO GALVANIZADO, PARA ISOLADOR DE 15KV, DIAMETRO 25 MM, COMPRIMENTO *290* MM</v>
          </cell>
          <cell r="C210" t="str">
            <v>UN</v>
          </cell>
          <cell r="D210">
            <v>11.47</v>
          </cell>
        </row>
        <row r="211">
          <cell r="A211">
            <v>445</v>
          </cell>
          <cell r="B211" t="str">
            <v>PINO ROSCA EXTERNA, EM ACO GALVANIZADO, PARA ISOLADOR DE 25KV, DIAMETRO 35MM, COMPRIMENTO *320* MM</v>
          </cell>
          <cell r="C211" t="str">
            <v>UN</v>
          </cell>
          <cell r="D211">
            <v>15.7</v>
          </cell>
        </row>
        <row r="212">
          <cell r="A212">
            <v>509</v>
          </cell>
          <cell r="B212" t="str">
            <v>ASFALTO MODIFICADO TIPO III - NBR 9910 (ASFALTO OXIDADO PARA IMPERMEABILIZACAO, COEFICIENTE DE PENETRACAO 15-25)</v>
          </cell>
          <cell r="C212" t="str">
            <v>KG</v>
          </cell>
          <cell r="D212">
            <v>6.61</v>
          </cell>
        </row>
        <row r="213">
          <cell r="A213">
            <v>510</v>
          </cell>
          <cell r="B213" t="str">
            <v>ASFALTO MODIFICADO TIPO I - NBR 9910 (ASFALTO OXIDADO PARA IMPERMEABILIZACAO, COEFICIENTE DE PENETRACAO 25-40)</v>
          </cell>
          <cell r="C213" t="str">
            <v>KG</v>
          </cell>
          <cell r="D213">
            <v>6.07</v>
          </cell>
        </row>
        <row r="214">
          <cell r="A214">
            <v>511</v>
          </cell>
          <cell r="B214" t="str">
            <v>PRIMER PARA MANTA ASFALTICA A BASE DE ASFALTO MODIFICADO DILUIDO EM SOLVENTE, APLICACAO A FRIO</v>
          </cell>
          <cell r="C214" t="str">
            <v>L</v>
          </cell>
          <cell r="D214">
            <v>11.31</v>
          </cell>
        </row>
        <row r="215">
          <cell r="A215">
            <v>516</v>
          </cell>
          <cell r="B215" t="str">
            <v>ASFALTO MODIFICADO TIPO II - NBR 9910 (ASFALTO OXIDADO PARA IMPERMEABILIZACAO, COEFICIENTE DE PENETRACAO 20-35)</v>
          </cell>
          <cell r="C215" t="str">
            <v>KG</v>
          </cell>
          <cell r="D215">
            <v>6.47</v>
          </cell>
        </row>
        <row r="216">
          <cell r="A216">
            <v>517</v>
          </cell>
          <cell r="B216" t="str">
            <v>EMULSAO ASFALTICA ANIONICA</v>
          </cell>
          <cell r="C216" t="str">
            <v>L</v>
          </cell>
          <cell r="D216">
            <v>5.91</v>
          </cell>
        </row>
        <row r="217">
          <cell r="A217">
            <v>532</v>
          </cell>
          <cell r="B217" t="str">
            <v>AUXILIAR TECNICO / ASSISTENTE DE ENGENHARIA</v>
          </cell>
          <cell r="C217" t="str">
            <v>H</v>
          </cell>
          <cell r="D217">
            <v>20.86</v>
          </cell>
        </row>
        <row r="218">
          <cell r="A218">
            <v>533</v>
          </cell>
          <cell r="B218" t="str">
            <v>REVESTIMENTO EM CERAMICA ESMALTADA COMERCIAL, PEI MENOR OU IGUAL A 3, FORMATO MENOR OU IGUAL A 2025 CM2</v>
          </cell>
          <cell r="C218" t="str">
            <v>M2</v>
          </cell>
          <cell r="D218">
            <v>15.78</v>
          </cell>
        </row>
        <row r="219">
          <cell r="A219">
            <v>536</v>
          </cell>
          <cell r="B219" t="str">
            <v>REVESTIMENTO EM CERAMICA ESMALTADA EXTRA, PEI MENOR OU IGUAL A 3, FORMATO MENOR OU IGUAL A 2025 CM2</v>
          </cell>
          <cell r="C219" t="str">
            <v>M2</v>
          </cell>
          <cell r="D219">
            <v>26.74</v>
          </cell>
        </row>
        <row r="220">
          <cell r="A220">
            <v>540</v>
          </cell>
          <cell r="B220" t="str">
            <v>BANCADA DE MARMORE SINTETICO COM UMA CUBA, 200 X *60* CM</v>
          </cell>
          <cell r="C220" t="str">
            <v>UN</v>
          </cell>
          <cell r="D220">
            <v>268.35000000000002</v>
          </cell>
        </row>
        <row r="221">
          <cell r="A221">
            <v>541</v>
          </cell>
          <cell r="B221" t="str">
            <v>BANCADA DE MARMORE SINTETICO COM UMA CUBA, 120 X *60* CM</v>
          </cell>
          <cell r="C221" t="str">
            <v>UN</v>
          </cell>
          <cell r="D221">
            <v>95</v>
          </cell>
        </row>
        <row r="222">
          <cell r="A222">
            <v>542</v>
          </cell>
          <cell r="B222" t="str">
            <v>BANCADA DE MARMORE SINTETICO COM UMA CUBA, 150 X *60* CM</v>
          </cell>
          <cell r="C222" t="str">
            <v>UN</v>
          </cell>
          <cell r="D222">
            <v>119.08</v>
          </cell>
        </row>
        <row r="223">
          <cell r="A223">
            <v>546</v>
          </cell>
          <cell r="B223" t="str">
            <v>BARRA DE FERRO RETANGULAR, BARRA CHATA (QUALQUER DIMENSAO)</v>
          </cell>
          <cell r="C223" t="str">
            <v>KG</v>
          </cell>
          <cell r="D223">
            <v>4.7699999999999996</v>
          </cell>
        </row>
        <row r="224">
          <cell r="A224">
            <v>547</v>
          </cell>
          <cell r="B224" t="str">
            <v>BARRA DE FERRO RETANGULAR, BARRA CHATA, 2" X 3/8" (L X E), 3,79KG/M</v>
          </cell>
          <cell r="C224" t="str">
            <v>M</v>
          </cell>
          <cell r="D224">
            <v>18.07</v>
          </cell>
        </row>
        <row r="225">
          <cell r="A225">
            <v>549</v>
          </cell>
          <cell r="B225" t="str">
            <v>BARRA DE FERRO RETANGULAR, BARRA CHATA, 2" X 1/2" (L X E), 5,06 KG/M</v>
          </cell>
          <cell r="C225" t="str">
            <v>M</v>
          </cell>
          <cell r="D225">
            <v>24.13</v>
          </cell>
        </row>
        <row r="226">
          <cell r="A226">
            <v>551</v>
          </cell>
          <cell r="B226" t="str">
            <v>BARRA DE FERRO RETANGULAR, BARRA CHATA, 2" X 1" (L X E), 10,12 KG/M</v>
          </cell>
          <cell r="C226" t="str">
            <v>M</v>
          </cell>
          <cell r="D226">
            <v>47.15</v>
          </cell>
        </row>
        <row r="227">
          <cell r="A227">
            <v>552</v>
          </cell>
          <cell r="B227" t="str">
            <v>BARRA DE FERRO RETANGULAR, BARRA CHATA, 1 1/2" X 1/4" (L X E), 1,89 KG/M</v>
          </cell>
          <cell r="C227" t="str">
            <v>M</v>
          </cell>
          <cell r="D227">
            <v>9.01</v>
          </cell>
        </row>
        <row r="228">
          <cell r="A228">
            <v>555</v>
          </cell>
          <cell r="B228" t="str">
            <v>BARRA DE FERRO RETANGULAR, BARRA CHATA, 1" X 1/4" (L X E), 1,2265 KG/M</v>
          </cell>
          <cell r="C228" t="str">
            <v>M</v>
          </cell>
          <cell r="D228">
            <v>5.52</v>
          </cell>
        </row>
        <row r="229">
          <cell r="A229">
            <v>557</v>
          </cell>
          <cell r="B229" t="str">
            <v>BARRA DE FERRO RETANGULAR, BARRA CHATA, 1 1/2"  X 1/2" (L X E), 3,79 KG/M</v>
          </cell>
          <cell r="C229" t="str">
            <v>M</v>
          </cell>
          <cell r="D229">
            <v>18.309999999999999</v>
          </cell>
        </row>
        <row r="230">
          <cell r="A230">
            <v>559</v>
          </cell>
          <cell r="B230" t="str">
            <v>BARRA DE FERRO RETANGULAR, BARRA CHATA, 2" X 1/4" (L X E), 2,53 KG/M</v>
          </cell>
          <cell r="C230" t="str">
            <v>M</v>
          </cell>
          <cell r="D230">
            <v>12.06</v>
          </cell>
        </row>
        <row r="231">
          <cell r="A231">
            <v>560</v>
          </cell>
          <cell r="B231" t="str">
            <v>BARRA DE FERRO RETANGULAR, BARRA CHATA, 2" X 5/16" (L X E), 3,162 KG/M</v>
          </cell>
          <cell r="C231" t="str">
            <v>M</v>
          </cell>
          <cell r="D231">
            <v>15.27</v>
          </cell>
        </row>
        <row r="232">
          <cell r="A232">
            <v>563</v>
          </cell>
          <cell r="B232" t="str">
            <v>BARRA DE FERRO RETANGULAR, BARRA CHATA, 3/8" X 1 1/2" (L X E), 2,84 KG/M</v>
          </cell>
          <cell r="C232" t="str">
            <v>M</v>
          </cell>
          <cell r="D232">
            <v>13.72</v>
          </cell>
        </row>
        <row r="233">
          <cell r="A233">
            <v>565</v>
          </cell>
          <cell r="B233" t="str">
            <v>BARRA DE FERRO RETANGULAR, BARRA CHATA, 1" X 3/16" (L X E), 1,73 KG/M</v>
          </cell>
          <cell r="C233" t="str">
            <v>M</v>
          </cell>
          <cell r="D233">
            <v>8.44</v>
          </cell>
        </row>
        <row r="234">
          <cell r="A234">
            <v>566</v>
          </cell>
          <cell r="B234" t="str">
            <v>BARRA DE FERRO RETANGULAR, BARRA CHATA, 3/4" X 1/8" (L X E), 0,47 KG/M</v>
          </cell>
          <cell r="C234" t="str">
            <v>M</v>
          </cell>
          <cell r="D234">
            <v>2.4500000000000002</v>
          </cell>
        </row>
        <row r="235">
          <cell r="A235">
            <v>567</v>
          </cell>
          <cell r="B235" t="str">
            <v>CANTONEIRA FERRO GALVANIZADO DE ABAS IGUAIS, 1" X 1/8" (L X E) , 1,20KG/M</v>
          </cell>
          <cell r="C235" t="str">
            <v>M</v>
          </cell>
          <cell r="D235">
            <v>6.28</v>
          </cell>
        </row>
        <row r="236">
          <cell r="A236">
            <v>568</v>
          </cell>
          <cell r="B236" t="str">
            <v>CANTONEIRA FERRO GALVANIZADO DE ABAS IGUAIS, 2" X 3/8" (L X E), 6,9 KG/M</v>
          </cell>
          <cell r="C236" t="str">
            <v>M</v>
          </cell>
          <cell r="D236">
            <v>38.06</v>
          </cell>
        </row>
        <row r="237">
          <cell r="A237">
            <v>569</v>
          </cell>
          <cell r="B237" t="str">
            <v>CANTONEIRA FERRO GALVANIZADO DE ABAS IGUAIS, 3/4" X 1/8" (L X E)</v>
          </cell>
          <cell r="C237" t="str">
            <v>KG</v>
          </cell>
          <cell r="D237">
            <v>5.29</v>
          </cell>
        </row>
        <row r="238">
          <cell r="A238">
            <v>574</v>
          </cell>
          <cell r="B238" t="str">
            <v>CANTONEIRA FERRO GALVANIZADO DE ABAS IGUAIS, 1 1/2" X 1/4" (L X E), 3,40 KG/M</v>
          </cell>
          <cell r="C238" t="str">
            <v>M</v>
          </cell>
          <cell r="D238">
            <v>16.96</v>
          </cell>
        </row>
        <row r="239">
          <cell r="A239">
            <v>581</v>
          </cell>
          <cell r="B239" t="str">
            <v>BASCULANTE ALUMINIO 80 X 60CM - SERIE 25</v>
          </cell>
          <cell r="C239" t="str">
            <v>M2</v>
          </cell>
          <cell r="D239">
            <v>829.99</v>
          </cell>
        </row>
        <row r="240">
          <cell r="A240">
            <v>583</v>
          </cell>
          <cell r="B240" t="str">
            <v>ALUMINIO ANODIZADO</v>
          </cell>
          <cell r="C240" t="str">
            <v>KG</v>
          </cell>
          <cell r="D240">
            <v>41.95</v>
          </cell>
        </row>
        <row r="241">
          <cell r="A241">
            <v>584</v>
          </cell>
          <cell r="B241" t="str">
            <v>CANTONEIRA ALUMINIO ABAS IGUAIS 2 ", E = 1/8 "</v>
          </cell>
          <cell r="C241" t="str">
            <v>M</v>
          </cell>
          <cell r="D241">
            <v>36.229999999999997</v>
          </cell>
        </row>
        <row r="242">
          <cell r="A242">
            <v>585</v>
          </cell>
          <cell r="B242" t="str">
            <v>CANTONEIRA "U" ALUMINIO ABAS IGUAIS 1 ", E = 3/32 "</v>
          </cell>
          <cell r="C242" t="str">
            <v>KG</v>
          </cell>
          <cell r="D242">
            <v>34.04</v>
          </cell>
        </row>
        <row r="243">
          <cell r="A243">
            <v>586</v>
          </cell>
          <cell r="B243" t="str">
            <v>CANTONEIRA ALUMINIO ABAS IGUAIS 1 ", E = 3 /16 "</v>
          </cell>
          <cell r="C243" t="str">
            <v>M</v>
          </cell>
          <cell r="D243">
            <v>21.45</v>
          </cell>
        </row>
        <row r="244">
          <cell r="A244">
            <v>587</v>
          </cell>
          <cell r="B244" t="str">
            <v>CANTONEIRA ALUMINIO ABAS DESIGUAIS 1" X 3/4 ", E = 1/8 "</v>
          </cell>
          <cell r="C244" t="str">
            <v>KG</v>
          </cell>
          <cell r="D244">
            <v>36.479999999999997</v>
          </cell>
        </row>
        <row r="245">
          <cell r="A245">
            <v>588</v>
          </cell>
          <cell r="B245" t="str">
            <v>CANTONEIRA ALUMINIO ABAS IGUAIS 1 1/4 ", E = 3/16 "</v>
          </cell>
          <cell r="C245" t="str">
            <v>M</v>
          </cell>
          <cell r="D245">
            <v>33.92</v>
          </cell>
        </row>
        <row r="246">
          <cell r="A246">
            <v>589</v>
          </cell>
          <cell r="B246" t="str">
            <v>CANTONEIRA ALUMINIO ABAS IGUAIS 2 ", E = 1/4 "</v>
          </cell>
          <cell r="C246" t="str">
            <v>M</v>
          </cell>
          <cell r="D246">
            <v>57.34</v>
          </cell>
        </row>
        <row r="247">
          <cell r="A247">
            <v>590</v>
          </cell>
          <cell r="B247" t="str">
            <v>CANTONEIRA ALUMINIO ABAS DESIGUAIS 2 1/2" X 1/2 ", E = 3/16 "</v>
          </cell>
          <cell r="C247" t="str">
            <v>KG</v>
          </cell>
          <cell r="D247">
            <v>35.26</v>
          </cell>
        </row>
        <row r="248">
          <cell r="A248">
            <v>591</v>
          </cell>
          <cell r="B248" t="str">
            <v>CANTONEIRA ALUMINIO ABAS IGUAIS 1 1/2 ", E = 3/16 "</v>
          </cell>
          <cell r="C248" t="str">
            <v>KG</v>
          </cell>
          <cell r="D248">
            <v>34.04</v>
          </cell>
        </row>
        <row r="249">
          <cell r="A249">
            <v>592</v>
          </cell>
          <cell r="B249" t="str">
            <v>CANTONEIRA ALUMINIO ABAS IGUAIS 1 ", E = 1/8 ", 25,40 X 3,17 MM (0,408 KG/M)</v>
          </cell>
          <cell r="C249" t="str">
            <v>KG</v>
          </cell>
          <cell r="D249">
            <v>36.479999999999997</v>
          </cell>
        </row>
        <row r="250">
          <cell r="A250">
            <v>597</v>
          </cell>
          <cell r="B250" t="str">
            <v>JANELA DE CORRER EM ALUMINIO, SERIE 25, SEM BANDEIRA, COM 4 FOLHAS PARA VIDRO, (DUAS FIXAS E DUAS MOVEIS) 1,60 X 1,10 M (INCLUSO GUARNICAO E VIDRO LISO INCOLOR).</v>
          </cell>
          <cell r="C250" t="str">
            <v>M2</v>
          </cell>
          <cell r="D250">
            <v>810.87</v>
          </cell>
        </row>
        <row r="251">
          <cell r="A251">
            <v>599</v>
          </cell>
          <cell r="B251" t="str">
            <v>CAIXILHO FIXO ALUMINIO SERIE 25 COMPLETO 60 X 80CM</v>
          </cell>
          <cell r="C251" t="str">
            <v>M2</v>
          </cell>
          <cell r="D251">
            <v>720.11</v>
          </cell>
        </row>
        <row r="252">
          <cell r="A252">
            <v>601</v>
          </cell>
          <cell r="B252" t="str">
            <v>JANELA ALUMINIO MAXIM AR, SERIE 25, 90 X 110CM (INCLUSO GUARNICAO E VIDRO FANTASIA).</v>
          </cell>
          <cell r="C252" t="str">
            <v>M2</v>
          </cell>
          <cell r="D252">
            <v>817.55</v>
          </cell>
        </row>
        <row r="253">
          <cell r="A253">
            <v>605</v>
          </cell>
          <cell r="B253" t="str">
            <v>JANELA DE CORRER, ACO, COM BATENTE/REQUADRO DE 6 A 14 CM, SEM DIVISAO, PINT ANTICORROSIVA, PINT ACABAMENTO, COM VIDRO, SEM BANDEIRA, COM GRADE, 4 FLS, 100 X 120 CM (A X L)</v>
          </cell>
          <cell r="C253" t="str">
            <v>M2</v>
          </cell>
          <cell r="D253">
            <v>838.42</v>
          </cell>
        </row>
        <row r="254">
          <cell r="A254">
            <v>606</v>
          </cell>
          <cell r="B254" t="str">
            <v>JANELA DE CORRER, ACO, BATENTE/REQUADRO DE 6 A 14 CM, QUADRICULADA, PINTURA ANTICORROSIVA, SEM VIDRO, BANDEIRA COM BASCULA, 4 FLS, 120  X 150 CM (A X L)</v>
          </cell>
          <cell r="C254" t="str">
            <v>M2</v>
          </cell>
          <cell r="D254">
            <v>731.29</v>
          </cell>
        </row>
        <row r="255">
          <cell r="A255">
            <v>615</v>
          </cell>
          <cell r="B255" t="str">
            <v>JANELA BASCULANTE, ACO, COM BATENTE/REQUADRO, 60 X 80 CM (SEM VIDROS)</v>
          </cell>
          <cell r="C255" t="str">
            <v>M2</v>
          </cell>
          <cell r="D255">
            <v>465.53</v>
          </cell>
        </row>
        <row r="256">
          <cell r="A256">
            <v>616</v>
          </cell>
          <cell r="B256" t="str">
            <v>JANELA BASCULANTE, ACO, COM BATENTE/REQUADRO, 60 X 80 CM (SEM VIDROS)</v>
          </cell>
          <cell r="C256" t="str">
            <v>UN</v>
          </cell>
          <cell r="D256">
            <v>223.45</v>
          </cell>
        </row>
        <row r="257">
          <cell r="A257">
            <v>622</v>
          </cell>
          <cell r="B257" t="str">
            <v>JANELA DE CORRER, ACO, BATENTE/REQUADRO DE 6 A 14 CM, QUADRICULADA, PINT ANTICORROSIVA, SEM VIDRO, SEM BANDEIRA, 4 FLS, 100  X 120 CM (A X L)</v>
          </cell>
          <cell r="C257" t="str">
            <v>UN</v>
          </cell>
          <cell r="D257">
            <v>730.81</v>
          </cell>
        </row>
        <row r="258">
          <cell r="A258">
            <v>623</v>
          </cell>
          <cell r="B258" t="str">
            <v>JANELA MAXIMO AR, ACO, BATENTE/REQUADRO DE 6 A 14 CM, PINT ANTICORROSIVA, SEM VIDRO, SEM GRADE, 1 FL, 60  X 80 CM (A X L)</v>
          </cell>
          <cell r="C258" t="str">
            <v>M2</v>
          </cell>
          <cell r="D258">
            <v>323.75</v>
          </cell>
        </row>
        <row r="259">
          <cell r="A259">
            <v>624</v>
          </cell>
          <cell r="B259" t="str">
            <v>JANELA MAXIMO AR, ACO, BATENTE/REQUADRO DE 6 A 14 CM, PINT ANTICORROSIVA, SEM VIDRO, COM GRADE, 1 FL, 60  X 80 CM (A X L)</v>
          </cell>
          <cell r="C259" t="str">
            <v>M2</v>
          </cell>
          <cell r="D259">
            <v>862.19</v>
          </cell>
        </row>
        <row r="260">
          <cell r="A260">
            <v>626</v>
          </cell>
          <cell r="B260" t="str">
            <v>MANTA LIQUIDA DE BASE ASFALTICA MODIFICADA COM A ADICAO DE ELASTOMEROS DILUIDOS EM SOLVENTE ORGANICO, APLICACAO A FRIO (MEMBRANA IMPERMEABILIZANTE ASFASTICA)</v>
          </cell>
          <cell r="C260" t="str">
            <v>KG</v>
          </cell>
          <cell r="D260">
            <v>10.1</v>
          </cell>
        </row>
        <row r="261">
          <cell r="A261">
            <v>641</v>
          </cell>
          <cell r="B261" t="str">
            <v>!EM PROCESSO DE DESATIVACAO! BATE ESTACA-MARTELO ATE 3,0T DIESEL 160 HP TORRE 15 M MAGAN IM 1520 BS</v>
          </cell>
          <cell r="C261" t="str">
            <v>H</v>
          </cell>
          <cell r="D261">
            <v>84.17</v>
          </cell>
        </row>
        <row r="262">
          <cell r="A262">
            <v>647</v>
          </cell>
          <cell r="B262" t="str">
            <v>BLASTER, DINAMITADOR OU CABO DE FOGO</v>
          </cell>
          <cell r="C262" t="str">
            <v>H</v>
          </cell>
          <cell r="D262">
            <v>14.4</v>
          </cell>
        </row>
        <row r="263">
          <cell r="A263">
            <v>650</v>
          </cell>
          <cell r="B263" t="str">
            <v>BLOCO VEDACAO CONCRETO 9 X 19 X 39 CM (CLASSE D - NBR 6136)</v>
          </cell>
          <cell r="C263" t="str">
            <v>UN</v>
          </cell>
          <cell r="D263">
            <v>1.65</v>
          </cell>
        </row>
        <row r="264">
          <cell r="A264">
            <v>651</v>
          </cell>
          <cell r="B264" t="str">
            <v>BLOCO VEDACAO CONCRETO 14 X 19 X 39 CM (CLASSE D - NBR 6136)</v>
          </cell>
          <cell r="C264" t="str">
            <v>UN</v>
          </cell>
          <cell r="D264">
            <v>1.94</v>
          </cell>
        </row>
        <row r="265">
          <cell r="A265">
            <v>652</v>
          </cell>
          <cell r="B265" t="str">
            <v>BLOCO VEDACAO CONCRETO CELULAR AUTOCLAVADO 20 X 30 X 60 CM</v>
          </cell>
          <cell r="C265" t="str">
            <v>M2</v>
          </cell>
          <cell r="D265">
            <v>96.74</v>
          </cell>
        </row>
        <row r="266">
          <cell r="A266">
            <v>654</v>
          </cell>
          <cell r="B266" t="str">
            <v>BLOCO VEDACAO CONCRETO 19 X 19 X 39 CM (CLASSE D - NBR 6136)</v>
          </cell>
          <cell r="C266" t="str">
            <v>UN</v>
          </cell>
          <cell r="D266">
            <v>2.5</v>
          </cell>
        </row>
        <row r="267">
          <cell r="A267">
            <v>658</v>
          </cell>
          <cell r="B267" t="str">
            <v>CANALETA CONCRETO 9 X 19 X 19 CM (CLASSE D - NBR 6136)</v>
          </cell>
          <cell r="C267" t="str">
            <v>UN</v>
          </cell>
          <cell r="D267">
            <v>1.02</v>
          </cell>
        </row>
        <row r="268">
          <cell r="A268">
            <v>659</v>
          </cell>
          <cell r="B268" t="str">
            <v>CANALETA CONCRETO 14 X 19 X 19 CM (CLASSE D - NBR 6136)</v>
          </cell>
          <cell r="C268" t="str">
            <v>UN</v>
          </cell>
          <cell r="D268">
            <v>1.27</v>
          </cell>
        </row>
        <row r="269">
          <cell r="A269">
            <v>660</v>
          </cell>
          <cell r="B269" t="str">
            <v>CANALETA CONCRETO 19 X 19 X 19 CM (CLASSE D - NBR 6136)</v>
          </cell>
          <cell r="C269" t="str">
            <v>UN</v>
          </cell>
          <cell r="D269">
            <v>1.86</v>
          </cell>
        </row>
        <row r="270">
          <cell r="A270">
            <v>665</v>
          </cell>
          <cell r="B270" t="str">
            <v>ELEMENTO VAZADO DE CONCRETO, QUADRICULADO, 16 FUROS *50 X 50 X 7* CM</v>
          </cell>
          <cell r="C270" t="str">
            <v>UN</v>
          </cell>
          <cell r="D270">
            <v>18.600000000000001</v>
          </cell>
        </row>
        <row r="271">
          <cell r="A271">
            <v>666</v>
          </cell>
          <cell r="B271" t="str">
            <v>ELEMENTO VAZADO DE CONCRETO, QUADRICULADO, 16 FUROS *40 X 40 X 7* CM</v>
          </cell>
          <cell r="C271" t="str">
            <v>UN</v>
          </cell>
          <cell r="D271">
            <v>9.93</v>
          </cell>
        </row>
        <row r="272">
          <cell r="A272">
            <v>668</v>
          </cell>
          <cell r="B272" t="str">
            <v>ELEMENTO VAZADO DE CONCRETO, QUADRICULADO, 16 FUROS *29 X 29 X 6* CM</v>
          </cell>
          <cell r="C272" t="str">
            <v>UN</v>
          </cell>
          <cell r="D272">
            <v>5.73</v>
          </cell>
        </row>
        <row r="273">
          <cell r="A273">
            <v>672</v>
          </cell>
          <cell r="B273" t="str">
            <v>ELEMENTO VAZADO DE CONCRETO, QUADRICULADO, 1 FURO *20 X 20 X 6,5* CM</v>
          </cell>
          <cell r="C273" t="str">
            <v>UN</v>
          </cell>
          <cell r="D273">
            <v>3.64</v>
          </cell>
        </row>
        <row r="274">
          <cell r="A274">
            <v>674</v>
          </cell>
          <cell r="B274" t="str">
            <v>BLOCO VEDACAO CONCRETO CELULAR AUTOCLAVADO 10 X 30 X 60 CM (E X A X C)</v>
          </cell>
          <cell r="C274" t="str">
            <v>M2</v>
          </cell>
          <cell r="D274">
            <v>46.75</v>
          </cell>
        </row>
        <row r="275">
          <cell r="A275">
            <v>679</v>
          </cell>
          <cell r="B275" t="str">
            <v>BLOQUETE/PISO INTERTRAVADO DE CONCRETO - MODELO SEXTAVADO, 25 CM X 25 CM, E = 10 CM, RESISTENCIA DE 35 MPA (NBR 9781), COR NATURAL</v>
          </cell>
          <cell r="C275" t="str">
            <v>M2</v>
          </cell>
          <cell r="D275">
            <v>54.74</v>
          </cell>
        </row>
        <row r="276">
          <cell r="A276">
            <v>695</v>
          </cell>
          <cell r="B276" t="str">
            <v>BLOQUETE/PISO INTERTRAVADO DE CONCRETO - MODELO RAQUETE, *22 CM X 13,5* CM, E = 6 CM, RESISTENCIA DE 35 MPA (NBR 9781), COR NATURAL</v>
          </cell>
          <cell r="C276" t="str">
            <v>M2</v>
          </cell>
          <cell r="D276">
            <v>34.04</v>
          </cell>
        </row>
        <row r="277">
          <cell r="A277">
            <v>709</v>
          </cell>
          <cell r="B277" t="str">
            <v>BLOCO DE POLIETILENO ALTA DENSIDADE, *27* X *30* X *100* CM, ACOMPANHADOS PLACAS TERMINAIS  E LONGARINAS, PARA FUNDO DE FILTRO</v>
          </cell>
          <cell r="C277" t="str">
            <v>M2</v>
          </cell>
          <cell r="D277">
            <v>562.66999999999996</v>
          </cell>
        </row>
        <row r="278">
          <cell r="A278">
            <v>711</v>
          </cell>
          <cell r="B278" t="str">
            <v>BLOQUETE/PISO INTERTRAVADO DE CONCRETO - MODELO SEXTAVADO, 25 CM X 25 CM, E = 6 CM, RESISTENCIA DE 35 MPA (NBR 9781), COR NATURAL</v>
          </cell>
          <cell r="C278" t="str">
            <v>M2</v>
          </cell>
          <cell r="D278">
            <v>36.86</v>
          </cell>
        </row>
        <row r="279">
          <cell r="A279">
            <v>712</v>
          </cell>
          <cell r="B279" t="str">
            <v>BLOQUETE/PISO INTERTRAVADO DE CONCRETO - MODELO SEXTAVADO, 25 CM X 25 CM, E = 8 CM, RESISTENCIA DE 35 MPA (NBR 9781), COR NATURAL</v>
          </cell>
          <cell r="C279" t="str">
            <v>M2</v>
          </cell>
          <cell r="D279">
            <v>43.7</v>
          </cell>
        </row>
        <row r="280">
          <cell r="A280">
            <v>715</v>
          </cell>
          <cell r="B280" t="str">
            <v>BLOCO DE VIDRO INCOLOR, CANELADO, DE *19 X 19 X 8* CM</v>
          </cell>
          <cell r="C280" t="str">
            <v>UN</v>
          </cell>
          <cell r="D280">
            <v>10.9</v>
          </cell>
        </row>
        <row r="281">
          <cell r="A281">
            <v>716</v>
          </cell>
          <cell r="B281" t="str">
            <v>BLOCO VIDRO INCOLOR XADREZ, DE *20 X 20 X 10* CM</v>
          </cell>
          <cell r="C281" t="str">
            <v>UN</v>
          </cell>
          <cell r="D281">
            <v>11.02</v>
          </cell>
        </row>
        <row r="282">
          <cell r="A282">
            <v>718</v>
          </cell>
          <cell r="B282" t="str">
            <v>BLOCO DE VIDRO/ELEMENTO VAZADO INCOLOR, VENEZIANA, DE *20 X 20 X 6* CM</v>
          </cell>
          <cell r="C282" t="str">
            <v>UN</v>
          </cell>
          <cell r="D282">
            <v>16.239999999999998</v>
          </cell>
        </row>
        <row r="283">
          <cell r="A283">
            <v>723</v>
          </cell>
          <cell r="B283" t="str">
            <v>MOTOBOMBA AUTOESCORVANTE POTENCIA 5,42 HP, BOCAIS SUCCAO X RECALQUE 2" X 2", A GASOLINA, DIAMETRO DO ROTOR 122 MM HM/Q = 6 MCA / 33,0 M3/H A 28 MCA / 8,0 M3/H</v>
          </cell>
          <cell r="C283" t="str">
            <v>UN</v>
          </cell>
          <cell r="D283">
            <v>1970.81</v>
          </cell>
        </row>
        <row r="284">
          <cell r="A284">
            <v>729</v>
          </cell>
          <cell r="B284" t="str">
            <v>BOMBA CENTRIFUGA COM MOTOR ELETRICO MONOFASICO, POTENCIA 0,33 HP,  BOCAIS 1" X 3/4", DIAMETRO DO ROTOR 99 MM, HM/Q = 4 MCA / 8,5 M3/H A 18 MCA / 0,90 M3/H</v>
          </cell>
          <cell r="C284" t="str">
            <v>UN</v>
          </cell>
          <cell r="D284">
            <v>448.5</v>
          </cell>
        </row>
        <row r="285">
          <cell r="A285">
            <v>730</v>
          </cell>
          <cell r="B285" t="str">
            <v>MOTOBOMBA AUTOESCORVANTE MOTOR ELETRICO TRIFASICO 7,4HP BOCA DIAMETRO DE SUCCAO X RECLAQUE: 2"X2", HM/ Q = 10 M / 73,5 M3/H A 28 M / 8,2 M3 /H</v>
          </cell>
          <cell r="C285" t="str">
            <v>UN</v>
          </cell>
          <cell r="D285">
            <v>3965.14</v>
          </cell>
        </row>
        <row r="286">
          <cell r="A286">
            <v>731</v>
          </cell>
          <cell r="B286" t="str">
            <v>BOMBA CENTRIFUGA MOTOR ELETRICO MONOFASICO 0,49 HP  BOCAIS 1" X 3/4", DIAMETRO DO ROTOR 110 MM, HM/Q: 6 M / 8,3 M3/H A 20 M / 1,2 M3/H</v>
          </cell>
          <cell r="C286" t="str">
            <v>UN</v>
          </cell>
          <cell r="D286">
            <v>436.5</v>
          </cell>
        </row>
        <row r="287">
          <cell r="A287">
            <v>732</v>
          </cell>
          <cell r="B287" t="str">
            <v>BOMBA CENTRIFUGA MOTOR ELETRICO TRIFASICO 0,99HP  DIAMETRO DE SUCCAO X ELEVACAO 1" X 1", DIAMETRO DO ROTOR 145 MM, HM/Q: 14 M / 8,4 M3/H A 40 M / 0,60 M3/H</v>
          </cell>
          <cell r="C287" t="str">
            <v>UN</v>
          </cell>
          <cell r="D287">
            <v>735.79</v>
          </cell>
        </row>
        <row r="288">
          <cell r="A288">
            <v>733</v>
          </cell>
          <cell r="B288" t="str">
            <v>BOMBA CENTRIFUGA MOTOR ELETRICO MONOFASICO 0,74HP  DIAMETRO DE SUCCAO X ELEVACAO 1 1/4" X 1", DIAMETRO DO ROTOR 120 MM, HM/Q: 8 M / 7,70 M3/H A 24 M / 2,80 M3/H</v>
          </cell>
          <cell r="C288" t="str">
            <v>UN</v>
          </cell>
          <cell r="D288">
            <v>745.82</v>
          </cell>
        </row>
        <row r="289">
          <cell r="A289">
            <v>734</v>
          </cell>
          <cell r="B289" t="str">
            <v>BOMBA CENTRIFUGA,  MOTOR ELETRICO TRIFASICO 1,48HP  DIAMETRO DE SUCCAO X ELEVACAO 1 1/2" X 1", DIAMETRO DO ROTOR 117 MM, HM/Q: 10 M / 21,9 M3/H A 24 M / 6,1 M3/H</v>
          </cell>
          <cell r="C289" t="str">
            <v>UN</v>
          </cell>
          <cell r="D289">
            <v>788.77</v>
          </cell>
        </row>
        <row r="290">
          <cell r="A290">
            <v>735</v>
          </cell>
          <cell r="B290" t="str">
            <v>BOMBA CENTRIFUGA  MOTOR ELETRICO TRIFASICO 1,48HP  DIAMETRO DE SUCCAO X ELEVACAO 1" X 1", 4 ESTAGIOS, DIAMETRO DOS ROTORES 3 X 107 MM + 1 X 100 MM, HM/Q: 10 M / 5,3 M3/H A 70 M / 1,8 M3/H</v>
          </cell>
          <cell r="C290" t="str">
            <v>UN</v>
          </cell>
          <cell r="D290">
            <v>1308.94</v>
          </cell>
        </row>
        <row r="291">
          <cell r="A291">
            <v>736</v>
          </cell>
          <cell r="B291" t="str">
            <v>BOMBA CENTRIFUGA  MOTOR ELETRICO TRIFASICO 2,96HP, DIAMETRO DE SUCCAO X ELEVACAO 1 1/2" X 1 1/4", DIAMETRO DO ROTOR 148 MM, HM/Q: 34 M / 14,80 M3/H A 40 M / 8,60 M3/H</v>
          </cell>
          <cell r="C291" t="str">
            <v>UN</v>
          </cell>
          <cell r="D291">
            <v>1100.58</v>
          </cell>
        </row>
        <row r="292">
          <cell r="A292">
            <v>737</v>
          </cell>
          <cell r="B292" t="str">
            <v>BOMBA CENTRIFUGA MOTOR ELETRICO TRIFASICO 14,8 HP, DIAMETRO DE SUCCAO X ELEVACAO 2 1/2" X 2", DIAMETRO DO ROTOR 195 MM, HM/Q: 62 M / 55,5 M3/H A 80 M / 31,50 M3/H</v>
          </cell>
          <cell r="C292" t="str">
            <v>UN</v>
          </cell>
          <cell r="D292">
            <v>4126.12</v>
          </cell>
        </row>
        <row r="293">
          <cell r="A293">
            <v>738</v>
          </cell>
          <cell r="B293" t="str">
            <v>BOMBA CENTRIFUGA MOTOR ELETRICO TRIFASICO 5HP, DIAMETRO DE SUCCAO X ELEVACAO 2" X 1 1/2", DIAMETRO DO ROTOR 155 MM, HM/Q: 40 M / 20,40 M3/H A 46 M / 9,20 M3/H</v>
          </cell>
          <cell r="C293" t="str">
            <v>UN</v>
          </cell>
          <cell r="D293">
            <v>1913.25</v>
          </cell>
        </row>
        <row r="294">
          <cell r="A294">
            <v>740</v>
          </cell>
          <cell r="B294" t="str">
            <v>BOMBA CENTRIFUGA MOTOR ELETRICO TRIFASICO 9,86 DIAMETRO DE SUCCAO X ELEVACAO 1" X 1", 4 ESTAGIOS, DIAMETRO DOS ROTORES 4 X 146 MM, HM/Q: 85 M / 14,9 M3/H A 140 M / 4,2 M3/H</v>
          </cell>
          <cell r="C294" t="str">
            <v>UN</v>
          </cell>
          <cell r="D294">
            <v>3881.6</v>
          </cell>
        </row>
        <row r="295">
          <cell r="A295">
            <v>743</v>
          </cell>
          <cell r="B295" t="str">
            <v>LOCACAO DE BOMBA SUBMERSIVEL PARA DRENAGEM E ESGOTAMENTO, MOTOR ELETRICO TRIFASICO, POTENCIA DE 2 CV, DIAMETRO DE RECALQUE DE 2". FAIXA DE OPERACAO: Q=35 M3/H (+ OU - 3 M3/H) E AMT=2 M; Q=13 M3/H (+ OU - 3 M3/H) E AMT = 17 M (+ OU - 3 M)</v>
          </cell>
          <cell r="C295" t="str">
            <v>H</v>
          </cell>
          <cell r="D295">
            <v>1.24</v>
          </cell>
        </row>
        <row r="296">
          <cell r="A296">
            <v>745</v>
          </cell>
          <cell r="B296" t="str">
            <v>LOCACAO DE BOMBA MANUAL PARA TESTE HIDROSTATICO ATE 60 BAR</v>
          </cell>
          <cell r="C296" t="str">
            <v>H</v>
          </cell>
          <cell r="D296">
            <v>2.59</v>
          </cell>
        </row>
        <row r="297">
          <cell r="A297">
            <v>746</v>
          </cell>
          <cell r="B297" t="str">
            <v>LAVADORA DE ALTA PRESSAO (LAVA-JATO) PARA AGUA FRIA, PRESSAO DE OPERACAO ENTRE 1400 E 1900 LIB/POL2, VAZAO MAXIMA ENTRE  400 E 700 L/H</v>
          </cell>
          <cell r="C297" t="str">
            <v>UN</v>
          </cell>
          <cell r="D297">
            <v>3360</v>
          </cell>
        </row>
        <row r="298">
          <cell r="A298">
            <v>749</v>
          </cell>
          <cell r="B298" t="str">
            <v>BOMBA SUBMERSA PARA POCOS TUBULARES PROFUNDOS DIAMETRO DE 6 POLEGADAS, ELETRICA, TRIFASICA, POTENCIA 3,45 HP, 5 ESTAGIOS, BOCAL DE DESCARGA DIAMETRO DE 2 POLEGADAS, HM/Q = 68,5 M / 6,12 M3/H A 39,5 M / 14,04 M3/H</v>
          </cell>
          <cell r="C298" t="str">
            <v>UN</v>
          </cell>
          <cell r="D298">
            <v>8565.26</v>
          </cell>
        </row>
        <row r="299">
          <cell r="A299">
            <v>750</v>
          </cell>
          <cell r="B299" t="str">
            <v>BOMBA SUBMERSA PARA POCOS TUBULARES PROFUNDOS DIAMETRO DE 4 POLEGADAS, ELETRICA, TRIFASICA, POTENCIA 5,42 HP, 29 ESTAGIOS, BOCAL DE DESCARGA DE UMA POLEGADA E MEIA, HM/Q = 18 M / 8,10 M3/H A 201 M / 3,2 M3/H</v>
          </cell>
          <cell r="C299" t="str">
            <v>UN</v>
          </cell>
          <cell r="D299">
            <v>5675.38</v>
          </cell>
        </row>
        <row r="300">
          <cell r="A300">
            <v>751</v>
          </cell>
          <cell r="B300" t="str">
            <v>BOMBA SUBMERSIVEL, ELETRICA, TRIFASICA, POTENCIA 2,96 HP, DIAMETRO DO ROTOR 144 MM SEMIABERTO, BOCAL DE SAIDA DIAMETRO DE DUAS POLEGADAS, HM/Q = 2 M / 38,8 M3/H A 28 M / 5 M3/H</v>
          </cell>
          <cell r="C300" t="str">
            <v>UN</v>
          </cell>
          <cell r="D300">
            <v>3632.93</v>
          </cell>
        </row>
        <row r="301">
          <cell r="A301">
            <v>754</v>
          </cell>
          <cell r="B301" t="str">
            <v>BOMBA SUBMERSIVEL, ELETRICA, TRIFASICA, POTENCIA 3,75 HP, DIAMETRO DO ROTOR 90 MM SEMIABERTO, BOCAL DE SAIDA DIAMETRO DE 2 POLEGADAS, HM/Q = 5 M / 61,2 M3/H A 25,5 M / 3,6 M3/H</v>
          </cell>
          <cell r="C301" t="str">
            <v>UN</v>
          </cell>
          <cell r="D301">
            <v>5766.56</v>
          </cell>
        </row>
        <row r="302">
          <cell r="A302">
            <v>755</v>
          </cell>
          <cell r="B302" t="str">
            <v>BOMBA SUBMERSA PARA POCOS TUBULARES PROFUNDOS DIAMETRO DE 6 POLEGADAS, ELETRICA, TRIFASICA, POTENCIA 27,12 HP, 7 ESTAGIOS, BOCAL DE DESCARGA DIAMETRO DE 4 POLEGADAS, HM/Q = 13,9 M / 90 M3/H A 44,0 M / 25,0 M3/H</v>
          </cell>
          <cell r="C302" t="str">
            <v>UN</v>
          </cell>
          <cell r="D302">
            <v>23289.01</v>
          </cell>
        </row>
        <row r="303">
          <cell r="A303">
            <v>756</v>
          </cell>
          <cell r="B303" t="str">
            <v>BOMBA SUBMERSA PARA POCOS TUBULARES PROFUNDOS DIAMETRO DE 6 POLEGADAS, ELETRICA, TRIFASICA, POTENCIA 32 HP, 9 ESTAGIOS, BOCAL DE DESCARGA DIAMETRO DE 4 POLEGADAS, HM/Q = 114,0 M / 13,9 M3/H A 57,0 M / 25,0 M3/H</v>
          </cell>
          <cell r="C303" t="str">
            <v>UN</v>
          </cell>
          <cell r="D303">
            <v>25399.78</v>
          </cell>
        </row>
        <row r="304">
          <cell r="A304">
            <v>757</v>
          </cell>
          <cell r="B304" t="str">
            <v>BOMBA SUBMERSIVEL,  ELETRICA, TRIFASICA, POTENCIA 6 HP, DIAMETRO DO ROTOR 127 MM, BOCAL DE SAIDA DIAMETRO DE 3 POLEGADAS, HM/Q = 7 M / 66,90 M3/H A 26 M / 2,88 M3/H</v>
          </cell>
          <cell r="C304" t="str">
            <v>UN</v>
          </cell>
          <cell r="D304">
            <v>11533.12</v>
          </cell>
        </row>
        <row r="305">
          <cell r="A305">
            <v>759</v>
          </cell>
          <cell r="B305" t="str">
            <v>BOMBA SUBMERSA PARA POCOS TUBULARES PROFUNDOS DIAMETRO DE 4 POLEGADAS, ELETRICA, TRIFASICA, POTENCIA 1,97 HP, 20 ESTAGIOS, BOCAL DE DESCARGA DIAMETRO DE UMA POLEGADA E MEIA, HM/Q = 18 M / 5,40 M3/H A 164 M / 0,80 M3/H</v>
          </cell>
          <cell r="C305" t="str">
            <v>UN</v>
          </cell>
          <cell r="D305">
            <v>3526.51</v>
          </cell>
        </row>
        <row r="306">
          <cell r="A306">
            <v>760</v>
          </cell>
          <cell r="B306" t="str">
            <v>BOMBA SUBMERSIVEL, ELETRICA, TRIFASICA, POTENCIA 13 HP, DIAMETRO DO ROTOR 170 MM, BOCAL DE SAIDA DIAMETRO DE 3 POLEGADAS, HM/Q = 11 M / 68,40 M3/H A 72 M / 3,6 M3/H</v>
          </cell>
          <cell r="C306" t="str">
            <v>UN</v>
          </cell>
          <cell r="D306">
            <v>23066.25</v>
          </cell>
        </row>
        <row r="307">
          <cell r="A307">
            <v>761</v>
          </cell>
          <cell r="B307" t="str">
            <v>BOMBA SUBMERSA PARA POCOS TUBULARES PROFUNDOS DIAMETRO DE 4 POLEGADAS, ELETRICA, TRIFASICA, POTENCIA 5,42 HP, 15 ESTAGIOS, BOCAL DE DESCARGA DIAMETRO DE 2 POLEGADAS, HM/Q = 18 M / 18,10 M3/H A 121 M / 2,90 M3/H</v>
          </cell>
          <cell r="C307" t="str">
            <v>UN</v>
          </cell>
          <cell r="D307">
            <v>5977.73</v>
          </cell>
        </row>
        <row r="308">
          <cell r="A308">
            <v>764</v>
          </cell>
          <cell r="B308" t="str">
            <v>BUCHA DE REDUCAO DE FERRO GALVANIZADO, COM ROSCA BSP, DE 1" X 1/2"</v>
          </cell>
          <cell r="C308" t="str">
            <v>UN</v>
          </cell>
          <cell r="D308">
            <v>6.84</v>
          </cell>
        </row>
        <row r="309">
          <cell r="A309">
            <v>765</v>
          </cell>
          <cell r="B309" t="str">
            <v>BUCHA DE REDUCAO DE FERRO GALVANIZADO, COM ROSCA BSP, DE 1" X 3/4"</v>
          </cell>
          <cell r="C309" t="str">
            <v>UN</v>
          </cell>
          <cell r="D309">
            <v>6.84</v>
          </cell>
        </row>
        <row r="310">
          <cell r="A310">
            <v>766</v>
          </cell>
          <cell r="B310" t="str">
            <v>BUCHA DE REDUCAO DE FERRO GALVANIZADO, COM ROSCA BSP, DE 1 1/2" X 1/2"</v>
          </cell>
          <cell r="C310" t="str">
            <v>UN</v>
          </cell>
          <cell r="D310">
            <v>14.15</v>
          </cell>
        </row>
        <row r="311">
          <cell r="A311">
            <v>767</v>
          </cell>
          <cell r="B311" t="str">
            <v>BUCHA DE REDUCAO DE FERRO GALVANIZADO, COM ROSCA BSP, DE 1 1/2" X 3/4"</v>
          </cell>
          <cell r="C311" t="str">
            <v>UN</v>
          </cell>
          <cell r="D311">
            <v>14.15</v>
          </cell>
        </row>
        <row r="312">
          <cell r="A312">
            <v>768</v>
          </cell>
          <cell r="B312" t="str">
            <v>BUCHA DE REDUCAO DE FERRO GALVANIZADO, COM ROSCA BSP, DE 1 1/4" X 1/2"</v>
          </cell>
          <cell r="C312" t="str">
            <v>UN</v>
          </cell>
          <cell r="D312">
            <v>11.11</v>
          </cell>
        </row>
        <row r="313">
          <cell r="A313">
            <v>769</v>
          </cell>
          <cell r="B313" t="str">
            <v>BUCHA DE REDUCAO DE FERRO GALVANIZADO, COM ROSCA BSP, DE 1 1/4" X 3/4"</v>
          </cell>
          <cell r="C313" t="str">
            <v>UN</v>
          </cell>
          <cell r="D313">
            <v>11.11</v>
          </cell>
        </row>
        <row r="314">
          <cell r="A314">
            <v>770</v>
          </cell>
          <cell r="B314" t="str">
            <v>BUCHA DE REDUCAO DE FERRO GALVANIZADO, COM ROSCA BSP, DE 1/2" X 1/4"</v>
          </cell>
          <cell r="C314" t="str">
            <v>UN</v>
          </cell>
          <cell r="D314">
            <v>3.92</v>
          </cell>
        </row>
        <row r="315">
          <cell r="A315">
            <v>771</v>
          </cell>
          <cell r="B315" t="str">
            <v>BUCHA DE REDUCAO DE FERRO GALVANIZADO, COM ROSCA BSP, DE 2" X 1"</v>
          </cell>
          <cell r="C315" t="str">
            <v>UN</v>
          </cell>
          <cell r="D315">
            <v>18.989999999999998</v>
          </cell>
        </row>
        <row r="316">
          <cell r="A316">
            <v>772</v>
          </cell>
          <cell r="B316" t="str">
            <v>BUCHA DE REDUCAO DE FERRO GALVANIZADO, COM ROSCA BSP, DE 2" X 1 1/4"</v>
          </cell>
          <cell r="C316" t="str">
            <v>UN</v>
          </cell>
          <cell r="D316">
            <v>18.989999999999998</v>
          </cell>
        </row>
        <row r="317">
          <cell r="A317">
            <v>773</v>
          </cell>
          <cell r="B317" t="str">
            <v>BUCHA DE REDUCAO DE FERRO GALVANIZADO, COM ROSCA BSP, DE 2 1/2" X 1"</v>
          </cell>
          <cell r="C317" t="str">
            <v>UN</v>
          </cell>
          <cell r="D317">
            <v>30.55</v>
          </cell>
        </row>
        <row r="318">
          <cell r="A318">
            <v>774</v>
          </cell>
          <cell r="B318" t="str">
            <v>BUCHA DE REDUCAO DE FERRO GALVANIZADO, COM ROSCA BSP, DE 2 1/2" X 1 1/4"</v>
          </cell>
          <cell r="C318" t="str">
            <v>UN</v>
          </cell>
          <cell r="D318">
            <v>30.55</v>
          </cell>
        </row>
        <row r="319">
          <cell r="A319">
            <v>775</v>
          </cell>
          <cell r="B319" t="str">
            <v>BUCHA DE REDUCAO DE FERRO GALVANIZADO, COM ROSCA BSP, DE 2 1/2" X 2"</v>
          </cell>
          <cell r="C319" t="str">
            <v>UN</v>
          </cell>
          <cell r="D319">
            <v>30.55</v>
          </cell>
        </row>
        <row r="320">
          <cell r="A320">
            <v>776</v>
          </cell>
          <cell r="B320" t="str">
            <v>BUCHA DE REDUCAO DE FERRO GALVANIZADO, COM ROSCA BSP, DE 3" X 1 1/2"</v>
          </cell>
          <cell r="C320" t="str">
            <v>UN</v>
          </cell>
          <cell r="D320">
            <v>45.04</v>
          </cell>
        </row>
        <row r="321">
          <cell r="A321">
            <v>777</v>
          </cell>
          <cell r="B321" t="str">
            <v>BUCHA DE REDUCAO DE FERRO GALVANIZADO, COM ROSCA BSP, DE 3" X 1 1/4"</v>
          </cell>
          <cell r="C321" t="str">
            <v>UN</v>
          </cell>
          <cell r="D321">
            <v>43.78</v>
          </cell>
        </row>
        <row r="322">
          <cell r="A322">
            <v>778</v>
          </cell>
          <cell r="B322" t="str">
            <v>BUCHA DE REDUCAO DE FERRO GALVANIZADO, COM ROSCA BSP, DE 3" X 2"</v>
          </cell>
          <cell r="C322" t="str">
            <v>UN</v>
          </cell>
          <cell r="D322">
            <v>45.04</v>
          </cell>
        </row>
        <row r="323">
          <cell r="A323">
            <v>779</v>
          </cell>
          <cell r="B323" t="str">
            <v>BUCHA DE REDUCAO DE FERRO GALVANIZADO, COM ROSCA BSP, DE 3/4" X 1/2"</v>
          </cell>
          <cell r="C323" t="str">
            <v>UN</v>
          </cell>
          <cell r="D323">
            <v>4.72</v>
          </cell>
        </row>
        <row r="324">
          <cell r="A324">
            <v>780</v>
          </cell>
          <cell r="B324" t="str">
            <v>BUCHA DE REDUCAO DE FERRO GALVANIZADO, COM ROSCA BSP, DE 3" X 2 1/2"</v>
          </cell>
          <cell r="C324" t="str">
            <v>UN</v>
          </cell>
          <cell r="D324">
            <v>44</v>
          </cell>
        </row>
        <row r="325">
          <cell r="A325">
            <v>781</v>
          </cell>
          <cell r="B325" t="str">
            <v>BUCHA DE REDUCAO DE FERRO GALVANIZADO, COM ROSCA BSP, DE 4" X 2 1/2"</v>
          </cell>
          <cell r="C325" t="str">
            <v>UN</v>
          </cell>
          <cell r="D325">
            <v>83.22</v>
          </cell>
        </row>
        <row r="326">
          <cell r="A326">
            <v>782</v>
          </cell>
          <cell r="B326" t="str">
            <v>BUCHA DE REDUCAO DE FERRO GALVANIZADO, COM ROSCA BSP, DE 4" X 3"</v>
          </cell>
          <cell r="C326" t="str">
            <v>UN</v>
          </cell>
          <cell r="D326">
            <v>83.22</v>
          </cell>
        </row>
        <row r="327">
          <cell r="A327">
            <v>783</v>
          </cell>
          <cell r="B327" t="str">
            <v>BUCHA DE REDUCAO DE FERRO GALVANIZADO, COM ROSCA BSP, DE 5" X 4"</v>
          </cell>
          <cell r="C327" t="str">
            <v>UN</v>
          </cell>
          <cell r="D327">
            <v>227.76</v>
          </cell>
        </row>
        <row r="328">
          <cell r="A328">
            <v>784</v>
          </cell>
          <cell r="B328" t="str">
            <v>BUCHA DE REDUCAO DE FERRO GALVANIZADO, COM ROSCA BSP, DE 6" X 5"</v>
          </cell>
          <cell r="C328" t="str">
            <v>UN</v>
          </cell>
          <cell r="D328">
            <v>258.16000000000003</v>
          </cell>
        </row>
        <row r="329">
          <cell r="A329">
            <v>785</v>
          </cell>
          <cell r="B329" t="str">
            <v>BUCHA DE REDUCAO DE FERRO GALVANIZADO, COM ROSCA BSP, DE 6" X 4"</v>
          </cell>
          <cell r="C329" t="str">
            <v>UN</v>
          </cell>
          <cell r="D329">
            <v>240.65</v>
          </cell>
        </row>
        <row r="330">
          <cell r="A330">
            <v>786</v>
          </cell>
          <cell r="B330" t="str">
            <v>BUCHA DE REDUCAO DE FERRO GALVANIZADO, COM ROSCA BSP, DE 4" X 2"</v>
          </cell>
          <cell r="C330" t="str">
            <v>UN</v>
          </cell>
          <cell r="D330">
            <v>83.22</v>
          </cell>
        </row>
        <row r="331">
          <cell r="A331">
            <v>787</v>
          </cell>
          <cell r="B331" t="str">
            <v>BUCHA DE REDUCAO DE FERRO GALVANIZADO, COM ROSCA BSP, DE 2 1/2" X 1 1/2"</v>
          </cell>
          <cell r="C331" t="str">
            <v>UN</v>
          </cell>
          <cell r="D331">
            <v>30.55</v>
          </cell>
        </row>
        <row r="332">
          <cell r="A332">
            <v>788</v>
          </cell>
          <cell r="B332" t="str">
            <v>BUCHA DE REDUCAO DE FERRO GALVANIZADO, COM ROSCA BSP, DE 2" X 1 1/2"</v>
          </cell>
          <cell r="C332" t="str">
            <v>UN</v>
          </cell>
          <cell r="D332">
            <v>18.989999999999998</v>
          </cell>
        </row>
        <row r="333">
          <cell r="A333">
            <v>789</v>
          </cell>
          <cell r="B333" t="str">
            <v>BUCHA DE REDUCAO DE FERRO GALVANIZADO, COM ROSCA BSP, DE 1 1/4" X 1"</v>
          </cell>
          <cell r="C333" t="str">
            <v>UN</v>
          </cell>
          <cell r="D333">
            <v>10.87</v>
          </cell>
        </row>
        <row r="334">
          <cell r="A334">
            <v>790</v>
          </cell>
          <cell r="B334" t="str">
            <v>BUCHA DE REDUCAO DE FERRO GALVANIZADO, COM ROSCA BSP, DE 1 1/2" X 1 1/4"</v>
          </cell>
          <cell r="C334" t="str">
            <v>UN</v>
          </cell>
          <cell r="D334">
            <v>14.15</v>
          </cell>
        </row>
        <row r="335">
          <cell r="A335">
            <v>791</v>
          </cell>
          <cell r="B335" t="str">
            <v>BUCHA DE REDUCAO DE FERRO GALVANIZADO, COM ROSCA BSP, DE 1 1/2" X 1"</v>
          </cell>
          <cell r="C335" t="str">
            <v>UN</v>
          </cell>
          <cell r="D335">
            <v>14.15</v>
          </cell>
        </row>
        <row r="336">
          <cell r="A336">
            <v>792</v>
          </cell>
          <cell r="B336" t="str">
            <v>BUCHA DE REDUCAO PVC ROSCAVEL, 1" X 3/4"</v>
          </cell>
          <cell r="C336" t="str">
            <v>UN</v>
          </cell>
          <cell r="D336">
            <v>2.25</v>
          </cell>
        </row>
        <row r="337">
          <cell r="A337">
            <v>793</v>
          </cell>
          <cell r="B337" t="str">
            <v>BUCHA REDUCAO PVC, ROSCAVEL, 1 1/2"  X1 1/4 "</v>
          </cell>
          <cell r="C337" t="str">
            <v>UN</v>
          </cell>
          <cell r="D337">
            <v>3.92</v>
          </cell>
        </row>
        <row r="338">
          <cell r="A338">
            <v>794</v>
          </cell>
          <cell r="B338" t="str">
            <v>BUCHA REDUCAO PVC, ROSCAVEL, 1 1/4" X 1 "</v>
          </cell>
          <cell r="C338" t="str">
            <v>UN</v>
          </cell>
          <cell r="D338">
            <v>2.77</v>
          </cell>
        </row>
        <row r="339">
          <cell r="A339">
            <v>796</v>
          </cell>
          <cell r="B339" t="str">
            <v>BUCHA REDUCAO PVC ROSCAVEL, 1 1/2" X 3/4"</v>
          </cell>
          <cell r="C339" t="str">
            <v>UN</v>
          </cell>
          <cell r="D339">
            <v>5.16</v>
          </cell>
        </row>
        <row r="340">
          <cell r="A340">
            <v>797</v>
          </cell>
          <cell r="B340" t="str">
            <v>BUCHA REDUCAO PVC ROSCAVEL 1 1/2" X 1"</v>
          </cell>
          <cell r="C340" t="str">
            <v>UN</v>
          </cell>
          <cell r="D340">
            <v>5.24</v>
          </cell>
        </row>
        <row r="341">
          <cell r="A341">
            <v>798</v>
          </cell>
          <cell r="B341" t="str">
            <v>BUCHA REDUCAO PVC ROSCAVEL 3/4" X 1/2"</v>
          </cell>
          <cell r="C341" t="str">
            <v>UN</v>
          </cell>
          <cell r="D341">
            <v>0.77</v>
          </cell>
        </row>
        <row r="342">
          <cell r="A342">
            <v>799</v>
          </cell>
          <cell r="B342" t="str">
            <v>BUCHA REDUCAO PVC ROSCAVEL, 1" X 1/2"</v>
          </cell>
          <cell r="C342" t="str">
            <v>UN</v>
          </cell>
          <cell r="D342">
            <v>2.37</v>
          </cell>
        </row>
        <row r="343">
          <cell r="A343">
            <v>801</v>
          </cell>
          <cell r="B343" t="str">
            <v>BUCHA REDUCAO PVC, ROSCAVEL, 1 1/4"  X 3/4 "</v>
          </cell>
          <cell r="C343" t="str">
            <v>UN</v>
          </cell>
          <cell r="D343">
            <v>2.65</v>
          </cell>
        </row>
        <row r="344">
          <cell r="A344">
            <v>802</v>
          </cell>
          <cell r="B344" t="str">
            <v>BUCHA REDUCAO PVC, ROSCAVEL, 2"  X 1 "</v>
          </cell>
          <cell r="C344" t="str">
            <v>UN</v>
          </cell>
          <cell r="D344">
            <v>8.36</v>
          </cell>
        </row>
        <row r="345">
          <cell r="A345">
            <v>803</v>
          </cell>
          <cell r="B345" t="str">
            <v>BUCHA REDUCAO PVC, ROSCAVEL, 2"  X 1 1/4 "</v>
          </cell>
          <cell r="C345" t="str">
            <v>UN</v>
          </cell>
          <cell r="D345">
            <v>8.7200000000000006</v>
          </cell>
        </row>
        <row r="346">
          <cell r="A346">
            <v>804</v>
          </cell>
          <cell r="B346" t="str">
            <v>BUCHA REDUCAO PVC, ROSCAVEL,  2"  X 1 1/2 "</v>
          </cell>
          <cell r="C346" t="str">
            <v>UN</v>
          </cell>
          <cell r="D346">
            <v>7.92</v>
          </cell>
        </row>
        <row r="347">
          <cell r="A347">
            <v>812</v>
          </cell>
          <cell r="B347" t="str">
            <v>BUCHA DE REDUCAO DE PVC, SOLDAVEL, CURTA, COM 40 X 32 MM, PARA AGUA FRIA PREDIAL</v>
          </cell>
          <cell r="C347" t="str">
            <v>UN</v>
          </cell>
          <cell r="D347">
            <v>1.65</v>
          </cell>
        </row>
        <row r="348">
          <cell r="A348">
            <v>813</v>
          </cell>
          <cell r="B348" t="str">
            <v>BUCHA DE REDUCAO DE PVC, SOLDAVEL, LONGA, COM 50 X 25 MM, PARA AGUA FRIA PREDIAL</v>
          </cell>
          <cell r="C348" t="str">
            <v>UN</v>
          </cell>
          <cell r="D348">
            <v>3.7</v>
          </cell>
        </row>
        <row r="349">
          <cell r="A349">
            <v>814</v>
          </cell>
          <cell r="B349" t="str">
            <v>BUCHA DE REDUCAO DE PVC, SOLDAVEL, LONGA, COM 60 X 32 MM, PARA AGUA FRIA PREDIAL</v>
          </cell>
          <cell r="C349" t="str">
            <v>UN</v>
          </cell>
          <cell r="D349">
            <v>8.64</v>
          </cell>
        </row>
        <row r="350">
          <cell r="A350">
            <v>815</v>
          </cell>
          <cell r="B350" t="str">
            <v>BUCHA DE REDUCAO DE PVC, SOLDAVEL, LONGA, COM 60 X 40 MM, PARA AGUA FRIA PREDIAL</v>
          </cell>
          <cell r="C350" t="str">
            <v>UN</v>
          </cell>
          <cell r="D350">
            <v>8.8699999999999992</v>
          </cell>
        </row>
        <row r="351">
          <cell r="A351">
            <v>816</v>
          </cell>
          <cell r="B351" t="str">
            <v>BUCHA DE REDUCAO DE PVC, SOLDAVEL, LONGA, COM 60 X 25 MM, PARA AGUA FRIA PREDIAL</v>
          </cell>
          <cell r="C351" t="str">
            <v>UN</v>
          </cell>
          <cell r="D351">
            <v>6.93</v>
          </cell>
        </row>
        <row r="352">
          <cell r="A352">
            <v>817</v>
          </cell>
          <cell r="B352" t="str">
            <v>BUCHA DE REDUCAO DE PVC, SOLDAVEL, LONGA, COM 85 X 60 MM, PARA AGUA FRIA PREDIAL</v>
          </cell>
          <cell r="C352" t="str">
            <v>UN</v>
          </cell>
          <cell r="D352">
            <v>16.78</v>
          </cell>
        </row>
        <row r="353">
          <cell r="A353">
            <v>818</v>
          </cell>
          <cell r="B353" t="str">
            <v>BUCHA DE REDUCAO DE PVC, SOLDAVEL, CURTA, COM 60 X 50 MM, PARA AGUA FRIA PREDIAL</v>
          </cell>
          <cell r="C353" t="str">
            <v>UN</v>
          </cell>
          <cell r="D353">
            <v>5.47</v>
          </cell>
        </row>
        <row r="354">
          <cell r="A354">
            <v>819</v>
          </cell>
          <cell r="B354" t="str">
            <v>BUCHA DE REDUCAO DE PVC, SOLDAVEL, CURTA, COM 50 X 40 MM, PARA AGUA FRIA PREDIAL</v>
          </cell>
          <cell r="C354" t="str">
            <v>UN</v>
          </cell>
          <cell r="D354">
            <v>2.92</v>
          </cell>
        </row>
        <row r="355">
          <cell r="A355">
            <v>820</v>
          </cell>
          <cell r="B355" t="str">
            <v>BUCHA DE REDUCAO DE PVC, SOLDAVEL, LONGA, COM 50 X 32 MM, PARA AGUA FRIA PREDIAL</v>
          </cell>
          <cell r="C355" t="str">
            <v>UN</v>
          </cell>
          <cell r="D355">
            <v>4.05</v>
          </cell>
        </row>
        <row r="356">
          <cell r="A356">
            <v>821</v>
          </cell>
          <cell r="B356" t="str">
            <v>BUCHA DE REDUCAO DE PVC, SOLDAVEL, LONGA, COM 75 X 50 MM, PARA AGUA FRIA PREDIAL</v>
          </cell>
          <cell r="C356" t="str">
            <v>UN</v>
          </cell>
          <cell r="D356">
            <v>12.28</v>
          </cell>
        </row>
        <row r="357">
          <cell r="A357">
            <v>822</v>
          </cell>
          <cell r="B357" t="str">
            <v>BUCHA DE REDUCAO DE PVC, SOLDAVEL, LONGA, COM 60 X 50 MM, PARA AGUA FRIA PREDIAL</v>
          </cell>
          <cell r="C357" t="str">
            <v>UN</v>
          </cell>
          <cell r="D357">
            <v>10.26</v>
          </cell>
        </row>
        <row r="358">
          <cell r="A358">
            <v>823</v>
          </cell>
          <cell r="B358" t="str">
            <v>BUCHA DE REDUCAO DE PVC, SOLDAVEL, CURTA, COM 75 X 60 MM, PARA AGUA FRIA PREDIAL</v>
          </cell>
          <cell r="C358" t="str">
            <v>UN</v>
          </cell>
          <cell r="D358">
            <v>13.52</v>
          </cell>
        </row>
        <row r="359">
          <cell r="A359">
            <v>825</v>
          </cell>
          <cell r="B359" t="str">
            <v>BUCHA DE REDUCAO DE PVC, SOLDAVEL, LONGA, COM 50 X 20 MM, PARA AGUA FRIA PREDIAL</v>
          </cell>
          <cell r="C359" t="str">
            <v>UN</v>
          </cell>
          <cell r="D359">
            <v>3.03</v>
          </cell>
        </row>
        <row r="360">
          <cell r="A360">
            <v>826</v>
          </cell>
          <cell r="B360" t="str">
            <v>BUCHA DE REDUCAO DE PVC, SOLDAVEL, LONGA, COM 110 X 60 MM, PARA AGUA FRIA PREDIAL</v>
          </cell>
          <cell r="C360" t="str">
            <v>UN</v>
          </cell>
          <cell r="D360">
            <v>23.67</v>
          </cell>
        </row>
        <row r="361">
          <cell r="A361">
            <v>827</v>
          </cell>
          <cell r="B361" t="str">
            <v>BUCHA DE REDUCAO DE PVC, SOLDAVEL, LONGA, COM 110 X 75 MM, PARA AGUA FRIA PREDIAL</v>
          </cell>
          <cell r="C361" t="str">
            <v>UN</v>
          </cell>
          <cell r="D361">
            <v>27.35</v>
          </cell>
        </row>
        <row r="362">
          <cell r="A362">
            <v>828</v>
          </cell>
          <cell r="B362" t="str">
            <v>BUCHA DE REDUCAO DE PVC, SOLDAVEL, CURTA, COM 25 X 20 MM, PARA AGUA FRIA PREDIAL</v>
          </cell>
          <cell r="C362" t="str">
            <v>UN</v>
          </cell>
          <cell r="D362">
            <v>0.4</v>
          </cell>
        </row>
        <row r="363">
          <cell r="A363">
            <v>829</v>
          </cell>
          <cell r="B363" t="str">
            <v>BUCHA DE REDUCAO DE PVC, SOLDAVEL, CURTA, COM 32 X 25 MM, PARA AGUA FRIA PREDIAL</v>
          </cell>
          <cell r="C363" t="str">
            <v>UN</v>
          </cell>
          <cell r="D363">
            <v>0.78</v>
          </cell>
        </row>
        <row r="364">
          <cell r="A364">
            <v>830</v>
          </cell>
          <cell r="B364" t="str">
            <v>BUCHA DE REDUCAO DE PVC, SOLDAVEL, CURTA, COM 85 X 75 MM, PARA AGUA FRIA PREDIAL</v>
          </cell>
          <cell r="C364" t="str">
            <v>UN</v>
          </cell>
          <cell r="D364">
            <v>14.02</v>
          </cell>
        </row>
        <row r="365">
          <cell r="A365">
            <v>831</v>
          </cell>
          <cell r="B365" t="str">
            <v>BUCHA DE REDUCAO DE PVC, SOLDAVEL, CURTA, COM 110 X 85 MM, PARA AGUA FRIA PREDIAL</v>
          </cell>
          <cell r="C365" t="str">
            <v>UN</v>
          </cell>
          <cell r="D365">
            <v>55.49</v>
          </cell>
        </row>
        <row r="366">
          <cell r="A366">
            <v>832</v>
          </cell>
          <cell r="B366" t="str">
            <v>BUCHA DE REDUCAO DE PVC, SOLDAVEL, LONGA, COM 32 X 20 MM, PARA AGUA FRIA PREDIAL</v>
          </cell>
          <cell r="C366" t="str">
            <v>UN</v>
          </cell>
          <cell r="D366">
            <v>1.75</v>
          </cell>
        </row>
        <row r="367">
          <cell r="A367">
            <v>833</v>
          </cell>
          <cell r="B367" t="str">
            <v>BUCHA DE REDUCAO DE PVC, SOLDAVEL, LONGA, COM 40 X 20 MM, PARA AGUA FRIA PREDIAL</v>
          </cell>
          <cell r="C367" t="str">
            <v>UN</v>
          </cell>
          <cell r="D367">
            <v>2.56</v>
          </cell>
        </row>
        <row r="368">
          <cell r="A368">
            <v>834</v>
          </cell>
          <cell r="B368" t="str">
            <v>BUCHA DE REDUCAO DE PVC, SOLDAVEL, LONGA, COM 40 X 25 MM, PARA AGUA FRIA PREDIAL</v>
          </cell>
          <cell r="C368" t="str">
            <v>UN</v>
          </cell>
          <cell r="D368">
            <v>2.83</v>
          </cell>
        </row>
        <row r="369">
          <cell r="A369">
            <v>841</v>
          </cell>
          <cell r="B369" t="str">
            <v>CABO DE ALUMINIO NU COM ALMA DE ACO, BITOLA 4 AWG</v>
          </cell>
          <cell r="C369" t="str">
            <v>KG</v>
          </cell>
          <cell r="D369">
            <v>18.170000000000002</v>
          </cell>
        </row>
        <row r="370">
          <cell r="A370">
            <v>842</v>
          </cell>
          <cell r="B370" t="str">
            <v>CABO DE ALUMINIO NU SEM ALMA DE ACO, BITOLA 4 AWG</v>
          </cell>
          <cell r="C370" t="str">
            <v>KG</v>
          </cell>
          <cell r="D370">
            <v>22.41</v>
          </cell>
        </row>
        <row r="371">
          <cell r="A371">
            <v>857</v>
          </cell>
          <cell r="B371" t="str">
            <v>CABO DE COBRE NU 16 MM2 MEIO-DURO</v>
          </cell>
          <cell r="C371" t="str">
            <v>M</v>
          </cell>
          <cell r="D371">
            <v>7.09</v>
          </cell>
        </row>
        <row r="372">
          <cell r="A372">
            <v>862</v>
          </cell>
          <cell r="B372" t="str">
            <v>CABO DE COBRE NU 10 MM2 MEIO-DURO</v>
          </cell>
          <cell r="C372" t="str">
            <v>M</v>
          </cell>
          <cell r="D372">
            <v>4.45</v>
          </cell>
        </row>
        <row r="373">
          <cell r="A373">
            <v>863</v>
          </cell>
          <cell r="B373" t="str">
            <v>CABO DE COBRE NU 35 MM2 MEIO-DURO</v>
          </cell>
          <cell r="C373" t="str">
            <v>M</v>
          </cell>
          <cell r="D373">
            <v>15.12</v>
          </cell>
        </row>
        <row r="374">
          <cell r="A374">
            <v>864</v>
          </cell>
          <cell r="B374" t="str">
            <v>CABO DE COBRE NU 70 MM2 MEIO-DURO</v>
          </cell>
          <cell r="C374" t="str">
            <v>M</v>
          </cell>
          <cell r="D374">
            <v>29.68</v>
          </cell>
        </row>
        <row r="375">
          <cell r="A375">
            <v>865</v>
          </cell>
          <cell r="B375" t="str">
            <v>CABO DE COBRE NU 95 MM2 MEIO-DURO</v>
          </cell>
          <cell r="C375" t="str">
            <v>M</v>
          </cell>
          <cell r="D375">
            <v>41.8</v>
          </cell>
        </row>
        <row r="376">
          <cell r="A376">
            <v>866</v>
          </cell>
          <cell r="B376" t="str">
            <v>CABO DE COBRE NU 120 MM2 MEIO-DURO</v>
          </cell>
          <cell r="C376" t="str">
            <v>M</v>
          </cell>
          <cell r="D376">
            <v>54.76</v>
          </cell>
        </row>
        <row r="377">
          <cell r="A377">
            <v>867</v>
          </cell>
          <cell r="B377" t="str">
            <v>CABO DE COBRE NU 50 MM2 MEIO-DURO</v>
          </cell>
          <cell r="C377" t="str">
            <v>M</v>
          </cell>
          <cell r="D377">
            <v>21.07</v>
          </cell>
        </row>
        <row r="378">
          <cell r="A378">
            <v>868</v>
          </cell>
          <cell r="B378" t="str">
            <v>CABO DE COBRE NU 25 MM2 MEIO-DURO</v>
          </cell>
          <cell r="C378" t="str">
            <v>M</v>
          </cell>
          <cell r="D378">
            <v>10.95</v>
          </cell>
        </row>
        <row r="379">
          <cell r="A379">
            <v>870</v>
          </cell>
          <cell r="B379" t="str">
            <v>CABO DE COBRE NU 300 MM2 MEIO-DURO</v>
          </cell>
          <cell r="C379" t="str">
            <v>M</v>
          </cell>
          <cell r="D379">
            <v>144.31</v>
          </cell>
        </row>
        <row r="380">
          <cell r="A380">
            <v>873</v>
          </cell>
          <cell r="B380" t="str">
            <v>CABO DE COBRE, RIGIDO, CLASSE 2, COMPACTADO, BLINDADO, ISOLACAO EM EPR OU XLPE, COBERTURA ANTICHAMA EM PVC, PEAD OU HFFR, 1 CONDUTOR, 20/35 KV, SECAO NOMINAL 50 MM2</v>
          </cell>
          <cell r="C380" t="str">
            <v>M</v>
          </cell>
          <cell r="D380">
            <v>71.489999999999995</v>
          </cell>
        </row>
        <row r="381">
          <cell r="A381">
            <v>874</v>
          </cell>
          <cell r="B381" t="str">
            <v>CABO DE COBRE, RIGIDO, CLASSE 2, COMPACTADO, BLINDADO, ISOLACAO EM EPR OU XLPE, COBERTURA ANTICHAMA EM PVC, PEAD OU HFFR, 1 CONDUTOR, 20/35 KV, SECAO NOMINAL 70 MM2</v>
          </cell>
          <cell r="C381" t="str">
            <v>M</v>
          </cell>
          <cell r="D381">
            <v>84.85</v>
          </cell>
        </row>
        <row r="382">
          <cell r="A382">
            <v>875</v>
          </cell>
          <cell r="B382" t="str">
            <v>CABO DE COBRE, RIGIDO, CLASSE 2, COMPACTADO, BLINDADO, ISOLACAO EM EPR OU XLPE, COBERTURA ANTICHAMA EM PVC, PEAD OU HFFR, 1 CONDUTOR, 20/35 KV, SECAO NOMINAL 95 MM2</v>
          </cell>
          <cell r="C382" t="str">
            <v>M</v>
          </cell>
          <cell r="D382">
            <v>101.23</v>
          </cell>
        </row>
        <row r="383">
          <cell r="A383">
            <v>876</v>
          </cell>
          <cell r="B383" t="str">
            <v>CABO DE COBRE, RIGIDO, CLASSE 2, COMPACTADO, BLINDADO, ISOLACAO EM EPR OU XLPE, COBERTURA ANTICHAMA EM PVC, PEAD OU HFFR, 1 CONDUTOR, 20/35 KV, SECAO NOMINAL 120 MM2</v>
          </cell>
          <cell r="C383" t="str">
            <v>M</v>
          </cell>
          <cell r="D383">
            <v>106.46</v>
          </cell>
        </row>
        <row r="384">
          <cell r="A384">
            <v>877</v>
          </cell>
          <cell r="B384" t="str">
            <v>CABO DE COBRE, RIGIDO, CLASSE 2, COMPACTADO, BLINDADO, ISOLACAO EM EPR OU XLPE, COBERTURA ANTICHAMA EM PVC, PEAD OU HFFR, 1 CONDUTOR, 20/35 KV, SECAO NOMINAL 150 MM2</v>
          </cell>
          <cell r="C384" t="str">
            <v>M</v>
          </cell>
          <cell r="D384">
            <v>125.15</v>
          </cell>
        </row>
        <row r="385">
          <cell r="A385">
            <v>878</v>
          </cell>
          <cell r="B385" t="str">
            <v>CABO DE COBRE, RIGIDO, CLASSE 2, COMPACTADO, BLINDADO, ISOLACAO EM EPR OU XLPE, COBERTURA ANTICHAMA EM PVC, PEAD OU HFFR, 1 CONDUTOR, 20/35 KV, SECAO NOMINAL 240 MM2</v>
          </cell>
          <cell r="C385" t="str">
            <v>M</v>
          </cell>
          <cell r="D385">
            <v>169.55</v>
          </cell>
        </row>
        <row r="386">
          <cell r="A386">
            <v>879</v>
          </cell>
          <cell r="B386" t="str">
            <v>CABO DE COBRE, RIGIDO, CLASSE 2, COMPACTADO, BLINDADO, ISOLACAO EM EPR OU XLPE, COBERTURA ANTICHAMA EM PVC, PEAD OU HFFR, 1 CONDUTOR, 20/35 KV, SECAO NOMINAL 300 MM2</v>
          </cell>
          <cell r="C386" t="str">
            <v>M</v>
          </cell>
          <cell r="D386">
            <v>199.84</v>
          </cell>
        </row>
        <row r="387">
          <cell r="A387">
            <v>880</v>
          </cell>
          <cell r="B387" t="str">
            <v>CABO DE COBRE, RIGIDO, CLASSE 2, COMPACTADO, BLINDADO, ISOLACAO EM EPR OU XLPE, COBERTURA ANTICHAMA EM PVC, PEAD OU HFFR, 1 CONDUTOR, 20/35 KV, SECAO NOMINAL 400 MM2</v>
          </cell>
          <cell r="C387" t="str">
            <v>M</v>
          </cell>
          <cell r="D387">
            <v>235.13</v>
          </cell>
        </row>
        <row r="388">
          <cell r="A388">
            <v>881</v>
          </cell>
          <cell r="B388" t="str">
            <v>CABO DE COBRE, RIGIDO, CLASSE 2, COMPACTADO, BLINDADO, ISOLACAO EM EPR OU XLPE, COBERTURA ANTICHAMA EM PVC, PEAD OU HFFR, 1 CONDUTOR, 20/35 KV, SECAO NOMINAL 500 MM2 CABO DE COBRE, RIGIDO, CLASSE 2, COMPACTADO, BLINDADO, ISOLACAO EM EPR OU XLPE,</v>
          </cell>
          <cell r="C388" t="str">
            <v>M</v>
          </cell>
          <cell r="D388">
            <v>321.39</v>
          </cell>
        </row>
        <row r="389">
          <cell r="A389">
            <v>882</v>
          </cell>
          <cell r="B389" t="str">
            <v>CABO DE COBRE, RIGIDO, CLASSE 2, COMPACTADO, BLINDADO, ISOLACAO EM EPR OU XLPE, COBERTURA ANTICHAMA EM PVC, PEAD OU HFFR, 1 CONDUTOR, 20/35 KV, SECAO NOMINAL 185 MM2</v>
          </cell>
          <cell r="C389" t="str">
            <v>M</v>
          </cell>
          <cell r="D389">
            <v>136.38</v>
          </cell>
        </row>
        <row r="390">
          <cell r="A390">
            <v>891</v>
          </cell>
          <cell r="B390" t="str">
            <v>CABO DE COBRE NU 500 MM2 MEIO-DURO</v>
          </cell>
          <cell r="C390" t="str">
            <v>M</v>
          </cell>
          <cell r="D390">
            <v>242.36</v>
          </cell>
        </row>
        <row r="391">
          <cell r="A391">
            <v>892</v>
          </cell>
          <cell r="B391" t="str">
            <v>CABO DE COBRE NU 150 MM2 MEIO-DURO</v>
          </cell>
          <cell r="C391" t="str">
            <v>M</v>
          </cell>
          <cell r="D391">
            <v>69.64</v>
          </cell>
        </row>
        <row r="392">
          <cell r="A392">
            <v>901</v>
          </cell>
          <cell r="B392" t="str">
            <v>CABO DE COBRE UNIPOLAR 35 MM2, BLINDADO, ISOLACAO 12/20 KV EPR, COBERTURA EM PVC</v>
          </cell>
          <cell r="C392" t="str">
            <v>M</v>
          </cell>
          <cell r="D392">
            <v>32.47</v>
          </cell>
        </row>
        <row r="393">
          <cell r="A393">
            <v>902</v>
          </cell>
          <cell r="B393" t="str">
            <v>CABO DE COBRE UNIPOLAR 70 MM2, BLINDADO, ISOLACAO 12/20 KV EPR, COBERTURA EM PVC</v>
          </cell>
          <cell r="C393" t="str">
            <v>M</v>
          </cell>
          <cell r="D393">
            <v>51.25</v>
          </cell>
        </row>
        <row r="394">
          <cell r="A394">
            <v>903</v>
          </cell>
          <cell r="B394" t="str">
            <v>CABO DE COBRE UNIPOLAR 95 MM2, BLINDADO, ISOLACAO 12/20 KV EPR, COBERTURA EM PVC</v>
          </cell>
          <cell r="C394" t="str">
            <v>M</v>
          </cell>
          <cell r="D394">
            <v>62.75</v>
          </cell>
        </row>
        <row r="395">
          <cell r="A395">
            <v>911</v>
          </cell>
          <cell r="B395" t="str">
            <v>CABO DE COBRE UNIPOLAR 16 MM2, BLINDADO, ISOLACAO 6/10 KV EPR, COBERTURA EM PVC</v>
          </cell>
          <cell r="C395" t="str">
            <v>M</v>
          </cell>
          <cell r="D395">
            <v>29.71</v>
          </cell>
        </row>
        <row r="396">
          <cell r="A396">
            <v>912</v>
          </cell>
          <cell r="B396" t="str">
            <v>CABO DE COBRE UNIPOLAR 35 MM2, BLINDADO, ISOLACAO 6/10 KV EPR, COBERTURA EM PVC</v>
          </cell>
          <cell r="C396" t="str">
            <v>M</v>
          </cell>
          <cell r="D396">
            <v>34.520000000000003</v>
          </cell>
        </row>
        <row r="397">
          <cell r="A397">
            <v>913</v>
          </cell>
          <cell r="B397" t="str">
            <v>CABO DE COBRE UNIPOLAR 70 MM2, BLINDADO, ISOLACAO 6/10 KV EPR, COBERTURA EM PVC</v>
          </cell>
          <cell r="C397" t="str">
            <v>M</v>
          </cell>
          <cell r="D397">
            <v>55.45</v>
          </cell>
        </row>
        <row r="398">
          <cell r="A398">
            <v>914</v>
          </cell>
          <cell r="B398" t="str">
            <v>CABO DE COBRE UNIPOLAR 95 MM2, BLINDADO, ISOLACAO 6/10 KV EPR, COBERTURA EM PVC</v>
          </cell>
          <cell r="C398" t="str">
            <v>M</v>
          </cell>
          <cell r="D398">
            <v>68</v>
          </cell>
        </row>
        <row r="399">
          <cell r="A399">
            <v>925</v>
          </cell>
          <cell r="B399" t="str">
            <v>CABO DE COBRE UNIPOLAR 25 MM2, BLINDADO, ISOLACAO 3,6/6 KV EPR, COBERTURA EM PVC</v>
          </cell>
          <cell r="C399" t="str">
            <v>M</v>
          </cell>
          <cell r="D399">
            <v>27.46</v>
          </cell>
        </row>
        <row r="400">
          <cell r="A400">
            <v>926</v>
          </cell>
          <cell r="B400" t="str">
            <v>CABO DE COBRE UNIPOLAR 35 MM2, BLINDADO, ISOLACAO 3,6/6 KV EPR, COBERTURA EM PVC</v>
          </cell>
          <cell r="C400" t="str">
            <v>M</v>
          </cell>
          <cell r="D400">
            <v>34.31</v>
          </cell>
        </row>
        <row r="401">
          <cell r="A401">
            <v>927</v>
          </cell>
          <cell r="B401" t="str">
            <v>CABO DE COBRE UNIPOLAR 70 MM2, BLINDADO, ISOLACAO 3,6/6 KV EPR, COBERTURA EM PVC</v>
          </cell>
          <cell r="C401" t="str">
            <v>M</v>
          </cell>
          <cell r="D401">
            <v>49.68</v>
          </cell>
        </row>
        <row r="402">
          <cell r="A402">
            <v>935</v>
          </cell>
          <cell r="B402" t="str">
            <v>FIO TELEFONICO INTERNO (FI) EM COBRE ESTANHADO, ISOLACAO EM PVC ANTICHAMA, 2 CONDUTORES DE 0,6 MM (NBR 9115:2005)</v>
          </cell>
          <cell r="C402" t="str">
            <v>M</v>
          </cell>
          <cell r="D402">
            <v>1.37</v>
          </cell>
        </row>
        <row r="403">
          <cell r="A403">
            <v>936</v>
          </cell>
          <cell r="B403" t="str">
            <v>FIO TELEFONICO EXTERNO (FE) EM AÃO COBREADO, ISOLACAO EM PEAD OU PVC ANTI- CHAMA, 2 CONDUTORES</v>
          </cell>
          <cell r="C403" t="str">
            <v>M</v>
          </cell>
          <cell r="D403">
            <v>1.8</v>
          </cell>
        </row>
        <row r="404">
          <cell r="A404">
            <v>937</v>
          </cell>
          <cell r="B404" t="str">
            <v>FIO DE COBRE, SOLIDO, CLASSE 1, ISOLACAO EM PVC/A, ANTICHAMA BWF-B, 450/750V, SECAO NOMINAL 10 MM2</v>
          </cell>
          <cell r="C404" t="str">
            <v>M</v>
          </cell>
          <cell r="D404">
            <v>4.16</v>
          </cell>
        </row>
        <row r="405">
          <cell r="A405">
            <v>938</v>
          </cell>
          <cell r="B405" t="str">
            <v>FIO DE COBRE, SOLIDO, CLASSE 1, ISOLACAO EM PVC/A, ANTICHAMA BWF-B, 450/750V, SECAO NOMINAL 1,5 MM2</v>
          </cell>
          <cell r="C405" t="str">
            <v>M</v>
          </cell>
          <cell r="D405">
            <v>0.67</v>
          </cell>
        </row>
        <row r="406">
          <cell r="A406">
            <v>939</v>
          </cell>
          <cell r="B406" t="str">
            <v>FIO DE COBRE, SOLIDO, CLASSE 1, ISOLACAO EM PVC/A, ANTICHAMA BWF-B, 450/750V, SECAO NOMINAL 2,5 MM2</v>
          </cell>
          <cell r="C406" t="str">
            <v>M</v>
          </cell>
          <cell r="D406">
            <v>1.08</v>
          </cell>
        </row>
        <row r="407">
          <cell r="A407">
            <v>940</v>
          </cell>
          <cell r="B407" t="str">
            <v>FIO DE COBRE, SOLIDO, CLASSE 1, ISOLACAO EM PVC/A, ANTICHAMA BWF-B, 450/750V, SECAO NOMINAL 6 MM2</v>
          </cell>
          <cell r="C407" t="str">
            <v>M</v>
          </cell>
          <cell r="D407">
            <v>2.5499999999999998</v>
          </cell>
        </row>
        <row r="408">
          <cell r="A408">
            <v>944</v>
          </cell>
          <cell r="B408" t="str">
            <v>FIO DE COBRE, SOLIDO, CLASSE 1, ISOLACAO EM PVC/A, ANTICHAMA BWF-B, 450/750V, SECAO NOMINAL 4 MM2</v>
          </cell>
          <cell r="C408" t="str">
            <v>M</v>
          </cell>
          <cell r="D408">
            <v>1.84</v>
          </cell>
        </row>
        <row r="409">
          <cell r="A409">
            <v>945</v>
          </cell>
          <cell r="B409" t="str">
            <v>CABO DE COBRE UNIPOLAR 95 MM2, BLINDADO, ISOLACAO 3,6/6 KV EPR, COBERTURA EM PVC</v>
          </cell>
          <cell r="C409" t="str">
            <v>M</v>
          </cell>
          <cell r="D409">
            <v>66.38</v>
          </cell>
        </row>
        <row r="410">
          <cell r="A410">
            <v>946</v>
          </cell>
          <cell r="B410" t="str">
            <v>CABO DE COBRE UNIPOLAR 50 MM2, BLINDADO, ISOLACAO 3,6/6 KV EPR, COBERTURA EM PVC</v>
          </cell>
          <cell r="C410" t="str">
            <v>M</v>
          </cell>
          <cell r="D410">
            <v>46.33</v>
          </cell>
        </row>
        <row r="411">
          <cell r="A411">
            <v>947</v>
          </cell>
          <cell r="B411" t="str">
            <v>CABO DE COBRE UNIPOLAR 16 MM2, BLINDADO, ISOLACAO 3,6/6 KV EPR, COBERTURA EM PVC</v>
          </cell>
          <cell r="C411" t="str">
            <v>M</v>
          </cell>
          <cell r="D411">
            <v>20.43</v>
          </cell>
        </row>
        <row r="412">
          <cell r="A412">
            <v>948</v>
          </cell>
          <cell r="B412" t="str">
            <v>CABO DE COBRE UNIPOLAR 10 MM2, BLINDADO, ISOLACAO 3,6/6 KV EPR, COBERTURA EM PVC</v>
          </cell>
          <cell r="C412" t="str">
            <v>M</v>
          </cell>
          <cell r="D412">
            <v>20.079999999999998</v>
          </cell>
        </row>
        <row r="413">
          <cell r="A413">
            <v>953</v>
          </cell>
          <cell r="B413" t="str">
            <v>CABO DE COBRE UNIPOLAR 50 MM2, BLINDADO, ISOLACAO 6/10 KV EPR, COBERTURA EM PVC</v>
          </cell>
          <cell r="C413" t="str">
            <v>M</v>
          </cell>
          <cell r="D413">
            <v>42.16</v>
          </cell>
        </row>
        <row r="414">
          <cell r="A414">
            <v>954</v>
          </cell>
          <cell r="B414" t="str">
            <v>CABO DE COBRE UNIPOLAR 25MM2, BLINDADO, ISOLACAO 6/10 KV EPR, COBERTURA EM PVC</v>
          </cell>
          <cell r="C414" t="str">
            <v>M</v>
          </cell>
          <cell r="D414">
            <v>30.34</v>
          </cell>
        </row>
        <row r="415">
          <cell r="A415">
            <v>955</v>
          </cell>
          <cell r="B415" t="str">
            <v>CABO DE COBRE UNIPOLAR 50 MM2, BLINDADO, ISOLACAO 12/20 KV EPR, COBERTURA EM PVC</v>
          </cell>
          <cell r="C415" t="str">
            <v>M</v>
          </cell>
          <cell r="D415">
            <v>41.21</v>
          </cell>
        </row>
        <row r="416">
          <cell r="A416">
            <v>977</v>
          </cell>
          <cell r="B416" t="str">
            <v>CABO DE COBRE, FLEXIVEL, CLASSE 4 OU 5, ISOLACAO EM PVC/A, ANTICHAMA BWF-B, COBERTURA PVC-ST1, ANTICHAMA BWF-B, 1 CONDUTOR, 0,6/1 KV, SECAO NOMINAL 70 MM2</v>
          </cell>
          <cell r="C416" t="str">
            <v>M</v>
          </cell>
          <cell r="D416">
            <v>31.07</v>
          </cell>
        </row>
        <row r="417">
          <cell r="A417">
            <v>979</v>
          </cell>
          <cell r="B417" t="str">
            <v>CABO DE COBRE, FLEXIVEL, CLASSE 4 OU 5, ISOLACAO EM PVC/A, ANTICHAMA BWF-B, 1 CONDUTOR, 450/750 V, SECAO NOMINAL 16 MM2</v>
          </cell>
          <cell r="C417" t="str">
            <v>M</v>
          </cell>
          <cell r="D417">
            <v>6.91</v>
          </cell>
        </row>
        <row r="418">
          <cell r="A418">
            <v>980</v>
          </cell>
          <cell r="B418" t="str">
            <v>CABO DE COBRE, FLEXIVEL, CLASSE 4 OU 5, ISOLACAO EM PVC/A, ANTICHAMA BWF-B, 1 CONDUTOR, 450/750 V, SECAO NOMINAL 10 MM2</v>
          </cell>
          <cell r="C418" t="str">
            <v>M</v>
          </cell>
          <cell r="D418">
            <v>4.4800000000000004</v>
          </cell>
        </row>
        <row r="419">
          <cell r="A419">
            <v>981</v>
          </cell>
          <cell r="B419" t="str">
            <v>CABO DE COBRE, FLEXIVEL, CLASSE 4 OU 5, ISOLACAO EM PVC/A, ANTICHAMA BWF-B, 1 CONDUTOR, 450/750 V, SECAO NOMINAL 4 MM2</v>
          </cell>
          <cell r="C419" t="str">
            <v>M</v>
          </cell>
          <cell r="D419">
            <v>1.87</v>
          </cell>
        </row>
        <row r="420">
          <cell r="A420">
            <v>982</v>
          </cell>
          <cell r="B420" t="str">
            <v>CABO DE COBRE, FLEXIVEL, CLASSE 4 OU 5, ISOLACAO EM PVC/A, ANTICHAMA BWF-B, 1 CONDUTOR, 450/750 V, SECAO NOMINAL 6 MM2</v>
          </cell>
          <cell r="C420" t="str">
            <v>M</v>
          </cell>
          <cell r="D420">
            <v>2.62</v>
          </cell>
        </row>
        <row r="421">
          <cell r="A421">
            <v>983</v>
          </cell>
          <cell r="B421" t="str">
            <v>CABO DE COBRE, RIGIDO, CLASSE 2, ISOLACAO EM PVC/A, ANTICHAMA BWF-B, 1 CONDUTOR, 450/750 V, SECAO NOMINAL 1,5 MM2</v>
          </cell>
          <cell r="C421" t="str">
            <v>M</v>
          </cell>
          <cell r="D421">
            <v>0.63</v>
          </cell>
        </row>
        <row r="422">
          <cell r="A422">
            <v>984</v>
          </cell>
          <cell r="B422" t="str">
            <v>CABO DE COBRE, RIGIDO, CLASSE 2, ISOLACAO EM PVC/A, ANTICHAMA BWF-B, 1 CONDUTOR, 450/750 V, SECAO NOMINAL 2,5 MM2</v>
          </cell>
          <cell r="C422" t="str">
            <v>M</v>
          </cell>
          <cell r="D422">
            <v>1.64</v>
          </cell>
        </row>
        <row r="423">
          <cell r="A423">
            <v>985</v>
          </cell>
          <cell r="B423" t="str">
            <v>CABO DE COBRE, RIGIDO, CLASSE 2, ISOLACAO EM PVC/A, ANTICHAMA BWF-B, 1 CONDUTOR, 450/750 V, SECAO NOMINAL 10 MM2</v>
          </cell>
          <cell r="C423" t="str">
            <v>M</v>
          </cell>
          <cell r="D423">
            <v>4.75</v>
          </cell>
        </row>
        <row r="424">
          <cell r="A424">
            <v>986</v>
          </cell>
          <cell r="B424" t="str">
            <v>CABO DE COBRE, RIGIDO, CLASSE 2, ISOLACAO EM PVC/A, ANTICHAMA BWF-B, 1 CONDUTOR, 450/750 V, SECAO NOMINAL 25 MM2</v>
          </cell>
          <cell r="C424" t="str">
            <v>M</v>
          </cell>
          <cell r="D424">
            <v>11.37</v>
          </cell>
        </row>
        <row r="425">
          <cell r="A425">
            <v>987</v>
          </cell>
          <cell r="B425" t="str">
            <v>CABO DE COBRE, RIGIDO, CLASSE 2, ISOLACAO EM PVC/A, ANTICHAMA BWF-B, 1 CONDUTOR, 450/750 V, SECAO NOMINAL 35 MM2</v>
          </cell>
          <cell r="C425" t="str">
            <v>M</v>
          </cell>
          <cell r="D425">
            <v>15.45</v>
          </cell>
        </row>
        <row r="426">
          <cell r="A426">
            <v>988</v>
          </cell>
          <cell r="B426" t="str">
            <v>CABO DE COBRE, RIGIDO, CLASSE 2, ISOLACAO EM PVC/A, ANTICHAMA BWF-B, 1 CONDUTOR, 450/750 V, SECAO NOMINAL 70 MM2</v>
          </cell>
          <cell r="C426" t="str">
            <v>M</v>
          </cell>
          <cell r="D426">
            <v>30.27</v>
          </cell>
        </row>
        <row r="427">
          <cell r="A427">
            <v>989</v>
          </cell>
          <cell r="B427" t="str">
            <v>CABO DE COBRE, RIGIDO, CLASSE 2, ISOLACAO EM PVC/A, ANTICHAMA BWF-B, 1 CONDUTOR, 450/750 V, SECAO NOMINAL 95 MM2</v>
          </cell>
          <cell r="C427" t="str">
            <v>M</v>
          </cell>
          <cell r="D427">
            <v>41.01</v>
          </cell>
        </row>
        <row r="428">
          <cell r="A428">
            <v>990</v>
          </cell>
          <cell r="B428" t="str">
            <v>CABO DE COBRE, RIGIDO, CLASSE 2, ISOLACAO EM PVC/A, ANTICHAMA BWF-B, 1 CONDUTOR, 450/750 V, SECAO NOMINAL 150 MM2</v>
          </cell>
          <cell r="C428" t="str">
            <v>M</v>
          </cell>
          <cell r="D428">
            <v>65.08</v>
          </cell>
        </row>
        <row r="429">
          <cell r="A429">
            <v>991</v>
          </cell>
          <cell r="B429" t="str">
            <v>CABO DE COBRE, RIGIDO, CLASSE 2, ISOLACAO EM PVC/A, ANTICHAMA BWF-B, 1 CONDUTOR, 450/750 V, SECAO NOMINAL 240 MM2</v>
          </cell>
          <cell r="C429" t="str">
            <v>M</v>
          </cell>
          <cell r="D429">
            <v>105.54</v>
          </cell>
        </row>
        <row r="430">
          <cell r="A430">
            <v>992</v>
          </cell>
          <cell r="B430" t="str">
            <v>CABO DE COBRE, RIGIDO, CLASSE 2, ISOLACAO EM PVC/A, ANTICHAMA BWF-B, 1 CONDUTOR, 450/750 V, SECAO NOMINAL 400 MM2</v>
          </cell>
          <cell r="C430" t="str">
            <v>M</v>
          </cell>
          <cell r="D430">
            <v>169.01</v>
          </cell>
        </row>
        <row r="431">
          <cell r="A431">
            <v>993</v>
          </cell>
          <cell r="B431" t="str">
            <v>CABO DE COBRE, FLEXIVEL, CLASSE 4 OU 5, ISOLACAO EM PVC/A, ANTICHAMA BWF-B, COBERTURA PVC-ST1, ANTICHAMA BWF-B, 1 CONDUTOR, 0,6/1 KV, SECAO NOMINAL 1,5 MM2</v>
          </cell>
          <cell r="C431" t="str">
            <v>M</v>
          </cell>
          <cell r="D431">
            <v>1.1200000000000001</v>
          </cell>
        </row>
        <row r="432">
          <cell r="A432">
            <v>994</v>
          </cell>
          <cell r="B432" t="str">
            <v>CABO DE COBRE, FLEXIVEL, CLASSE 4 OU 5, ISOLACAO EM PVC/A, ANTICHAMA BWF-B, COBERTURA PVC-ST1, ANTICHAMA BWF-B, 1 CONDUTOR, 0,6/1 KV, SECAO NOMINAL 6 MM2</v>
          </cell>
          <cell r="C432" t="str">
            <v>M</v>
          </cell>
          <cell r="D432">
            <v>3.05</v>
          </cell>
        </row>
        <row r="433">
          <cell r="A433">
            <v>995</v>
          </cell>
          <cell r="B433" t="str">
            <v>CABO DE COBRE, FLEXIVEL, CLASSE 4 OU 5, ISOLACAO EM PVC/A, ANTICHAMA BWF-B, COBERTURA PVC-ST1, ANTICHAMA BWF-B, 1 CONDUTOR, 0,6/1 KV, SECAO NOMINAL 16 MM2</v>
          </cell>
          <cell r="C433" t="str">
            <v>M</v>
          </cell>
          <cell r="D433">
            <v>7.5</v>
          </cell>
        </row>
        <row r="434">
          <cell r="A434">
            <v>996</v>
          </cell>
          <cell r="B434" t="str">
            <v>CABO DE COBRE, FLEXIVEL, CLASSE 4 OU 5, ISOLACAO EM PVC/A, ANTICHAMA BWF-B, COBERTURA PVC-ST1, ANTICHAMA BWF-B, 1 CONDUTOR, 0,6/1 KV, SECAO NOMINAL 25 MM2</v>
          </cell>
          <cell r="C434" t="str">
            <v>M</v>
          </cell>
          <cell r="D434">
            <v>11.41</v>
          </cell>
        </row>
        <row r="435">
          <cell r="A435">
            <v>998</v>
          </cell>
          <cell r="B435" t="str">
            <v>CABO DE COBRE, FLEXIVEL, CLASSE 4 OU 5, ISOLACAO EM PVC/A, ANTICHAMA BWF-B, COBERTURA PVC-ST1, ANTICHAMA BWF-B, 1 CONDUTOR, 0,6/1 KV, SECAO NOMINAL 95 MM2</v>
          </cell>
          <cell r="C435" t="str">
            <v>M</v>
          </cell>
          <cell r="D435">
            <v>41.27</v>
          </cell>
        </row>
        <row r="436">
          <cell r="A436">
            <v>999</v>
          </cell>
          <cell r="B436" t="str">
            <v>CABO DE COBRE, FLEXIVEL, CLASSE 4 OU 5, ISOLACAO EM PVC/A, ANTICHAMA BWF-B, COBERTURA PVC-ST1, ANTICHAMA BWF-B, 1 CONDUTOR, 0,6/1 KV, SECAO NOMINAL 150 MM2</v>
          </cell>
          <cell r="C436" t="str">
            <v>M</v>
          </cell>
          <cell r="D436">
            <v>66.56</v>
          </cell>
        </row>
        <row r="437">
          <cell r="A437">
            <v>1000</v>
          </cell>
          <cell r="B437" t="str">
            <v>CABO DE COBRE, FLEXIVEL, CLASSE 4 OU 5, ISOLACAO EM PVC/A, ANTICHAMA BWF-B, COBERTURA PVC-ST1, ANTICHAMA BWF-B, 1 CONDUTOR, 0,6/1 KV, SECAO NOMINAL 185 MM2</v>
          </cell>
          <cell r="C437" t="str">
            <v>M</v>
          </cell>
          <cell r="D437">
            <v>81.599999999999994</v>
          </cell>
        </row>
        <row r="438">
          <cell r="A438">
            <v>1001</v>
          </cell>
          <cell r="B438" t="str">
            <v>CABO DE COBRE, FLEXIVEL, CLASSE 4 OU 5, ISOLACAO EM PVC/A, ANTICHAMA BWF-B, COBERTURA PVC-ST1, ANTICHAMA BWF-B, 1 CONDUTOR, 0,6/1 KV, SECAO NOMINAL 300 MM2</v>
          </cell>
          <cell r="C438" t="str">
            <v>M</v>
          </cell>
          <cell r="D438">
            <v>134.47</v>
          </cell>
        </row>
        <row r="439">
          <cell r="A439">
            <v>1003</v>
          </cell>
          <cell r="B439" t="str">
            <v>CABO DE COBRE, RIGIDO, CLASSE 2, ISOLACAO EM PVC/A, ANTICHAMA BWF-B, 1 CONDUTOR, 450/750 V, SECAO NOMINAL 4 MM2</v>
          </cell>
          <cell r="C439" t="str">
            <v>M</v>
          </cell>
          <cell r="D439">
            <v>2.4</v>
          </cell>
        </row>
        <row r="440">
          <cell r="A440">
            <v>1004</v>
          </cell>
          <cell r="B440" t="str">
            <v>!EM PROCESSO DE DESATIVACAO! CABO DE COBRE ISOLAMENTO ANTI-CHAMA 450/750V 16MM2, FLEXIVEL, TP FORESPLAST ALCOA OU EQUIV</v>
          </cell>
          <cell r="C440" t="str">
            <v>M</v>
          </cell>
          <cell r="D440">
            <v>10.050000000000001</v>
          </cell>
        </row>
        <row r="441">
          <cell r="A441">
            <v>1005</v>
          </cell>
          <cell r="B441" t="str">
            <v>CABO DE COBRE, RIGIDO, CLASSE 2, ISOLACAO EM PVC/A, ANTICHAMA BWF-B, 1 CONDUTOR, 450/750 V, SECAO NOMINAL 185 MM2</v>
          </cell>
          <cell r="C441" t="str">
            <v>M</v>
          </cell>
          <cell r="D441">
            <v>79.87</v>
          </cell>
        </row>
        <row r="442">
          <cell r="A442">
            <v>1006</v>
          </cell>
          <cell r="B442" t="str">
            <v>CABO DE COBRE RIGIDO, CLASSE 2, ISOLACAO EM PVC, ANTI-CHAMA BWF-B, 1 CONDUTOR, 450/750 V, DIAMETRO 120 MM2</v>
          </cell>
          <cell r="C442" t="str">
            <v>M</v>
          </cell>
          <cell r="D442">
            <v>52.15</v>
          </cell>
        </row>
        <row r="443">
          <cell r="A443">
            <v>1007</v>
          </cell>
          <cell r="B443" t="str">
            <v>CABO DE COBRE, RIGIDO, CLASSE 2, ISOLACAO EM PVC/A, ANTICHAMA BWF-B, 1 CONDUTOR, 450/750 V, SECAO NOMINAL 50 MM2</v>
          </cell>
          <cell r="C443" t="str">
            <v>M</v>
          </cell>
          <cell r="D443">
            <v>21.91</v>
          </cell>
        </row>
        <row r="444">
          <cell r="A444">
            <v>1008</v>
          </cell>
          <cell r="B444" t="str">
            <v>CABO DE COBRE, RIGIDO, CLASSE 2, ISOLACAO EM PVC/A, ANTICHAMA BWF-B, 1 CONDUTOR, 450/750 V, SECAO NOMINAL 6 MM2</v>
          </cell>
          <cell r="C444" t="str">
            <v>M</v>
          </cell>
          <cell r="D444">
            <v>2.73</v>
          </cell>
        </row>
        <row r="445">
          <cell r="A445">
            <v>1011</v>
          </cell>
          <cell r="B445" t="str">
            <v>CABO DE COBRE, FLEXIVEL, CLASSE 4 OU 5, ISOLACAO EM PVC/A, ANTICHAMA BWF-B, 1 CONDUTOR, 450/750 V, SECAO NOMINAL 0,75 MM2</v>
          </cell>
          <cell r="C445" t="str">
            <v>M</v>
          </cell>
          <cell r="D445">
            <v>0.41</v>
          </cell>
        </row>
        <row r="446">
          <cell r="A446">
            <v>1013</v>
          </cell>
          <cell r="B446" t="str">
            <v>CABO DE COBRE, FLEXIVEL, CLASSE 4 OU 5, ISOLACAO EM PVC/A, ANTICHAMA BWF-B, 1 CONDUTOR, 450/750 V, SECAO NOMINAL 1,5 MM2</v>
          </cell>
          <cell r="C446" t="str">
            <v>M</v>
          </cell>
          <cell r="D446">
            <v>0.66</v>
          </cell>
        </row>
        <row r="447">
          <cell r="A447">
            <v>1014</v>
          </cell>
          <cell r="B447" t="str">
            <v>CABO DE COBRE, FLEXIVEL, CLASSE 4 OU 5, ISOLACAO EM PVC/A, ANTICHAMA BWF-B, 1 CONDUTOR, 450/750 V, SECAO NOMINAL 2,5 MM2</v>
          </cell>
          <cell r="C447" t="str">
            <v>M</v>
          </cell>
          <cell r="D447">
            <v>1.05</v>
          </cell>
        </row>
        <row r="448">
          <cell r="A448">
            <v>1015</v>
          </cell>
          <cell r="B448" t="str">
            <v>CABO DE COBRE, FLEXIVEL, CLASSE 4 OU 5, ISOLACAO EM PVC/A, ANTICHAMA BWF-B, COBERTURA PVC-ST1, ANTICHAMA BWF-B, 1 CONDUTOR, 0,6/1 KV, SECAO NOMINAL 240 MM2</v>
          </cell>
          <cell r="C448" t="str">
            <v>M</v>
          </cell>
          <cell r="D448">
            <v>107.45</v>
          </cell>
        </row>
        <row r="449">
          <cell r="A449">
            <v>1017</v>
          </cell>
          <cell r="B449" t="str">
            <v>CABO DE COBRE, FLEXIVEL, CLASSE 4 OU 5, ISOLACAO EM PVC/A, ANTICHAMA BWF-B, COBERTURA PVC-ST1, ANTICHAMA BWF-B, 1 CONDUTOR, 0,6/1 KV, SECAO NOMINAL 120 MM2</v>
          </cell>
          <cell r="C449" t="str">
            <v>M</v>
          </cell>
          <cell r="D449">
            <v>53.72</v>
          </cell>
        </row>
        <row r="450">
          <cell r="A450">
            <v>1018</v>
          </cell>
          <cell r="B450" t="str">
            <v>CABO DE COBRE, FLEXIVEL, CLASSE 4 OU 5, ISOLACAO EM PVC/A, ANTICHAMA BWF-B, COBERTURA PVC-ST1, ANTICHAMA BWF-B, 1 CONDUTOR, 0,6/1 KV, SECAO NOMINAL 50 MM2</v>
          </cell>
          <cell r="C450" t="str">
            <v>M</v>
          </cell>
          <cell r="D450">
            <v>22.42</v>
          </cell>
        </row>
        <row r="451">
          <cell r="A451">
            <v>1019</v>
          </cell>
          <cell r="B451" t="str">
            <v>CABO DE COBRE, FLEXIVEL, CLASSE 4 OU 5, ISOLACAO EM PVC/A, ANTICHAMA BWF-B, COBERTURA PVC-ST1, ANTICHAMA BWF-B, 1 CONDUTOR, 0,6/1 KV, SECAO NOMINAL 35 MM2</v>
          </cell>
          <cell r="C451" t="str">
            <v>M</v>
          </cell>
          <cell r="D451">
            <v>15.73</v>
          </cell>
        </row>
        <row r="452">
          <cell r="A452">
            <v>1020</v>
          </cell>
          <cell r="B452" t="str">
            <v>CABO DE COBRE, FLEXIVEL, CLASSE 4 OU 5, ISOLACAO EM PVC/A, ANTICHAMA BWF-B, COBERTURA PVC-ST1, ANTICHAMA BWF-B, 1 CONDUTOR, 0,6/1 KV, SECAO NOMINAL 10 MM2</v>
          </cell>
          <cell r="C452" t="str">
            <v>M</v>
          </cell>
          <cell r="D452">
            <v>4.8899999999999997</v>
          </cell>
        </row>
        <row r="453">
          <cell r="A453">
            <v>1021</v>
          </cell>
          <cell r="B453" t="str">
            <v>CABO DE COBRE, FLEXIVEL, CLASSE 4 OU 5, ISOLACAO EM PVC/A, ANTICHAMA BWF-B, COBERTURA PVC-ST1, ANTICHAMA BWF-B, 1 CONDUTOR, 0,6/1 KV, SECAO NOMINAL 4 MM2</v>
          </cell>
          <cell r="C453" t="str">
            <v>M</v>
          </cell>
          <cell r="D453">
            <v>2.23</v>
          </cell>
        </row>
        <row r="454">
          <cell r="A454">
            <v>1022</v>
          </cell>
          <cell r="B454" t="str">
            <v>CABO DE COBRE, FLEXIVEL, CLASSE 4 OU 5, ISOLACAO EM PVC/A, ANTICHAMA BWF-B, COBERTURA PVC-ST1, ANTICHAMA BWF-B, 1 CONDUTOR, 0,6/1 KV, SECAO NOMINAL 2,5 MM2</v>
          </cell>
          <cell r="C454" t="str">
            <v>M</v>
          </cell>
          <cell r="D454">
            <v>1.56</v>
          </cell>
        </row>
        <row r="455">
          <cell r="A455">
            <v>1024</v>
          </cell>
          <cell r="B455" t="str">
            <v>CABO DE COBRE, RIGIDO, CLASSE 2, ISOLACAO EM PVC/A, ANTICHAMA BWF-B, 1 CONDUTOR, 450/750 V, SECAO NOMINAL 300 MM2</v>
          </cell>
          <cell r="C455" t="str">
            <v>M</v>
          </cell>
          <cell r="D455">
            <v>130.63</v>
          </cell>
        </row>
        <row r="456">
          <cell r="A456">
            <v>1030</v>
          </cell>
          <cell r="B456" t="str">
            <v>CAIXA DE DESCARGA DE PLASTICO EXTERNA, DE *9* L, PUXADOR FIO DE NYLON, NAO INCLUSO CANO, BOLSA, ENGATE</v>
          </cell>
          <cell r="C456" t="str">
            <v>UN</v>
          </cell>
          <cell r="D456">
            <v>26.88</v>
          </cell>
        </row>
        <row r="457">
          <cell r="A457">
            <v>1031</v>
          </cell>
          <cell r="B457" t="str">
            <v>TUBO DE DESCIDA EXTERNO DE PVC PARA CAIXA DE DESCARGA EXTERNA ALTA - 40 MM X 1,60 M</v>
          </cell>
          <cell r="C457" t="str">
            <v>UN</v>
          </cell>
          <cell r="D457">
            <v>8.14</v>
          </cell>
        </row>
        <row r="458">
          <cell r="A458">
            <v>1049</v>
          </cell>
          <cell r="B458" t="str">
            <v>CABECOTE PARA ENTRADA DE LINHA DE ALIMENTACAO PARA ELETRODUTO, EM LIGA DE ALUMINIO COM ACABAMENTO ANTI CORROSIVO, COM FIXACAO POR ENCAIXE LISO DE 360 GRAUS, DE 1 1/2"</v>
          </cell>
          <cell r="C458" t="str">
            <v>UN</v>
          </cell>
          <cell r="D458">
            <v>4.8499999999999996</v>
          </cell>
        </row>
        <row r="459">
          <cell r="A459">
            <v>1050</v>
          </cell>
          <cell r="B459" t="str">
            <v>CABECOTE PARA ENTRADA DE LINHA DE ALIMENTACAO PARA ELETRODUTO, EM LIGA DE ALUMINIO COM ACABAMENTO ANTI CORROSIVO, COM FIXACAO POR ENCAIXE LISO DE 360 GRAUS, DE 1"</v>
          </cell>
          <cell r="C459" t="str">
            <v>UN</v>
          </cell>
          <cell r="D459">
            <v>2.54</v>
          </cell>
        </row>
        <row r="460">
          <cell r="A460">
            <v>1051</v>
          </cell>
          <cell r="B460" t="str">
            <v>CABECOTE PARA ENTRADA DE LINHA DE ALIMENTACAO PARA ELETRODUTO, EM LIGA DE ALUMINIO COM ACABAMENTO ANTI CORROSIVO, COM FIXACAO POR ENCAIXE LISO DE 360 GRAUS, DE 4"</v>
          </cell>
          <cell r="C460" t="str">
            <v>UN</v>
          </cell>
          <cell r="D460">
            <v>34.729999999999997</v>
          </cell>
        </row>
        <row r="461">
          <cell r="A461">
            <v>1062</v>
          </cell>
          <cell r="B461" t="str">
            <v>CAIXA INTERNA DE MEDICAO PARA 1 MEDIDOR TRIFASICO, COM VISOR, EM CHAPA DE ACO 18 USG (PADRAO DA CONCESSIONARIA LOCAL)</v>
          </cell>
          <cell r="C461" t="str">
            <v>UN</v>
          </cell>
          <cell r="D461">
            <v>145.84</v>
          </cell>
        </row>
        <row r="462">
          <cell r="A462">
            <v>1068</v>
          </cell>
          <cell r="B462" t="str">
            <v>CAIXA PARA MEDICAO COLETIVA TIPO L, PADRAO BIFASICO OU TRIFASICO, PARA ATE 4 MEDIDORES (PADRAO DA CONCESSIONARIA LOCAL)</v>
          </cell>
          <cell r="C462" t="str">
            <v>UN</v>
          </cell>
          <cell r="D462">
            <v>1955.87</v>
          </cell>
        </row>
        <row r="463">
          <cell r="A463">
            <v>1072</v>
          </cell>
          <cell r="B463" t="str">
            <v>!EM PROCESSO DE DESATIVACAO! CAIXA DE PROTECAO P/ MEDIDOR MONOFASICO E DISJUNTOR EM CHAPA DE FERRO GALV</v>
          </cell>
          <cell r="C463" t="str">
            <v>UN</v>
          </cell>
          <cell r="D463">
            <v>83.22</v>
          </cell>
        </row>
        <row r="464">
          <cell r="A464">
            <v>1079</v>
          </cell>
          <cell r="B464" t="str">
            <v>REATOR ELETRONICO BIVOLT PARA 2 LAMPADAS FLUORESCENTES DE 36/40 W</v>
          </cell>
          <cell r="C464" t="str">
            <v>UN</v>
          </cell>
          <cell r="D464">
            <v>10.96</v>
          </cell>
        </row>
        <row r="465">
          <cell r="A465">
            <v>1082</v>
          </cell>
          <cell r="B465" t="str">
            <v>REATOR P/ LAMPADA VAPOR DE SODIO 250W USO EXT</v>
          </cell>
          <cell r="C465" t="str">
            <v>UN</v>
          </cell>
          <cell r="D465">
            <v>95.16</v>
          </cell>
        </row>
        <row r="466">
          <cell r="A466">
            <v>1086</v>
          </cell>
          <cell r="B466" t="str">
            <v>REATOR ELETRONICO BIVOLT PARA 2 LAMPADAS FLUORESCENTES DE 18/20 W</v>
          </cell>
          <cell r="C466" t="str">
            <v>UN</v>
          </cell>
          <cell r="D466">
            <v>10.6</v>
          </cell>
        </row>
        <row r="467">
          <cell r="A467">
            <v>1087</v>
          </cell>
          <cell r="B467" t="str">
            <v>REATOR ELETRONICO BIVOLT PARA 1 LAMPADA FLUORESCENTE DE 36/40 W</v>
          </cell>
          <cell r="C467" t="str">
            <v>UN</v>
          </cell>
          <cell r="D467">
            <v>10.09</v>
          </cell>
        </row>
        <row r="468">
          <cell r="A468">
            <v>1088</v>
          </cell>
          <cell r="B468" t="str">
            <v>REATOR ELETRONICO BIVOLT PARA 1 LAMPADA FLUORESCENTE DE 18/20 W</v>
          </cell>
          <cell r="C468" t="str">
            <v>UN</v>
          </cell>
          <cell r="D468">
            <v>8.07</v>
          </cell>
        </row>
        <row r="469">
          <cell r="A469">
            <v>1090</v>
          </cell>
          <cell r="B469" t="str">
            <v>ARMACAO VERTICAL COM HASTE E CONTRA-PINO, EM CHAPA DE ACO GALVANIZADO 3/16", COM 3 ESTRIBOS, SEM ISOLADOR</v>
          </cell>
          <cell r="C469" t="str">
            <v>UN</v>
          </cell>
          <cell r="D469">
            <v>23.97</v>
          </cell>
        </row>
        <row r="470">
          <cell r="A470">
            <v>1091</v>
          </cell>
          <cell r="B470" t="str">
            <v>ARMACAO VERTICAL COM HASTE E CONTRA-PINO, EM CHAPA DE ACO GALVANIZADO 3/16", COM 1 ESTRIBO E 1 ISOLADOR</v>
          </cell>
          <cell r="C470" t="str">
            <v>UN</v>
          </cell>
          <cell r="D470">
            <v>12.46</v>
          </cell>
        </row>
        <row r="471">
          <cell r="A471">
            <v>1092</v>
          </cell>
          <cell r="B471" t="str">
            <v>ARMACAO VERTICAL COM HASTE E CONTRA-PINO, EM CHAPA DE ACO GALVANIZADO 3/16", COM 2 ESTRIBOS, SEM ISOLADOR</v>
          </cell>
          <cell r="C471" t="str">
            <v>UN</v>
          </cell>
          <cell r="D471">
            <v>14.34</v>
          </cell>
        </row>
        <row r="472">
          <cell r="A472">
            <v>1093</v>
          </cell>
          <cell r="B472" t="str">
            <v>ARMACAO VERTICAL COM HASTE E CONTRA-PINO, EM CHAPA DE ACO GALVANIZADO 3/16", COM 3 ESTRIBOS E 3 ISOLADORES</v>
          </cell>
          <cell r="C472" t="str">
            <v>UN</v>
          </cell>
          <cell r="D472">
            <v>33.479999999999997</v>
          </cell>
        </row>
        <row r="473">
          <cell r="A473">
            <v>1094</v>
          </cell>
          <cell r="B473" t="str">
            <v>ARMACAO VERTICAL COM HASTE E CONTRA-PINO, EM CHAPA DE ACO GALVANIZADO 3/16", COM 1 ESTRIBO, SEM ISOLADOR</v>
          </cell>
          <cell r="C473" t="str">
            <v>UN</v>
          </cell>
          <cell r="D473">
            <v>8.7200000000000006</v>
          </cell>
        </row>
        <row r="474">
          <cell r="A474">
            <v>1095</v>
          </cell>
          <cell r="B474" t="str">
            <v>ARMACAO VERTICAL COM HASTE E CONTRA-PINO, EM CHAPA DE ACO GALVANIZADO 3/16", COM 2 ESTRIBOS, E 2 ISOLADORES</v>
          </cell>
          <cell r="C474" t="str">
            <v>UN</v>
          </cell>
          <cell r="D474">
            <v>18.53</v>
          </cell>
        </row>
        <row r="475">
          <cell r="A475">
            <v>1096</v>
          </cell>
          <cell r="B475" t="str">
            <v>ARMACAO VERTICAL COM HASTE E CONTRA-PINO, EM CHAPA DE ACO GALVANIZADO 3/16", COM 4 ESTRIBOS E 4 ISOLADORES</v>
          </cell>
          <cell r="C475" t="str">
            <v>UN</v>
          </cell>
          <cell r="D475">
            <v>43.15</v>
          </cell>
        </row>
        <row r="476">
          <cell r="A476">
            <v>1097</v>
          </cell>
          <cell r="B476" t="str">
            <v>ARMACAO VERTICAL COM HASTE E CONTRA-PINO, EM CHAPA DE ACO GALVANIZADO 3/16", COM 4 ESTRIBOS, SEM ISOLADOR</v>
          </cell>
          <cell r="C476" t="str">
            <v>UN</v>
          </cell>
          <cell r="D476">
            <v>36.630000000000003</v>
          </cell>
        </row>
        <row r="477">
          <cell r="A477">
            <v>1098</v>
          </cell>
          <cell r="B477" t="str">
            <v>CABECOTE PARA ENTRADA DE LINHA DE ALIMENTACAO PARA ELETRODUTO, EM LIGA DE ALUMINIO COM ACABAMENTO ANTI CORROSIVO, COM FIXACAO POR ENCAIXE LISO DE 360 GRAUS, DE 3/4"</v>
          </cell>
          <cell r="C477" t="str">
            <v>UN</v>
          </cell>
          <cell r="D477">
            <v>1.98</v>
          </cell>
        </row>
        <row r="478">
          <cell r="A478">
            <v>1099</v>
          </cell>
          <cell r="B478" t="str">
            <v>CABECOTE PARA ENTRADA DE LINHA DE ALIMENTACAO PARA ELETRODUTO, EM LIGA DE ALUMINIO COM ACABAMENTO ANTI CORROSIVO, COM FIXACAO POR ENCAIXE LISO DE 360 GRAUS, DE 1 1/4"</v>
          </cell>
          <cell r="C478" t="str">
            <v>UN</v>
          </cell>
          <cell r="D478">
            <v>3.71</v>
          </cell>
        </row>
        <row r="479">
          <cell r="A479">
            <v>1100</v>
          </cell>
          <cell r="B479" t="str">
            <v>CABECOTE PARA ENTRADA DE LINHA DE ALIMENTACAO PARA ELETRODUTO, EM LIGA DE ALUMINIO COM ACABAMENTO ANTI CORROSIVO, COM FIXACAO POR ENCAIXE LISO DE 360 GRAUS, DE 2"</v>
          </cell>
          <cell r="C479" t="str">
            <v>UN</v>
          </cell>
          <cell r="D479">
            <v>8.26</v>
          </cell>
        </row>
        <row r="480">
          <cell r="A480">
            <v>1101</v>
          </cell>
          <cell r="B480" t="str">
            <v>CABECOTE PARA ENTRADA DE LINHA DE ALIMENTACAO PARA ELETRODUTO, EM LIGA DE ALUMINIO COM ACABAMENTO ANTI CORROSIVO, COM FIXACAO POR ENCAIXE LISO DE 360 GRAUS, DE 2 1/2"</v>
          </cell>
          <cell r="C480" t="str">
            <v>UN</v>
          </cell>
          <cell r="D480">
            <v>16.02</v>
          </cell>
        </row>
        <row r="481">
          <cell r="A481">
            <v>1102</v>
          </cell>
          <cell r="B481" t="str">
            <v>CABECOTE PARA ENTRADA DE LINHA DE ALIMENTACAO PARA ELETRODUTO, EM LIGA DE ALUMINIO COM ACABAMENTO ANTI CORROSIVO, COM FIXACAO POR ENCAIXE LISO DE 360 GRAUS, DE 3"</v>
          </cell>
          <cell r="C481" t="str">
            <v>UN</v>
          </cell>
          <cell r="D481">
            <v>23.89</v>
          </cell>
        </row>
        <row r="482">
          <cell r="A482">
            <v>1106</v>
          </cell>
          <cell r="B482" t="str">
            <v>CAL HIDRATADA CH-I PARA ARGAMASSAS</v>
          </cell>
          <cell r="C482" t="str">
            <v>KG</v>
          </cell>
          <cell r="D482">
            <v>0.49</v>
          </cell>
        </row>
        <row r="483">
          <cell r="A483">
            <v>1107</v>
          </cell>
          <cell r="B483" t="str">
            <v>CAL VIRGEM COMUM PARA ARGAMASSAS (NBR 6453)</v>
          </cell>
          <cell r="C483" t="str">
            <v>KG</v>
          </cell>
          <cell r="D483">
            <v>0.56000000000000005</v>
          </cell>
        </row>
        <row r="484">
          <cell r="A484">
            <v>1108</v>
          </cell>
          <cell r="B484" t="str">
            <v>CALHA MOLDURA AMERICANA DE CHAPA DE ACO GALVANIZADA NUM 26, CORTE 33 CM</v>
          </cell>
          <cell r="C484" t="str">
            <v>M</v>
          </cell>
          <cell r="D484">
            <v>22.89</v>
          </cell>
        </row>
        <row r="485">
          <cell r="A485">
            <v>1109</v>
          </cell>
          <cell r="B485" t="str">
            <v>CALHA QUADRADA DE CHAPA DE ACO GALVANIZADA NUM 26, CORTE 33 CM</v>
          </cell>
          <cell r="C485" t="str">
            <v>M</v>
          </cell>
          <cell r="D485">
            <v>22.78</v>
          </cell>
        </row>
        <row r="486">
          <cell r="A486">
            <v>1110</v>
          </cell>
          <cell r="B486" t="str">
            <v>CALHA PLATIBANDA DE CHAPA DE ACO GALVANIZADA NUM 26, CORTE 45 CM</v>
          </cell>
          <cell r="C486" t="str">
            <v>M</v>
          </cell>
          <cell r="D486">
            <v>34.17</v>
          </cell>
        </row>
        <row r="487">
          <cell r="A487">
            <v>1113</v>
          </cell>
          <cell r="B487" t="str">
            <v>RUFO EXTERNO/INTERNO DE CHAPA DE ACO GALVANIZADA NUM 26, CORTE 33 CM</v>
          </cell>
          <cell r="C487" t="str">
            <v>M</v>
          </cell>
          <cell r="D487">
            <v>22.78</v>
          </cell>
        </row>
        <row r="488">
          <cell r="A488">
            <v>1114</v>
          </cell>
          <cell r="B488" t="str">
            <v>RUFO INTERNO DE CHAPA DE ACO GALVANIZADA NUM 26, CORTE 50 CM</v>
          </cell>
          <cell r="C488" t="str">
            <v>M</v>
          </cell>
          <cell r="D488">
            <v>34.17</v>
          </cell>
        </row>
        <row r="489">
          <cell r="A489">
            <v>1115</v>
          </cell>
          <cell r="B489" t="str">
            <v>RUFO EXTERNO DE CHAPA DE ACO GALVANIZADA NUM 26, CORTE 28 CM</v>
          </cell>
          <cell r="C489" t="str">
            <v>M</v>
          </cell>
          <cell r="D489">
            <v>20.77</v>
          </cell>
        </row>
        <row r="490">
          <cell r="A490">
            <v>1116</v>
          </cell>
          <cell r="B490" t="str">
            <v>RUFO EXTERNO DE CHAPA DE ACO GALVANIZADA NUM 26, CORTE 25 CM</v>
          </cell>
          <cell r="C490" t="str">
            <v>M</v>
          </cell>
          <cell r="D490">
            <v>17.079999999999998</v>
          </cell>
        </row>
        <row r="491">
          <cell r="A491">
            <v>1117</v>
          </cell>
          <cell r="B491" t="str">
            <v>CALHA PARA AGUA FURTADA DE CHAPA DE ACO GALVANIZADA NUM 26, CORTE 40 CM</v>
          </cell>
          <cell r="C491" t="str">
            <v>M</v>
          </cell>
          <cell r="D491">
            <v>26.58</v>
          </cell>
        </row>
        <row r="492">
          <cell r="A492">
            <v>1118</v>
          </cell>
          <cell r="B492" t="str">
            <v>CALHA PARA AGUA FURTADA DE CHAPA DE ACO GALVANIZADA NUM 26, CORTE 50 CM</v>
          </cell>
          <cell r="C492" t="str">
            <v>M</v>
          </cell>
          <cell r="D492">
            <v>34.17</v>
          </cell>
        </row>
        <row r="493">
          <cell r="A493">
            <v>1119</v>
          </cell>
          <cell r="B493" t="str">
            <v>CALHA QUADRADA DE CHAPA DE ACO GALVANIZADA NUM 28, CORTE 25 CM</v>
          </cell>
          <cell r="C493" t="str">
            <v>M</v>
          </cell>
          <cell r="D493">
            <v>17.079999999999998</v>
          </cell>
        </row>
        <row r="494">
          <cell r="A494">
            <v>1159</v>
          </cell>
          <cell r="B494" t="str">
            <v>CAMINHONETE COM MOTOR A DIESEL, POTENCIA 180 CV, CABINE DUPLA, 4X4</v>
          </cell>
          <cell r="C494" t="str">
            <v>UN</v>
          </cell>
          <cell r="D494">
            <v>110010.04</v>
          </cell>
        </row>
        <row r="495">
          <cell r="A495">
            <v>1160</v>
          </cell>
          <cell r="B495" t="str">
            <v>!EM PROCESSO DE DESATIVACAO! VEICULO COMERCIAL LEVE (PICK-UP) COM CAPACIDADE DE CARGA DE 700 KG, MOTOR FLEX (LOCACAO)</v>
          </cell>
          <cell r="C495" t="str">
            <v>H</v>
          </cell>
          <cell r="D495">
            <v>15.75</v>
          </cell>
        </row>
        <row r="496">
          <cell r="A496">
            <v>1162</v>
          </cell>
          <cell r="B496" t="str">
            <v>CAP OU TAMPAO DE FERRO GALVANIZADO, COM ROSCA BSP, DE 1/2"</v>
          </cell>
          <cell r="C496" t="str">
            <v>UN</v>
          </cell>
          <cell r="D496">
            <v>3.69</v>
          </cell>
        </row>
        <row r="497">
          <cell r="A497">
            <v>1163</v>
          </cell>
          <cell r="B497" t="str">
            <v>CAP OU TAMPAO DE FERRO GALVANIZADO, COM ROSCA BSP, DE 3/4"</v>
          </cell>
          <cell r="C497" t="str">
            <v>UN</v>
          </cell>
          <cell r="D497">
            <v>4.7699999999999996</v>
          </cell>
        </row>
        <row r="498">
          <cell r="A498">
            <v>1164</v>
          </cell>
          <cell r="B498" t="str">
            <v>CAP OU TAMPAO DE FERRO GALVANIZADO, COM ROSCA BSP, DE 1 1/4"</v>
          </cell>
          <cell r="C498" t="str">
            <v>UN</v>
          </cell>
          <cell r="D498">
            <v>10.62</v>
          </cell>
        </row>
        <row r="499">
          <cell r="A499">
            <v>1165</v>
          </cell>
          <cell r="B499" t="str">
            <v>CAP OU TAMPAO DE FERRO GALVANIZADO, COM ROSCA BSP, DE 1 1/2"</v>
          </cell>
          <cell r="C499" t="str">
            <v>UN</v>
          </cell>
          <cell r="D499">
            <v>13.11</v>
          </cell>
        </row>
        <row r="500">
          <cell r="A500">
            <v>1166</v>
          </cell>
          <cell r="B500" t="str">
            <v>CAP OU TAMPAO DE FERRO GALVANIZADO, COM ROSCA BSP, DE 2"</v>
          </cell>
          <cell r="C500" t="str">
            <v>UN</v>
          </cell>
          <cell r="D500">
            <v>18.940000000000001</v>
          </cell>
        </row>
        <row r="501">
          <cell r="A501">
            <v>1167</v>
          </cell>
          <cell r="B501" t="str">
            <v>CAP OU TAMPAO DE FERRO GALVANIZADO, COM ROSCA BSP, DE 4"</v>
          </cell>
          <cell r="C501" t="str">
            <v>UN</v>
          </cell>
          <cell r="D501">
            <v>81.48</v>
          </cell>
        </row>
        <row r="502">
          <cell r="A502">
            <v>1168</v>
          </cell>
          <cell r="B502" t="str">
            <v>CAP OU TAMPAO DE FERRO GALVANIZADO, COM ROSCA BSP, DE 3"</v>
          </cell>
          <cell r="C502" t="str">
            <v>UN</v>
          </cell>
          <cell r="D502">
            <v>48.71</v>
          </cell>
        </row>
        <row r="503">
          <cell r="A503">
            <v>1169</v>
          </cell>
          <cell r="B503" t="str">
            <v>CAP OU TAMPAO DE FERRO GALVANIZADO, COM ROSCA BSP, DE 2 1/2"</v>
          </cell>
          <cell r="C503" t="str">
            <v>UN</v>
          </cell>
          <cell r="D503">
            <v>34.17</v>
          </cell>
        </row>
        <row r="504">
          <cell r="A504">
            <v>1170</v>
          </cell>
          <cell r="B504" t="str">
            <v>CAP OU TAMPAO DE FERRO GALVANIZADO, COM ROSCA BSP, DE 1"</v>
          </cell>
          <cell r="C504" t="str">
            <v>UN</v>
          </cell>
          <cell r="D504">
            <v>6.96</v>
          </cell>
        </row>
        <row r="505">
          <cell r="A505">
            <v>1183</v>
          </cell>
          <cell r="B505" t="str">
            <v>CAP, PVC PBA, JE, DN 75 / DE 85 MM,  PARA REDE DE AGUA (NBR 10351)</v>
          </cell>
          <cell r="C505" t="str">
            <v>UN</v>
          </cell>
          <cell r="D505">
            <v>11.18</v>
          </cell>
        </row>
        <row r="506">
          <cell r="A506">
            <v>1184</v>
          </cell>
          <cell r="B506" t="str">
            <v>CAP PVC, SOLDAVEL, 110 MM, PARA AGUA FRIA PREDIAL</v>
          </cell>
          <cell r="C506" t="str">
            <v>UN</v>
          </cell>
          <cell r="D506">
            <v>61.75</v>
          </cell>
        </row>
        <row r="507">
          <cell r="A507">
            <v>1185</v>
          </cell>
          <cell r="B507" t="str">
            <v>CAP PVC, SOLDAVEL, 25 MM, PARA AGUA FRIA PREDIAL</v>
          </cell>
          <cell r="C507" t="str">
            <v>UN</v>
          </cell>
          <cell r="D507">
            <v>1.07</v>
          </cell>
        </row>
        <row r="508">
          <cell r="A508">
            <v>1187</v>
          </cell>
          <cell r="B508" t="str">
            <v>CAP PVC, ROSCAVEL, 4",  AGUA FRIA PREDIAL</v>
          </cell>
          <cell r="C508" t="str">
            <v>UN</v>
          </cell>
          <cell r="D508">
            <v>45.43</v>
          </cell>
        </row>
        <row r="509">
          <cell r="A509">
            <v>1188</v>
          </cell>
          <cell r="B509" t="str">
            <v>CAP PVC, ROSCAVEL, 2 1/2",  AGUA FRIA PREDIAL</v>
          </cell>
          <cell r="C509" t="str">
            <v>UN</v>
          </cell>
          <cell r="D509">
            <v>15.51</v>
          </cell>
        </row>
        <row r="510">
          <cell r="A510">
            <v>1189</v>
          </cell>
          <cell r="B510" t="str">
            <v>CAP PVC, SOLDAVEL, 32 MM, PARA AGUA FRIA PREDIAL</v>
          </cell>
          <cell r="C510" t="str">
            <v>UN</v>
          </cell>
          <cell r="D510">
            <v>1.53</v>
          </cell>
        </row>
        <row r="511">
          <cell r="A511">
            <v>1191</v>
          </cell>
          <cell r="B511" t="str">
            <v>CAP PVC, SOLDAVEL, 20 MM, PARA AGUA FRIA PREDIAL</v>
          </cell>
          <cell r="C511" t="str">
            <v>UN</v>
          </cell>
          <cell r="D511">
            <v>1</v>
          </cell>
        </row>
        <row r="512">
          <cell r="A512">
            <v>1193</v>
          </cell>
          <cell r="B512" t="str">
            <v>CAP PVC, SOLDAVEL, 40 MM, PARA AGUA FRIA PREDIAL</v>
          </cell>
          <cell r="C512" t="str">
            <v>UN</v>
          </cell>
          <cell r="D512">
            <v>3.03</v>
          </cell>
        </row>
        <row r="513">
          <cell r="A513">
            <v>1194</v>
          </cell>
          <cell r="B513" t="str">
            <v>CAP PVC, SOLDAVEL, 50 MM, PARA AGUA FRIA PREDIAL</v>
          </cell>
          <cell r="C513" t="str">
            <v>UN</v>
          </cell>
          <cell r="D513">
            <v>5.6</v>
          </cell>
        </row>
        <row r="514">
          <cell r="A514">
            <v>1195</v>
          </cell>
          <cell r="B514" t="str">
            <v>CAP PVC, SOLDAVEL, 60 MM, PARA AGUA FRIA PREDIAL</v>
          </cell>
          <cell r="C514" t="str">
            <v>UN</v>
          </cell>
          <cell r="D514">
            <v>8.56</v>
          </cell>
        </row>
        <row r="515">
          <cell r="A515">
            <v>1197</v>
          </cell>
          <cell r="B515" t="str">
            <v>CAP PVC, ROSCAVEL, 1/2", PARA AGUA FRIA PREDIAL</v>
          </cell>
          <cell r="C515" t="str">
            <v>UN</v>
          </cell>
          <cell r="D515">
            <v>1.0900000000000001</v>
          </cell>
        </row>
        <row r="516">
          <cell r="A516">
            <v>1198</v>
          </cell>
          <cell r="B516" t="str">
            <v>CAP PVC, ROSCAVEL, 3/4",  PARA AGUA FRIA PREDIAL</v>
          </cell>
          <cell r="C516" t="str">
            <v>UN</v>
          </cell>
          <cell r="D516">
            <v>1.68</v>
          </cell>
        </row>
        <row r="517">
          <cell r="A517">
            <v>1199</v>
          </cell>
          <cell r="B517" t="str">
            <v>CAP PVC, ROSCAVEL, 3",  AGUA FRIA PREDIAL</v>
          </cell>
          <cell r="C517" t="str">
            <v>UN</v>
          </cell>
          <cell r="D517">
            <v>24.03</v>
          </cell>
        </row>
        <row r="518">
          <cell r="A518">
            <v>1200</v>
          </cell>
          <cell r="B518" t="str">
            <v>CAP PVC, SOLDAVEL, DN 100 MM, SERIE NORMAL, PARA ESGOTO PREDIAL</v>
          </cell>
          <cell r="C518" t="str">
            <v>UN</v>
          </cell>
          <cell r="D518">
            <v>6.83</v>
          </cell>
        </row>
        <row r="519">
          <cell r="A519">
            <v>1202</v>
          </cell>
          <cell r="B519" t="str">
            <v>CAP PVC, ROSCAVEL, 1",  PARA AGUA FRIA PREDIAL</v>
          </cell>
          <cell r="C519" t="str">
            <v>UN</v>
          </cell>
          <cell r="D519">
            <v>2.94</v>
          </cell>
        </row>
        <row r="520">
          <cell r="A520">
            <v>1203</v>
          </cell>
          <cell r="B520" t="str">
            <v>CAP PVC, ROSCAVEL, 1 1/4",  AGUA FRIA PREDIAL</v>
          </cell>
          <cell r="C520" t="str">
            <v>UN</v>
          </cell>
          <cell r="D520">
            <v>4.68</v>
          </cell>
        </row>
        <row r="521">
          <cell r="A521">
            <v>1204</v>
          </cell>
          <cell r="B521" t="str">
            <v>CAP PVC, SOLDAVEL, 75 MM, PARA AGUA FRIA PREDIAL</v>
          </cell>
          <cell r="C521" t="str">
            <v>UN</v>
          </cell>
          <cell r="D521">
            <v>15.81</v>
          </cell>
        </row>
        <row r="522">
          <cell r="A522">
            <v>1205</v>
          </cell>
          <cell r="B522" t="str">
            <v>CAP PVC, SOLDAVEL, 85 MM, PARA AGUA FRIA PREDIAL</v>
          </cell>
          <cell r="C522" t="str">
            <v>UN</v>
          </cell>
          <cell r="D522">
            <v>35.65</v>
          </cell>
        </row>
        <row r="523">
          <cell r="A523">
            <v>1206</v>
          </cell>
          <cell r="B523" t="str">
            <v>CAP, PVC PBA, JE, DN 50 / DE 60 MM,  PARA REDE DE AGUA (NBR 10351)</v>
          </cell>
          <cell r="C523" t="str">
            <v>UN</v>
          </cell>
          <cell r="D523">
            <v>5</v>
          </cell>
        </row>
        <row r="524">
          <cell r="A524">
            <v>1207</v>
          </cell>
          <cell r="B524" t="str">
            <v>CAP, PVC PBA, JE, DN 100 / DE 110 MM,  PARA REDE DE AGUA (NBR 10351)</v>
          </cell>
          <cell r="C524" t="str">
            <v>UN</v>
          </cell>
          <cell r="D524">
            <v>20.83</v>
          </cell>
        </row>
        <row r="525">
          <cell r="A525">
            <v>1210</v>
          </cell>
          <cell r="B525" t="str">
            <v>CAP PVC, ROSCAVEL, 1 1/2",  AGUA FRIA PREDIAL</v>
          </cell>
          <cell r="C525" t="str">
            <v>UN</v>
          </cell>
          <cell r="D525">
            <v>6.13</v>
          </cell>
        </row>
        <row r="526">
          <cell r="A526">
            <v>1211</v>
          </cell>
          <cell r="B526" t="str">
            <v>CAP PVC, ROSCAVEL, 2",  AGUA FRIA PREDIAL</v>
          </cell>
          <cell r="C526" t="str">
            <v>UN</v>
          </cell>
          <cell r="D526">
            <v>8.58</v>
          </cell>
        </row>
        <row r="527">
          <cell r="A527">
            <v>1213</v>
          </cell>
          <cell r="B527" t="str">
            <v>CARPINTEIRO DE FORMAS</v>
          </cell>
          <cell r="C527" t="str">
            <v>H</v>
          </cell>
          <cell r="D527">
            <v>12.27</v>
          </cell>
        </row>
        <row r="528">
          <cell r="A528">
            <v>1214</v>
          </cell>
          <cell r="B528" t="str">
            <v>CARPINTEIRO DE ESQUADRIAS</v>
          </cell>
          <cell r="C528" t="str">
            <v>H</v>
          </cell>
          <cell r="D528">
            <v>12.08</v>
          </cell>
        </row>
        <row r="529">
          <cell r="A529">
            <v>1283</v>
          </cell>
          <cell r="B529" t="str">
            <v>CAVALO MECANICO TRACAO 4X2, PESO BRUTO TOTAL 16000 KG, CAPACIDADE MAXIMA DE TRACAO 80000 KG, POTENCIA 260 CV (INCLUI CABINE E CHASSI, NAO INCLUI SEMIRREBOQUE)</v>
          </cell>
          <cell r="C529" t="str">
            <v>UN</v>
          </cell>
          <cell r="D529">
            <v>300000</v>
          </cell>
        </row>
        <row r="530">
          <cell r="A530">
            <v>1287</v>
          </cell>
          <cell r="B530" t="str">
            <v>PISO EM CERAMICA ESMALTADA EXTRA, PEI MAIOR OU IGUAL A 4, FORMATO MENOR OU IGUAL A 2025 CM2</v>
          </cell>
          <cell r="C530" t="str">
            <v>M2</v>
          </cell>
          <cell r="D530">
            <v>14.5</v>
          </cell>
        </row>
        <row r="531">
          <cell r="A531">
            <v>1292</v>
          </cell>
          <cell r="B531" t="str">
            <v>PISO EM CERAMICA ESMALTADA EXTRA, PEI MAIOR OU IGUAL A 4, FORMATO MAIOR QUE 2025 CM2</v>
          </cell>
          <cell r="C531" t="str">
            <v>M2</v>
          </cell>
          <cell r="D531">
            <v>29.55</v>
          </cell>
        </row>
        <row r="532">
          <cell r="A532">
            <v>1297</v>
          </cell>
          <cell r="B532" t="str">
            <v>PISO EM CERAMICA ESMALTADA, COMERCIAL (PADRAO POPULAR), PEI MAIOR OU IGUAL A 3, FORMATO MENOR OU IGUAL A  2025 CM2</v>
          </cell>
          <cell r="C532" t="str">
            <v>M2</v>
          </cell>
          <cell r="D532">
            <v>12.02</v>
          </cell>
        </row>
        <row r="533">
          <cell r="A533">
            <v>1318</v>
          </cell>
          <cell r="B533" t="str">
            <v>CHAPA DE ACO FINA A QUENTE BITOLA MSG 14, E = 2,00 MM (16,0 KG/M2)</v>
          </cell>
          <cell r="C533" t="str">
            <v>KG</v>
          </cell>
          <cell r="D533">
            <v>6.46</v>
          </cell>
        </row>
        <row r="534">
          <cell r="A534">
            <v>1319</v>
          </cell>
          <cell r="B534" t="str">
            <v>CHAPA DE ACO FINA A QUENTE BITOLA MSG 3/16 ", E = 4,75 MM (38,00 KG/M2)</v>
          </cell>
          <cell r="C534" t="str">
            <v>KG</v>
          </cell>
          <cell r="D534">
            <v>6.16</v>
          </cell>
        </row>
        <row r="535">
          <cell r="A535">
            <v>1321</v>
          </cell>
          <cell r="B535" t="str">
            <v>CHAPA DE ACO FINA A QUENTE BITOLA MSG 13, E = 2,25 MM (18,00 KG/M2)</v>
          </cell>
          <cell r="C535" t="str">
            <v>KG</v>
          </cell>
          <cell r="D535">
            <v>6.72</v>
          </cell>
        </row>
        <row r="536">
          <cell r="A536">
            <v>1322</v>
          </cell>
          <cell r="B536" t="str">
            <v>CHAPA DE ACO FINA A QUENTE BITOLA MSG 16, E = 1,50 MM (12,00 KG/M2)</v>
          </cell>
          <cell r="C536" t="str">
            <v>KG</v>
          </cell>
          <cell r="D536">
            <v>7.12</v>
          </cell>
        </row>
        <row r="537">
          <cell r="A537">
            <v>1323</v>
          </cell>
          <cell r="B537" t="str">
            <v>CHAPA DE ACO FINA A QUENTE BITOLA MSG 18, E = 1,20 MM (9,60 KG/M2)</v>
          </cell>
          <cell r="C537" t="str">
            <v>KG</v>
          </cell>
          <cell r="D537">
            <v>6.97</v>
          </cell>
        </row>
        <row r="538">
          <cell r="A538">
            <v>1325</v>
          </cell>
          <cell r="B538" t="str">
            <v>CHAPA DE ACO FINA A FRIO BITOLA MSG 20, E = 0,90 MM (7,20 KG/M2)</v>
          </cell>
          <cell r="C538" t="str">
            <v>KG</v>
          </cell>
          <cell r="D538">
            <v>6.69</v>
          </cell>
        </row>
        <row r="539">
          <cell r="A539">
            <v>1327</v>
          </cell>
          <cell r="B539" t="str">
            <v>CHAPA DE ACO FINA A FRIO BITOLA MSG 24, E = 0,60 MM (4,80 KG/M2)</v>
          </cell>
          <cell r="C539" t="str">
            <v>KG</v>
          </cell>
          <cell r="D539">
            <v>5.99</v>
          </cell>
        </row>
        <row r="540">
          <cell r="A540">
            <v>1328</v>
          </cell>
          <cell r="B540" t="str">
            <v>CHAPA DE ACO FINA A FRIO BITOLA MSG 26, E = 0,45 MM (3,60 KG/M2)</v>
          </cell>
          <cell r="C540" t="str">
            <v>KG</v>
          </cell>
          <cell r="D540">
            <v>6.27</v>
          </cell>
        </row>
        <row r="541">
          <cell r="A541">
            <v>1330</v>
          </cell>
          <cell r="B541" t="str">
            <v>CHAPA DE ACO GROSSA, ASTM A36, E = 1/4 " (6,35 MM) 49,79 KG/M2</v>
          </cell>
          <cell r="C541" t="str">
            <v>KG</v>
          </cell>
          <cell r="D541">
            <v>6.36</v>
          </cell>
        </row>
        <row r="542">
          <cell r="A542">
            <v>1332</v>
          </cell>
          <cell r="B542" t="str">
            <v>CHAPA DE ACO GROSSA, ASTM A36, E = 3/8 " (9,53 MM) 74,69 KG/M2</v>
          </cell>
          <cell r="C542" t="str">
            <v>KG</v>
          </cell>
          <cell r="D542">
            <v>6.61</v>
          </cell>
        </row>
        <row r="543">
          <cell r="A543">
            <v>1333</v>
          </cell>
          <cell r="B543" t="str">
            <v>CHAPA DE ACO GROSSA, ASTM A36, E = 1/2 " (12,70 MM) 99,59 KG/M2</v>
          </cell>
          <cell r="C543" t="str">
            <v>KG</v>
          </cell>
          <cell r="D543">
            <v>6.2</v>
          </cell>
        </row>
        <row r="544">
          <cell r="A544">
            <v>1334</v>
          </cell>
          <cell r="B544" t="str">
            <v>CHAPA DE ACO GROSSA, ASTM A36, E = 5/8 " (15,88 MM) 124,49 KG/M2</v>
          </cell>
          <cell r="C544" t="str">
            <v>KG</v>
          </cell>
          <cell r="D544">
            <v>7.31</v>
          </cell>
        </row>
        <row r="545">
          <cell r="A545">
            <v>1335</v>
          </cell>
          <cell r="B545" t="str">
            <v>CHAPA DE ACO GROSSA, ASTM A36, E = 7/8 " (22,23 MM) 174,28 KG/M2</v>
          </cell>
          <cell r="C545" t="str">
            <v>KG</v>
          </cell>
          <cell r="D545">
            <v>7.42</v>
          </cell>
        </row>
        <row r="546">
          <cell r="A546">
            <v>1336</v>
          </cell>
          <cell r="B546" t="str">
            <v>CHAPA ACO GROSSA PRETA 1"(25,40MM) 199,87KG/M2</v>
          </cell>
          <cell r="C546" t="str">
            <v>M2</v>
          </cell>
          <cell r="D546">
            <v>962.72</v>
          </cell>
        </row>
        <row r="547">
          <cell r="A547">
            <v>1337</v>
          </cell>
          <cell r="B547" t="str">
            <v>CHAPA DE ACO XADREZ PARA PISOS, E = 1/4 " (6,30 MM) 54,53 KG/M2</v>
          </cell>
          <cell r="C547" t="str">
            <v>KG</v>
          </cell>
          <cell r="D547">
            <v>7.82</v>
          </cell>
        </row>
        <row r="548">
          <cell r="A548">
            <v>1338</v>
          </cell>
          <cell r="B548" t="str">
            <v>CHAPA DE LAMINADO MELAMINICO, LISO BRILHANTE, DE *1,25 X 3,08* M, E = 0,8 MM</v>
          </cell>
          <cell r="C548" t="str">
            <v>M2</v>
          </cell>
          <cell r="D548">
            <v>19.66</v>
          </cell>
        </row>
        <row r="549">
          <cell r="A549">
            <v>1339</v>
          </cell>
          <cell r="B549" t="str">
            <v>COLA A BASE DE RESINA SINTETICA PARA CHAPA DE LAMINADO MELAMINICO</v>
          </cell>
          <cell r="C549" t="str">
            <v>KG</v>
          </cell>
          <cell r="D549">
            <v>19.71</v>
          </cell>
        </row>
        <row r="550">
          <cell r="A550">
            <v>1340</v>
          </cell>
          <cell r="B550" t="str">
            <v>CHAPA DE LAMINADO MELAMINICO, LISO FOSCO, DE *1,25 X 3,08* M, E = 0,8 MM</v>
          </cell>
          <cell r="C550" t="str">
            <v>M2</v>
          </cell>
          <cell r="D550">
            <v>22.73</v>
          </cell>
        </row>
        <row r="551">
          <cell r="A551">
            <v>1341</v>
          </cell>
          <cell r="B551" t="str">
            <v>CHAPA DE LAMINADO MELAMINICO, TEXTURIZADO, DE *1,25 X 3,08* M, E = 0,8 MM</v>
          </cell>
          <cell r="C551" t="str">
            <v>M2</v>
          </cell>
          <cell r="D551">
            <v>21.89</v>
          </cell>
        </row>
        <row r="552">
          <cell r="A552">
            <v>1342</v>
          </cell>
          <cell r="B552" t="str">
            <v>CHAPA DE MADEIRA COMPENSADA PLASTIFICADA PARA FORMA DE CONCRETO, DE 2,20 X 1,10 m, E = 14 MM</v>
          </cell>
          <cell r="C552" t="str">
            <v>UN</v>
          </cell>
          <cell r="D552">
            <v>67.09</v>
          </cell>
        </row>
        <row r="553">
          <cell r="A553">
            <v>1344</v>
          </cell>
          <cell r="B553" t="str">
            <v>CHAPA DE MADEIRA COMPENSADA PLASTIFICADA PARA FORMA DE CONCRETO, DE 2,20 x 1,10 M, E = 6 MM</v>
          </cell>
          <cell r="C553" t="str">
            <v>UN</v>
          </cell>
          <cell r="D553">
            <v>37.96</v>
          </cell>
        </row>
        <row r="554">
          <cell r="A554">
            <v>1345</v>
          </cell>
          <cell r="B554" t="str">
            <v>CHAPA DE MADEIRA COMPENSADA PLASTIFICADA PARA FORMA DE CONCRETO, DE 2,20 x 1,10 M, E = 18 MM</v>
          </cell>
          <cell r="C554" t="str">
            <v>M2</v>
          </cell>
          <cell r="D554">
            <v>35.29</v>
          </cell>
        </row>
        <row r="555">
          <cell r="A555">
            <v>1346</v>
          </cell>
          <cell r="B555" t="str">
            <v>CHAPA DE MADEIRA COMPENSADA PLASTIFICADA PARA FORMA DE CONCRETO, DE 2,20 x 1,10 M, E = 10 MM</v>
          </cell>
          <cell r="C555" t="str">
            <v>M2</v>
          </cell>
          <cell r="D555">
            <v>21.78</v>
          </cell>
        </row>
        <row r="556">
          <cell r="A556">
            <v>1347</v>
          </cell>
          <cell r="B556" t="str">
            <v>CHAPA DE MADEIRA COMPENSADA PLASTIFICADA PARA FORMA DE CONCRETO, DE 2,20 X 1,10 M, E = 12 MM</v>
          </cell>
          <cell r="C556" t="str">
            <v>M2</v>
          </cell>
          <cell r="D556">
            <v>26.03</v>
          </cell>
        </row>
        <row r="557">
          <cell r="A557">
            <v>1349</v>
          </cell>
          <cell r="B557" t="str">
            <v>CHAPA DE MADEIRA COMPENSADA PLASTIFICADA PARA FORMA DE CONCRETO, DE 2,20 X 1,10 M, E = 20 MM</v>
          </cell>
          <cell r="C557" t="str">
            <v>UN</v>
          </cell>
          <cell r="D557">
            <v>95.69</v>
          </cell>
        </row>
        <row r="558">
          <cell r="A558">
            <v>1350</v>
          </cell>
          <cell r="B558" t="str">
            <v>CHAPA DE MADEIRA COMPENSADA RESINADA PARA FORMA DE CONCRETO, DE *2,2 X 1,1* M, E = 10 MM</v>
          </cell>
          <cell r="C558" t="str">
            <v>UN</v>
          </cell>
          <cell r="D558">
            <v>37.880000000000003</v>
          </cell>
        </row>
        <row r="559">
          <cell r="A559">
            <v>1351</v>
          </cell>
          <cell r="B559" t="str">
            <v>CHAPA DE MADEIRA COMPENSADA RESINADA PARA FORMA DE CONCRETO, DE *2,2 X 1,1* M, E = 6 MM</v>
          </cell>
          <cell r="C559" t="str">
            <v>UN</v>
          </cell>
          <cell r="D559">
            <v>24.02</v>
          </cell>
        </row>
        <row r="560">
          <cell r="A560">
            <v>1355</v>
          </cell>
          <cell r="B560" t="str">
            <v>CHAPA DE MADEIRA COMPENSADA RESINADA PARA FORMA DE CONCRETO, DE *2,2 X 1,1* M, E = 14 MM</v>
          </cell>
          <cell r="C560" t="str">
            <v>M2</v>
          </cell>
          <cell r="D560">
            <v>22.2</v>
          </cell>
        </row>
        <row r="561">
          <cell r="A561">
            <v>1357</v>
          </cell>
          <cell r="B561" t="str">
            <v>CHAPA DE MADEIRA COMPENSADA RESINADA PARA FORMA DE CONCRETO, DE *2,2 X 1,1* M, E = 12 MM</v>
          </cell>
          <cell r="C561" t="str">
            <v>UN</v>
          </cell>
          <cell r="D561">
            <v>48.25</v>
          </cell>
        </row>
        <row r="562">
          <cell r="A562">
            <v>1358</v>
          </cell>
          <cell r="B562" t="str">
            <v>CHAPA DE MADEIRA COMPENSADA RESINADA PARA FORMA DE CONCRETO, DE *2,2 X 1,1* M, E = 17 MM</v>
          </cell>
          <cell r="C562" t="str">
            <v>M2</v>
          </cell>
          <cell r="D562">
            <v>25.72</v>
          </cell>
        </row>
        <row r="563">
          <cell r="A563">
            <v>1359</v>
          </cell>
          <cell r="B563" t="str">
            <v>CHAPA DE MADEIRA COMPENSADA RESINADA PARA FORMA DE CONCRETO, DE *2,2 X 1,1* M, E = 20 MM</v>
          </cell>
          <cell r="C563" t="str">
            <v>UN</v>
          </cell>
          <cell r="D563">
            <v>74.540000000000006</v>
          </cell>
        </row>
        <row r="564">
          <cell r="A564">
            <v>1360</v>
          </cell>
          <cell r="B564" t="str">
            <v>CHAPA DE MADEIRA COMPENSADA NAVAL (COM COLA FENOLICA), E = 6 MM, DE *1,60 X 2,20* M</v>
          </cell>
          <cell r="C564" t="str">
            <v>M2</v>
          </cell>
          <cell r="D564">
            <v>16.71</v>
          </cell>
        </row>
        <row r="565">
          <cell r="A565">
            <v>1361</v>
          </cell>
          <cell r="B565" t="str">
            <v>CHAPA DE MADEIRA COMPENSADA DE PINUS, VIROLA OU EQUIVALENTE, DE *2,2 X 1,6* M, E = 12 MM</v>
          </cell>
          <cell r="C565" t="str">
            <v>UN</v>
          </cell>
          <cell r="D565">
            <v>85.31</v>
          </cell>
        </row>
        <row r="566">
          <cell r="A566">
            <v>1362</v>
          </cell>
          <cell r="B566" t="str">
            <v>CHAPA DE MADEIRA COMPENSADA DE PINUS, VIROLA OU EQUIVALENTE, DE *2,2 X 1,6* M, E = 15 MM</v>
          </cell>
          <cell r="C566" t="str">
            <v>M2</v>
          </cell>
          <cell r="D566">
            <v>28.48</v>
          </cell>
        </row>
        <row r="567">
          <cell r="A567">
            <v>1363</v>
          </cell>
          <cell r="B567" t="str">
            <v>CHAPA DE MADEIRA COMPENSADA DE PINUS, VIROLA OU EQUIVALENTE, DE *2,2 X 1,6* M, E = 6 MM</v>
          </cell>
          <cell r="C567" t="str">
            <v>M2</v>
          </cell>
          <cell r="D567">
            <v>14.49</v>
          </cell>
        </row>
        <row r="568">
          <cell r="A568">
            <v>1364</v>
          </cell>
          <cell r="B568" t="str">
            <v>CHAPA DE MADEIRA COMPENSADA DE PINUS, VIROLA OU EQUIVALENTE, DE *2,2 X 1,6* M, E = 10 MM</v>
          </cell>
          <cell r="C568" t="str">
            <v>M2</v>
          </cell>
          <cell r="D568">
            <v>20.46</v>
          </cell>
        </row>
        <row r="569">
          <cell r="A569">
            <v>1367</v>
          </cell>
          <cell r="B569" t="str">
            <v>CHUVEIRO COMUM EM PLASTICO CROMADO, COM CANO, 4 TEMPERATURAS (110/220 V)</v>
          </cell>
          <cell r="C569" t="str">
            <v>UN</v>
          </cell>
          <cell r="D569">
            <v>145.46</v>
          </cell>
        </row>
        <row r="570">
          <cell r="A570">
            <v>1368</v>
          </cell>
          <cell r="B570" t="str">
            <v>CHUVEIRO COMUM EM PLASTICO BRANCO, COM CANO, 3 TEMPERATURAS, 5500 W (110/220 V)</v>
          </cell>
          <cell r="C570" t="str">
            <v>UN</v>
          </cell>
          <cell r="D570">
            <v>44.97</v>
          </cell>
        </row>
        <row r="571">
          <cell r="A571">
            <v>1370</v>
          </cell>
          <cell r="B571" t="str">
            <v>DUCHA HIGIENICA PLASTICA COM REGISTRO METALICO 1/2 "</v>
          </cell>
          <cell r="C571" t="str">
            <v>UN</v>
          </cell>
          <cell r="D571">
            <v>61.23</v>
          </cell>
        </row>
        <row r="572">
          <cell r="A572">
            <v>1371</v>
          </cell>
          <cell r="B572" t="str">
            <v>IMPERMEABILIZANTE A BASE DE CIMENTO CRISTALIZANTE EM PO, MONOCOMPONENTE</v>
          </cell>
          <cell r="C572" t="str">
            <v>KG</v>
          </cell>
          <cell r="D572">
            <v>5.01</v>
          </cell>
        </row>
        <row r="573">
          <cell r="A573">
            <v>1374</v>
          </cell>
          <cell r="B573" t="str">
            <v>!EM PROCESSO DE DESATIVACAO! PO P/ TRATAM ESPECIAL (SIST IMPERM) CIMENTO ESPECIAL PEGA RAPIDA</v>
          </cell>
          <cell r="C573" t="str">
            <v>KG</v>
          </cell>
          <cell r="D573">
            <v>4.1100000000000003</v>
          </cell>
        </row>
        <row r="574">
          <cell r="A574">
            <v>1375</v>
          </cell>
          <cell r="B574" t="str">
            <v>CIMENTO IMPERMEABILIZANTE DE PEGA ULTRARRAPIDA PARA TAMPONAMENTOS</v>
          </cell>
          <cell r="C574" t="str">
            <v>KG</v>
          </cell>
          <cell r="D574">
            <v>10.02</v>
          </cell>
        </row>
        <row r="575">
          <cell r="A575">
            <v>1379</v>
          </cell>
          <cell r="B575" t="str">
            <v>CIMENTO PORTLAND COMPOSTO CP II-32</v>
          </cell>
          <cell r="C575" t="str">
            <v>KG</v>
          </cell>
          <cell r="D575">
            <v>0.46</v>
          </cell>
        </row>
        <row r="576">
          <cell r="A576">
            <v>1380</v>
          </cell>
          <cell r="B576" t="str">
            <v>CIMENTO BRANCO</v>
          </cell>
          <cell r="C576" t="str">
            <v>KG</v>
          </cell>
          <cell r="D576">
            <v>2.72</v>
          </cell>
        </row>
        <row r="577">
          <cell r="A577">
            <v>1381</v>
          </cell>
          <cell r="B577" t="str">
            <v>ARGAMASSA COLANTE AC I PARA CERAMICAS</v>
          </cell>
          <cell r="C577" t="str">
            <v>KG</v>
          </cell>
          <cell r="D577">
            <v>0.55000000000000004</v>
          </cell>
        </row>
        <row r="578">
          <cell r="A578">
            <v>1382</v>
          </cell>
          <cell r="B578" t="str">
            <v>CIMENTO PORTLAND POZOLANICO CP IV- 32</v>
          </cell>
          <cell r="C578" t="str">
            <v>50KG</v>
          </cell>
          <cell r="D578">
            <v>22.35</v>
          </cell>
        </row>
        <row r="579">
          <cell r="A579">
            <v>1383</v>
          </cell>
          <cell r="B579" t="str">
            <v>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v>
          </cell>
          <cell r="C579" t="str">
            <v>H</v>
          </cell>
          <cell r="D579">
            <v>2.7</v>
          </cell>
        </row>
        <row r="580">
          <cell r="A580">
            <v>1402</v>
          </cell>
          <cell r="B580" t="str">
            <v>COLAR TOMADA PVC, COM TRAVAS, SAIDA COM ROSCA, DE 32 MM X 1/2" OU 32 MM X 3/4", PARA LIGACAO PREDIAL DE AGUA</v>
          </cell>
          <cell r="C580" t="str">
            <v>UN</v>
          </cell>
          <cell r="D580">
            <v>9.27</v>
          </cell>
        </row>
        <row r="581">
          <cell r="A581">
            <v>1404</v>
          </cell>
          <cell r="B581" t="str">
            <v>COLAR TOMADA PVC, COM TRAVAS, SAIDA ROSCAVEL COM BUCHA DE LATAO, DE 85 MM X 1/2" OU 85 MM X 3/4", PARA LIGACAO PREDIAL DE AGUA</v>
          </cell>
          <cell r="C581" t="str">
            <v>UN</v>
          </cell>
          <cell r="D581">
            <v>23.44</v>
          </cell>
        </row>
        <row r="582">
          <cell r="A582">
            <v>1406</v>
          </cell>
          <cell r="B582" t="str">
            <v>COLAR TOMADA PVC, COM TRAVAS, SAIDA ROSCAVEL COM BUCHA DE LATAO, DE 60 MM X 1/2" OU 60 MM X 3/4", PARA LIGACAO PREDIAL DE AGUA</v>
          </cell>
          <cell r="C582" t="str">
            <v>UN</v>
          </cell>
          <cell r="D582">
            <v>17.75</v>
          </cell>
        </row>
        <row r="583">
          <cell r="A583">
            <v>1407</v>
          </cell>
          <cell r="B583" t="str">
            <v>COLAR TOMADA PVC, COM TRAVAS, SAIDA ROSCAVEL COM BUCHA DE LATAO, DE 75 MM X 1/2" OU 75 MM X 3/4", PARA LIGACAO PREDIAL DE AGUA</v>
          </cell>
          <cell r="C583" t="str">
            <v>UN</v>
          </cell>
          <cell r="D583">
            <v>22.11</v>
          </cell>
        </row>
        <row r="584">
          <cell r="A584">
            <v>1411</v>
          </cell>
          <cell r="B584" t="str">
            <v>COLAR TOMADA PVC, COM TRAVAS, SAIDA ROSCAVEL COM BUCHA DE LATAO, DE 110 MM X 1/2" OU 110 MM X 3/4", PARA LIGACAO PREDIAL DE AGUA</v>
          </cell>
          <cell r="C584" t="str">
            <v>UN</v>
          </cell>
          <cell r="D584">
            <v>26.7</v>
          </cell>
        </row>
        <row r="585">
          <cell r="A585">
            <v>1412</v>
          </cell>
          <cell r="B585" t="str">
            <v>COLAR TOMADA PVC, COM TRAVAS, SAIDA COM ROSCA, DE 85 MM X 1/2" OU 85 MM X 3/4", PARA LIGACAO PREDIAL DE AGUA</v>
          </cell>
          <cell r="C585" t="str">
            <v>UN</v>
          </cell>
          <cell r="D585">
            <v>14.69</v>
          </cell>
        </row>
        <row r="586">
          <cell r="A586">
            <v>1413</v>
          </cell>
          <cell r="B586" t="str">
            <v>COLAR TOMADA PVC, COM TRAVAS, SAIDA COM ROSCA, DE 75 MM X 1/2" OU 75 MM X 3/4", PARA LIGACAO PREDIAL DE AGUA</v>
          </cell>
          <cell r="C586" t="str">
            <v>UN</v>
          </cell>
          <cell r="D586">
            <v>14.16</v>
          </cell>
        </row>
        <row r="587">
          <cell r="A587">
            <v>1414</v>
          </cell>
          <cell r="B587" t="str">
            <v>COLAR TOMADA PVC, COM TRAVAS, SAIDA COM ROSCA, DE 60 MM X 1/2" OU 60 MM X 3/4", PARA LIGACAO PREDIAL DE AGUA</v>
          </cell>
          <cell r="C587" t="str">
            <v>UN</v>
          </cell>
          <cell r="D587">
            <v>11.71</v>
          </cell>
        </row>
        <row r="588">
          <cell r="A588">
            <v>1419</v>
          </cell>
          <cell r="B588" t="str">
            <v>COLAR TOMADA PVC, COM TRAVAS, SAIDA COM ROSCA, DE 50 MM X 1/2" OU 50 MM X 3/4", PARA LIGACAO PREDIAL DE AGUA</v>
          </cell>
          <cell r="C588" t="str">
            <v>UN</v>
          </cell>
          <cell r="D588">
            <v>10.43</v>
          </cell>
        </row>
        <row r="589">
          <cell r="A589">
            <v>1420</v>
          </cell>
          <cell r="B589" t="str">
            <v>COLAR TOMADA PVC, COM TRAVAS, SAIDA COM ROSCA, DE 40 MM X 1/2" OU 40 MM X 3/4", PARA LIGACAO PREDIAL DE AGUA</v>
          </cell>
          <cell r="C589" t="str">
            <v>UN</v>
          </cell>
          <cell r="D589">
            <v>9.6199999999999992</v>
          </cell>
        </row>
        <row r="590">
          <cell r="A590">
            <v>1427</v>
          </cell>
          <cell r="B590" t="str">
            <v>COLAR TOMADA PVC, COM TRAVAS, SAIDA COM ROSCA, DE 110 MM X 1/2" OU 110 MM X 3/4", PARA LIGACAO PREDIAL DE AGUA</v>
          </cell>
          <cell r="C590" t="str">
            <v>UN</v>
          </cell>
          <cell r="D590">
            <v>17.57</v>
          </cell>
        </row>
        <row r="591">
          <cell r="A591">
            <v>1442</v>
          </cell>
          <cell r="B591" t="str">
            <v>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v>
          </cell>
          <cell r="C591" t="str">
            <v>UN</v>
          </cell>
          <cell r="D591">
            <v>10493.65</v>
          </cell>
        </row>
        <row r="592">
          <cell r="A592">
            <v>1518</v>
          </cell>
          <cell r="B592" t="str">
            <v>CONCRETO BETUMINOSO USINADO A QUENTE (CBUQ) PARA PAVIMENTACAO ASFALTICA, PADRAO DNIT, FAIXA C, COM CAP 50/70 - AQUISICAO POSTO USINA</v>
          </cell>
          <cell r="C592" t="str">
            <v>T</v>
          </cell>
          <cell r="D592">
            <v>250</v>
          </cell>
        </row>
        <row r="593">
          <cell r="A593">
            <v>1520</v>
          </cell>
          <cell r="B593" t="str">
            <v>CONCRETO BETUMINOSO USINADO A QUENTE (CBUQ) PARA PAVIMENTACAO ASFALTICA, PADRAO DNIT, FAIXA C, COM CAP 50/70 - DMT = 10 KM</v>
          </cell>
          <cell r="C593" t="str">
            <v>M3</v>
          </cell>
          <cell r="D593">
            <v>623</v>
          </cell>
        </row>
        <row r="594">
          <cell r="A594">
            <v>1523</v>
          </cell>
          <cell r="B594" t="str">
            <v>CONCRETO USINADO CONVENCIONAL (NAO BOMBEAVEL) CLASSE DE RESISTENCIA C15, COM BRITA 1 E 2, SLUMP = 80 MM +/- 10 MM (NBR 8953)</v>
          </cell>
          <cell r="C594" t="str">
            <v>M3</v>
          </cell>
          <cell r="D594">
            <v>298.75</v>
          </cell>
        </row>
        <row r="595">
          <cell r="A595">
            <v>1524</v>
          </cell>
          <cell r="B595" t="str">
            <v>CONCRETO USINADO BOMBEAVEL, CLASSE DE RESISTENCIA C20, COM BRITA 0 E 1, SLUMP = 100 +/- 20 MM, INCLUI SERVICO DE BOMBEAMENTO (NBR 8953)</v>
          </cell>
          <cell r="C595" t="str">
            <v>M3</v>
          </cell>
          <cell r="D595">
            <v>345</v>
          </cell>
        </row>
        <row r="596">
          <cell r="A596">
            <v>1525</v>
          </cell>
          <cell r="B596" t="str">
            <v>CONCRETO USINADO BOMBEAVEL, CLASSE DE RESISTENCIA C30, COM BRITA 0 E 1, SLUMP = 100 +/- 20 MM, INCLUI SERVICO DE BOMBEAMENTO (NBR 8953)</v>
          </cell>
          <cell r="C596" t="str">
            <v>M3</v>
          </cell>
          <cell r="D596">
            <v>371.63</v>
          </cell>
        </row>
        <row r="597">
          <cell r="A597">
            <v>1527</v>
          </cell>
          <cell r="B597" t="str">
            <v>CONCRETO USINADO BOMBEAVEL, CLASSE DE RESISTENCIA C25, COM BRITA 0 E 1, SLUMP = 100 +/- 20 MM, INCLUI SERVICO DE BOMBEAMENTO (NBR 8953)</v>
          </cell>
          <cell r="C597" t="str">
            <v>M3</v>
          </cell>
          <cell r="D597">
            <v>359.52</v>
          </cell>
        </row>
        <row r="598">
          <cell r="A598">
            <v>1535</v>
          </cell>
          <cell r="B598" t="str">
            <v>TERMINAL METALICO A PRESSAO PARA 1 CABO DE 6 A 10 MM2, COM 1 FURO DE FIXACAO</v>
          </cell>
          <cell r="C598" t="str">
            <v>UN</v>
          </cell>
          <cell r="D598">
            <v>2.0299999999999998</v>
          </cell>
        </row>
        <row r="599">
          <cell r="A599">
            <v>1539</v>
          </cell>
          <cell r="B599" t="str">
            <v>CONECTOR METALICO TIPO PARAFUSO FENDIDO (SPLIT BOLT), PARA CABOS ATE 16 MM2</v>
          </cell>
          <cell r="C599" t="str">
            <v>UN</v>
          </cell>
          <cell r="D599">
            <v>2.85</v>
          </cell>
        </row>
        <row r="600">
          <cell r="A600">
            <v>1542</v>
          </cell>
          <cell r="B600" t="str">
            <v>TERMINAL METALICO A PRESSAO 1 CABO, PARA CABOS DE 4 A 10 MM2, COM 2 FUROS PARA FIXACAO</v>
          </cell>
          <cell r="C600" t="str">
            <v>UN</v>
          </cell>
          <cell r="D600">
            <v>8.4700000000000006</v>
          </cell>
        </row>
        <row r="601">
          <cell r="A601">
            <v>1543</v>
          </cell>
          <cell r="B601" t="str">
            <v>TERMINAL METALICO A PRESSAO PARA 1 CABO DE 16 A 25 MM2, COM 2 FUROS PARA FIXACAO</v>
          </cell>
          <cell r="C601" t="str">
            <v>UN</v>
          </cell>
          <cell r="D601">
            <v>10.29</v>
          </cell>
        </row>
        <row r="602">
          <cell r="A602">
            <v>1545</v>
          </cell>
          <cell r="B602" t="str">
            <v>TERMINAL METALICO A PRESSAO PARA 1 CABO DE 50 A 70 MM2, COM 2 FUROS PARA FIXACAO</v>
          </cell>
          <cell r="C602" t="str">
            <v>UN</v>
          </cell>
          <cell r="D602">
            <v>24.37</v>
          </cell>
        </row>
        <row r="603">
          <cell r="A603">
            <v>1546</v>
          </cell>
          <cell r="B603" t="str">
            <v>TERMINAL METALICO A PRESSAO PARA 1 CABO DE 95 A 120 MM2, COM 2 FUROS PARA FIXACAO</v>
          </cell>
          <cell r="C603" t="str">
            <v>UN</v>
          </cell>
          <cell r="D603">
            <v>41.13</v>
          </cell>
        </row>
        <row r="604">
          <cell r="A604">
            <v>1547</v>
          </cell>
          <cell r="B604" t="str">
            <v>TERMINAL METALICO A PRESSAO PARA 1 CABO DE 150 A 185 MM2, COM 2 FUROS PARA FIXACAO</v>
          </cell>
          <cell r="C604" t="str">
            <v>UN</v>
          </cell>
          <cell r="D604">
            <v>49.71</v>
          </cell>
        </row>
        <row r="605">
          <cell r="A605">
            <v>1550</v>
          </cell>
          <cell r="B605" t="str">
            <v>CONECTOR METALICO TIPO PARAFUSO FENDIDO (SPLIT BOLT), PARA CABOS ATE 25 MM2</v>
          </cell>
          <cell r="C605" t="str">
            <v>UN</v>
          </cell>
          <cell r="D605">
            <v>3.01</v>
          </cell>
        </row>
        <row r="606">
          <cell r="A606">
            <v>1562</v>
          </cell>
          <cell r="B606" t="str">
            <v>CONECTOR METALICO TIPO PARAFUSO FENDIDO (SPLIT BOLT), COM SEPARADOR DE CABOS BIMETALICOS, PARA CABOS ATE 50 MM2</v>
          </cell>
          <cell r="C606" t="str">
            <v>UN</v>
          </cell>
          <cell r="D606">
            <v>6.07</v>
          </cell>
        </row>
        <row r="607">
          <cell r="A607">
            <v>1563</v>
          </cell>
          <cell r="B607" t="str">
            <v>CONECTOR METALICO TIPO PARAFUSO FENDIDO (SPLIT BOLT), COM SEPARADOR DE CABOS BIMETALICOS, PARA CABOS ATE 70 MM2</v>
          </cell>
          <cell r="C607" t="str">
            <v>UN</v>
          </cell>
          <cell r="D607">
            <v>8.15</v>
          </cell>
        </row>
        <row r="608">
          <cell r="A608">
            <v>1564</v>
          </cell>
          <cell r="B608" t="str">
            <v>GRAMPO PARALELO METALICO PARA CABO DE 6 A 50 MM2, COM 2 PARAFUSOS</v>
          </cell>
          <cell r="C608" t="str">
            <v>UN</v>
          </cell>
          <cell r="D608">
            <v>5.63</v>
          </cell>
        </row>
        <row r="609">
          <cell r="A609">
            <v>1570</v>
          </cell>
          <cell r="B609" t="str">
            <v>TERMINAL A COMPRESSAO EM COBRE ESTANHADO PARA CABO 2,5 MM2, 1 FURO E 1 COMPRESSAO, PARA PARAFUSO DE FIXACAO M5</v>
          </cell>
          <cell r="C609" t="str">
            <v>UN</v>
          </cell>
          <cell r="D609">
            <v>0.37</v>
          </cell>
        </row>
        <row r="610">
          <cell r="A610">
            <v>1571</v>
          </cell>
          <cell r="B610" t="str">
            <v>TERMINAL A COMPRESSAO EM COBRE ESTANHADO PARA CABO 4 MM2, 1 FURO E 1 COMPRESSAO, PARA PARAFUSO DE FIXACAO M5</v>
          </cell>
          <cell r="C610" t="str">
            <v>UN</v>
          </cell>
          <cell r="D610">
            <v>0.48</v>
          </cell>
        </row>
        <row r="611">
          <cell r="A611">
            <v>1573</v>
          </cell>
          <cell r="B611" t="str">
            <v>TERMINAL A COMPRESSAO EM COBRE ESTANHADO PARA CABO 6 MM2, 1 FURO E 1 COMPRESSAO, PARA PARAFUSO DE FIXACAO M6</v>
          </cell>
          <cell r="C611" t="str">
            <v>UN</v>
          </cell>
          <cell r="D611">
            <v>0.56999999999999995</v>
          </cell>
        </row>
        <row r="612">
          <cell r="A612">
            <v>1574</v>
          </cell>
          <cell r="B612" t="str">
            <v>TERMINAL A COMPRESSAO EM COBRE ESTANHADO PARA CABO 10 MM2, 1 FURO E 1 COMPRESSAO, PARA PARAFUSO DE FIXACAO M6</v>
          </cell>
          <cell r="C612" t="str">
            <v>UN</v>
          </cell>
          <cell r="D612">
            <v>0.62</v>
          </cell>
        </row>
        <row r="613">
          <cell r="A613">
            <v>1575</v>
          </cell>
          <cell r="B613" t="str">
            <v>TERMINAL A COMPRESSAO EM COBRE ESTANHADO PARA CABO 16 MM2, 1 FURO E 1 COMPRESSAO, PARA PARAFUSO DE FIXACAO M6</v>
          </cell>
          <cell r="C613" t="str">
            <v>UN</v>
          </cell>
          <cell r="D613">
            <v>0.73</v>
          </cell>
        </row>
        <row r="614">
          <cell r="A614">
            <v>1576</v>
          </cell>
          <cell r="B614" t="str">
            <v>TERMINAL A COMPRESSAO EM COBRE ESTANHADO PARA CABO 25 MM2, 1 FURO E 1 COMPRESSAO, PARA PARAFUSO DE FIXACAO M8</v>
          </cell>
          <cell r="C614" t="str">
            <v>UN</v>
          </cell>
          <cell r="D614">
            <v>1.02</v>
          </cell>
        </row>
        <row r="615">
          <cell r="A615">
            <v>1577</v>
          </cell>
          <cell r="B615" t="str">
            <v>TERMINAL A COMPRESSAO EM COBRE ESTANHADO PARA CABO 35 MM2, 1 FURO E 1 COMPRESSAO, PARA PARAFUSO DE FIXACAO M8</v>
          </cell>
          <cell r="C615" t="str">
            <v>UN</v>
          </cell>
          <cell r="D615">
            <v>1.1499999999999999</v>
          </cell>
        </row>
        <row r="616">
          <cell r="A616">
            <v>1578</v>
          </cell>
          <cell r="B616" t="str">
            <v>TERMINAL A COMPRESSAO EM COBRE ESTANHADO PARA CABO 50 MM2, 1 FURO E 1 COMPRESSAO, PARA PARAFUSO DE FIXACAO M8</v>
          </cell>
          <cell r="C616" t="str">
            <v>UN</v>
          </cell>
          <cell r="D616">
            <v>1.99</v>
          </cell>
        </row>
        <row r="617">
          <cell r="A617">
            <v>1579</v>
          </cell>
          <cell r="B617" t="str">
            <v>TERMINAL A COMPRESSAO EM COBRE ESTANHADO PARA CABO 70 MM2, 1 FURO E 1 COMPRESSAO, PARA PARAFUSO DE FIXACAO M10</v>
          </cell>
          <cell r="C617" t="str">
            <v>UN</v>
          </cell>
          <cell r="D617">
            <v>2.48</v>
          </cell>
        </row>
        <row r="618">
          <cell r="A618">
            <v>1580</v>
          </cell>
          <cell r="B618" t="str">
            <v>TERMINAL A COMPRESSAO EM COBRE ESTANHADO PARA CABO 95 MM2, 1 FURO E 1 COMPRESSAO, PARA PARAFUSO DE FIXACAO M12</v>
          </cell>
          <cell r="C618" t="str">
            <v>UN</v>
          </cell>
          <cell r="D618">
            <v>3.06</v>
          </cell>
        </row>
        <row r="619">
          <cell r="A619">
            <v>1581</v>
          </cell>
          <cell r="B619" t="str">
            <v>TERMINAL A COMPRESSAO EM COBRE ESTANHADO PARA CABO 120 MM2, 1 FURO E 1 COMPRESSAO, PARA PARAFUSO DE FIXACAO M12</v>
          </cell>
          <cell r="C619" t="str">
            <v>UN</v>
          </cell>
          <cell r="D619">
            <v>4.3</v>
          </cell>
        </row>
        <row r="620">
          <cell r="A620">
            <v>1585</v>
          </cell>
          <cell r="B620" t="str">
            <v>TERMINAL METALICO A PRESSAO PARA 1 CABO DE 16 MM2, COM 1 FURO DE FIXACAO</v>
          </cell>
          <cell r="C620" t="str">
            <v>UN</v>
          </cell>
          <cell r="D620">
            <v>1.99</v>
          </cell>
        </row>
        <row r="621">
          <cell r="A621">
            <v>1586</v>
          </cell>
          <cell r="B621" t="str">
            <v>TERMINAL METALICO A PRESSAO PARA 1 CABO DE 25 MM2, COM 1 FURO DE FIXACAO</v>
          </cell>
          <cell r="C621" t="str">
            <v>UN</v>
          </cell>
          <cell r="D621">
            <v>2.52</v>
          </cell>
        </row>
        <row r="622">
          <cell r="A622">
            <v>1587</v>
          </cell>
          <cell r="B622" t="str">
            <v>TERMINAL METALICO A PRESSAO PARA 1 CABO DE 35 MM2, COM 1 FURO DE FIXACAO</v>
          </cell>
          <cell r="C622" t="str">
            <v>UN</v>
          </cell>
          <cell r="D622">
            <v>2.56</v>
          </cell>
        </row>
        <row r="623">
          <cell r="A623">
            <v>1588</v>
          </cell>
          <cell r="B623" t="str">
            <v>TERMINAL METALICO A PRESSAO PARA 1 CABO DE 50 MM2, COM 1 FURO DE FIXACAO</v>
          </cell>
          <cell r="C623" t="str">
            <v>UN</v>
          </cell>
          <cell r="D623">
            <v>3.52</v>
          </cell>
        </row>
        <row r="624">
          <cell r="A624">
            <v>1589</v>
          </cell>
          <cell r="B624" t="str">
            <v>TERMINAL METALICO A PRESSAO PARA 1 CABO DE 70 MM2, COM 1 FURO DE FIXACAO</v>
          </cell>
          <cell r="C624" t="str">
            <v>UN</v>
          </cell>
          <cell r="D624">
            <v>3.63</v>
          </cell>
        </row>
        <row r="625">
          <cell r="A625">
            <v>1590</v>
          </cell>
          <cell r="B625" t="str">
            <v>TERMINAL METALICO A PRESSAO PARA 1 CABO DE 95 MM2, COM 1 FURO DE FIXACAO</v>
          </cell>
          <cell r="C625" t="str">
            <v>UN</v>
          </cell>
          <cell r="D625">
            <v>6.39</v>
          </cell>
        </row>
        <row r="626">
          <cell r="A626">
            <v>1591</v>
          </cell>
          <cell r="B626" t="str">
            <v>TERMINAL METALICO A PRESSAO PARA 1 CABO DE 120 MM2, COM 1 FURO DE FIXACAO</v>
          </cell>
          <cell r="C626" t="str">
            <v>UN</v>
          </cell>
          <cell r="D626">
            <v>9.48</v>
          </cell>
        </row>
        <row r="627">
          <cell r="A627">
            <v>1593</v>
          </cell>
          <cell r="B627" t="str">
            <v>TERMINAL METALICO A PRESSAO PARA 1 CABO DE 185 MM2, COM 1 FURO DE FIXACAO</v>
          </cell>
          <cell r="C627" t="str">
            <v>UN</v>
          </cell>
          <cell r="D627">
            <v>10.58</v>
          </cell>
        </row>
        <row r="628">
          <cell r="A628">
            <v>1594</v>
          </cell>
          <cell r="B628" t="str">
            <v>TERMINAL METALICO A PRESSAO PARA 1 CABO DE 25 A 35 MM2, COM 2 FUROS PARA FIXACAO</v>
          </cell>
          <cell r="C628" t="str">
            <v>UN</v>
          </cell>
          <cell r="D628">
            <v>14.11</v>
          </cell>
        </row>
        <row r="629">
          <cell r="A629">
            <v>1597</v>
          </cell>
          <cell r="B629" t="str">
            <v>CONECTOR DE ALUMINIO TIPO PRENSA CABO, BITOLA 3/8", PARA CABOS DE DIAMETRO DE 9 A 10 MM</v>
          </cell>
          <cell r="C629" t="str">
            <v>UN</v>
          </cell>
          <cell r="D629">
            <v>4.51</v>
          </cell>
        </row>
        <row r="630">
          <cell r="A630">
            <v>1598</v>
          </cell>
          <cell r="B630" t="str">
            <v>CONECTOR DE ALUMINIO TIPO PRENSA CABO, BITOLA 1/2", PARA CABOS DE DIAMETRO DE 12,5 A 15 MM</v>
          </cell>
          <cell r="C630" t="str">
            <v>UN</v>
          </cell>
          <cell r="D630">
            <v>4.8</v>
          </cell>
        </row>
        <row r="631">
          <cell r="A631">
            <v>1599</v>
          </cell>
          <cell r="B631" t="str">
            <v>CONECTOR DE ALUMINIO TIPO PRENSA CABO, BITOLA 3/4", PARA CABOS DE DIAMETRO DE 17,5 A 20 MM</v>
          </cell>
          <cell r="C631" t="str">
            <v>UN</v>
          </cell>
          <cell r="D631">
            <v>5.57</v>
          </cell>
        </row>
        <row r="632">
          <cell r="A632">
            <v>1600</v>
          </cell>
          <cell r="B632" t="str">
            <v>CONECTOR DE ALUMINIO TIPO PRENSA CABO, BITOLA 1", PARA CABOS DE DIAMETRO DE 22,5 A 25 MM</v>
          </cell>
          <cell r="C632" t="str">
            <v>UN</v>
          </cell>
          <cell r="D632">
            <v>7.09</v>
          </cell>
        </row>
        <row r="633">
          <cell r="A633">
            <v>1601</v>
          </cell>
          <cell r="B633" t="str">
            <v>CONECTOR DE ALUMINIO TIPO PRENSA CABO, BITOLA 1 1/4", PARA CABOS DE DIAMETRO DE 31 A 34 MM</v>
          </cell>
          <cell r="C633" t="str">
            <v>UN</v>
          </cell>
          <cell r="D633">
            <v>16.23</v>
          </cell>
        </row>
        <row r="634">
          <cell r="A634">
            <v>1602</v>
          </cell>
          <cell r="B634" t="str">
            <v>CONECTOR DE ALUMINIO TIPO PRENSA CABO, BITOLA 1 1/2", PARA CABOS DE DIAMETRO DE 37 A 40 MM</v>
          </cell>
          <cell r="C634" t="str">
            <v>UN</v>
          </cell>
          <cell r="D634">
            <v>18.21</v>
          </cell>
        </row>
        <row r="635">
          <cell r="A635">
            <v>1603</v>
          </cell>
          <cell r="B635" t="str">
            <v>CONECTOR DE ALUMINIO TIPO PRENSA CABO, BITOLA 2", PARA CABOS DE DIAMETRO DE 47,5 A 50 MM</v>
          </cell>
          <cell r="C635" t="str">
            <v>UN</v>
          </cell>
          <cell r="D635">
            <v>27.49</v>
          </cell>
        </row>
        <row r="636">
          <cell r="A636">
            <v>1607</v>
          </cell>
          <cell r="B636" t="str">
            <v>CONJUNTO ARRUELAS DE VEDACAO 5/16" PARA TELHA FIBROCIMENTO (UMA ARRUELA METALICA E UMA ARRUELA PVC - CONICAS)</v>
          </cell>
          <cell r="C636" t="str">
            <v>CJ</v>
          </cell>
          <cell r="D636">
            <v>0.15</v>
          </cell>
        </row>
        <row r="637">
          <cell r="A637">
            <v>1612</v>
          </cell>
          <cell r="B637" t="str">
            <v>CONTATOR TRIPOLAR, CORRENTE DE 9 A, TENSAO NOMINAL DE *500* V, CATEGORIA AC-2 E AC-3</v>
          </cell>
          <cell r="C637" t="str">
            <v>UN</v>
          </cell>
          <cell r="D637">
            <v>88.15</v>
          </cell>
        </row>
        <row r="638">
          <cell r="A638">
            <v>1613</v>
          </cell>
          <cell r="B638" t="str">
            <v>CONTATOR TRIPOLAR, CORRENTE DE *110* A, TENSAO NOMINAL DE *500* V, CATEGORIA AC- 2 E AC-3</v>
          </cell>
          <cell r="C638" t="str">
            <v>UN</v>
          </cell>
          <cell r="D638">
            <v>1098.72</v>
          </cell>
        </row>
        <row r="639">
          <cell r="A639">
            <v>1614</v>
          </cell>
          <cell r="B639" t="str">
            <v>CONTATOR TRIPOLAR, CORRENTE DE 32 A, TENSAO NOMINAL DE *500* V, CATEGORIA AC-2 E AC-3</v>
          </cell>
          <cell r="C639" t="str">
            <v>UN</v>
          </cell>
          <cell r="D639">
            <v>199.28</v>
          </cell>
        </row>
        <row r="640">
          <cell r="A640">
            <v>1615</v>
          </cell>
          <cell r="B640" t="str">
            <v>CONTATOR TRIPOLAR, CORRENTE DE 75 A, TENSAO NOMINAL DE *500* V, CATEGORIA AC-2 E AC-3</v>
          </cell>
          <cell r="C640" t="str">
            <v>UN</v>
          </cell>
          <cell r="D640">
            <v>669.27</v>
          </cell>
        </row>
        <row r="641">
          <cell r="A641">
            <v>1616</v>
          </cell>
          <cell r="B641" t="str">
            <v>CONTATOR TRIPOLAR, CORRENTE DE 300 A, TENSAO NOMINAL DE *500* V, CATEGORIA AC-2 E AC-3</v>
          </cell>
          <cell r="C641" t="str">
            <v>UN</v>
          </cell>
          <cell r="D641">
            <v>4360.2700000000004</v>
          </cell>
        </row>
        <row r="642">
          <cell r="A642">
            <v>1617</v>
          </cell>
          <cell r="B642" t="str">
            <v>CONTATOR TRIPOLAR, CORRENTE DE 400 A, TENSAO NOMINAL DE *500* V, CATEGORIA AC-2 E AC-3</v>
          </cell>
          <cell r="C642" t="str">
            <v>UN</v>
          </cell>
          <cell r="D642">
            <v>5205.22</v>
          </cell>
        </row>
        <row r="643">
          <cell r="A643">
            <v>1618</v>
          </cell>
          <cell r="B643" t="str">
            <v>CONTATOR TRIPOLAR, CORRENTE DE 95 A, TENSAO NOMINAL DE *500* V, CATEGORIA AC-2 E AC-3</v>
          </cell>
          <cell r="C643" t="str">
            <v>UN</v>
          </cell>
          <cell r="D643">
            <v>919.68</v>
          </cell>
        </row>
        <row r="644">
          <cell r="A644">
            <v>1619</v>
          </cell>
          <cell r="B644" t="str">
            <v>CONTATOR TRIPOLAR, CORRENTE DE 25 A, TENSAO NOMINAL DE *500* V, CATEGORIA AC-2 E AC-3</v>
          </cell>
          <cell r="C644" t="str">
            <v>UN</v>
          </cell>
          <cell r="D644">
            <v>128.76</v>
          </cell>
        </row>
        <row r="645">
          <cell r="A645">
            <v>1620</v>
          </cell>
          <cell r="B645" t="str">
            <v>CONTATOR TRIPOLAR, CORRENTE DE *38* A, TENSAO NOMINAL DE *500* V, CATEGORIA AC-2 E AC-3</v>
          </cell>
          <cell r="C645" t="str">
            <v>UN</v>
          </cell>
          <cell r="D645">
            <v>241.78</v>
          </cell>
        </row>
        <row r="646">
          <cell r="A646">
            <v>1621</v>
          </cell>
          <cell r="B646" t="str">
            <v>CONTATOR TRIPOLAR, CORRENTE DE 45 A, TENSAO NOMINAL DE *500* V, CATEGORIA AC-2 E AC-3</v>
          </cell>
          <cell r="C646" t="str">
            <v>UN</v>
          </cell>
          <cell r="D646">
            <v>356.4</v>
          </cell>
        </row>
        <row r="647">
          <cell r="A647">
            <v>1622</v>
          </cell>
          <cell r="B647" t="str">
            <v>CONTATOR TRIPOLAR, CORRENTE DE *265* A, TENSAO NOMINAL DE *500* V, CATEGORIA AC- 2 E AC-3</v>
          </cell>
          <cell r="C647" t="str">
            <v>UN</v>
          </cell>
          <cell r="D647">
            <v>3708.2</v>
          </cell>
        </row>
        <row r="648">
          <cell r="A648">
            <v>1623</v>
          </cell>
          <cell r="B648" t="str">
            <v>CONTATOR TRIPOLAR, CORRENTE DE 12 A, TENSAO NOMINAL DE *500* V, CATEGORIA AC-2 E AC-3</v>
          </cell>
          <cell r="C648" t="str">
            <v>UN</v>
          </cell>
          <cell r="D648">
            <v>93.6</v>
          </cell>
        </row>
        <row r="649">
          <cell r="A649">
            <v>1624</v>
          </cell>
          <cell r="B649" t="str">
            <v>CONTATOR TRIPOLAR, CORRENTE DE 630 A, TENSAO NOMINAL DE *500* V, CATEGORIA AC-2 E AC-3</v>
          </cell>
          <cell r="C649" t="str">
            <v>UN</v>
          </cell>
          <cell r="D649">
            <v>12794.69</v>
          </cell>
        </row>
        <row r="650">
          <cell r="A650">
            <v>1625</v>
          </cell>
          <cell r="B650" t="str">
            <v>CONTATOR TRIPOLAR, CORRENTE DE *22* A, TENSAO NOMINAL DE *500* V, CATEGORIA AC-2 E AC-3</v>
          </cell>
          <cell r="C650" t="str">
            <v>UN</v>
          </cell>
          <cell r="D650">
            <v>114.77</v>
          </cell>
        </row>
        <row r="651">
          <cell r="A651">
            <v>1626</v>
          </cell>
          <cell r="B651" t="str">
            <v>CONTATOR TRIPOLAR, CORRENTE DE *185* A, TENSAO NOMINAL DE *500* V, CATEGORIA AC- 2 E AC-3</v>
          </cell>
          <cell r="C651" t="str">
            <v>UN</v>
          </cell>
          <cell r="D651">
            <v>1643.27</v>
          </cell>
        </row>
        <row r="652">
          <cell r="A652">
            <v>1627</v>
          </cell>
          <cell r="B652" t="str">
            <v>CONTATOR TRIPOLAR, CORRENTE DE *65* A, TENSAO NOMINAL DE *500* V, CATEGORIA AC-2 E AC-3</v>
          </cell>
          <cell r="C652" t="str">
            <v>UN</v>
          </cell>
          <cell r="D652">
            <v>462.15</v>
          </cell>
        </row>
        <row r="653">
          <cell r="A653">
            <v>1629</v>
          </cell>
          <cell r="B653" t="str">
            <v>CONTATOR TRIPOLAR, CORRENTE DE *500* A, TENSAO NOMINAL DE *500* V, CATEGORIA AC- 2 E AC-3</v>
          </cell>
          <cell r="C653" t="str">
            <v>UN</v>
          </cell>
          <cell r="D653">
            <v>9024.8799999999992</v>
          </cell>
        </row>
        <row r="654">
          <cell r="A654">
            <v>1630</v>
          </cell>
          <cell r="B654" t="str">
            <v>CONTATOR TRIPOLAR, CORRENTE DE 250 A, TENSAO NOMINAL DE *500* V, PARA ACIONAMENTO DE CAPACITORES</v>
          </cell>
          <cell r="C654" t="str">
            <v>UN</v>
          </cell>
          <cell r="D654">
            <v>2834.99</v>
          </cell>
        </row>
        <row r="655">
          <cell r="A655">
            <v>1631</v>
          </cell>
          <cell r="B655" t="str">
            <v>CAPACITOR TRIFASICO, POTENCIA 2,5 KVAR, TENSAO 220 V, FORNECIDO COM CAPA PROTETORA, RESISTOR INTERNO A UNIDADE CAPACITIVA</v>
          </cell>
          <cell r="C655" t="str">
            <v>UN</v>
          </cell>
          <cell r="D655">
            <v>109.47</v>
          </cell>
        </row>
        <row r="656">
          <cell r="A656">
            <v>1633</v>
          </cell>
          <cell r="B656" t="str">
            <v>CAPACITOR TRIFASICO, POTENCIA 5 KVAR, TENSAO 220 V, FORNECIDO COM CAPA PROTETORA, RESISTOR INTERNO A UNIDADE CAPACITIVA</v>
          </cell>
          <cell r="C656" t="str">
            <v>UN</v>
          </cell>
          <cell r="D656">
            <v>186</v>
          </cell>
        </row>
        <row r="657">
          <cell r="A657">
            <v>1634</v>
          </cell>
          <cell r="B657" t="str">
            <v>CORDEL DETONANTE, NP 10 G/M</v>
          </cell>
          <cell r="C657" t="str">
            <v>M</v>
          </cell>
          <cell r="D657">
            <v>4.5199999999999996</v>
          </cell>
        </row>
        <row r="658">
          <cell r="A658">
            <v>1647</v>
          </cell>
          <cell r="B658" t="str">
            <v>CRUZETA DE FERRO GALVANIZADO, COM ROSCA BSP, DE 1/2"</v>
          </cell>
          <cell r="C658" t="str">
            <v>UN</v>
          </cell>
          <cell r="D658">
            <v>14.7</v>
          </cell>
        </row>
        <row r="659">
          <cell r="A659">
            <v>1648</v>
          </cell>
          <cell r="B659" t="str">
            <v>CRUZETA DE FERRO GALVANIZADO, COM ROSCA BSP, DE 1"</v>
          </cell>
          <cell r="C659" t="str">
            <v>UN</v>
          </cell>
          <cell r="D659">
            <v>28.23</v>
          </cell>
        </row>
        <row r="660">
          <cell r="A660">
            <v>1649</v>
          </cell>
          <cell r="B660" t="str">
            <v>CRUZETA DE FERRO GALVANIZADO, COM ROSCA BSP, DE 1 1/2"</v>
          </cell>
          <cell r="C660" t="str">
            <v>UN</v>
          </cell>
          <cell r="D660">
            <v>52.42</v>
          </cell>
        </row>
        <row r="661">
          <cell r="A661">
            <v>1650</v>
          </cell>
          <cell r="B661" t="str">
            <v>CRUZETA DE FERRO GALVANIZADO, COM ROSCA BSP, DE 2"</v>
          </cell>
          <cell r="C661" t="str">
            <v>UN</v>
          </cell>
          <cell r="D661">
            <v>72.400000000000006</v>
          </cell>
        </row>
        <row r="662">
          <cell r="A662">
            <v>1651</v>
          </cell>
          <cell r="B662" t="str">
            <v>CRUZETA DE FERRO GALVANIZADO, COM ROSCA BSP, DE 2 1/2"</v>
          </cell>
          <cell r="C662" t="str">
            <v>UN</v>
          </cell>
          <cell r="D662">
            <v>130.97999999999999</v>
          </cell>
        </row>
        <row r="663">
          <cell r="A663">
            <v>1652</v>
          </cell>
          <cell r="B663" t="str">
            <v>CRUZETA DE FERRO GALVANIZADO, COM ROSCA BSP, DE 3"</v>
          </cell>
          <cell r="C663" t="str">
            <v>UN</v>
          </cell>
          <cell r="D663">
            <v>187.99</v>
          </cell>
        </row>
        <row r="664">
          <cell r="A664">
            <v>1653</v>
          </cell>
          <cell r="B664" t="str">
            <v>CRUZETA DE FERRO GALVANIZADO, COM ROSCA BSP, DE 1 1/4"</v>
          </cell>
          <cell r="C664" t="str">
            <v>UN</v>
          </cell>
          <cell r="D664">
            <v>41.06</v>
          </cell>
        </row>
        <row r="665">
          <cell r="A665">
            <v>1654</v>
          </cell>
          <cell r="B665" t="str">
            <v>CRUZETA DE FERRO GALVANIZADO, COM ROSCA BSP, DE 3/4"</v>
          </cell>
          <cell r="C665" t="str">
            <v>UN</v>
          </cell>
          <cell r="D665">
            <v>20.18</v>
          </cell>
        </row>
        <row r="666">
          <cell r="A666">
            <v>1725</v>
          </cell>
          <cell r="B666" t="str">
            <v>CRUZETA PVC PBA, JE, BBBB, DN 50 / DE 60 MM (NBR 5647)</v>
          </cell>
          <cell r="C666" t="str">
            <v>UN</v>
          </cell>
          <cell r="D666">
            <v>17.829999999999998</v>
          </cell>
        </row>
        <row r="667">
          <cell r="A667">
            <v>1727</v>
          </cell>
          <cell r="B667" t="str">
            <v>CRUZETA DE REDUCAO PVC PBA, JE, BBBB, DN 75 X 50 / DE 85 X 60 MM (NBR 5647)</v>
          </cell>
          <cell r="C667" t="str">
            <v>UN</v>
          </cell>
          <cell r="D667">
            <v>61.81</v>
          </cell>
        </row>
        <row r="668">
          <cell r="A668">
            <v>1743</v>
          </cell>
          <cell r="B668" t="str">
            <v>CUBA ACO INOX (AISI 304) DE EMBUTIR COM VALVULA 3 1/2 ", DE *46 X 30 X 12* CM</v>
          </cell>
          <cell r="C668" t="str">
            <v>UN</v>
          </cell>
          <cell r="D668">
            <v>111.77</v>
          </cell>
        </row>
        <row r="669">
          <cell r="A669">
            <v>1744</v>
          </cell>
          <cell r="B669" t="str">
            <v>CUBA ACO INOX (AISI 304) DE EMBUTIR COM VALVULA 3 1/2 ", DE *40 X 34 X 12* CM</v>
          </cell>
          <cell r="C669" t="str">
            <v>UN</v>
          </cell>
          <cell r="D669">
            <v>85.12</v>
          </cell>
        </row>
        <row r="670">
          <cell r="A670">
            <v>1745</v>
          </cell>
          <cell r="B670" t="str">
            <v>BANCA/PIA DE ACO INOXIDAVEL (AISI 430) COM 1 CUBA CENTRAL, SEM VALVULA, ESCORREDOR DUPLO, DE *0,55 X 1,60* M</v>
          </cell>
          <cell r="C670" t="str">
            <v>UN</v>
          </cell>
          <cell r="D670">
            <v>179.07</v>
          </cell>
        </row>
        <row r="671">
          <cell r="A671">
            <v>1746</v>
          </cell>
          <cell r="B671" t="str">
            <v>BANCA/PIA DE ACO INOXIDAVEL (AISI 430) COM 1 CUBA CENTRAL, COM VALVULA, ESCORREDOR DUPLO, DE *0,55 X 1,20* M</v>
          </cell>
          <cell r="C671" t="str">
            <v>UN</v>
          </cell>
          <cell r="D671">
            <v>154.06</v>
          </cell>
        </row>
        <row r="672">
          <cell r="A672">
            <v>1747</v>
          </cell>
          <cell r="B672" t="str">
            <v>CUBA ACO INOX (AISI 304) DE EMBUTIR COM VALVULA DE 3 1/2 ", DE *56 X 33 X 12* CM</v>
          </cell>
          <cell r="C672" t="str">
            <v>UN</v>
          </cell>
          <cell r="D672">
            <v>122.89</v>
          </cell>
        </row>
        <row r="673">
          <cell r="A673">
            <v>1748</v>
          </cell>
          <cell r="B673" t="str">
            <v>BANCA/PIA DE ACO INOXIDAVEL (AISI 430) COM 1 CUBA CENTRAL, COM VALVULA, ESCORREDOR DUPLO, DE *0,55 X 1,40* M</v>
          </cell>
          <cell r="C673" t="str">
            <v>UN</v>
          </cell>
          <cell r="D673">
            <v>204.86</v>
          </cell>
        </row>
        <row r="674">
          <cell r="A674">
            <v>1749</v>
          </cell>
          <cell r="B674" t="str">
            <v>BANCA/PIA DE ACO INOXIDAVEL (AISI 430) COM 1 CUBA CENTRAL, COM VALVULA, ESCORREDOR DUPLO, DE *0,55 X 1,80* M</v>
          </cell>
          <cell r="C674" t="str">
            <v>UN</v>
          </cell>
          <cell r="D674">
            <v>296.81</v>
          </cell>
        </row>
        <row r="675">
          <cell r="A675">
            <v>1750</v>
          </cell>
          <cell r="B675" t="str">
            <v>BANCA/PIA DE ACO INOXIDAVEL (AISI 430) COM 2 CUBAS, COM VALVULAS, ESCORREDOR DUPLO, DE *0,55 X 2,00* M</v>
          </cell>
          <cell r="C675" t="str">
            <v>UN</v>
          </cell>
          <cell r="D675">
            <v>418.47</v>
          </cell>
        </row>
        <row r="676">
          <cell r="A676">
            <v>1775</v>
          </cell>
          <cell r="B676" t="str">
            <v>CURVA 45 GRAUS DE FERRO GALVANIZADO, COM ROSCA BSP FEMEA, DE 1/2"</v>
          </cell>
          <cell r="C676" t="str">
            <v>UN</v>
          </cell>
          <cell r="D676">
            <v>12.3</v>
          </cell>
        </row>
        <row r="677">
          <cell r="A677">
            <v>1776</v>
          </cell>
          <cell r="B677" t="str">
            <v>CURVA 45 GRAUS DE FERRO GALVANIZADO, COM ROSCA BSP FEMEA, DE 1"</v>
          </cell>
          <cell r="C677" t="str">
            <v>UN</v>
          </cell>
          <cell r="D677">
            <v>33.46</v>
          </cell>
        </row>
        <row r="678">
          <cell r="A678">
            <v>1777</v>
          </cell>
          <cell r="B678" t="str">
            <v>CURVA 45 GRAUS DE FERRO GALVANIZADO, COM ROSCA BSP FEMEA, DE 1 1/2"</v>
          </cell>
          <cell r="C678" t="str">
            <v>UN</v>
          </cell>
          <cell r="D678">
            <v>56.52</v>
          </cell>
        </row>
        <row r="679">
          <cell r="A679">
            <v>1778</v>
          </cell>
          <cell r="B679" t="str">
            <v>CURVA 45 GRAUS DE FERRO GALVANIZADO, COM ROSCA BSP FEMEA, DE 2 1/2"</v>
          </cell>
          <cell r="C679" t="str">
            <v>UN</v>
          </cell>
          <cell r="D679">
            <v>136.82</v>
          </cell>
        </row>
        <row r="680">
          <cell r="A680">
            <v>1779</v>
          </cell>
          <cell r="B680" t="str">
            <v>CURVA 45 GRAUS DE FERRO GALVANIZADO, COM ROSCA BSP FEMEA, DE 3"</v>
          </cell>
          <cell r="C680" t="str">
            <v>UN</v>
          </cell>
          <cell r="D680">
            <v>198.99</v>
          </cell>
        </row>
        <row r="681">
          <cell r="A681">
            <v>1780</v>
          </cell>
          <cell r="B681" t="str">
            <v>CURVA 45 GRAUS DE FERRO GALVANIZADO, COM ROSCA BSP FEMEA, DE 4"</v>
          </cell>
          <cell r="C681" t="str">
            <v>UN</v>
          </cell>
          <cell r="D681">
            <v>410.22</v>
          </cell>
        </row>
        <row r="682">
          <cell r="A682">
            <v>1781</v>
          </cell>
          <cell r="B682" t="str">
            <v>CURVA 45 GRAUS DE FERRO GALVANIZADO, COM ROSCA BSP MACHO/FEMEA, DE 1"</v>
          </cell>
          <cell r="C682" t="str">
            <v>UN</v>
          </cell>
          <cell r="D682">
            <v>22.34</v>
          </cell>
        </row>
        <row r="683">
          <cell r="A683">
            <v>1782</v>
          </cell>
          <cell r="B683" t="str">
            <v>CURVA 45 GRAUS DE FERRO GALVANIZADO, COM ROSCA BSP MACHO/FEMEA, DE 1 1/4"</v>
          </cell>
          <cell r="C683" t="str">
            <v>UN</v>
          </cell>
          <cell r="D683">
            <v>34.29</v>
          </cell>
        </row>
        <row r="684">
          <cell r="A684">
            <v>1783</v>
          </cell>
          <cell r="B684" t="str">
            <v>CURVA 45 GRAUS DE FERRO GALVANIZADO, COM ROSCA BSP MACHO/FEMEA, DE 1 1/2"</v>
          </cell>
          <cell r="C684" t="str">
            <v>UN</v>
          </cell>
          <cell r="D684">
            <v>43.37</v>
          </cell>
        </row>
        <row r="685">
          <cell r="A685">
            <v>1784</v>
          </cell>
          <cell r="B685" t="str">
            <v>CURVA 45 GRAUS DE FERRO GALVANIZADO, COM ROSCA BSP MACHO/FEMEA, DE 2 1/2"</v>
          </cell>
          <cell r="C685" t="str">
            <v>UN</v>
          </cell>
          <cell r="D685">
            <v>122.47</v>
          </cell>
        </row>
        <row r="686">
          <cell r="A686">
            <v>1786</v>
          </cell>
          <cell r="B686" t="str">
            <v>CURVA 90 GRAUS DE FERRO GALVANIZADO, COM ROSCA BSP FEMEA, DE 1/2"</v>
          </cell>
          <cell r="C686" t="str">
            <v>UN</v>
          </cell>
          <cell r="D686">
            <v>10.8</v>
          </cell>
        </row>
        <row r="687">
          <cell r="A687">
            <v>1787</v>
          </cell>
          <cell r="B687" t="str">
            <v>CURVA 90 GRAUS DE FERRO GALVANIZADO, COM ROSCA BSP FEMEA, DE 1"</v>
          </cell>
          <cell r="C687" t="str">
            <v>UN</v>
          </cell>
          <cell r="D687">
            <v>25.85</v>
          </cell>
        </row>
        <row r="688">
          <cell r="A688">
            <v>1788</v>
          </cell>
          <cell r="B688" t="str">
            <v>CURVA 90 GRAUS DE FERRO GALVANIZADO, COM ROSCA BSP FEMEA, DE 1 1/4"</v>
          </cell>
          <cell r="C688" t="str">
            <v>UN</v>
          </cell>
          <cell r="D688">
            <v>43.48</v>
          </cell>
        </row>
        <row r="689">
          <cell r="A689">
            <v>1789</v>
          </cell>
          <cell r="B689" t="str">
            <v>CURVA 90 GRAUS DE FERRO GALVANIZADO, COM ROSCA BSP FEMEA, DE 1 1/2"</v>
          </cell>
          <cell r="C689" t="str">
            <v>UN</v>
          </cell>
          <cell r="D689">
            <v>54.25</v>
          </cell>
        </row>
        <row r="690">
          <cell r="A690">
            <v>1790</v>
          </cell>
          <cell r="B690" t="str">
            <v>CURVA 90 GRAUS DE FERRO GALVANIZADO, COM ROSCA BSP FEMEA, DE 2"</v>
          </cell>
          <cell r="C690" t="str">
            <v>UN</v>
          </cell>
          <cell r="D690">
            <v>90.35</v>
          </cell>
        </row>
        <row r="691">
          <cell r="A691">
            <v>1791</v>
          </cell>
          <cell r="B691" t="str">
            <v>CURVA 90 GRAUS DE FERRO GALVANIZADO, COM ROSCA BSP FEMEA, DE 2 1/2"</v>
          </cell>
          <cell r="C691" t="str">
            <v>UN</v>
          </cell>
          <cell r="D691">
            <v>156.79</v>
          </cell>
        </row>
        <row r="692">
          <cell r="A692">
            <v>1792</v>
          </cell>
          <cell r="B692" t="str">
            <v>CURVA 90 GRAUS DE FERRO GALVANIZADO, COM ROSCA BSP FEMEA, DE 3"</v>
          </cell>
          <cell r="C692" t="str">
            <v>UN</v>
          </cell>
          <cell r="D692">
            <v>211.64</v>
          </cell>
        </row>
        <row r="693">
          <cell r="A693">
            <v>1793</v>
          </cell>
          <cell r="B693" t="str">
            <v>CURVA 90 GRAUS DE FERRO GALVANIZADO, COM ROSCA BSP FEMEA, DE 4"</v>
          </cell>
          <cell r="C693" t="str">
            <v>UN</v>
          </cell>
          <cell r="D693">
            <v>427.66</v>
          </cell>
        </row>
        <row r="694">
          <cell r="A694">
            <v>1794</v>
          </cell>
          <cell r="B694" t="str">
            <v>CURVA 90 GRAUS DE FERRO GALVANIZADO, COM ROSCA BSP MACHO, DE 1/2"</v>
          </cell>
          <cell r="C694" t="str">
            <v>UN</v>
          </cell>
          <cell r="D694">
            <v>11.28</v>
          </cell>
        </row>
        <row r="695">
          <cell r="A695">
            <v>1795</v>
          </cell>
          <cell r="B695" t="str">
            <v>CURVA 90 GRAUS DE FERRO GALVANIZADO, COM ROSCA BSP MACHO, DE 3/4"</v>
          </cell>
          <cell r="C695" t="str">
            <v>UN</v>
          </cell>
          <cell r="D695">
            <v>15.62</v>
          </cell>
        </row>
        <row r="696">
          <cell r="A696">
            <v>1796</v>
          </cell>
          <cell r="B696" t="str">
            <v>CURVA 90 GRAUS DE FERRO GALVANIZADO, COM ROSCA BSP MACHO, DE 1 1/4"</v>
          </cell>
          <cell r="C696" t="str">
            <v>UN</v>
          </cell>
          <cell r="D696">
            <v>47.25</v>
          </cell>
        </row>
        <row r="697">
          <cell r="A697">
            <v>1797</v>
          </cell>
          <cell r="B697" t="str">
            <v>CURVA 90 GRAUS DE FERRO GALVANIZADO, COM ROSCA BSP MACHO, DE 1 1/2"</v>
          </cell>
          <cell r="C697" t="str">
            <v>UN</v>
          </cell>
          <cell r="D697">
            <v>61.6</v>
          </cell>
        </row>
        <row r="698">
          <cell r="A698">
            <v>1798</v>
          </cell>
          <cell r="B698" t="str">
            <v>CURVA 90 GRAUS DE FERRO GALVANIZADO, COM ROSCA BSP MACHO, DE 2"</v>
          </cell>
          <cell r="C698" t="str">
            <v>UN</v>
          </cell>
          <cell r="D698">
            <v>87.4</v>
          </cell>
        </row>
        <row r="699">
          <cell r="A699">
            <v>1799</v>
          </cell>
          <cell r="B699" t="str">
            <v>CURVA 90 GRAUS DE FERRO GALVANIZADO, COM ROSCA BSP MACHO, DE 3"</v>
          </cell>
          <cell r="C699" t="str">
            <v>UN</v>
          </cell>
          <cell r="D699">
            <v>254.38</v>
          </cell>
        </row>
        <row r="700">
          <cell r="A700">
            <v>1800</v>
          </cell>
          <cell r="B700" t="str">
            <v>CURVA 90 GRAUS DE FERRO GALVANIZADO, COM ROSCA BSP MACHO, DE 4"</v>
          </cell>
          <cell r="C700" t="str">
            <v>UN</v>
          </cell>
          <cell r="D700">
            <v>485.66</v>
          </cell>
        </row>
        <row r="701">
          <cell r="A701">
            <v>1802</v>
          </cell>
          <cell r="B701" t="str">
            <v>CURVA 90 GRAUS DE FERRO GALVANIZADO, COM ROSCA BSP MACHO, DE 6"</v>
          </cell>
          <cell r="C701" t="str">
            <v>UN</v>
          </cell>
          <cell r="D701">
            <v>1214.8399999999999</v>
          </cell>
        </row>
        <row r="702">
          <cell r="A702">
            <v>1803</v>
          </cell>
          <cell r="B702" t="str">
            <v>CURVA 90 GRAUS DE FERRO GALVANIZADO, COM ROSCA BSP MACHO/FEMEA, DE 1/2"</v>
          </cell>
          <cell r="C702" t="str">
            <v>UN</v>
          </cell>
          <cell r="D702">
            <v>10.56</v>
          </cell>
        </row>
        <row r="703">
          <cell r="A703">
            <v>1804</v>
          </cell>
          <cell r="B703" t="str">
            <v>CURVA 90 GRAUS DE FERRO GALVANIZADO, COM ROSCA BSP MACHO/FEMEA, DE 3/4"</v>
          </cell>
          <cell r="C703" t="str">
            <v>UN</v>
          </cell>
          <cell r="D703">
            <v>15.03</v>
          </cell>
        </row>
        <row r="704">
          <cell r="A704">
            <v>1805</v>
          </cell>
          <cell r="B704" t="str">
            <v>CURVA 90 GRAUS DE FERRO GALVANIZADO, COM ROSCA BSP MACHO/FEMEA, DE 1"</v>
          </cell>
          <cell r="C704" t="str">
            <v>UN</v>
          </cell>
          <cell r="D704">
            <v>24.25</v>
          </cell>
        </row>
        <row r="705">
          <cell r="A705">
            <v>1806</v>
          </cell>
          <cell r="B705" t="str">
            <v>CURVA 90 GRAUS DE FERRO GALVANIZADO, COM ROSCA BSP MACHO/FEMEA, DE 2"</v>
          </cell>
          <cell r="C705" t="str">
            <v>UN</v>
          </cell>
          <cell r="D705">
            <v>85.26</v>
          </cell>
        </row>
        <row r="706">
          <cell r="A706">
            <v>1807</v>
          </cell>
          <cell r="B706" t="str">
            <v>CURVA 90 GRAUS DE FERRO GALVANIZADO, COM ROSCA BSP MACHO/FEMEA, DE 3"</v>
          </cell>
          <cell r="C706" t="str">
            <v>UN</v>
          </cell>
          <cell r="D706">
            <v>204.87</v>
          </cell>
        </row>
        <row r="707">
          <cell r="A707">
            <v>1808</v>
          </cell>
          <cell r="B707" t="str">
            <v>CURVA 90 GRAUS DE FERRO GALVANIZADO, COM ROSCA BSP MACHO/FEMEA, DE 4"</v>
          </cell>
          <cell r="C707" t="str">
            <v>UN</v>
          </cell>
          <cell r="D707">
            <v>410.73</v>
          </cell>
        </row>
        <row r="708">
          <cell r="A708">
            <v>1809</v>
          </cell>
          <cell r="B708" t="str">
            <v>CURVA 90 GRAUS DE FERRO GALVANIZADO, COM ROSCA BSP MACHO/FEMEA, DE 1 1/2"</v>
          </cell>
          <cell r="C708" t="str">
            <v>UN</v>
          </cell>
          <cell r="D708">
            <v>50.86</v>
          </cell>
        </row>
        <row r="709">
          <cell r="A709">
            <v>1810</v>
          </cell>
          <cell r="B709" t="str">
            <v>CURVA 45 GRAUS DE FERRO GALVANIZADO, COM ROSCA BSP MACHO/FEMEA, DE 2"</v>
          </cell>
          <cell r="C709" t="str">
            <v>UN</v>
          </cell>
          <cell r="D709">
            <v>67.930000000000007</v>
          </cell>
        </row>
        <row r="710">
          <cell r="A710">
            <v>1811</v>
          </cell>
          <cell r="B710" t="str">
            <v>CURVA 45 GRAUS DE FERRO GALVANIZADO, COM ROSCA BSP MACHO/FEMEA, DE 3/4"</v>
          </cell>
          <cell r="C710" t="str">
            <v>UN</v>
          </cell>
          <cell r="D710">
            <v>14.69</v>
          </cell>
        </row>
        <row r="711">
          <cell r="A711">
            <v>1812</v>
          </cell>
          <cell r="B711" t="str">
            <v>CURVA 45 GRAUS DE FERRO GALVANIZADO, COM ROSCA BSP MACHO/FEMEA, DE 3"</v>
          </cell>
          <cell r="C711" t="str">
            <v>UN</v>
          </cell>
          <cell r="D711">
            <v>171.49</v>
          </cell>
        </row>
        <row r="712">
          <cell r="A712">
            <v>1813</v>
          </cell>
          <cell r="B712" t="str">
            <v>CURVA 90 GRAUS DE FERRO GALVANIZADO, COM ROSCA BSP FEMEA, DE 3/4"</v>
          </cell>
          <cell r="C712" t="str">
            <v>UN</v>
          </cell>
          <cell r="D712">
            <v>17.13</v>
          </cell>
        </row>
        <row r="713">
          <cell r="A713">
            <v>1814</v>
          </cell>
          <cell r="B713" t="str">
            <v>CURVA 90 GRAUS DE FERRO GALVANIZADO, COM ROSCA BSP MACHO/FEMEA, DE 1 1/4"</v>
          </cell>
          <cell r="C713" t="str">
            <v>UN</v>
          </cell>
          <cell r="D713">
            <v>41.78</v>
          </cell>
        </row>
        <row r="714">
          <cell r="A714">
            <v>1815</v>
          </cell>
          <cell r="B714" t="str">
            <v>CURVA 90 GRAUS DE FERRO GALVANIZADO, COM ROSCA BSP MACHO, DE 2 1/2"</v>
          </cell>
          <cell r="C714" t="str">
            <v>UN</v>
          </cell>
          <cell r="D714">
            <v>195.32</v>
          </cell>
        </row>
        <row r="715">
          <cell r="A715">
            <v>1816</v>
          </cell>
          <cell r="B715" t="str">
            <v>CURVA 90 GRAUS DE FERRO GALVANIZADO, COM ROSCA BSP MACHO, DE 1"</v>
          </cell>
          <cell r="C715" t="str">
            <v>UN</v>
          </cell>
          <cell r="D715">
            <v>25.43</v>
          </cell>
        </row>
        <row r="716">
          <cell r="A716">
            <v>1817</v>
          </cell>
          <cell r="B716" t="str">
            <v>CURVA 45 GRAUS DE FERRO GALVANIZADO, COM ROSCA BSP MACHO/FEMEA, DE 1/2"</v>
          </cell>
          <cell r="C716" t="str">
            <v>UN</v>
          </cell>
          <cell r="D716">
            <v>10.220000000000001</v>
          </cell>
        </row>
        <row r="717">
          <cell r="A717">
            <v>1818</v>
          </cell>
          <cell r="B717" t="str">
            <v>CURVA 45 GRAUS DE FERRO GALVANIZADO, COM ROSCA BSP FEMEA, DE 2"</v>
          </cell>
          <cell r="C717" t="str">
            <v>UN</v>
          </cell>
          <cell r="D717">
            <v>90.82</v>
          </cell>
        </row>
        <row r="718">
          <cell r="A718">
            <v>1819</v>
          </cell>
          <cell r="B718" t="str">
            <v>CURVA 45 GRAUS DE FERRO GALVANIZADO, COM ROSCA BSP FEMEA, DE 1 1/4"</v>
          </cell>
          <cell r="C718" t="str">
            <v>UN</v>
          </cell>
          <cell r="D718">
            <v>41.12</v>
          </cell>
        </row>
        <row r="719">
          <cell r="A719">
            <v>1820</v>
          </cell>
          <cell r="B719" t="str">
            <v>CURVA 45 GRAUS DE FERRO GALVANIZADO, COM ROSCA BSP FEMEA, DE 3/4"</v>
          </cell>
          <cell r="C719" t="str">
            <v>UN</v>
          </cell>
          <cell r="D719">
            <v>17.760000000000002</v>
          </cell>
        </row>
        <row r="720">
          <cell r="A720">
            <v>1821</v>
          </cell>
          <cell r="B720" t="str">
            <v>CURVA 90 GRAUS DE FERRO GALVANIZADO, COM ROSCA BSP MACHO/FEMEA, DE 2 1/2"</v>
          </cell>
          <cell r="C720" t="str">
            <v>UN</v>
          </cell>
          <cell r="D720">
            <v>143.25</v>
          </cell>
        </row>
        <row r="721">
          <cell r="A721">
            <v>1823</v>
          </cell>
          <cell r="B721" t="str">
            <v>CURVA PVC PBA, JE, PB, 22 GRAUS, DN 75 / DE 85 MM, PARA REDE AGUA (NBR 10351)</v>
          </cell>
          <cell r="C721" t="str">
            <v>UN</v>
          </cell>
          <cell r="D721">
            <v>23.33</v>
          </cell>
        </row>
        <row r="722">
          <cell r="A722">
            <v>1824</v>
          </cell>
          <cell r="B722" t="str">
            <v>CURVA PVC PBA, JE, PB, 90 GRAUS, DN 75 / DE 85 MM, PARA REDE AGUA (NBR 10351)</v>
          </cell>
          <cell r="C722" t="str">
            <v>UN</v>
          </cell>
          <cell r="D722">
            <v>26.54</v>
          </cell>
        </row>
        <row r="723">
          <cell r="A723">
            <v>1825</v>
          </cell>
          <cell r="B723" t="str">
            <v>CURVA PVC PBA, JE, PB, 45 GRAUS, DN 75 / DE 85 MM, PARA REDE AGUA (NBR 10351)</v>
          </cell>
          <cell r="C723" t="str">
            <v>UN</v>
          </cell>
          <cell r="D723">
            <v>23.29</v>
          </cell>
        </row>
        <row r="724">
          <cell r="A724">
            <v>1827</v>
          </cell>
          <cell r="B724" t="str">
            <v>CURVA PVC PBA, JE, PB, 45 GRAUS, DN 100 / DE 110 MM, PARA REDE AGUA (NBR 10351)</v>
          </cell>
          <cell r="C724" t="str">
            <v>UN</v>
          </cell>
          <cell r="D724">
            <v>41.97</v>
          </cell>
        </row>
        <row r="725">
          <cell r="A725">
            <v>1828</v>
          </cell>
          <cell r="B725" t="str">
            <v>CURVA PVC PBA, JE, PB, 90 GRAUS, DN 100 / DE 110 MM, PARA REDE AGUA (NBR 10351)</v>
          </cell>
          <cell r="C725" t="str">
            <v>UN</v>
          </cell>
          <cell r="D725">
            <v>47.55</v>
          </cell>
        </row>
        <row r="726">
          <cell r="A726">
            <v>1831</v>
          </cell>
          <cell r="B726" t="str">
            <v>CURVA PVC PBA, JE, PB, 45 GRAUS, DN 50 / DE 60 MM, PARA REDE AGUA (NBR 10351)</v>
          </cell>
          <cell r="C726" t="str">
            <v>UN</v>
          </cell>
          <cell r="D726">
            <v>10.38</v>
          </cell>
        </row>
        <row r="727">
          <cell r="A727">
            <v>1835</v>
          </cell>
          <cell r="B727" t="str">
            <v>CURVA PVC PBA, JE, PB, 22 GRAUS, DN 50 / DE 60 MM, PARA REDE AGUA (NBR 10351)</v>
          </cell>
          <cell r="C727" t="str">
            <v>UN</v>
          </cell>
          <cell r="D727">
            <v>9.99</v>
          </cell>
        </row>
        <row r="728">
          <cell r="A728">
            <v>1836</v>
          </cell>
          <cell r="B728" t="str">
            <v>CURVA PVC, PB, JE, 45 GRAUS, DN 200 MM, PARA REDE COLETORA ESGOTO (NBR 10569)</v>
          </cell>
          <cell r="C728" t="str">
            <v>UN</v>
          </cell>
          <cell r="D728">
            <v>156.85</v>
          </cell>
        </row>
        <row r="729">
          <cell r="A729">
            <v>1837</v>
          </cell>
          <cell r="B729" t="str">
            <v>CURVA PVC, PB, JE, 45 GRAUS, DN 250 MM, PARA REDE COLETORA ESGOTO (NBR 10569)</v>
          </cell>
          <cell r="C729" t="str">
            <v>UN</v>
          </cell>
          <cell r="D729">
            <v>258</v>
          </cell>
        </row>
        <row r="730">
          <cell r="A730">
            <v>1839</v>
          </cell>
          <cell r="B730" t="str">
            <v>CURVA PVC PBA, JE, PB, 22 GRAUS, DN 100 / DE 110 MM, PARA REDE AGUA (NBR 10351)</v>
          </cell>
          <cell r="C730" t="str">
            <v>UN</v>
          </cell>
          <cell r="D730">
            <v>40.799999999999997</v>
          </cell>
        </row>
        <row r="731">
          <cell r="A731">
            <v>1844</v>
          </cell>
          <cell r="B731" t="str">
            <v>CURVA PVC, PB, JE, 45 GRAUS, DN 150 MM, PARA REDE COLETORA ESGOTO (NBR 10569)</v>
          </cell>
          <cell r="C731" t="str">
            <v>UN</v>
          </cell>
          <cell r="D731">
            <v>71.2</v>
          </cell>
        </row>
        <row r="732">
          <cell r="A732">
            <v>1845</v>
          </cell>
          <cell r="B732" t="str">
            <v>CURVA PVC PBA, JE, PB, 90 GRAUS, DN 50 / DE 60 MM, PARA REDE AGUA (NBR 10351)</v>
          </cell>
          <cell r="C732" t="str">
            <v>UN</v>
          </cell>
          <cell r="D732">
            <v>11.37</v>
          </cell>
        </row>
        <row r="733">
          <cell r="A733">
            <v>1853</v>
          </cell>
          <cell r="B733" t="str">
            <v>CURVA PVC, PB, JE, 90 GRAUS, DN 250 MM, PARA REDE COLETORA ESGOTO (NBR 10569)</v>
          </cell>
          <cell r="C733" t="str">
            <v>UN</v>
          </cell>
          <cell r="D733">
            <v>290</v>
          </cell>
        </row>
        <row r="734">
          <cell r="A734">
            <v>1857</v>
          </cell>
          <cell r="B734" t="str">
            <v>CURVA PVC, PB, JE, 45 GRAUS, DN 125 MM, PARA REDE COLETORA ESGOTO (NBR 10569)</v>
          </cell>
          <cell r="C734" t="str">
            <v>UN</v>
          </cell>
          <cell r="D734">
            <v>40.61</v>
          </cell>
        </row>
        <row r="735">
          <cell r="A735">
            <v>1858</v>
          </cell>
          <cell r="B735" t="str">
            <v>CURVA PVC, PB, JE, 45 GRAUS, DN 100 MM, PARA REDE COLETORA ESGOTO (NBR 10569)</v>
          </cell>
          <cell r="C735" t="str">
            <v>UN</v>
          </cell>
          <cell r="D735">
            <v>16.600000000000001</v>
          </cell>
        </row>
        <row r="736">
          <cell r="A736">
            <v>1859</v>
          </cell>
          <cell r="B736" t="str">
            <v>CURVA PVC, PB, JE, 90 GRAUS, DN 400 MM, PARA REDE COLETORA ESGOTO (NBR 10569)</v>
          </cell>
          <cell r="C736" t="str">
            <v>UN</v>
          </cell>
          <cell r="D736">
            <v>1212.47</v>
          </cell>
        </row>
        <row r="737">
          <cell r="A737">
            <v>1860</v>
          </cell>
          <cell r="B737" t="str">
            <v>CURVA PVC, PB, JE, 45 GRAUS, DN 300 MM, PARA REDE COLETORA ESGOTO (NBR 10569)</v>
          </cell>
          <cell r="C737" t="str">
            <v>UN</v>
          </cell>
          <cell r="D737">
            <v>508.09</v>
          </cell>
        </row>
        <row r="738">
          <cell r="A738">
            <v>1862</v>
          </cell>
          <cell r="B738" t="str">
            <v>CURVA PVC, PB, JE, 45 GRAUS, DN 400 MM, PARA REDE COLETORA ESGOTO (NBR 10569)</v>
          </cell>
          <cell r="C738" t="str">
            <v>UN</v>
          </cell>
          <cell r="D738">
            <v>816.33</v>
          </cell>
        </row>
        <row r="739">
          <cell r="A739">
            <v>1863</v>
          </cell>
          <cell r="B739" t="str">
            <v>CURVA PVC, PB, JE, 90 GRAUS, DN 100 MM, PARA REDE COLETORA ESGOTO (NBR 10569)</v>
          </cell>
          <cell r="C739" t="str">
            <v>UN</v>
          </cell>
          <cell r="D739">
            <v>15.96</v>
          </cell>
        </row>
        <row r="740">
          <cell r="A740">
            <v>1864</v>
          </cell>
          <cell r="B740" t="str">
            <v>CURVA PVC, PB, JE, 90 GRAUS, DN 125 MM, PARA REDE COLETORA ESGOTO (NBR 10569)</v>
          </cell>
          <cell r="C740" t="str">
            <v>UN</v>
          </cell>
          <cell r="D740">
            <v>41.8</v>
          </cell>
        </row>
        <row r="741">
          <cell r="A741">
            <v>1865</v>
          </cell>
          <cell r="B741" t="str">
            <v>CURVA PVC, PB, JE, 90 GRAUS, DN 150 MM, PARA REDE COLETORA ESGOTO (NBR 10569)</v>
          </cell>
          <cell r="C741" t="str">
            <v>UN</v>
          </cell>
          <cell r="D741">
            <v>71.7</v>
          </cell>
        </row>
        <row r="742">
          <cell r="A742">
            <v>1866</v>
          </cell>
          <cell r="B742" t="str">
            <v>CURVA PVC, PB, JE, 90 GRAUS, DN 200 MM, PARA REDE COLETORA ESGOTO (NBR 10569)</v>
          </cell>
          <cell r="C742" t="str">
            <v>UN</v>
          </cell>
          <cell r="D742">
            <v>196.16</v>
          </cell>
        </row>
        <row r="743">
          <cell r="A743">
            <v>1867</v>
          </cell>
          <cell r="B743" t="str">
            <v>CURVA PVC, PB, JE, 90 GRAUS, DN 300 MM, PARA REDE COLETORA ESGOTO (NBR 10569)</v>
          </cell>
          <cell r="C743" t="str">
            <v>UN</v>
          </cell>
          <cell r="D743">
            <v>642</v>
          </cell>
        </row>
        <row r="744">
          <cell r="A744">
            <v>1868</v>
          </cell>
          <cell r="B744" t="str">
            <v>CURVA PVC, PB, JE, 90 GRAUS, DN 350 MM, PARA REDE COLETORA ESGOTO (NBR 10569)</v>
          </cell>
          <cell r="C744" t="str">
            <v>UN</v>
          </cell>
          <cell r="D744">
            <v>926.41</v>
          </cell>
        </row>
        <row r="745">
          <cell r="A745">
            <v>1870</v>
          </cell>
          <cell r="B745" t="str">
            <v>CURVA 90 GRAUS, LONGA, DE PVC RIGIDO ROSCAVEL, DE 1/2", PARA ELETRODUTO</v>
          </cell>
          <cell r="C745" t="str">
            <v>UN</v>
          </cell>
          <cell r="D745">
            <v>1.71</v>
          </cell>
        </row>
        <row r="746">
          <cell r="A746">
            <v>1871</v>
          </cell>
          <cell r="B746" t="str">
            <v>CAIXA OCTOGONAL DE FUNDO MOVEL, EM PVC, DE 3" X 3", PARA ELETRODUTO FLEXIVEL CORRUGADO</v>
          </cell>
          <cell r="C746" t="str">
            <v>UN</v>
          </cell>
          <cell r="D746">
            <v>2.67</v>
          </cell>
        </row>
        <row r="747">
          <cell r="A747">
            <v>1872</v>
          </cell>
          <cell r="B747" t="str">
            <v>CAIXA DE PASSAGEM, EM PVC, DE 4" X 2", PARA ELETRODUTO FLEXIVEL CORRUGADO</v>
          </cell>
          <cell r="C747" t="str">
            <v>UN</v>
          </cell>
          <cell r="D747">
            <v>1.49</v>
          </cell>
        </row>
        <row r="748">
          <cell r="A748">
            <v>1873</v>
          </cell>
          <cell r="B748" t="str">
            <v>CAIXA DE PASSAGEM, EM PVC, DE 4" X 4", PARA ELETRODUTO FLEXIVEL CORRUGADO</v>
          </cell>
          <cell r="C748" t="str">
            <v>UN</v>
          </cell>
          <cell r="D748">
            <v>2.97</v>
          </cell>
        </row>
        <row r="749">
          <cell r="A749">
            <v>1874</v>
          </cell>
          <cell r="B749" t="str">
            <v>CURVA 90 GRAUS, LONGA, DE PVC RIGIDO ROSCAVEL, DE 1 1/4", PARA ELETRODUTO</v>
          </cell>
          <cell r="C749" t="str">
            <v>UN</v>
          </cell>
          <cell r="D749">
            <v>2.96</v>
          </cell>
        </row>
        <row r="750">
          <cell r="A750">
            <v>1875</v>
          </cell>
          <cell r="B750" t="str">
            <v>CURVA 90 GRAUS, LONGA, DE PVC RIGIDO ROSCAVEL, DE 1 1/2", PARA ELETRODUTO</v>
          </cell>
          <cell r="C750" t="str">
            <v>UN</v>
          </cell>
          <cell r="D750">
            <v>3.58</v>
          </cell>
        </row>
        <row r="751">
          <cell r="A751">
            <v>1876</v>
          </cell>
          <cell r="B751" t="str">
            <v>CURVA 90 GRAUS, LONGA, DE PVC RIGIDO ROSCAVEL, DE 2", PARA ELETRODUTO</v>
          </cell>
          <cell r="C751" t="str">
            <v>UN</v>
          </cell>
          <cell r="D751">
            <v>5.82</v>
          </cell>
        </row>
        <row r="752">
          <cell r="A752">
            <v>1877</v>
          </cell>
          <cell r="B752" t="str">
            <v>CURVA 90 GRAUS, LONGA, DE PVC RIGIDO ROSCAVEL, DE 3", PARA ELETRODUTO</v>
          </cell>
          <cell r="C752" t="str">
            <v>UN</v>
          </cell>
          <cell r="D752">
            <v>14.88</v>
          </cell>
        </row>
        <row r="753">
          <cell r="A753">
            <v>1878</v>
          </cell>
          <cell r="B753" t="str">
            <v>CURVA 90 GRAUS, LONGA, DE PVC RIGIDO ROSCAVEL, DE 4", PARA ELETRODUTO</v>
          </cell>
          <cell r="C753" t="str">
            <v>UN</v>
          </cell>
          <cell r="D753">
            <v>29.91</v>
          </cell>
        </row>
        <row r="754">
          <cell r="A754">
            <v>1879</v>
          </cell>
          <cell r="B754" t="str">
            <v>CURVA 90 GRAUS, LONGA, DE PVC RIGIDO ROSCAVEL, DE 3/4", PARA ELETRODUTO</v>
          </cell>
          <cell r="C754" t="str">
            <v>UN</v>
          </cell>
          <cell r="D754">
            <v>1.73</v>
          </cell>
        </row>
        <row r="755">
          <cell r="A755">
            <v>1880</v>
          </cell>
          <cell r="B755" t="str">
            <v>!EM PROCESSO DE DESATIVACAO! CURVA 135 GRAUS, DE PVC RIGIDO ROSCAVEL, DE 1", PARA ELETRODUTO</v>
          </cell>
          <cell r="C755" t="str">
            <v>UN</v>
          </cell>
          <cell r="D755">
            <v>5.35</v>
          </cell>
        </row>
        <row r="756">
          <cell r="A756">
            <v>1881</v>
          </cell>
          <cell r="B756" t="str">
            <v>!EM PROCESSO DE DESATIVACAO! CURVA PVC 135G 1 1/2" P/ ELETRODUTO ROSCAVEL</v>
          </cell>
          <cell r="C756" t="str">
            <v>UN</v>
          </cell>
          <cell r="D756">
            <v>12.08</v>
          </cell>
        </row>
        <row r="757">
          <cell r="A757">
            <v>1882</v>
          </cell>
          <cell r="B757" t="str">
            <v>!EM PROCESSO DE DESATIVACAO! CURVA PVC 135G 2 1/2" P/ ELETRODUTO ROSCAVEL</v>
          </cell>
          <cell r="C757" t="str">
            <v>UN</v>
          </cell>
          <cell r="D757">
            <v>18.239999999999998</v>
          </cell>
        </row>
        <row r="758">
          <cell r="A758">
            <v>1883</v>
          </cell>
          <cell r="B758" t="str">
            <v>!EM PROCESSO DE DESATIVACAO! CURVA PVC 135G 4" P/ ELETRODUTO ROSCAVEL</v>
          </cell>
          <cell r="C758" t="str">
            <v>UN</v>
          </cell>
          <cell r="D758">
            <v>46.11</v>
          </cell>
        </row>
        <row r="759">
          <cell r="A759">
            <v>1884</v>
          </cell>
          <cell r="B759" t="str">
            <v>CURVA 90 GRAUS, LONGA, DE PVC RIGIDO ROSCAVEL, DE 1", PARA ELETRODUTO</v>
          </cell>
          <cell r="C759" t="str">
            <v>UN</v>
          </cell>
          <cell r="D759">
            <v>2.62</v>
          </cell>
        </row>
        <row r="760">
          <cell r="A760">
            <v>1886</v>
          </cell>
          <cell r="B760" t="str">
            <v>!EM PROCESSO DE DESATIVACAO! CURVA PVC 135G 1/2" P/ ELETRODUTO ROSCAVEL</v>
          </cell>
          <cell r="C760" t="str">
            <v>UN</v>
          </cell>
          <cell r="D760">
            <v>4.38</v>
          </cell>
        </row>
        <row r="761">
          <cell r="A761">
            <v>1887</v>
          </cell>
          <cell r="B761" t="str">
            <v>CURVA 90 GRAUS, LONGA, DE PVC RIGIDO ROSCAVEL, DE 2 1/2", PARA ELETRODUTO</v>
          </cell>
          <cell r="C761" t="str">
            <v>UN</v>
          </cell>
          <cell r="D761">
            <v>14.86</v>
          </cell>
        </row>
        <row r="762">
          <cell r="A762">
            <v>1888</v>
          </cell>
          <cell r="B762" t="str">
            <v>!EM PROCESSO DE DESATIVACAO! CURVA PVC 135G 3" P/ ELETRODUTO ROSCAVEL</v>
          </cell>
          <cell r="C762" t="str">
            <v>UN</v>
          </cell>
          <cell r="D762">
            <v>43.14</v>
          </cell>
        </row>
        <row r="763">
          <cell r="A763">
            <v>1889</v>
          </cell>
          <cell r="B763" t="str">
            <v>!EM PROCESSO DE DESATIVACAO! CURVA PVC 135G 2" P/ ELETRODUTO ROSCAVEL</v>
          </cell>
          <cell r="C763" t="str">
            <v>UN</v>
          </cell>
          <cell r="D763">
            <v>15.95</v>
          </cell>
        </row>
        <row r="764">
          <cell r="A764">
            <v>1890</v>
          </cell>
          <cell r="B764" t="str">
            <v>!EM PROCESSO DE DESATIVACAO! CURVA PVC 135G 1 1/4" P/ ELETRODUTO ROSCAVEL</v>
          </cell>
          <cell r="C764" t="str">
            <v>UN</v>
          </cell>
          <cell r="D764">
            <v>10.54</v>
          </cell>
        </row>
        <row r="765">
          <cell r="A765">
            <v>1891</v>
          </cell>
          <cell r="B765" t="str">
            <v>LUVA EM PVC RIGIDO ROSCAVEL, DE 3/4", PARA ELETRODUTO</v>
          </cell>
          <cell r="C765" t="str">
            <v>UN</v>
          </cell>
          <cell r="D765">
            <v>0.75</v>
          </cell>
        </row>
        <row r="766">
          <cell r="A766">
            <v>1892</v>
          </cell>
          <cell r="B766" t="str">
            <v>LUVA EM PVC RIGIDO ROSCAVEL, DE 1", PARA ELETRODUTO</v>
          </cell>
          <cell r="C766" t="str">
            <v>UN</v>
          </cell>
          <cell r="D766">
            <v>1.05</v>
          </cell>
        </row>
        <row r="767">
          <cell r="A767">
            <v>1893</v>
          </cell>
          <cell r="B767" t="str">
            <v>LUVA EM PVC RIGIDO ROSCAVEL, DE 1 1/2", PARA ELETRODUTO</v>
          </cell>
          <cell r="C767" t="str">
            <v>UN</v>
          </cell>
          <cell r="D767">
            <v>2.2400000000000002</v>
          </cell>
        </row>
        <row r="768">
          <cell r="A768">
            <v>1894</v>
          </cell>
          <cell r="B768" t="str">
            <v>LUVA EM PVC RIGIDO ROSCAVEL, DE 2", PARA ELETRODUTO</v>
          </cell>
          <cell r="C768" t="str">
            <v>UN</v>
          </cell>
          <cell r="D768">
            <v>3.24</v>
          </cell>
        </row>
        <row r="769">
          <cell r="A769">
            <v>1895</v>
          </cell>
          <cell r="B769" t="str">
            <v>LUVA EM PVC RIGIDO ROSCAVEL, DE 4", PARA ELETRODUTO</v>
          </cell>
          <cell r="C769" t="str">
            <v>UN</v>
          </cell>
          <cell r="D769">
            <v>17</v>
          </cell>
        </row>
        <row r="770">
          <cell r="A770">
            <v>1896</v>
          </cell>
          <cell r="B770" t="str">
            <v>LUVA EM PVC RIGIDO ROSCAVEL, DE 3", PARA ELETRODUTO</v>
          </cell>
          <cell r="C770" t="str">
            <v>UN</v>
          </cell>
          <cell r="D770">
            <v>9.67</v>
          </cell>
        </row>
        <row r="771">
          <cell r="A771">
            <v>1899</v>
          </cell>
          <cell r="B771" t="str">
            <v>LUVA DE PRESSAO, EM PVC, DE 25 MM, PARA ELETRODUTO FLEXIVEL</v>
          </cell>
          <cell r="C771" t="str">
            <v>UN</v>
          </cell>
          <cell r="D771">
            <v>0.67</v>
          </cell>
        </row>
        <row r="772">
          <cell r="A772">
            <v>1900</v>
          </cell>
          <cell r="B772" t="str">
            <v>LUVA DE PRESSAO, EM PVC, DE 32 MM, PARA ELETRODUTO FLEXIVEL</v>
          </cell>
          <cell r="C772" t="str">
            <v>UN</v>
          </cell>
          <cell r="D772">
            <v>1.0900000000000001</v>
          </cell>
        </row>
        <row r="773">
          <cell r="A773">
            <v>1901</v>
          </cell>
          <cell r="B773" t="str">
            <v>LUVA EM PVC RIGIDO ROSCAVEL, DE 1/2", PARA ELETRODUTO</v>
          </cell>
          <cell r="C773" t="str">
            <v>UN</v>
          </cell>
          <cell r="D773">
            <v>0.51</v>
          </cell>
        </row>
        <row r="774">
          <cell r="A774">
            <v>1902</v>
          </cell>
          <cell r="B774" t="str">
            <v>LUVA EM PVC RIGIDO ROSCAVEL, DE 1 1/4", PARA ELETRODUTO</v>
          </cell>
          <cell r="C774" t="str">
            <v>UN</v>
          </cell>
          <cell r="D774">
            <v>1.63</v>
          </cell>
        </row>
        <row r="775">
          <cell r="A775">
            <v>1904</v>
          </cell>
          <cell r="B775" t="str">
            <v>LUVA DE PRESSAO, EM PVC, DE 20 MM, PARA ELETRODUTO FLEXIVEL</v>
          </cell>
          <cell r="C775" t="str">
            <v>UN</v>
          </cell>
          <cell r="D775">
            <v>0.59</v>
          </cell>
        </row>
        <row r="776">
          <cell r="A776">
            <v>1907</v>
          </cell>
          <cell r="B776" t="str">
            <v>LUVA EM PVC RIGIDO ROSCAVEL, DE 2 1/2", PARA ELETRODUTO</v>
          </cell>
          <cell r="C776" t="str">
            <v>UN</v>
          </cell>
          <cell r="D776">
            <v>7.2</v>
          </cell>
        </row>
        <row r="777">
          <cell r="A777">
            <v>1922</v>
          </cell>
          <cell r="B777" t="str">
            <v>CURVA DE PVC 45 GRAUS, SOLDAVEL, 75 MM, PARA AGUA FRIA PREDIAL (NBR 5648)</v>
          </cell>
          <cell r="C777" t="str">
            <v>UN</v>
          </cell>
          <cell r="D777">
            <v>26.9</v>
          </cell>
        </row>
        <row r="778">
          <cell r="A778">
            <v>1923</v>
          </cell>
          <cell r="B778" t="str">
            <v>CURVA DE PVC 45 GRAUS, SOLDAVEL, 32 MM, PARA AGUA FRIA PREDIAL (NBR 5648)</v>
          </cell>
          <cell r="C778" t="str">
            <v>UN</v>
          </cell>
          <cell r="D778">
            <v>2.97</v>
          </cell>
        </row>
        <row r="779">
          <cell r="A779">
            <v>1924</v>
          </cell>
          <cell r="B779" t="str">
            <v>CURVA DE PVC 45 GRAUS, SOLDAVEL, 60 MM, PARA AGUA FRIA PREDIAL (NBR 5648)</v>
          </cell>
          <cell r="C779" t="str">
            <v>UN</v>
          </cell>
          <cell r="D779">
            <v>13.26</v>
          </cell>
        </row>
        <row r="780">
          <cell r="A780">
            <v>1925</v>
          </cell>
          <cell r="B780" t="str">
            <v>CURVA DE PVC 90 GRAUS, SOLDAVEL, 60 MM, PARA AGUA FRIA PREDIAL (NBR 5648)</v>
          </cell>
          <cell r="C780" t="str">
            <v>UN</v>
          </cell>
          <cell r="D780">
            <v>21.41</v>
          </cell>
        </row>
        <row r="781">
          <cell r="A781">
            <v>1926</v>
          </cell>
          <cell r="B781" t="str">
            <v>CURVA DE PVC 45 GRAUS, SOLDAVEL, 20 MM, PARA AGUA FRIA PREDIAL (NBR 5648)</v>
          </cell>
          <cell r="C781" t="str">
            <v>UN</v>
          </cell>
          <cell r="D781">
            <v>1.51</v>
          </cell>
        </row>
        <row r="782">
          <cell r="A782">
            <v>1927</v>
          </cell>
          <cell r="B782" t="str">
            <v>CURVA DE PVC 45 GRAUS, SOLDAVEL, 25 MM, PARA AGUA FRIA PREDIAL (NBR 5648)</v>
          </cell>
          <cell r="C782" t="str">
            <v>UN</v>
          </cell>
          <cell r="D782">
            <v>1.83</v>
          </cell>
        </row>
        <row r="783">
          <cell r="A783">
            <v>1929</v>
          </cell>
          <cell r="B783" t="str">
            <v>CURVA DE PVC 45 GRAUS, SOLDAVEL, 40 MM, PARA AGUA FRIA PREDIAL (NBR 5648)</v>
          </cell>
          <cell r="C783" t="str">
            <v>UN</v>
          </cell>
          <cell r="D783">
            <v>3.77</v>
          </cell>
        </row>
        <row r="784">
          <cell r="A784">
            <v>1930</v>
          </cell>
          <cell r="B784" t="str">
            <v>CURVA DE PVC 45 GRAUS, SOLDAVEL, 50 MM, PARA AGUA FRIA PREDIAL (NBR 5648)</v>
          </cell>
          <cell r="C784" t="str">
            <v>UN</v>
          </cell>
          <cell r="D784">
            <v>7.82</v>
          </cell>
        </row>
        <row r="785">
          <cell r="A785">
            <v>1932</v>
          </cell>
          <cell r="B785" t="str">
            <v>CURVA PVC CURTA 90 G, DN 50 MM, PARA ESGOTO PREDIAL</v>
          </cell>
          <cell r="C785" t="str">
            <v>UN</v>
          </cell>
          <cell r="D785">
            <v>7.32</v>
          </cell>
        </row>
        <row r="786">
          <cell r="A786">
            <v>1933</v>
          </cell>
          <cell r="B786" t="str">
            <v>CURVA PVC CURTA 90 GRAUS, DN 40 MM, PARA ESGOTO PREDIAL</v>
          </cell>
          <cell r="C786" t="str">
            <v>UN</v>
          </cell>
          <cell r="D786">
            <v>3.22</v>
          </cell>
        </row>
        <row r="787">
          <cell r="A787">
            <v>1937</v>
          </cell>
          <cell r="B787" t="str">
            <v>CURVA PVC 90 GRAUS, ROSCAVEL, 1/2",  AGUA FRIA PREDIAL</v>
          </cell>
          <cell r="C787" t="str">
            <v>UN</v>
          </cell>
          <cell r="D787">
            <v>2.2000000000000002</v>
          </cell>
        </row>
        <row r="788">
          <cell r="A788">
            <v>1938</v>
          </cell>
          <cell r="B788" t="str">
            <v>CURVA PVC 90 GRAUS, ROSCAVEL, 3/4",  AGUA FRIA PREDIAL</v>
          </cell>
          <cell r="C788" t="str">
            <v>UN</v>
          </cell>
          <cell r="D788">
            <v>2.77</v>
          </cell>
        </row>
        <row r="789">
          <cell r="A789">
            <v>1939</v>
          </cell>
          <cell r="B789" t="str">
            <v>CURVA PVC 90 GRAUS, ROSCAVEL, 1",  AGUA FRIA PREDIAL</v>
          </cell>
          <cell r="C789" t="str">
            <v>UN</v>
          </cell>
          <cell r="D789">
            <v>5.04</v>
          </cell>
        </row>
        <row r="790">
          <cell r="A790">
            <v>1940</v>
          </cell>
          <cell r="B790" t="str">
            <v>CURVA PVC 90 GRAUS, ROSCAVEL, 1 1/4",  AGUA FRIA PREDIAL</v>
          </cell>
          <cell r="C790" t="str">
            <v>UN</v>
          </cell>
          <cell r="D790">
            <v>12.81</v>
          </cell>
        </row>
        <row r="791">
          <cell r="A791">
            <v>1941</v>
          </cell>
          <cell r="B791" t="str">
            <v>CURVA PVC 90 GRAUS, ROSCAVEL, 1 1/2",  AGUA FRIA PREDIAL</v>
          </cell>
          <cell r="C791" t="str">
            <v>UN</v>
          </cell>
          <cell r="D791">
            <v>12.86</v>
          </cell>
        </row>
        <row r="792">
          <cell r="A792">
            <v>1942</v>
          </cell>
          <cell r="B792" t="str">
            <v>CURVA PVC 90 GRAUS, ROSCAVEL, 2",  AGUA FRIA PREDIAL</v>
          </cell>
          <cell r="C792" t="str">
            <v>UN</v>
          </cell>
          <cell r="D792">
            <v>24.35</v>
          </cell>
        </row>
        <row r="793">
          <cell r="A793">
            <v>1951</v>
          </cell>
          <cell r="B793" t="str">
            <v>CURVA PVC CURTA 90 GRAUS, DN 75 MM, PARA ESGOTO PREDIAL</v>
          </cell>
          <cell r="C793" t="str">
            <v>UN</v>
          </cell>
          <cell r="D793">
            <v>14.77</v>
          </cell>
        </row>
        <row r="794">
          <cell r="A794">
            <v>1952</v>
          </cell>
          <cell r="B794" t="str">
            <v>CURVA PVC LEVE, 90 GRAUS, COM PONTA E BOLSA LISA, DN 150 MM</v>
          </cell>
          <cell r="C794" t="str">
            <v>UN</v>
          </cell>
          <cell r="D794">
            <v>96.32</v>
          </cell>
        </row>
        <row r="795">
          <cell r="A795">
            <v>1953</v>
          </cell>
          <cell r="B795" t="str">
            <v>CURVA DE PVC 45 GRAUS, SOLDAVEL, 85 MM, PARA AGUA FRIA PREDIAL (NBR 5648)</v>
          </cell>
          <cell r="C795" t="str">
            <v>UN</v>
          </cell>
          <cell r="D795">
            <v>32.130000000000003</v>
          </cell>
        </row>
        <row r="796">
          <cell r="A796">
            <v>1954</v>
          </cell>
          <cell r="B796" t="str">
            <v>CURVA DE PVC 45 GRAUS, SOLDAVEL, 110 MM, PARA AGUA FRIA PREDIAL (NBR 5648)</v>
          </cell>
          <cell r="C796" t="str">
            <v>UN</v>
          </cell>
          <cell r="D796">
            <v>85.72</v>
          </cell>
        </row>
        <row r="797">
          <cell r="A797">
            <v>1955</v>
          </cell>
          <cell r="B797" t="str">
            <v>CURVA DE PVC 90 GRAUS, SOLDAVEL, 20 MM, PARA AGUA FRIA PREDIAL (NBR 5648)</v>
          </cell>
          <cell r="C797" t="str">
            <v>UN</v>
          </cell>
          <cell r="D797">
            <v>1.59</v>
          </cell>
        </row>
        <row r="798">
          <cell r="A798">
            <v>1956</v>
          </cell>
          <cell r="B798" t="str">
            <v>CURVA DE PVC 90 GRAUS, SOLDAVEL, 25 MM, PARA AGUA FRIA PREDIAL (NBR 5648)</v>
          </cell>
          <cell r="C798" t="str">
            <v>UN</v>
          </cell>
          <cell r="D798">
            <v>2.29</v>
          </cell>
        </row>
        <row r="799">
          <cell r="A799">
            <v>1957</v>
          </cell>
          <cell r="B799" t="str">
            <v>CURVA DE PVC 90 GRAUS, SOLDAVEL, 32 MM, PARA AGUA FRIA PREDIAL (NBR 5648)</v>
          </cell>
          <cell r="C799" t="str">
            <v>UN</v>
          </cell>
          <cell r="D799">
            <v>4.63</v>
          </cell>
        </row>
        <row r="800">
          <cell r="A800">
            <v>1958</v>
          </cell>
          <cell r="B800" t="str">
            <v>CURVA DE PVC 90 GRAUS, SOLDAVEL, 40 MM, PARA AGUA FRIA PREDIAL (NBR 5648)</v>
          </cell>
          <cell r="C800" t="str">
            <v>UN</v>
          </cell>
          <cell r="D800">
            <v>8.4</v>
          </cell>
        </row>
        <row r="801">
          <cell r="A801">
            <v>1959</v>
          </cell>
          <cell r="B801" t="str">
            <v>CURVA DE PVC 90 GRAUS, SOLDAVEL, 50 MM, PARA AGUA FRIA PREDIAL (NBR 5648)</v>
          </cell>
          <cell r="C801" t="str">
            <v>UN</v>
          </cell>
          <cell r="D801">
            <v>9.27</v>
          </cell>
        </row>
        <row r="802">
          <cell r="A802">
            <v>1960</v>
          </cell>
          <cell r="B802" t="str">
            <v>CURVA DE PVC 90 GRAUS, SOLDAVEL, 75 MM, PARA AGUA FRIA PREDIAL (NBR 5648)</v>
          </cell>
          <cell r="C802" t="str">
            <v>UN</v>
          </cell>
          <cell r="D802">
            <v>36.97</v>
          </cell>
        </row>
        <row r="803">
          <cell r="A803">
            <v>1961</v>
          </cell>
          <cell r="B803" t="str">
            <v>CURVA DE PVC 90 GRAUS, SOLDAVEL, 85 MM, PARA AGUA FRIA PREDIAL (NBR 5648)</v>
          </cell>
          <cell r="C803" t="str">
            <v>UN</v>
          </cell>
          <cell r="D803">
            <v>44.38</v>
          </cell>
        </row>
        <row r="804">
          <cell r="A804">
            <v>1962</v>
          </cell>
          <cell r="B804" t="str">
            <v>CURVA DE PVC 90 GRAUS, SOLDAVEL, 110 MM, PARA AGUA FRIA PREDIAL (NBR 5648)</v>
          </cell>
          <cell r="C804" t="str">
            <v>UN</v>
          </cell>
          <cell r="D804">
            <v>93.57</v>
          </cell>
        </row>
        <row r="805">
          <cell r="A805">
            <v>1964</v>
          </cell>
          <cell r="B805" t="str">
            <v>CURVA PVC, 45 GRAUS, CURTA, PB, DN 100 MM, PARA ESGOTO PREDIAL</v>
          </cell>
          <cell r="C805" t="str">
            <v>UN</v>
          </cell>
          <cell r="D805">
            <v>21.91</v>
          </cell>
        </row>
        <row r="806">
          <cell r="A806">
            <v>1965</v>
          </cell>
          <cell r="B806" t="str">
            <v>CURVA PVC LONGA 45 GRAUS, 100 MM, PARA ESGOTO PREDIAL</v>
          </cell>
          <cell r="C806" t="str">
            <v>UN</v>
          </cell>
          <cell r="D806">
            <v>28.75</v>
          </cell>
        </row>
        <row r="807">
          <cell r="A807">
            <v>1966</v>
          </cell>
          <cell r="B807" t="str">
            <v>CURVA PVC CURTA 90 GRAUS, 100 MM, PARA ESGOTO PREDIAL</v>
          </cell>
          <cell r="C807" t="str">
            <v>UN</v>
          </cell>
          <cell r="D807">
            <v>15.67</v>
          </cell>
        </row>
        <row r="808">
          <cell r="A808">
            <v>1967</v>
          </cell>
          <cell r="B808" t="str">
            <v>CURVA PVC LONGA 90 GRAUS, 40 MM, PARA ESGOTO PREDIAL</v>
          </cell>
          <cell r="C808" t="str">
            <v>UN</v>
          </cell>
          <cell r="D808">
            <v>3.33</v>
          </cell>
        </row>
        <row r="809">
          <cell r="A809">
            <v>1968</v>
          </cell>
          <cell r="B809" t="str">
            <v>CURVA PVC LONGA 90 GRAUS, 50 MM, PARA ESGOTO PREDIAL</v>
          </cell>
          <cell r="C809" t="str">
            <v>UN</v>
          </cell>
          <cell r="D809">
            <v>7.21</v>
          </cell>
        </row>
        <row r="810">
          <cell r="A810">
            <v>1969</v>
          </cell>
          <cell r="B810" t="str">
            <v>CURVA PVC LONGA 90 GRAUS, 75 MM, PARA ESGOTO PREDIAL</v>
          </cell>
          <cell r="C810" t="str">
            <v>UN</v>
          </cell>
          <cell r="D810">
            <v>22.52</v>
          </cell>
        </row>
        <row r="811">
          <cell r="A811">
            <v>1970</v>
          </cell>
          <cell r="B811" t="str">
            <v>CURVA PVC LONGA 90 GRAUS, 100 MM, PARA ESGOTO PREDIAL</v>
          </cell>
          <cell r="C811" t="str">
            <v>UN</v>
          </cell>
          <cell r="D811">
            <v>36.01</v>
          </cell>
        </row>
        <row r="812">
          <cell r="A812">
            <v>2350</v>
          </cell>
          <cell r="B812" t="str">
            <v>AUXILIAR DE ESCRITORIO</v>
          </cell>
          <cell r="C812" t="str">
            <v>H</v>
          </cell>
          <cell r="D812">
            <v>11.47</v>
          </cell>
        </row>
        <row r="813">
          <cell r="A813">
            <v>2354</v>
          </cell>
          <cell r="B813" t="str">
            <v>CADASTRISTA DE USUARIOS</v>
          </cell>
          <cell r="C813" t="str">
            <v>H</v>
          </cell>
          <cell r="D813">
            <v>18.84</v>
          </cell>
        </row>
        <row r="814">
          <cell r="A814">
            <v>2355</v>
          </cell>
          <cell r="B814" t="str">
            <v>DESENHISTA DETALHISTA</v>
          </cell>
          <cell r="C814" t="str">
            <v>H</v>
          </cell>
          <cell r="D814">
            <v>12.69</v>
          </cell>
        </row>
        <row r="815">
          <cell r="A815">
            <v>2357</v>
          </cell>
          <cell r="B815" t="str">
            <v>DESENHISTA COPISTA</v>
          </cell>
          <cell r="C815" t="str">
            <v>H</v>
          </cell>
          <cell r="D815">
            <v>10.43</v>
          </cell>
        </row>
        <row r="816">
          <cell r="A816">
            <v>2358</v>
          </cell>
          <cell r="B816" t="str">
            <v>DESENHISTA PROJETISTA</v>
          </cell>
          <cell r="C816" t="str">
            <v>H</v>
          </cell>
          <cell r="D816">
            <v>18.96</v>
          </cell>
        </row>
        <row r="817">
          <cell r="A817">
            <v>2359</v>
          </cell>
          <cell r="B817" t="str">
            <v>AUXILIAR DE DESENHISTA</v>
          </cell>
          <cell r="C817" t="str">
            <v>H</v>
          </cell>
          <cell r="D817">
            <v>10.29</v>
          </cell>
        </row>
        <row r="818">
          <cell r="A818">
            <v>2370</v>
          </cell>
          <cell r="B818" t="str">
            <v>DISJUNTOR TIPO NEMA, MONOPOLAR 10 ATE 30A, TENSAO MAXIMA DE 240 V</v>
          </cell>
          <cell r="C818" t="str">
            <v>UN</v>
          </cell>
          <cell r="D818">
            <v>8.2200000000000006</v>
          </cell>
        </row>
        <row r="819">
          <cell r="A819">
            <v>2373</v>
          </cell>
          <cell r="B819" t="str">
            <v>DISJUNTOR TIPO NEMA, TRIPOLAR 60 ATE 100 A, TENSAO MAXIMA DE 415 V</v>
          </cell>
          <cell r="C819" t="str">
            <v>UN</v>
          </cell>
          <cell r="D819">
            <v>77.739999999999995</v>
          </cell>
        </row>
        <row r="820">
          <cell r="A820">
            <v>2374</v>
          </cell>
          <cell r="B820" t="str">
            <v>DISJUNTOR TERMOMAGNETICO TRIPOLAR 150 A / 600 V, TIPO FXD / ICC - 35 KA</v>
          </cell>
          <cell r="C820" t="str">
            <v>UN</v>
          </cell>
          <cell r="D820">
            <v>275.82</v>
          </cell>
        </row>
        <row r="821">
          <cell r="A821">
            <v>2376</v>
          </cell>
          <cell r="B821" t="str">
            <v>DISJUNTOR TERMOMAGNETICO TRIPOLAR 600 A / 600 V, TIPO LXD / ICC - 40 KA</v>
          </cell>
          <cell r="C821" t="str">
            <v>UN</v>
          </cell>
          <cell r="D821">
            <v>1466.53</v>
          </cell>
        </row>
        <row r="822">
          <cell r="A822">
            <v>2377</v>
          </cell>
          <cell r="B822" t="str">
            <v>DISJUNTOR TERMOMAGNETICO TRIPOLAR 200 A / 600 V, TIPO FXD / ICC - 35 KA</v>
          </cell>
          <cell r="C822" t="str">
            <v>UN</v>
          </cell>
          <cell r="D822">
            <v>387.08</v>
          </cell>
        </row>
        <row r="823">
          <cell r="A823">
            <v>2378</v>
          </cell>
          <cell r="B823" t="str">
            <v>DISJUNTOR TERMOMAGNETICO TRIPOLAR 300 A / 600 V, TIPO JXD / ICC - 40 KA</v>
          </cell>
          <cell r="C823" t="str">
            <v>UN</v>
          </cell>
          <cell r="D823">
            <v>890.43</v>
          </cell>
        </row>
        <row r="824">
          <cell r="A824">
            <v>2379</v>
          </cell>
          <cell r="B824" t="str">
            <v>DISJUNTOR TERMOMAGNETICO TRIPOLAR 400 A / 600 V, TIPO JXD / ICC - 40 KA</v>
          </cell>
          <cell r="C824" t="str">
            <v>UN</v>
          </cell>
          <cell r="D824">
            <v>890.43</v>
          </cell>
        </row>
        <row r="825">
          <cell r="A825">
            <v>2386</v>
          </cell>
          <cell r="B825" t="str">
            <v>DISJUNTOR TIPO NEMA, MONOPOLAR 35  ATE  50 A, TENSAO MAXIMA DE 240 V</v>
          </cell>
          <cell r="C825" t="str">
            <v>UN</v>
          </cell>
          <cell r="D825">
            <v>13.79</v>
          </cell>
        </row>
        <row r="826">
          <cell r="A826">
            <v>2388</v>
          </cell>
          <cell r="B826" t="str">
            <v>DISJUNTOR TIPO NEMA, BIPOLAR 10  ATE  50 A, TENSAO MAXIMA 415 V</v>
          </cell>
          <cell r="C826" t="str">
            <v>UN</v>
          </cell>
          <cell r="D826">
            <v>44.24</v>
          </cell>
        </row>
        <row r="827">
          <cell r="A827">
            <v>2391</v>
          </cell>
          <cell r="B827" t="str">
            <v>DISJUNTOR TERMOMAGNETICO TRIPOLAR 125A</v>
          </cell>
          <cell r="C827" t="str">
            <v>UN</v>
          </cell>
          <cell r="D827">
            <v>243.13</v>
          </cell>
        </row>
        <row r="828">
          <cell r="A828">
            <v>2392</v>
          </cell>
          <cell r="B828" t="str">
            <v>DISJUNTOR TIPO NEMA, TRIPOLAR 10  ATE  50A, TENSAO MAXIMA DE 415 V</v>
          </cell>
          <cell r="C828" t="str">
            <v>UN</v>
          </cell>
          <cell r="D828">
            <v>55.18</v>
          </cell>
        </row>
        <row r="829">
          <cell r="A829">
            <v>2393</v>
          </cell>
          <cell r="B829" t="str">
            <v>DISJUNTOR TERMOMAGNETICO TRIPOLAR 250 A / 600 V, TIPO FXD</v>
          </cell>
          <cell r="C829" t="str">
            <v>UN</v>
          </cell>
          <cell r="D829">
            <v>648.23</v>
          </cell>
        </row>
        <row r="830">
          <cell r="A830">
            <v>2394</v>
          </cell>
          <cell r="B830" t="str">
            <v>DISJUNTOR TERMOMAGNETICO TRIPOLAR 800 A / 600 V, TIPO LMXD</v>
          </cell>
          <cell r="C830" t="str">
            <v>UN</v>
          </cell>
          <cell r="D830">
            <v>3135.17</v>
          </cell>
        </row>
        <row r="831">
          <cell r="A831">
            <v>2399</v>
          </cell>
          <cell r="B831" t="str">
            <v>CHAVE SECCIONADORA TRIPOLAR C/ PORTA FUSIVEIS NH, MANOBRA C/ CARGA, 400A/500V, TIPO S37 SIEMENS OU EQUIV</v>
          </cell>
          <cell r="C831" t="str">
            <v>UN</v>
          </cell>
          <cell r="D831">
            <v>901.45</v>
          </cell>
        </row>
        <row r="832">
          <cell r="A832">
            <v>2401</v>
          </cell>
          <cell r="B832" t="str">
            <v>DISTRIBUIDOR DE AGREGADOS REBOCAVEL, CAPACIDADE 1,9 M3, LARGURA DE TRABALHO 3,66 M</v>
          </cell>
          <cell r="C832" t="str">
            <v>UN</v>
          </cell>
          <cell r="D832">
            <v>50426.05</v>
          </cell>
        </row>
        <row r="833">
          <cell r="A833">
            <v>2404</v>
          </cell>
          <cell r="B833" t="str">
            <v>!EM PROCESSO DE DESATIVACAO! DIVISORIA COLMEIA CEGA COM MONTANTE E RODAPE DE ALUMINIO ANODIZADO SIMPLES (SEM COLOCACAO)</v>
          </cell>
          <cell r="C833" t="str">
            <v>M2</v>
          </cell>
          <cell r="D833">
            <v>107.57</v>
          </cell>
        </row>
        <row r="834">
          <cell r="A834">
            <v>2405</v>
          </cell>
          <cell r="B834" t="str">
            <v>DIVISORIA (N2) PAINEL/VIDRO - PAINEL MSO/COMEIA E=35MM - MONTANTE/RODAPE DUPLO ALUMINIO ANOD NAT - COLOCADA</v>
          </cell>
          <cell r="C834" t="str">
            <v>M2</v>
          </cell>
          <cell r="D834">
            <v>135.93</v>
          </cell>
        </row>
        <row r="835">
          <cell r="A835">
            <v>2406</v>
          </cell>
          <cell r="B835" t="str">
            <v>DIVISORIA (N3) PAINEL/VIDRO/PAINEL MSO/COMEIA E=35MM - PERFIS SIMPLES ALUMINIO ANOD NAT - COLOCADA</v>
          </cell>
          <cell r="C835" t="str">
            <v>M2</v>
          </cell>
          <cell r="D835">
            <v>110.64</v>
          </cell>
        </row>
        <row r="836">
          <cell r="A836">
            <v>2410</v>
          </cell>
          <cell r="B836" t="str">
            <v>DIVISORIA CEGA (N1) - PAINEL MSO/COMEIA E=35MM - MONTANTE/RODAPE DUPLO   ACO GALV PINTADO - COLOCADA</v>
          </cell>
          <cell r="C836" t="str">
            <v>M2</v>
          </cell>
          <cell r="D836">
            <v>115.25</v>
          </cell>
        </row>
        <row r="837">
          <cell r="A837">
            <v>2411</v>
          </cell>
          <cell r="B837" t="str">
            <v>DIVISORIA (N3) PAINEL/VIDRO/PAINEL MSO/COMEIA E=35MM - PERFIS SIMPLES ACO GALV PINTADO - COLOCADA</v>
          </cell>
          <cell r="C837" t="str">
            <v>M2</v>
          </cell>
          <cell r="D837">
            <v>113.71</v>
          </cell>
        </row>
        <row r="838">
          <cell r="A838">
            <v>2412</v>
          </cell>
          <cell r="B838" t="str">
            <v>DIVISORIA (N3) PAINEL/VIDRO/PAINEL MSO/COMEIA E=35MM - MONTANTE/RODAPE DUPLO ALUMINIO ANOD NAT - COLOCADA</v>
          </cell>
          <cell r="C838" t="str">
            <v>M2</v>
          </cell>
          <cell r="D838">
            <v>130</v>
          </cell>
        </row>
        <row r="839">
          <cell r="A839">
            <v>2413</v>
          </cell>
          <cell r="B839" t="str">
            <v>DIVISORIA (N2) PAINEL/VIDRO - PAINEL C/ MSO/COMEIA E=35MM - PERFIS SIMPLES ACO GALV PINTADO - COLOCADA</v>
          </cell>
          <cell r="C839" t="str">
            <v>M2</v>
          </cell>
          <cell r="D839">
            <v>116.78</v>
          </cell>
        </row>
        <row r="840">
          <cell r="A840">
            <v>2414</v>
          </cell>
          <cell r="B840" t="str">
            <v>DIVISORIA (N2) PAINEL/VIDRO - PAINEL C/ MSO/COMEIA E=35MM - MONTANTE/RODAPE DUPLO ACO GALV PINTADO - COLOCADA</v>
          </cell>
          <cell r="C840" t="str">
            <v>M2</v>
          </cell>
          <cell r="D840">
            <v>121.4</v>
          </cell>
        </row>
        <row r="841">
          <cell r="A841">
            <v>2415</v>
          </cell>
          <cell r="B841" t="str">
            <v>DIVISORIA CEGA (N1) - PAINEL MSO/COMEIA E=35MM - PERFIS SIMPLES ACO GALV PINTADO - COLOCADA</v>
          </cell>
          <cell r="C841" t="str">
            <v>M2</v>
          </cell>
          <cell r="D841">
            <v>98.35</v>
          </cell>
        </row>
        <row r="842">
          <cell r="A842">
            <v>2416</v>
          </cell>
          <cell r="B842" t="str">
            <v>DIVISORIA (N3) PAINEL/VIDRO/PAINEL MSO/COMEIA E=35MM - MONTANTE/RODAPE DUPLO ACO GALV PINTADO - COLOCADA</v>
          </cell>
          <cell r="C842" t="str">
            <v>M2</v>
          </cell>
          <cell r="D842">
            <v>134.61000000000001</v>
          </cell>
        </row>
        <row r="843">
          <cell r="A843">
            <v>2417</v>
          </cell>
          <cell r="B843" t="str">
            <v>DIVISORIA CEGA (N1) - PAINEL MSO/COMEIA E=35MM - MONTANTE/RODAPE DUPLO ALUMINIO ANOD NAT - COLOCADA</v>
          </cell>
          <cell r="C843" t="str">
            <v>M2</v>
          </cell>
          <cell r="D843">
            <v>122.93</v>
          </cell>
        </row>
        <row r="844">
          <cell r="A844">
            <v>2418</v>
          </cell>
          <cell r="B844" t="str">
            <v>DOBRADICA EM ACO/FERRO, 3" X 2 1/2", E= 1,2 A 1,8 MM, SEM ANEL,  CROMADO OU ZINCADO, TAMPA BOLA, COM PARAFUSOS</v>
          </cell>
          <cell r="C844" t="str">
            <v>UN</v>
          </cell>
          <cell r="D844">
            <v>4.08</v>
          </cell>
        </row>
        <row r="845">
          <cell r="A845">
            <v>2420</v>
          </cell>
          <cell r="B845" t="str">
            <v>DOBRADICA EM ACO/FERRO, 3" X 2 1/2", E= 1,9 A 2 MM, SEM ANEL,  CROMADO OU ZINCADO, TAMPA BOLA, COM PARAFUSOS</v>
          </cell>
          <cell r="C845" t="str">
            <v>UN</v>
          </cell>
          <cell r="D845">
            <v>5.1100000000000003</v>
          </cell>
        </row>
        <row r="846">
          <cell r="A846">
            <v>2421</v>
          </cell>
          <cell r="B846" t="str">
            <v>DOBRADICA EM ACO/FERRO, 4" X 3", E= 2,2 A 3,0 MM, COM ANEL, CROMADO OU ZINCADO,TAMPA BOLA, COM PARAFUSOS</v>
          </cell>
          <cell r="C846" t="str">
            <v>UN</v>
          </cell>
          <cell r="D846">
            <v>11.16</v>
          </cell>
        </row>
        <row r="847">
          <cell r="A847">
            <v>2429</v>
          </cell>
          <cell r="B847" t="str">
            <v>DOBRADICA EM LATAO, 4" X 3", E= 2,2 A 3,0 MM, COM ANEL,  TAMPA BOLA, COM PARAFUSOS</v>
          </cell>
          <cell r="C847" t="str">
            <v>UN</v>
          </cell>
          <cell r="D847">
            <v>25.59</v>
          </cell>
        </row>
        <row r="848">
          <cell r="A848">
            <v>2432</v>
          </cell>
          <cell r="B848" t="str">
            <v>DOBRADICA EM ACO/FERRO, 3 1/2" X  3", E= 1,9  A 2 MM, COM ANEL,  CROMADO OU ZINCADO, TAMPA BOLA, COM PARAFUSOS</v>
          </cell>
          <cell r="C848" t="str">
            <v>UN</v>
          </cell>
          <cell r="D848">
            <v>8.7899999999999991</v>
          </cell>
        </row>
        <row r="849">
          <cell r="A849">
            <v>2433</v>
          </cell>
          <cell r="B849" t="str">
            <v>DOBRADICA EM ACO/FERRO, 3" X 2 1/2", E= 1,2 A 1,8 MM, SEM ANEL,  CROMADO OU ZINCADO, TAMPA CHATA, COM PARAFUSOS</v>
          </cell>
          <cell r="C849" t="str">
            <v>UN</v>
          </cell>
          <cell r="D849">
            <v>2.98</v>
          </cell>
        </row>
        <row r="850">
          <cell r="A850">
            <v>2436</v>
          </cell>
          <cell r="B850" t="str">
            <v>ELETRICISTA</v>
          </cell>
          <cell r="C850" t="str">
            <v>H</v>
          </cell>
          <cell r="D850">
            <v>12.69</v>
          </cell>
        </row>
        <row r="851">
          <cell r="A851">
            <v>2437</v>
          </cell>
          <cell r="B851" t="str">
            <v>MONTADOR ELETROMECANICO</v>
          </cell>
          <cell r="C851" t="str">
            <v>H</v>
          </cell>
          <cell r="D851">
            <v>17.32</v>
          </cell>
        </row>
        <row r="852">
          <cell r="A852">
            <v>2438</v>
          </cell>
          <cell r="B852" t="str">
            <v>ELETROTECNICO</v>
          </cell>
          <cell r="C852" t="str">
            <v>H</v>
          </cell>
          <cell r="D852">
            <v>19.47</v>
          </cell>
        </row>
        <row r="853">
          <cell r="A853">
            <v>2439</v>
          </cell>
          <cell r="B853" t="str">
            <v>ELETRICISTA INDUSTRIAL</v>
          </cell>
          <cell r="C853" t="str">
            <v>H</v>
          </cell>
          <cell r="D853">
            <v>16.350000000000001</v>
          </cell>
        </row>
        <row r="854">
          <cell r="A854">
            <v>2442</v>
          </cell>
          <cell r="B854" t="str">
            <v>ELETRODUTO 3" TIPO KANALEX OU EQUIV</v>
          </cell>
          <cell r="C854" t="str">
            <v>M</v>
          </cell>
          <cell r="D854">
            <v>13.42</v>
          </cell>
        </row>
        <row r="855">
          <cell r="A855">
            <v>2446</v>
          </cell>
          <cell r="B855" t="str">
            <v>ELETRODUTO 2" TIPO KANALEX OU EQUIV</v>
          </cell>
          <cell r="C855" t="str">
            <v>M</v>
          </cell>
          <cell r="D855">
            <v>8.3000000000000007</v>
          </cell>
        </row>
        <row r="856">
          <cell r="A856">
            <v>2483</v>
          </cell>
          <cell r="B856" t="str">
            <v>CONECTOR RETO DE ALUMINIO PARA ELETRODUTO DE 1", PARA ADAPTAR ENTRADA DE ELETRODUTO METALICO FLEXIVEL EM QUADROS</v>
          </cell>
          <cell r="C856" t="str">
            <v>UN</v>
          </cell>
          <cell r="D856">
            <v>2.09</v>
          </cell>
        </row>
        <row r="857">
          <cell r="A857">
            <v>2484</v>
          </cell>
          <cell r="B857" t="str">
            <v>CONECTOR RETO DE ALUMINIO PARA ELETRODUTO DE 3", PARA ADAPTAR ENTRADA DE ELETRODUTO METALICO FLEXIVEL EM QUADROS</v>
          </cell>
          <cell r="C857" t="str">
            <v>UN</v>
          </cell>
          <cell r="D857">
            <v>16.760000000000002</v>
          </cell>
        </row>
        <row r="858">
          <cell r="A858">
            <v>2485</v>
          </cell>
          <cell r="B858" t="str">
            <v>CONECTOR RETO DE ALUMINIO PARA ELETRODUTO DE 4", PARA ADAPTAR ENTRADA DE ELETRODUTO METALICO FLEXIVEL EM QUADROS</v>
          </cell>
          <cell r="C858" t="str">
            <v>UN</v>
          </cell>
          <cell r="D858">
            <v>26.27</v>
          </cell>
        </row>
        <row r="859">
          <cell r="A859">
            <v>2487</v>
          </cell>
          <cell r="B859" t="str">
            <v>CONECTOR RETO DE ALUMINIO PARA ELETRODUTO DE 1/2", PARA ADAPTAR ENTRADA DE ELETRODUTO METALICO FLEXIVEL EM QUADROS</v>
          </cell>
          <cell r="C859" t="str">
            <v>UN</v>
          </cell>
          <cell r="D859">
            <v>1</v>
          </cell>
        </row>
        <row r="860">
          <cell r="A860">
            <v>2488</v>
          </cell>
          <cell r="B860" t="str">
            <v>CONECTOR RETO DE ALUMINIO PARA ELETRODUTO DE 3/4", PARA ADAPTAR ENTRADA DE ELETRODUTO METALICO FLEXIVEL EM QUADROS</v>
          </cell>
          <cell r="C860" t="str">
            <v>UN</v>
          </cell>
          <cell r="D860">
            <v>1.17</v>
          </cell>
        </row>
        <row r="861">
          <cell r="A861">
            <v>2489</v>
          </cell>
          <cell r="B861" t="str">
            <v>CONECTOR RETO DE ALUMINIO PARA ELETRODUTO DE 2", PARA ADAPTAR ENTRADA DE ELETRODUTO METALICO FLEXIVEL EM QUADROS</v>
          </cell>
          <cell r="C861" t="str">
            <v>UN</v>
          </cell>
          <cell r="D861">
            <v>5.08</v>
          </cell>
        </row>
        <row r="862">
          <cell r="A862">
            <v>2500</v>
          </cell>
          <cell r="B862" t="str">
            <v>ELETRODUTO METALICO FLEXIVEL REVESTIDO EXTERNAMENTE COM PVC PRETO, DIAMETRO EXTERNO DE 60 MM (2"), TIPO SEALTUBO</v>
          </cell>
          <cell r="C862" t="str">
            <v>M</v>
          </cell>
          <cell r="D862">
            <v>19.23</v>
          </cell>
        </row>
        <row r="863">
          <cell r="A863">
            <v>2501</v>
          </cell>
          <cell r="B863" t="str">
            <v>ELETRODUTO METALICO FLEXIVEL REVESTIDO EXTERNAMENTE COM PVC PRETO, DIAMETRO EXTERNO DE 32 MM (1"), TIPO SEALTUBO</v>
          </cell>
          <cell r="C863" t="str">
            <v>M</v>
          </cell>
          <cell r="D863">
            <v>7.43</v>
          </cell>
        </row>
        <row r="864">
          <cell r="A864">
            <v>2502</v>
          </cell>
          <cell r="B864" t="str">
            <v>ELETRODUTO METALICO FLEXIVEL REVESTIDO EXTERNAMENTE COM PVC PRETO, DIAMETRO EXTERNO DE 40 MM (1 1/4"), TIPO SEALTUBO</v>
          </cell>
          <cell r="C864" t="str">
            <v>M</v>
          </cell>
          <cell r="D864">
            <v>11.22</v>
          </cell>
        </row>
        <row r="865">
          <cell r="A865">
            <v>2503</v>
          </cell>
          <cell r="B865" t="str">
            <v>ELETRODUTO METALICO FLEXIVEL REVESTIDO EXTERNAMENTE COM PVC PRETO, DIAMETRO EXTERNO DE 50 MM( 1 1/2"), TIPO SEALTUBO</v>
          </cell>
          <cell r="C865" t="str">
            <v>M</v>
          </cell>
          <cell r="D865">
            <v>14.44</v>
          </cell>
        </row>
        <row r="866">
          <cell r="A866">
            <v>2504</v>
          </cell>
          <cell r="B866" t="str">
            <v>ELETRODUTO METALICO FLEXIVEL REVESTIDO EXTERNAMENTE COM PVC PRETO, DIAMETRO EXTERNO DE 25 MM (3/4"), TIPO SEALTUBO</v>
          </cell>
          <cell r="C866" t="str">
            <v>M</v>
          </cell>
          <cell r="D866">
            <v>5.67</v>
          </cell>
        </row>
        <row r="867">
          <cell r="A867">
            <v>2505</v>
          </cell>
          <cell r="B867" t="str">
            <v>ELETRODUTO METALICO FLEXIVEL REVESTIDO EXTERNAMENTE COM PVC PRETO, DIAMETRO EXTERNO DE 75 MM (2 1/2"), TIPO SEALTUBO</v>
          </cell>
          <cell r="C867" t="str">
            <v>M</v>
          </cell>
          <cell r="D867">
            <v>29.97</v>
          </cell>
        </row>
        <row r="868">
          <cell r="A868">
            <v>2510</v>
          </cell>
          <cell r="B868" t="str">
            <v>RELE FOTOELETRICO INTERNO E EXTERNO BIVOLT 1000 W, DE CONECTOR, SEM BASE</v>
          </cell>
          <cell r="C868" t="str">
            <v>UN</v>
          </cell>
          <cell r="D868">
            <v>9.98</v>
          </cell>
        </row>
        <row r="869">
          <cell r="A869">
            <v>2512</v>
          </cell>
          <cell r="B869" t="str">
            <v>BRACO P/ LUMINARIA PUBLICA 1 X 1,50M ROMAGNOLE OU EQUIV</v>
          </cell>
          <cell r="C869" t="str">
            <v>UN</v>
          </cell>
          <cell r="D869">
            <v>15.16</v>
          </cell>
        </row>
        <row r="870">
          <cell r="A870">
            <v>2515</v>
          </cell>
          <cell r="B870" t="str">
            <v>CONECTOR CURVO 90 GRAUS DE ALUMINIO, BITOLA 3/4", PARA ADAPTAR ENTRADA DE ELETRODUTO METALICO FLEXIVEL EM QUADROS</v>
          </cell>
          <cell r="C870" t="str">
            <v>UN</v>
          </cell>
          <cell r="D870">
            <v>5.53</v>
          </cell>
        </row>
        <row r="871">
          <cell r="A871">
            <v>2516</v>
          </cell>
          <cell r="B871" t="str">
            <v>CONECTOR CURVO 90 GRAUS DE ALUMINIO, BITOLA 1", PARA ADAPTAR ENTRADA DE ELETRODUTO METALICO FLEXIVEL EM QUADROS</v>
          </cell>
          <cell r="C871" t="str">
            <v>UN</v>
          </cell>
          <cell r="D871">
            <v>6.65</v>
          </cell>
        </row>
        <row r="872">
          <cell r="A872">
            <v>2517</v>
          </cell>
          <cell r="B872" t="str">
            <v>CONECTOR CURVO 90 GRAUS DE ALUMINIO, BITOLA 1 1/2", PARA ADAPTAR ENTRADA DE ELETRODUTO METALICO FLEXIVEL EM QUADROS</v>
          </cell>
          <cell r="C872" t="str">
            <v>UN</v>
          </cell>
          <cell r="D872">
            <v>12.81</v>
          </cell>
        </row>
        <row r="873">
          <cell r="A873">
            <v>2518</v>
          </cell>
          <cell r="B873" t="str">
            <v>CONECTOR CURVO 90 GRAUS DE ALUMINIO, BITOLA 2 1/2", PARA ADAPTAR ENTRADA DE ELETRODUTO METALICO FLEXIVEL EM QUADROS</v>
          </cell>
          <cell r="C873" t="str">
            <v>UN</v>
          </cell>
          <cell r="D873">
            <v>61</v>
          </cell>
        </row>
        <row r="874">
          <cell r="A874">
            <v>2519</v>
          </cell>
          <cell r="B874" t="str">
            <v>CONECTOR CURVO 90 GRAUS DE ALUMINIO, BITOLA 3", PARA ADAPTAR ENTRADA DE ELETRODUTO METALICO FLEXIVEL EM QUADROS</v>
          </cell>
          <cell r="C874" t="str">
            <v>UN</v>
          </cell>
          <cell r="D874">
            <v>73.55</v>
          </cell>
        </row>
        <row r="875">
          <cell r="A875">
            <v>2520</v>
          </cell>
          <cell r="B875" t="str">
            <v>CONECTOR CURVO 90 GRAUS DE ALUMINIO, BITOLA 4", PARA ADAPTAR ENTRADA DE ELETRODUTO METALICO FLEXIVEL EM QUADROS</v>
          </cell>
          <cell r="C875" t="str">
            <v>UN</v>
          </cell>
          <cell r="D875">
            <v>135.38</v>
          </cell>
        </row>
        <row r="876">
          <cell r="A876">
            <v>2521</v>
          </cell>
          <cell r="B876" t="str">
            <v>CONECTOR CURVO 90 GRAUS DE ALUMINIO, BITOLA 2", PARA ADAPTAR ENTRADA DE ELETRODUTO METALICO FLEXIVEL EM QUADROS</v>
          </cell>
          <cell r="C876" t="str">
            <v>UN</v>
          </cell>
          <cell r="D876">
            <v>25.96</v>
          </cell>
        </row>
        <row r="877">
          <cell r="A877">
            <v>2522</v>
          </cell>
          <cell r="B877" t="str">
            <v>CONECTOR CURVO 90 GRAUS DE ALUMINIO, BITOLA 1 1/4", PARA ADAPTAR ENTRADA DE ELETRODUTO METALICO FLEXIVEL EM QUADROS</v>
          </cell>
          <cell r="C877" t="str">
            <v>UN</v>
          </cell>
          <cell r="D877">
            <v>8.2799999999999994</v>
          </cell>
        </row>
        <row r="878">
          <cell r="A878">
            <v>2526</v>
          </cell>
          <cell r="B878" t="str">
            <v>CONECTOR RETO DE ALUMINIO PARA ELETRODUTO DE 1 1/4", PARA ADAPTAR ENTRADA DE ELETRODUTO METALICO FLEXIVEL EM QUADROS</v>
          </cell>
          <cell r="C878" t="str">
            <v>UN</v>
          </cell>
          <cell r="D878">
            <v>2.94</v>
          </cell>
        </row>
        <row r="879">
          <cell r="A879">
            <v>2527</v>
          </cell>
          <cell r="B879" t="str">
            <v>CONECTOR RETO DE ALUMINIO PARA ELETRODUTO DE 1 1/2", PARA ADAPTAR ENTRADA DE ELETRODUTO METALICO FLEXIVEL EM QUADROS</v>
          </cell>
          <cell r="C879" t="str">
            <v>UN</v>
          </cell>
          <cell r="D879">
            <v>4.58</v>
          </cell>
        </row>
        <row r="880">
          <cell r="A880">
            <v>2528</v>
          </cell>
          <cell r="B880" t="str">
            <v>CONECTOR RETO DE ALUMINIO PARA ELETRODUTO DE 2 1/2", PARA ADAPTAR ENTRADA DE ELETRODUTO METALICO FLEXIVEL EM QUADROS</v>
          </cell>
          <cell r="C880" t="str">
            <v>UN</v>
          </cell>
          <cell r="D880">
            <v>11.54</v>
          </cell>
        </row>
        <row r="881">
          <cell r="A881">
            <v>2548</v>
          </cell>
          <cell r="B881" t="str">
            <v>CONECTOR CURVO 90 GRAUS DE ALUMINIO, BITOLA 1/2", PARA ADAPTAR ENTRADA DE ELETRODUTO METALICO FLEXIVEL EM QUADROS</v>
          </cell>
          <cell r="C881" t="str">
            <v>UN</v>
          </cell>
          <cell r="D881">
            <v>5.09</v>
          </cell>
        </row>
        <row r="882">
          <cell r="A882">
            <v>2555</v>
          </cell>
          <cell r="B882" t="str">
            <v>CAIXA DE LUZ "3 X 3" EM ACO ESMALTADA</v>
          </cell>
          <cell r="C882" t="str">
            <v>UN</v>
          </cell>
          <cell r="D882">
            <v>1.45</v>
          </cell>
        </row>
        <row r="883">
          <cell r="A883">
            <v>2556</v>
          </cell>
          <cell r="B883" t="str">
            <v>CAIXA DE LUZ "4 X 2" EM ACO ESMALTADA</v>
          </cell>
          <cell r="C883" t="str">
            <v>UN</v>
          </cell>
          <cell r="D883">
            <v>1.34</v>
          </cell>
        </row>
        <row r="884">
          <cell r="A884">
            <v>2557</v>
          </cell>
          <cell r="B884" t="str">
            <v>CAIXA DE LUZ "4 X 4" EM ACO ESMALTADA</v>
          </cell>
          <cell r="C884" t="str">
            <v>UN</v>
          </cell>
          <cell r="D884">
            <v>2.82</v>
          </cell>
        </row>
        <row r="885">
          <cell r="A885">
            <v>2558</v>
          </cell>
          <cell r="B885" t="str">
            <v>CONDULETE DE ALUMINIO TIPO C, PARA ELETRODUTO ROSCAVEL DE 1/2", COM TAMPA CEGA</v>
          </cell>
          <cell r="C885" t="str">
            <v>UN</v>
          </cell>
          <cell r="D885">
            <v>5.13</v>
          </cell>
        </row>
        <row r="886">
          <cell r="A886">
            <v>2559</v>
          </cell>
          <cell r="B886" t="str">
            <v>CONDULETE DE ALUMINIO TIPO C, PARA ELETRODUTO ROSCAVEL DE 3/4", COM TAMPA CEGA</v>
          </cell>
          <cell r="C886" t="str">
            <v>UN</v>
          </cell>
          <cell r="D886">
            <v>7.22</v>
          </cell>
        </row>
        <row r="887">
          <cell r="A887">
            <v>2560</v>
          </cell>
          <cell r="B887" t="str">
            <v>CONDULETE DE ALUMINIO TIPO C, PARA ELETRODUTO ROSCAVEL DE 1", COM TAMPA CEGA</v>
          </cell>
          <cell r="C887" t="str">
            <v>UN</v>
          </cell>
          <cell r="D887">
            <v>9.0299999999999994</v>
          </cell>
        </row>
        <row r="888">
          <cell r="A888">
            <v>2565</v>
          </cell>
          <cell r="B888" t="str">
            <v>CONDULETE DE ALUMINIO TIPO E, PARA ELETRODUTO ROSCAVEL DE 3/4", COM TAMPA CEGA</v>
          </cell>
          <cell r="C888" t="str">
            <v>UN</v>
          </cell>
          <cell r="D888">
            <v>5.85</v>
          </cell>
        </row>
        <row r="889">
          <cell r="A889">
            <v>2566</v>
          </cell>
          <cell r="B889" t="str">
            <v>CONDULETE DE ALUMINIO TIPO E, PARA ELETRODUTO ROSCAVEL DE 1  1/4", COM TAMPA CEGA</v>
          </cell>
          <cell r="C889" t="str">
            <v>UN</v>
          </cell>
          <cell r="D889">
            <v>12.04</v>
          </cell>
        </row>
        <row r="890">
          <cell r="A890">
            <v>2567</v>
          </cell>
          <cell r="B890" t="str">
            <v>CONDULETE DE ALUMINIO TIPO E, PARA ELETRODUTO ROSCAVEL DE 2", COM TAMPA CEGA</v>
          </cell>
          <cell r="C890" t="str">
            <v>UN</v>
          </cell>
          <cell r="D890">
            <v>23.48</v>
          </cell>
        </row>
        <row r="891">
          <cell r="A891">
            <v>2568</v>
          </cell>
          <cell r="B891" t="str">
            <v>CONDULETE DE ALUMINIO TIPO E, PARA ELETRODUTO ROSCAVEL DE 3", COM TAMPA CEGA</v>
          </cell>
          <cell r="C891" t="str">
            <v>UN</v>
          </cell>
          <cell r="D891">
            <v>65.209999999999994</v>
          </cell>
        </row>
        <row r="892">
          <cell r="A892">
            <v>2569</v>
          </cell>
          <cell r="B892" t="str">
            <v>CONDULETE DE ALUMINIO TIPO LR, PARA ELETRODUTO ROSCAVEL DE 1/2", COM TAMPA CEGA</v>
          </cell>
          <cell r="C892" t="str">
            <v>UN</v>
          </cell>
          <cell r="D892">
            <v>5.66</v>
          </cell>
        </row>
        <row r="893">
          <cell r="A893">
            <v>2570</v>
          </cell>
          <cell r="B893" t="str">
            <v>CONDULETE DE ALUMINIO TIPO LR, PARA ELETRODUTO ROSCAVEL DE 1", COM TAMPA CEGA</v>
          </cell>
          <cell r="C893" t="str">
            <v>UN</v>
          </cell>
          <cell r="D893">
            <v>9.5</v>
          </cell>
        </row>
        <row r="894">
          <cell r="A894">
            <v>2571</v>
          </cell>
          <cell r="B894" t="str">
            <v>CONDULETE DE ALUMINIO TIPO LR, PARA ELETRODUTO ROSCAVEL DE 2", COM TAMPA CEGA</v>
          </cell>
          <cell r="C894" t="str">
            <v>UN</v>
          </cell>
          <cell r="D894">
            <v>28.2</v>
          </cell>
        </row>
        <row r="895">
          <cell r="A895">
            <v>2572</v>
          </cell>
          <cell r="B895" t="str">
            <v>CONDULETE DE ALUMINIO TIPO LR, PARA ELETRODUTO ROSCAVEL DE 3", COM TAMPA CEGA</v>
          </cell>
          <cell r="C895" t="str">
            <v>UN</v>
          </cell>
          <cell r="D895">
            <v>83.39</v>
          </cell>
        </row>
        <row r="896">
          <cell r="A896">
            <v>2573</v>
          </cell>
          <cell r="B896" t="str">
            <v>CONDULETE DE ALUMINIO TIPO T, PARA ELETRODUTO ROSCAVEL DE 1/2", COM TAMPA CEGA</v>
          </cell>
          <cell r="C896" t="str">
            <v>UN</v>
          </cell>
          <cell r="D896">
            <v>6.92</v>
          </cell>
        </row>
        <row r="897">
          <cell r="A897">
            <v>2574</v>
          </cell>
          <cell r="B897" t="str">
            <v>CONDULETE DE ALUMINIO TIPO T, PARA ELETRODUTO ROSCAVEL DE 3/4", COM TAMPA CEGA</v>
          </cell>
          <cell r="C897" t="str">
            <v>UN</v>
          </cell>
          <cell r="D897">
            <v>6.97</v>
          </cell>
        </row>
        <row r="898">
          <cell r="A898">
            <v>2575</v>
          </cell>
          <cell r="B898" t="str">
            <v>CONDULETE DE ALUMINIO TIPO T, PARA ELETRODUTO ROSCAVEL DE 1 1/4", COM TAMPA CEGA</v>
          </cell>
          <cell r="C898" t="str">
            <v>UN</v>
          </cell>
          <cell r="D898">
            <v>16.670000000000002</v>
          </cell>
        </row>
        <row r="899">
          <cell r="A899">
            <v>2576</v>
          </cell>
          <cell r="B899" t="str">
            <v>CONDULETE DE ALUMINIO TIPO T, PARA ELETRODUTO ROSCAVEL DE 1 1/2", COM TAMPA CEGA</v>
          </cell>
          <cell r="C899" t="str">
            <v>UN</v>
          </cell>
          <cell r="D899">
            <v>22.18</v>
          </cell>
        </row>
        <row r="900">
          <cell r="A900">
            <v>2577</v>
          </cell>
          <cell r="B900" t="str">
            <v>CONDULETE DE ALUMINIO TIPO T, PARA ELETRODUTO ROSCAVEL DE 2", COM TAMPA CEGA</v>
          </cell>
          <cell r="C900" t="str">
            <v>UN</v>
          </cell>
          <cell r="D900">
            <v>30.05</v>
          </cell>
        </row>
        <row r="901">
          <cell r="A901">
            <v>2578</v>
          </cell>
          <cell r="B901" t="str">
            <v>CONDULETE DE ALUMINIO TIPO T, PARA ELETRODUTO ROSCAVEL DE 3", COM TAMPA CEGA</v>
          </cell>
          <cell r="C901" t="str">
            <v>UN</v>
          </cell>
          <cell r="D901">
            <v>93.83</v>
          </cell>
        </row>
        <row r="902">
          <cell r="A902">
            <v>2579</v>
          </cell>
          <cell r="B902" t="str">
            <v>CONDULETE DE ALUMINIO TIPO X, PARA ELETRODUTO ROSCAVEL DE 1/2", COM TAMPA CEGA</v>
          </cell>
          <cell r="C902" t="str">
            <v>UN</v>
          </cell>
          <cell r="D902">
            <v>8.39</v>
          </cell>
        </row>
        <row r="903">
          <cell r="A903">
            <v>2580</v>
          </cell>
          <cell r="B903" t="str">
            <v>CONDULETE DE ALUMINIO TIPO X, PARA ELETRODUTO ROSCAVEL DE 3/4", COM TAMPA CEGA</v>
          </cell>
          <cell r="C903" t="str">
            <v>UN</v>
          </cell>
          <cell r="D903">
            <v>9.1999999999999993</v>
          </cell>
        </row>
        <row r="904">
          <cell r="A904">
            <v>2581</v>
          </cell>
          <cell r="B904" t="str">
            <v>CONDULETE DE ALUMINIO TIPO X, PARA ELETRODUTO ROSCAVEL DE 1", COM TAMPA CEGA</v>
          </cell>
          <cell r="C904" t="str">
            <v>UN</v>
          </cell>
          <cell r="D904">
            <v>10.74</v>
          </cell>
        </row>
        <row r="905">
          <cell r="A905">
            <v>2582</v>
          </cell>
          <cell r="B905" t="str">
            <v>CONDULETE DE ALUMINIO TIPO X, PARA ELETRODUTO ROSCAVEL DE 1 1/2", COM TAMPA CEGA</v>
          </cell>
          <cell r="C905" t="str">
            <v>UN</v>
          </cell>
          <cell r="D905">
            <v>20.57</v>
          </cell>
        </row>
        <row r="906">
          <cell r="A906">
            <v>2583</v>
          </cell>
          <cell r="B906" t="str">
            <v>CONDULETE DE ALUMINIO TIPO X, PARA ELETRODUTO ROSCAVEL DE 3", COM TAMPA CEGA</v>
          </cell>
          <cell r="C906" t="str">
            <v>UN</v>
          </cell>
          <cell r="D906">
            <v>77.27</v>
          </cell>
        </row>
        <row r="907">
          <cell r="A907">
            <v>2584</v>
          </cell>
          <cell r="B907" t="str">
            <v>CONDULETE DE ALUMINIO TIPO X, PARA ELETRODUTO ROSCAVEL DE 4", COM TAMPA CEGA</v>
          </cell>
          <cell r="C907" t="str">
            <v>UN</v>
          </cell>
          <cell r="D907">
            <v>128.63</v>
          </cell>
        </row>
        <row r="908">
          <cell r="A908">
            <v>2585</v>
          </cell>
          <cell r="B908" t="str">
            <v>CONDULETE DE ALUMINIO TIPO T, PARA ELETRODUTO ROSCAVEL DE 4", COM TAMPA CEGA</v>
          </cell>
          <cell r="C908" t="str">
            <v>UN</v>
          </cell>
          <cell r="D908">
            <v>128.76</v>
          </cell>
        </row>
        <row r="909">
          <cell r="A909">
            <v>2586</v>
          </cell>
          <cell r="B909" t="str">
            <v>CONDULETE DE ALUMINIO TIPO T, PARA ELETRODUTO ROSCAVEL DE 1", COM TAMPA CEGA</v>
          </cell>
          <cell r="C909" t="str">
            <v>UN</v>
          </cell>
          <cell r="D909">
            <v>11.22</v>
          </cell>
        </row>
        <row r="910">
          <cell r="A910">
            <v>2587</v>
          </cell>
          <cell r="B910" t="str">
            <v>CONDULETE DE ALUMINIO TIPO LR, PARA ELETRODUTO ROSCAVEL DE 1 1/2", COM TAMPA CEGA</v>
          </cell>
          <cell r="C910" t="str">
            <v>UN</v>
          </cell>
          <cell r="D910">
            <v>18.510000000000002</v>
          </cell>
        </row>
        <row r="911">
          <cell r="A911">
            <v>2588</v>
          </cell>
          <cell r="B911" t="str">
            <v>CONDULETE DE ALUMINIO TIPO LR, PARA ELETRODUTO ROSCAVEL DE 1 1/4", COM TAMPA CEGA</v>
          </cell>
          <cell r="C911" t="str">
            <v>UN</v>
          </cell>
          <cell r="D911">
            <v>14.7</v>
          </cell>
        </row>
        <row r="912">
          <cell r="A912">
            <v>2589</v>
          </cell>
          <cell r="B912" t="str">
            <v>CONDULETE DE ALUMINIO TIPO E, PARA ELETRODUTO ROSCAVEL DE 1 1/2", COM TAMPA CEGA</v>
          </cell>
          <cell r="C912" t="str">
            <v>UN</v>
          </cell>
          <cell r="D912">
            <v>16.010000000000002</v>
          </cell>
        </row>
        <row r="913">
          <cell r="A913">
            <v>2590</v>
          </cell>
          <cell r="B913" t="str">
            <v>CONDULETE DE ALUMINIO TIPO E, PARA ELETRODUTO ROSCAVEL DE 1", COM TAMPA CEGA</v>
          </cell>
          <cell r="C913" t="str">
            <v>UN</v>
          </cell>
          <cell r="D913">
            <v>9.82</v>
          </cell>
        </row>
        <row r="914">
          <cell r="A914">
            <v>2591</v>
          </cell>
          <cell r="B914" t="str">
            <v>CONDULETE DE ALUMINIO TIPO E, PARA ELETRODUTO ROSCAVEL DE 1/2", COM TAMPA CEGA</v>
          </cell>
          <cell r="C914" t="str">
            <v>UN</v>
          </cell>
          <cell r="D914">
            <v>5.84</v>
          </cell>
        </row>
        <row r="915">
          <cell r="A915">
            <v>2592</v>
          </cell>
          <cell r="B915" t="str">
            <v>CONDULETE DE ALUMINIO TIPO C, PARA ELETRODUTO ROSCAVEL DE 4", COM TAMPA CEGA</v>
          </cell>
          <cell r="C915" t="str">
            <v>UN</v>
          </cell>
          <cell r="D915">
            <v>119.69</v>
          </cell>
        </row>
        <row r="916">
          <cell r="A916">
            <v>2593</v>
          </cell>
          <cell r="B916" t="str">
            <v>CONDULETE DE ALUMINIO TIPO LR, PARA ELETRODUTO ROSCAVEL DE 3/4", COM TAMPA CEGA</v>
          </cell>
          <cell r="C916" t="str">
            <v>UN</v>
          </cell>
          <cell r="D916">
            <v>6.04</v>
          </cell>
        </row>
        <row r="917">
          <cell r="A917">
            <v>2594</v>
          </cell>
          <cell r="B917" t="str">
            <v>CONDULETE DE ALUMINIO TIPO E, PARA ELETRODUTO ROSCAVEL DE 4", COM TAMPA CEGA</v>
          </cell>
          <cell r="C917" t="str">
            <v>UN</v>
          </cell>
          <cell r="D917">
            <v>108.63</v>
          </cell>
        </row>
        <row r="918">
          <cell r="A918">
            <v>2595</v>
          </cell>
          <cell r="B918" t="str">
            <v>CONDULETE DE ALUMINIO TIPO LR, PARA ELETRODUTO ROSCAVEL DE 4", COM TAMPA CEGA</v>
          </cell>
          <cell r="C918" t="str">
            <v>UN</v>
          </cell>
          <cell r="D918">
            <v>130.11000000000001</v>
          </cell>
        </row>
        <row r="919">
          <cell r="A919">
            <v>2596</v>
          </cell>
          <cell r="B919" t="str">
            <v>CONDULETE DE ALUMINIO TIPO X, PARA ELETRODUTO ROSCAVEL DE 2", COM TAMPA CEGA</v>
          </cell>
          <cell r="C919" t="str">
            <v>UN</v>
          </cell>
          <cell r="D919">
            <v>31.77</v>
          </cell>
        </row>
        <row r="920">
          <cell r="A920">
            <v>2597</v>
          </cell>
          <cell r="B920" t="str">
            <v>CONDULETE DE ALUMINIO TIPO X, PARA ELETRODUTO ROSCAVEL DE 1 1/4", COM TAMPA CEGA</v>
          </cell>
          <cell r="C920" t="str">
            <v>UN</v>
          </cell>
          <cell r="D920">
            <v>17.63</v>
          </cell>
        </row>
        <row r="921">
          <cell r="A921">
            <v>2609</v>
          </cell>
          <cell r="B921" t="str">
            <v>CURVA METALICA 45 GRAUS, PARA ELETRODUTO, ACABAMENTO GALVANIZADO ELETROLITICO, DIAMETRO DE 20 MM (3/4")</v>
          </cell>
          <cell r="C921" t="str">
            <v>UN</v>
          </cell>
          <cell r="D921">
            <v>2.46</v>
          </cell>
        </row>
        <row r="922">
          <cell r="A922">
            <v>2611</v>
          </cell>
          <cell r="B922" t="str">
            <v>CURVA METALICA 45 GRAUS, PARA ELETRODUTO, ACABAMENTO GALVANIZADO ELETROLITICO, DIAMETRO DE 40 MM (1 1/2")</v>
          </cell>
          <cell r="C922" t="str">
            <v>UN</v>
          </cell>
          <cell r="D922">
            <v>9.11</v>
          </cell>
        </row>
        <row r="923">
          <cell r="A923">
            <v>2612</v>
          </cell>
          <cell r="B923" t="str">
            <v>CURVA METALICA 45 GRAUS, PARA ELETRODUTO, ACABAMENTO GALVANIZADO ELETROLITICO, DIAMETRO DE 50 MM (2")</v>
          </cell>
          <cell r="C923" t="str">
            <v>UN</v>
          </cell>
          <cell r="D923">
            <v>13.26</v>
          </cell>
        </row>
        <row r="924">
          <cell r="A924">
            <v>2613</v>
          </cell>
          <cell r="B924" t="str">
            <v>CURVA METALICA 45 GRAUS, PARA ELETRODUTO, ACABAMENTO GALVANIZADO ELETROLITICO, DIAMETRO DE 65 MM (2 1/2")</v>
          </cell>
          <cell r="C924" t="str">
            <v>UN</v>
          </cell>
          <cell r="D924">
            <v>32.01</v>
          </cell>
        </row>
        <row r="925">
          <cell r="A925">
            <v>2614</v>
          </cell>
          <cell r="B925" t="str">
            <v>CURVA METALICA 45 GRAUS, PARA ELETRODUTO, ACABAMENTO GALVANIZADO ELETROLITICO, DIAMETRO DE 80 MM (3")</v>
          </cell>
          <cell r="C925" t="str">
            <v>UN</v>
          </cell>
          <cell r="D925">
            <v>44.51</v>
          </cell>
        </row>
        <row r="926">
          <cell r="A926">
            <v>2615</v>
          </cell>
          <cell r="B926" t="str">
            <v>CURVA METALICA 45 GRAUS, PARA ELETRODUTO, ACABAMENTO GALVANIZADO ELETROLITICO, DIAMETRO DE 100 MM (4")</v>
          </cell>
          <cell r="C926" t="str">
            <v>UN</v>
          </cell>
          <cell r="D926">
            <v>73.33</v>
          </cell>
        </row>
        <row r="927">
          <cell r="A927">
            <v>2616</v>
          </cell>
          <cell r="B927" t="str">
            <v>CURVA METALICA 90 GRAUS, PARA ELETRODUTO, ACABAMENTO GALVANIZADO ELETROLITICO, DIAMETRO DE 15 MM (1/2")</v>
          </cell>
          <cell r="C927" t="str">
            <v>UN</v>
          </cell>
          <cell r="D927">
            <v>2.2000000000000002</v>
          </cell>
        </row>
        <row r="928">
          <cell r="A928">
            <v>2617</v>
          </cell>
          <cell r="B928" t="str">
            <v>CURVA METALICA 90 GRAUS, PARA ELETRODUTO, ACABAMENTO GALVANIZADO ELETROLITICO, DIAMETRO DE 25 MM (1")</v>
          </cell>
          <cell r="C928" t="str">
            <v>UN</v>
          </cell>
          <cell r="D928">
            <v>3.39</v>
          </cell>
        </row>
        <row r="929">
          <cell r="A929">
            <v>2618</v>
          </cell>
          <cell r="B929" t="str">
            <v>CURVA METALICA 90 GRAUS, PARA ELETRODUTO, ACABAMENTO GALVANIZADO ELETROLITICO, DIAMETRO DE 32 MM (1 1/4")</v>
          </cell>
          <cell r="C929" t="str">
            <v>UN</v>
          </cell>
          <cell r="D929">
            <v>7.72</v>
          </cell>
        </row>
        <row r="930">
          <cell r="A930">
            <v>2619</v>
          </cell>
          <cell r="B930" t="str">
            <v>CURVA METALICA 90 GRAUS, PARA ELETRODUTO, ACABAMENTO GALVANIZADO ELETROLITICO, DIAMETRO DE 65 MM (2 1/2") CURVA METALICA 90 GRAUS, PARA ELETRODUTO, ACABAMENTO GALVANIZADO</v>
          </cell>
          <cell r="C930" t="str">
            <v>UN</v>
          </cell>
          <cell r="D930">
            <v>35.03</v>
          </cell>
        </row>
        <row r="931">
          <cell r="A931">
            <v>2620</v>
          </cell>
          <cell r="B931" t="str">
            <v>CURVA METALICA 90 GRAUS, PARA ELETRODUTO, ACABAMENTO GALVANIZADO ELETROLITICO, DIAMETRO DE 80 MM (3")</v>
          </cell>
          <cell r="C931" t="str">
            <v>UN</v>
          </cell>
          <cell r="D931">
            <v>45.99</v>
          </cell>
        </row>
        <row r="932">
          <cell r="A932">
            <v>2621</v>
          </cell>
          <cell r="B932" t="str">
            <v>CURVA METALICA 90 GRAUS, PARA ELETRODUTO, ACABAMENTO GALVANIZADO ELETROLITICO, DIAMETRO DE 100 MM (4")</v>
          </cell>
          <cell r="C932" t="str">
            <v>UN</v>
          </cell>
          <cell r="D932">
            <v>78</v>
          </cell>
        </row>
        <row r="933">
          <cell r="A933">
            <v>2622</v>
          </cell>
          <cell r="B933" t="str">
            <v>CURVA METALICA 135 GRAUS, PARA ELETRODUTO, ACABAMENTO GALVANIZADO ELETROLITICO, DIAMETRO DE 15 MM (1/2")</v>
          </cell>
          <cell r="C933" t="str">
            <v>UN</v>
          </cell>
          <cell r="D933">
            <v>2.62</v>
          </cell>
        </row>
        <row r="934">
          <cell r="A934">
            <v>2623</v>
          </cell>
          <cell r="B934" t="str">
            <v>CURVA METALICA 135 GRAUS, PARA ELETRODUTO, ACABAMENTO GALVANIZADO ELETROLITICO, DIAMETRO DE 20 MM (3/4")</v>
          </cell>
          <cell r="C934" t="str">
            <v>UN</v>
          </cell>
          <cell r="D934">
            <v>3.15</v>
          </cell>
        </row>
        <row r="935">
          <cell r="A935">
            <v>2624</v>
          </cell>
          <cell r="B935" t="str">
            <v>CURVA METALICA 135 GRAUS, PARA ELETRODUTO, ACABAMENTO GALVANIZADO ELETROLITICO, DIAMETRO DE 25 MM (1")</v>
          </cell>
          <cell r="C935" t="str">
            <v>UN</v>
          </cell>
          <cell r="D935">
            <v>5.01</v>
          </cell>
        </row>
        <row r="936">
          <cell r="A936">
            <v>2625</v>
          </cell>
          <cell r="B936" t="str">
            <v>CURVA METALICA 135 GRAUS, PARA ELETRODUTO, ACABAMENTO GALVANIZADO ELETROLITICO, DIAMETRO DE 32 MM (1 1/4")</v>
          </cell>
          <cell r="C936" t="str">
            <v>UN</v>
          </cell>
          <cell r="D936">
            <v>10.59</v>
          </cell>
        </row>
        <row r="937">
          <cell r="A937">
            <v>2626</v>
          </cell>
          <cell r="B937" t="str">
            <v>CURVA METALICA 135 GRAUS, PARA ELETRODUTO, ACABAMENTO GALVANIZADO ELETROLITICO, DIAMETRO DE 40 MM (1 1/2")</v>
          </cell>
          <cell r="C937" t="str">
            <v>UN</v>
          </cell>
          <cell r="D937">
            <v>15.52</v>
          </cell>
        </row>
        <row r="938">
          <cell r="A938">
            <v>2627</v>
          </cell>
          <cell r="B938" t="str">
            <v>CURVA METALICA 135 GRAUS, PARA ELETRODUTO, ACABAMENTO GALVANIZADO ELETROLITICO, DIAMETRO DE 65 MM (2 1/2")</v>
          </cell>
          <cell r="C938" t="str">
            <v>UN</v>
          </cell>
          <cell r="D938">
            <v>41.58</v>
          </cell>
        </row>
        <row r="939">
          <cell r="A939">
            <v>2628</v>
          </cell>
          <cell r="B939" t="str">
            <v>CURVA METALICA 135 GRAUS, PARA ELETRODUTO, ACABAMENTO GALVANIZADO ELETROLITICO, DIAMETRO DE 100 MM (4")</v>
          </cell>
          <cell r="C939" t="str">
            <v>UN</v>
          </cell>
          <cell r="D939">
            <v>110.39</v>
          </cell>
        </row>
        <row r="940">
          <cell r="A940">
            <v>2629</v>
          </cell>
          <cell r="B940" t="str">
            <v>CURVA METALICA 135 GRAUS, PARA ELETRODUTO, ACABAMENTO GALVANIZADO ELETROLITICO, DIAMETRO DE 80 MM (3")</v>
          </cell>
          <cell r="C940" t="str">
            <v>UN</v>
          </cell>
          <cell r="D940">
            <v>56.24</v>
          </cell>
        </row>
        <row r="941">
          <cell r="A941">
            <v>2630</v>
          </cell>
          <cell r="B941" t="str">
            <v>CURVA METALICA 135 GRAUS, PARA ELETRODUTO, ACABAMENTO GALVANIZADO ELETROLITICO, DIAMETRO DE 50 MM (2")</v>
          </cell>
          <cell r="C941" t="str">
            <v>UN</v>
          </cell>
          <cell r="D941">
            <v>23.6</v>
          </cell>
        </row>
        <row r="942">
          <cell r="A942">
            <v>2631</v>
          </cell>
          <cell r="B942" t="str">
            <v>CURVA METALICA 90 GRAUS, PARA ELETRODUTO, ACABAMENTO GALVANIZADO ELETROLITICO, DIAMETRO DE 50 MM (2")</v>
          </cell>
          <cell r="C942" t="str">
            <v>UN</v>
          </cell>
          <cell r="D942">
            <v>13.83</v>
          </cell>
        </row>
        <row r="943">
          <cell r="A943">
            <v>2632</v>
          </cell>
          <cell r="B943" t="str">
            <v>CURVA METALICA 90 GRAUS, PARA ELETRODUTO, ACABAMENTO GALVANIZADO ELETROLITICO, DIAMETRO DE 40 MM (1 1/2")</v>
          </cell>
          <cell r="C943" t="str">
            <v>UN</v>
          </cell>
          <cell r="D943">
            <v>9.42</v>
          </cell>
        </row>
        <row r="944">
          <cell r="A944">
            <v>2633</v>
          </cell>
          <cell r="B944" t="str">
            <v>CURVA METALICA 90 GRAUS, PARA ELETRODUTO, ACABAMENTO GALVANIZADO ELETROLITICO, DIAMETRO DE 20 MM (3/4")</v>
          </cell>
          <cell r="C944" t="str">
            <v>UN</v>
          </cell>
          <cell r="D944">
            <v>2.4900000000000002</v>
          </cell>
        </row>
        <row r="945">
          <cell r="A945">
            <v>2634</v>
          </cell>
          <cell r="B945" t="str">
            <v>CURVA METALICA 45 GRAUS, PARA ELETRODUTO, ACABAMENTO GALVANIZADO ELETROLITICO, DIAMETRO DE 25 MM (1")</v>
          </cell>
          <cell r="C945" t="str">
            <v>UN</v>
          </cell>
          <cell r="D945">
            <v>3.23</v>
          </cell>
        </row>
        <row r="946">
          <cell r="A946">
            <v>2635</v>
          </cell>
          <cell r="B946" t="str">
            <v>CURVA METALICA 45 GRAUS, PARA ELETRODUTO, ACABAMENTO GALVANIZADO ELETROLITICO, DIAMETRO DE 15 MM (1/2")</v>
          </cell>
          <cell r="C946" t="str">
            <v>UN</v>
          </cell>
          <cell r="D946">
            <v>2.19</v>
          </cell>
        </row>
        <row r="947">
          <cell r="A947">
            <v>2636</v>
          </cell>
          <cell r="B947" t="str">
            <v>LUVA METALICA, PARA ELETRODUTO, ACABAMENTO GALVANIZADO ELETROLITICO, DIAMETRO DE 15 MM (1/2")</v>
          </cell>
          <cell r="C947" t="str">
            <v>UN</v>
          </cell>
          <cell r="D947">
            <v>0.88</v>
          </cell>
        </row>
        <row r="948">
          <cell r="A948">
            <v>2637</v>
          </cell>
          <cell r="B948" t="str">
            <v>LUVA METALICA, PARA ELETRODUTO, ACABAMENTO GALVANIZADO ELETROLITICO, DIAMETRO DE 20 MM (3/4")</v>
          </cell>
          <cell r="C948" t="str">
            <v>UN</v>
          </cell>
          <cell r="D948">
            <v>0.94</v>
          </cell>
        </row>
        <row r="949">
          <cell r="A949">
            <v>2638</v>
          </cell>
          <cell r="B949" t="str">
            <v>LUVA METALICA, PARA ELETRODUTO, ACABAMENTO GALVANIZADO ELETROLITICO, DIAMETRO DE 25 MM (1")</v>
          </cell>
          <cell r="C949" t="str">
            <v>UN</v>
          </cell>
          <cell r="D949">
            <v>1.0900000000000001</v>
          </cell>
        </row>
        <row r="950">
          <cell r="A950">
            <v>2639</v>
          </cell>
          <cell r="B950" t="str">
            <v>LUVA METALICA, PARA ELETRODUTO, ACABAMENTO GALVANIZADO ELETROLITICO, DIAMETRO DE 32 MM (1 1/4")</v>
          </cell>
          <cell r="C950" t="str">
            <v>UN</v>
          </cell>
          <cell r="D950">
            <v>1.94</v>
          </cell>
        </row>
        <row r="951">
          <cell r="A951">
            <v>2640</v>
          </cell>
          <cell r="B951" t="str">
            <v>LUVA METALICA, PARA ELETRODUTO, ACABAMENTO GALVANIZADO ELETROLITICO, DIAMETRO DE 65 MM (2 1/2")</v>
          </cell>
          <cell r="C951" t="str">
            <v>UN</v>
          </cell>
          <cell r="D951">
            <v>5.71</v>
          </cell>
        </row>
        <row r="952">
          <cell r="A952">
            <v>2641</v>
          </cell>
          <cell r="B952" t="str">
            <v>LUVA METALICA, PARA ELETRODUTO, ACABAMENTO GALVANIZADO ELETROLITICO, DIAMETRO DE 100 MM (4")</v>
          </cell>
          <cell r="C952" t="str">
            <v>UN</v>
          </cell>
          <cell r="D952">
            <v>13.73</v>
          </cell>
        </row>
        <row r="953">
          <cell r="A953">
            <v>2642</v>
          </cell>
          <cell r="B953" t="str">
            <v>LUVA METALICA, PARA ELETRODUTO, ACABAMENTO GALVANIZADO ELETROLITICO, DIAMETRO DE 80 MM (3")</v>
          </cell>
          <cell r="C953" t="str">
            <v>UN</v>
          </cell>
          <cell r="D953">
            <v>8.6999999999999993</v>
          </cell>
        </row>
        <row r="954">
          <cell r="A954">
            <v>2643</v>
          </cell>
          <cell r="B954" t="str">
            <v>LUVA METALICA, PARA ELETRODUTO, ACABAMENTO GALVANIZADO ELETROLITICO, DIAMETRO DE 50 MM (2")</v>
          </cell>
          <cell r="C954" t="str">
            <v>UN</v>
          </cell>
          <cell r="D954">
            <v>3.91</v>
          </cell>
        </row>
        <row r="955">
          <cell r="A955">
            <v>2644</v>
          </cell>
          <cell r="B955" t="str">
            <v>LUVA METALICA, PARA ELETRODUTO, ACABAMENTO GALVANIZADO ELETROLITICO, DIAMETRO DE 40 MM (1 1/2")</v>
          </cell>
          <cell r="C955" t="str">
            <v>UN</v>
          </cell>
          <cell r="D955">
            <v>2.81</v>
          </cell>
        </row>
        <row r="956">
          <cell r="A956">
            <v>2662</v>
          </cell>
          <cell r="B956" t="str">
            <v>TAMPAO/TERMINAL 4" P/ DUTOS TP KANAFLEX</v>
          </cell>
          <cell r="C956" t="str">
            <v>UN</v>
          </cell>
          <cell r="D956">
            <v>9.8000000000000007</v>
          </cell>
        </row>
        <row r="957">
          <cell r="A957">
            <v>2663</v>
          </cell>
          <cell r="B957" t="str">
            <v>!EM PROCESSO DE DESATIVACAO! TAMPAO / TERMINAL / PLUG, D = 5" , PARA DUTO CORRUGADO PEAD (CABEAMENTO SUBTERRANEO)</v>
          </cell>
          <cell r="C957" t="str">
            <v>UN</v>
          </cell>
          <cell r="D957">
            <v>14.77</v>
          </cell>
        </row>
        <row r="958">
          <cell r="A958">
            <v>2664</v>
          </cell>
          <cell r="B958" t="str">
            <v>TAMPAO/TERMINAL 3" P/ DUTOS TP KANAFLEX</v>
          </cell>
          <cell r="C958" t="str">
            <v>UN</v>
          </cell>
          <cell r="D958">
            <v>4.93</v>
          </cell>
        </row>
        <row r="959">
          <cell r="A959">
            <v>2665</v>
          </cell>
          <cell r="B959" t="str">
            <v>!EM PROCESSO DE DESATIVACAO! TAMPAO / TERMINAL / PLUG, D = 6" , PARA DUTO CORRUGADO PEAD (CABEAMENTO SUBTERRANEO)</v>
          </cell>
          <cell r="C959" t="str">
            <v>UN</v>
          </cell>
          <cell r="D959">
            <v>18.100000000000001</v>
          </cell>
        </row>
        <row r="960">
          <cell r="A960">
            <v>2666</v>
          </cell>
          <cell r="B960" t="str">
            <v>TAMPAO/TERMINAL 1 1/4" P/ DUTOS TP KANAFLEX</v>
          </cell>
          <cell r="C960" t="str">
            <v>UN</v>
          </cell>
          <cell r="D960">
            <v>2.56</v>
          </cell>
        </row>
        <row r="961">
          <cell r="A961">
            <v>2668</v>
          </cell>
          <cell r="B961" t="str">
            <v>TAMPAO/TERMINAL 2" P/ DUTOS TP KANAFLEX</v>
          </cell>
          <cell r="C961" t="str">
            <v>UN</v>
          </cell>
          <cell r="D961">
            <v>3.54</v>
          </cell>
        </row>
        <row r="962">
          <cell r="A962">
            <v>2673</v>
          </cell>
          <cell r="B962" t="str">
            <v>ELETRODUTO DE PVC RIGIDO ROSCAVEL DE 1/2 ", SEM LUVA</v>
          </cell>
          <cell r="C962" t="str">
            <v>M</v>
          </cell>
          <cell r="D962">
            <v>1.67</v>
          </cell>
        </row>
        <row r="963">
          <cell r="A963">
            <v>2674</v>
          </cell>
          <cell r="B963" t="str">
            <v>ELETRODUTO DE PVC RIGIDO ROSCAVEL DE 3/4 ", SEM LUVA</v>
          </cell>
          <cell r="C963" t="str">
            <v>M</v>
          </cell>
          <cell r="D963">
            <v>2.08</v>
          </cell>
        </row>
        <row r="964">
          <cell r="A964">
            <v>2675</v>
          </cell>
          <cell r="B964" t="str">
            <v>ELETRODUTO DE PVC RIGIDO SOLDAVEL, CLASSE B, DE 50 MM</v>
          </cell>
          <cell r="C964" t="str">
            <v>M</v>
          </cell>
          <cell r="D964">
            <v>3.39</v>
          </cell>
        </row>
        <row r="965">
          <cell r="A965">
            <v>2676</v>
          </cell>
          <cell r="B965" t="str">
            <v>ELETRODUTO DE PVC RIGIDO SOLDAVEL, CLASSE B, DE 20 MM</v>
          </cell>
          <cell r="C965" t="str">
            <v>M</v>
          </cell>
          <cell r="D965">
            <v>0.97</v>
          </cell>
        </row>
        <row r="966">
          <cell r="A966">
            <v>2678</v>
          </cell>
          <cell r="B966" t="str">
            <v>ELETRODUTO DE PVC RIGIDO SOLDAVEL, CLASSE B, DE 25 MM</v>
          </cell>
          <cell r="C966" t="str">
            <v>M</v>
          </cell>
          <cell r="D966">
            <v>1.21</v>
          </cell>
        </row>
        <row r="967">
          <cell r="A967">
            <v>2679</v>
          </cell>
          <cell r="B967" t="str">
            <v>ELETRODUTO DE PVC RIGIDO SOLDAVEL, CLASSE B, DE 32 MM</v>
          </cell>
          <cell r="C967" t="str">
            <v>M</v>
          </cell>
          <cell r="D967">
            <v>1.87</v>
          </cell>
        </row>
        <row r="968">
          <cell r="A968">
            <v>2680</v>
          </cell>
          <cell r="B968" t="str">
            <v>ELETRODUTO DE PVC RIGIDO ROSCAVEL DE 1 1/2 ", SEM LUVA</v>
          </cell>
          <cell r="C968" t="str">
            <v>M</v>
          </cell>
          <cell r="D968">
            <v>4.75</v>
          </cell>
        </row>
        <row r="969">
          <cell r="A969">
            <v>2681</v>
          </cell>
          <cell r="B969" t="str">
            <v>ELETRODUTO DE PVC RIGIDO ROSCAVEL DE 2 ", SEM LUVA</v>
          </cell>
          <cell r="C969" t="str">
            <v>M</v>
          </cell>
          <cell r="D969">
            <v>7.77</v>
          </cell>
        </row>
        <row r="970">
          <cell r="A970">
            <v>2682</v>
          </cell>
          <cell r="B970" t="str">
            <v>ELETRODUTO DE PVC RIGIDO ROSCAVEL DE 2 1/2 ", SEM LUVA</v>
          </cell>
          <cell r="C970" t="str">
            <v>M</v>
          </cell>
          <cell r="D970">
            <v>11.33</v>
          </cell>
        </row>
        <row r="971">
          <cell r="A971">
            <v>2683</v>
          </cell>
          <cell r="B971" t="str">
            <v>ELETRODUTO DE PVC RIGIDO ROSCAVEL DE 4 ", SEM LUVA</v>
          </cell>
          <cell r="C971" t="str">
            <v>M</v>
          </cell>
          <cell r="D971">
            <v>22.4</v>
          </cell>
        </row>
        <row r="972">
          <cell r="A972">
            <v>2684</v>
          </cell>
          <cell r="B972" t="str">
            <v>ELETRODUTO DE PVC RIGIDO ROSCAVEL DE 1 1/4 ", SEM LUVA</v>
          </cell>
          <cell r="C972" t="str">
            <v>M</v>
          </cell>
          <cell r="D972">
            <v>4.32</v>
          </cell>
        </row>
        <row r="973">
          <cell r="A973">
            <v>2685</v>
          </cell>
          <cell r="B973" t="str">
            <v>ELETRODUTO DE PVC RIGIDO ROSCAVEL DE 1 ", SEM LUVA</v>
          </cell>
          <cell r="C973" t="str">
            <v>M</v>
          </cell>
          <cell r="D973">
            <v>3.25</v>
          </cell>
        </row>
        <row r="974">
          <cell r="A974">
            <v>2686</v>
          </cell>
          <cell r="B974" t="str">
            <v>ELETRODUTO DE PVC RIGIDO ROSCAVEL DE 3 ", SEM LUVA</v>
          </cell>
          <cell r="C974" t="str">
            <v>M</v>
          </cell>
          <cell r="D974">
            <v>14.21</v>
          </cell>
        </row>
        <row r="975">
          <cell r="A975">
            <v>2687</v>
          </cell>
          <cell r="B975" t="str">
            <v>ELETRODUTO PVC FLEXIVEL CORRUGADO, COR AMARELA, DE 16 MM</v>
          </cell>
          <cell r="C975" t="str">
            <v>M</v>
          </cell>
          <cell r="D975">
            <v>0.84</v>
          </cell>
        </row>
        <row r="976">
          <cell r="A976">
            <v>2688</v>
          </cell>
          <cell r="B976" t="str">
            <v>ELETRODUTO PVC FLEXIVEL CORRUGADO, COR AMARELA, DE 25 MM</v>
          </cell>
          <cell r="C976" t="str">
            <v>M</v>
          </cell>
          <cell r="D976">
            <v>1.0900000000000001</v>
          </cell>
        </row>
        <row r="977">
          <cell r="A977">
            <v>2689</v>
          </cell>
          <cell r="B977" t="str">
            <v>ELETRODUTO PVC FLEXIVEL CORRUGADO, COR AMARELA, DE 20 MM</v>
          </cell>
          <cell r="C977" t="str">
            <v>M</v>
          </cell>
          <cell r="D977">
            <v>1.01</v>
          </cell>
        </row>
        <row r="978">
          <cell r="A978">
            <v>2690</v>
          </cell>
          <cell r="B978" t="str">
            <v>ELETRODUTO PVC FLEXIVEL CORRUGADO, COR AMARELA, DE 32 MM</v>
          </cell>
          <cell r="C978" t="str">
            <v>M</v>
          </cell>
          <cell r="D978">
            <v>1.87</v>
          </cell>
        </row>
        <row r="979">
          <cell r="A979">
            <v>2692</v>
          </cell>
          <cell r="B979" t="str">
            <v>DESMOLDANTE PROTETOR PARA FORMAS DE MADEIRA, DE BASE OLEOSA EMULSIONADA EM AGUA</v>
          </cell>
          <cell r="C979" t="str">
            <v>L</v>
          </cell>
          <cell r="D979">
            <v>5.92</v>
          </cell>
        </row>
        <row r="980">
          <cell r="A980">
            <v>2696</v>
          </cell>
          <cell r="B980" t="str">
            <v>ENCANADOR OU BOMBEIRO HIDRAULICO</v>
          </cell>
          <cell r="C980" t="str">
            <v>H</v>
          </cell>
          <cell r="D980">
            <v>12.69</v>
          </cell>
        </row>
        <row r="981">
          <cell r="A981">
            <v>2701</v>
          </cell>
          <cell r="B981" t="str">
            <v>INSTALADOR DE TUBULACOES (TUBOS/EQUIPAMENTOS)</v>
          </cell>
          <cell r="C981" t="str">
            <v>H</v>
          </cell>
          <cell r="D981">
            <v>15.92</v>
          </cell>
        </row>
        <row r="982">
          <cell r="A982">
            <v>2705</v>
          </cell>
          <cell r="B982" t="str">
            <v>ENERGIA ELETRICA ATE 2000 KWH INDUSTRIAL, SEM DEMANDA</v>
          </cell>
          <cell r="C982" t="str">
            <v>KW/H</v>
          </cell>
          <cell r="D982">
            <v>0.37</v>
          </cell>
        </row>
        <row r="983">
          <cell r="A983">
            <v>2706</v>
          </cell>
          <cell r="B983" t="str">
            <v>ENGENHEIRO CIVIL DE OBRA JUNIOR</v>
          </cell>
          <cell r="C983" t="str">
            <v>H</v>
          </cell>
          <cell r="D983">
            <v>64.599999999999994</v>
          </cell>
        </row>
        <row r="984">
          <cell r="A984">
            <v>2707</v>
          </cell>
          <cell r="B984" t="str">
            <v>ENGENHEIRO CIVIL DE OBRA PLENO</v>
          </cell>
          <cell r="C984" t="str">
            <v>H</v>
          </cell>
          <cell r="D984">
            <v>81.36</v>
          </cell>
        </row>
        <row r="985">
          <cell r="A985">
            <v>2708</v>
          </cell>
          <cell r="B985" t="str">
            <v>ENGENHEIRO CIVIL DE OBRA SENIOR</v>
          </cell>
          <cell r="C985" t="str">
            <v>H</v>
          </cell>
          <cell r="D985">
            <v>106.88</v>
          </cell>
        </row>
        <row r="986">
          <cell r="A986">
            <v>2710</v>
          </cell>
          <cell r="B986" t="str">
            <v>REBOLO ABRASIVO RETO DE USO GERAL GRAO 36, DE 6 X 3/4 " (DIAMETRO X ALTURA)</v>
          </cell>
          <cell r="C986" t="str">
            <v>UN</v>
          </cell>
          <cell r="D986">
            <v>27.37</v>
          </cell>
        </row>
        <row r="987">
          <cell r="A987">
            <v>2711</v>
          </cell>
          <cell r="B987" t="str">
            <v>CARRINHO DE MAO DE ACO CAPACIDADE 50 A 60 L, PNEU COM CAMARA</v>
          </cell>
          <cell r="C987" t="str">
            <v>UN</v>
          </cell>
          <cell r="D987">
            <v>99.18</v>
          </cell>
        </row>
        <row r="988">
          <cell r="A988">
            <v>2719</v>
          </cell>
          <cell r="B988" t="str">
            <v>!EM PROCESSO DE DESATIVACAO! ESCAVADEIRA HIDRAULICA SOBRE ESTEIRAS DE 99 HP, PESO OPERACIONAL DE *16* T E CAPACIDADE DE 0,85 A 1,00 M3 (LOCACAO COM OPERADOR, COMBUSTIVEL E MANUTENCAO)</v>
          </cell>
          <cell r="C988" t="str">
            <v>H</v>
          </cell>
          <cell r="D988">
            <v>130.5</v>
          </cell>
        </row>
        <row r="989">
          <cell r="A989">
            <v>2720</v>
          </cell>
          <cell r="B989" t="str">
            <v>!EM PROCESSO DE DESATIVACAO! ESCAVADEIRA DRAGA DE ARRASTE, CAP. 3/4 JC 140HP (INCL MANUTENCAO/OPERACAO)</v>
          </cell>
          <cell r="C989" t="str">
            <v>H</v>
          </cell>
          <cell r="D989">
            <v>154.02000000000001</v>
          </cell>
        </row>
        <row r="990">
          <cell r="A990">
            <v>2722</v>
          </cell>
          <cell r="B990" t="str">
            <v>!EM PROCESSO DE DESATIVACAO! ESCAVADEIRA HIDRAULICA SOBRE ESTEIRA, COM GARRA GIRATORIA DE MANDIBULAS, PESO OPERACIONAL ENTRE 22,00 E 25,50 TON, POTENCIA LIQUIDA ENTRE 150 E 160 HP</v>
          </cell>
          <cell r="C990" t="str">
            <v>H</v>
          </cell>
          <cell r="D990">
            <v>175.02</v>
          </cell>
        </row>
        <row r="991">
          <cell r="A991">
            <v>2723</v>
          </cell>
          <cell r="B991" t="str">
            <v>ESCAVADEIRA HIDRAULICA SOBRE ESTEIRAS, CACAMBA 0,62M3, PESO OPERACIONAL 12,61T, POTENCIA LIQUIDA 95HP</v>
          </cell>
          <cell r="C991" t="str">
            <v>UN</v>
          </cell>
          <cell r="D991">
            <v>358750</v>
          </cell>
        </row>
        <row r="992">
          <cell r="A992">
            <v>2729</v>
          </cell>
          <cell r="B992" t="str">
            <v>MADEIRA ROLICA TRATADA, EUCALIPTO OU EQUIVALENTE DA REGIAO, H = 3 M, D = 4 A 7 CM (PARA CAIBRO)</v>
          </cell>
          <cell r="C992" t="str">
            <v>UN</v>
          </cell>
          <cell r="D992">
            <v>12.7</v>
          </cell>
        </row>
        <row r="993">
          <cell r="A993">
            <v>2731</v>
          </cell>
          <cell r="B993" t="str">
            <v>MADEIRA ROLICA TRATADA, EUCALIPTO OU EQUIVALENTE DA REGIAO, H = 12 M, D = 20 A 24 CM (PARA POSTE)</v>
          </cell>
          <cell r="C993" t="str">
            <v>M</v>
          </cell>
          <cell r="D993">
            <v>50.23</v>
          </cell>
        </row>
        <row r="994">
          <cell r="A994">
            <v>2736</v>
          </cell>
          <cell r="B994" t="str">
            <v>MADEIRA ROLICA SEM TRATAMENTO, EUCALIPTO OU EQUIVALENTE DA REGIAO, H = 3 M, D = 20 A 24 CM (PARA ESCORAMENTO)</v>
          </cell>
          <cell r="C994" t="str">
            <v>M</v>
          </cell>
          <cell r="D994">
            <v>8.57</v>
          </cell>
        </row>
        <row r="995">
          <cell r="A995">
            <v>2742</v>
          </cell>
          <cell r="B995" t="str">
            <v>MADEIRA ROLICA SEM TRATAMENTO, EUCALIPTO OU EQUIVALENTE DA REGIAO, H = 3 M, D = 12 A 15 CM (PARA ESCORAMENTO)</v>
          </cell>
          <cell r="C995" t="str">
            <v>M</v>
          </cell>
          <cell r="D995">
            <v>2.09</v>
          </cell>
        </row>
        <row r="996">
          <cell r="A996">
            <v>2745</v>
          </cell>
          <cell r="B996" t="str">
            <v>MADEIRA ROLICA SEM TRATAMENTO, EUCALIPTO OU EQUIVALENTE DA REGIAO, H = 3 M, D = 8 A 11 CM (PARA ESCORAMENTO)</v>
          </cell>
          <cell r="C996" t="str">
            <v>M</v>
          </cell>
          <cell r="D996">
            <v>1.73</v>
          </cell>
        </row>
        <row r="997">
          <cell r="A997">
            <v>2747</v>
          </cell>
          <cell r="B997" t="str">
            <v>MADEIRA ROLICA TRATADA, EUCALIPTO OU EQUIVALENTE DA REGIAO, H = 2,20 M, D = 16 A 19 CM (PARA CERCA)</v>
          </cell>
          <cell r="C997" t="str">
            <v>M</v>
          </cell>
          <cell r="D997">
            <v>13.47</v>
          </cell>
        </row>
        <row r="998">
          <cell r="A998">
            <v>2748</v>
          </cell>
          <cell r="B998" t="str">
            <v>MADEIRA ROLICA SEM TRATAMENTO, EUCALIPTO OU EQUIVALENTE DA REGIAO, H = 3 M, D = 16 A 19 CM (PARA ESCORAMENTO)</v>
          </cell>
          <cell r="C998" t="str">
            <v>M</v>
          </cell>
          <cell r="D998">
            <v>6.14</v>
          </cell>
        </row>
        <row r="999">
          <cell r="A999">
            <v>2751</v>
          </cell>
          <cell r="B999" t="str">
            <v>MADEIRA ROLICA SEM TRATAMENTO, EUCALIPTO OU EQUIVALENTE DA REGIAO, H = 6 M, D = 12 A 15 CM (PARA ESCORAMENTO)</v>
          </cell>
          <cell r="C999" t="str">
            <v>M</v>
          </cell>
          <cell r="D999">
            <v>2.21</v>
          </cell>
        </row>
        <row r="1000">
          <cell r="A1000">
            <v>2759</v>
          </cell>
          <cell r="B1000" t="str">
            <v>ESPOLETA SIMPLES N 8.</v>
          </cell>
          <cell r="C1000" t="str">
            <v>UN</v>
          </cell>
          <cell r="D1000">
            <v>5</v>
          </cell>
        </row>
        <row r="1001">
          <cell r="A1001">
            <v>2762</v>
          </cell>
          <cell r="B1001" t="str">
            <v>ESTOPIM SIMPLES</v>
          </cell>
          <cell r="C1001" t="str">
            <v>M</v>
          </cell>
          <cell r="D1001">
            <v>6.25</v>
          </cell>
        </row>
        <row r="1002">
          <cell r="A1002">
            <v>2788</v>
          </cell>
          <cell r="B1002" t="str">
            <v>MADEIRA ROLICA TRATADA, EUCALIPTO OU EQUIVALENTE DA REGIAO, H = 6,5 M, D = 30 A 34 CM</v>
          </cell>
          <cell r="C1002" t="str">
            <v>M</v>
          </cell>
          <cell r="D1002">
            <v>105.9</v>
          </cell>
        </row>
        <row r="1003">
          <cell r="A1003">
            <v>2794</v>
          </cell>
          <cell r="B1003" t="str">
            <v>MADEIRA ROLICA TRATADA, EUCALIPTO OU EQUIVALENTE DA REGIAO, H = 6,5 M, D = 25 A 29 CM</v>
          </cell>
          <cell r="C1003" t="str">
            <v>M</v>
          </cell>
          <cell r="D1003">
            <v>52.38</v>
          </cell>
        </row>
        <row r="1004">
          <cell r="A1004">
            <v>3068</v>
          </cell>
          <cell r="B1004" t="str">
            <v>EXTREMIDADE PVC PBA, BF, JE, DN 50 / DE 60 MM (NBR 10351)</v>
          </cell>
          <cell r="C1004" t="str">
            <v>UN</v>
          </cell>
          <cell r="D1004">
            <v>47.73</v>
          </cell>
        </row>
        <row r="1005">
          <cell r="A1005">
            <v>3072</v>
          </cell>
          <cell r="B1005" t="str">
            <v>EXTREMIDADE PVC PBA, PF, JE, DN 50/ DE 60 MM (NBR 10351)</v>
          </cell>
          <cell r="C1005" t="str">
            <v>UN</v>
          </cell>
          <cell r="D1005">
            <v>40.33</v>
          </cell>
        </row>
        <row r="1006">
          <cell r="A1006">
            <v>3073</v>
          </cell>
          <cell r="B1006" t="str">
            <v>EXTREMIDADE PVC PBA, BF, JE, DN 100/ DE 110 MM (NBR 10351)</v>
          </cell>
          <cell r="C1006" t="str">
            <v>UN</v>
          </cell>
          <cell r="D1006">
            <v>101.39</v>
          </cell>
        </row>
        <row r="1007">
          <cell r="A1007">
            <v>3074</v>
          </cell>
          <cell r="B1007" t="str">
            <v>EXTREMIDADE PVC PBA, BF, JE, DN 75/ DE 85 MM (NBR 10351)</v>
          </cell>
          <cell r="C1007" t="str">
            <v>UN</v>
          </cell>
          <cell r="D1007">
            <v>80.7</v>
          </cell>
        </row>
        <row r="1008">
          <cell r="A1008">
            <v>3075</v>
          </cell>
          <cell r="B1008" t="str">
            <v>EXTREMIDADE PVC PBA, PF, JE, DN 75 / DE 85 MM (NBR 10351)</v>
          </cell>
          <cell r="C1008" t="str">
            <v>UN</v>
          </cell>
          <cell r="D1008">
            <v>72.739999999999995</v>
          </cell>
        </row>
        <row r="1009">
          <cell r="A1009">
            <v>3076</v>
          </cell>
          <cell r="B1009" t="str">
            <v>EXTREMIDADE PVC PBA, PF, JE, DN 100 / DE 110 MM (NBR 10351)</v>
          </cell>
          <cell r="C1009" t="str">
            <v>UN</v>
          </cell>
          <cell r="D1009">
            <v>90.88</v>
          </cell>
        </row>
        <row r="1010">
          <cell r="A1010">
            <v>3080</v>
          </cell>
          <cell r="B1010" t="str">
            <v>FECHADURA DE EMBUTIR PARA PORTA EXTERNA / ENTRADA, MAQUINA 40 MM, COM CILINDRO, MACANETA ALAVANCA E ESPELHO EM METAL CROMADO - NIVEL SEGURANCA MEDIO - COMPLETA</v>
          </cell>
          <cell r="C1010" t="str">
            <v>CJ</v>
          </cell>
          <cell r="D1010">
            <v>40.549999999999997</v>
          </cell>
        </row>
        <row r="1011">
          <cell r="A1011">
            <v>3081</v>
          </cell>
          <cell r="B1011" t="str">
            <v>FECHADURA DE EMBUTIR PARA PORTA EXTERNA / ENTRADA, MAQUINA 55 MM, COM CILINDRO, MACANETA ALAVANCA E ESPELHO EM METAL CROMADO - NIVEL SEGURANCA MEDIO - COMPLETA</v>
          </cell>
          <cell r="C1011" t="str">
            <v>CJ</v>
          </cell>
          <cell r="D1011">
            <v>61.37</v>
          </cell>
        </row>
        <row r="1012">
          <cell r="A1012">
            <v>3082</v>
          </cell>
          <cell r="B1012" t="str">
            <v>FECHADURA DE SOBREPOR EM FERRO PINTADO, COM MACANETA ALAVANCA, CHAVE GRANDE - COMPLETA</v>
          </cell>
          <cell r="C1012" t="str">
            <v>CJ</v>
          </cell>
          <cell r="D1012">
            <v>37.93</v>
          </cell>
        </row>
        <row r="1013">
          <cell r="A1013">
            <v>3084</v>
          </cell>
          <cell r="B1013" t="str">
            <v>FECHADURA BICO DE PAPAGAIO, MAQUINA *45* MM, CROMADA, COM CILINDRO, PARA PORTA DE CORRER EXTERNA - COMPLETA</v>
          </cell>
          <cell r="C1013" t="str">
            <v>CJ</v>
          </cell>
          <cell r="D1013">
            <v>54.77</v>
          </cell>
        </row>
        <row r="1014">
          <cell r="A1014">
            <v>3090</v>
          </cell>
          <cell r="B1014" t="str">
            <v>FECHADURA DE EMBUTIR PARA PORTA INTERNA, TIPO GORGES (CHAVE GRANDE), MAQUINA 40 MM, MACANETA ALAVANCA E ESPELHO EM METAL CROMADO - NIVEL SEGURANCA MEDIO - COMPLETA</v>
          </cell>
          <cell r="C1014" t="str">
            <v>CJ</v>
          </cell>
          <cell r="D1014">
            <v>32.79</v>
          </cell>
        </row>
        <row r="1015">
          <cell r="A1015">
            <v>3093</v>
          </cell>
          <cell r="B1015" t="str">
            <v>FECHADURA DE EMBUTIR PARA PORTA INTERNA, TIPO GORGES (CHAVE GRANDE), MAQUINA 55 MM, MACANETAS ALAVANCA E ROSETAS REDONDAS EM METAL CROMADO - NIVEL SEGURANCA MEDIO - COMPLETA</v>
          </cell>
          <cell r="C1015" t="str">
            <v>CJ</v>
          </cell>
          <cell r="D1015">
            <v>54.49</v>
          </cell>
        </row>
        <row r="1016">
          <cell r="A1016">
            <v>3096</v>
          </cell>
          <cell r="B1016" t="str">
            <v>FECHO / FECHADURA CONCHA COM ALAVANCA / TRAVA, DE EMBUTIR, PARA PORTA OU JANELA DE CORRER EM LATAO OU ACO INOX - COMPLETO</v>
          </cell>
          <cell r="C1016" t="str">
            <v>CJ</v>
          </cell>
          <cell r="D1016">
            <v>24.94</v>
          </cell>
        </row>
        <row r="1017">
          <cell r="A1017">
            <v>3097</v>
          </cell>
          <cell r="B1017" t="str">
            <v>FECHADURA DE EMBUTIR PARA PORTA DE BANHEIRO, TIPO TRANQUETA, MAQUINA 40 MM, MACANETAS ALAVANCA E ROSETAS REDONDAS EM METAL CROMADO - NIVEL SEGURANCA MEDIO - COMPLETA</v>
          </cell>
          <cell r="C1017" t="str">
            <v>CJ</v>
          </cell>
          <cell r="D1017">
            <v>30.34</v>
          </cell>
        </row>
        <row r="1018">
          <cell r="A1018">
            <v>3099</v>
          </cell>
          <cell r="B1018" t="str">
            <v>FECHADURA DE EMBUTIR PARA PORTA DE BANHEIRO, TIPO TRANQUETA, MAQUINA 55 MM, MACANETAS ALAVANCA E ROSETAS REDONDAS EM METAL CROMADO - NIVEL SEGURANCA MEDIO - COMPLETA</v>
          </cell>
          <cell r="C1018" t="str">
            <v>CJ</v>
          </cell>
          <cell r="D1018">
            <v>48.53</v>
          </cell>
        </row>
        <row r="1019">
          <cell r="A1019">
            <v>3103</v>
          </cell>
          <cell r="B1019" t="str">
            <v>FECHADURA C/ CILINDRO LATAO CROMADO P/ PORTA VIDRO TP AROUCA 2171-L OU EQUIV</v>
          </cell>
          <cell r="C1019" t="str">
            <v>UN</v>
          </cell>
          <cell r="D1019">
            <v>48.96</v>
          </cell>
        </row>
        <row r="1020">
          <cell r="A1020">
            <v>3104</v>
          </cell>
          <cell r="B1020" t="str">
            <v>JOGO DE FERRAGENS CROMADAS P/ PORTA DE VIDRO TEMPERADO, UMA FOLHA COMPOSTA: DOBRADICA SUPERIOR (101) E INFERIOR (103),TRINCO (502), FECHADURA (520),CONTRA FECHADURA (531),COM CAPUCHINHO</v>
          </cell>
          <cell r="C1020" t="str">
            <v>CJ</v>
          </cell>
          <cell r="D1020">
            <v>342.75</v>
          </cell>
        </row>
        <row r="1021">
          <cell r="A1021">
            <v>3105</v>
          </cell>
          <cell r="B1021" t="str">
            <v>FECHO DE EMBUTIR, TIPO UNHA, COMANDO COM ALAVANCA, EM LATAO CROMADO, 40 CM, PARA PORTAS E JANELAS - INCLUI PARAFUSOS</v>
          </cell>
          <cell r="C1021" t="str">
            <v>UN</v>
          </cell>
          <cell r="D1021">
            <v>30.76</v>
          </cell>
        </row>
        <row r="1022">
          <cell r="A1022">
            <v>3106</v>
          </cell>
          <cell r="B1022" t="str">
            <v>FERROLHO / FECHO CHATO, DE SOBREPOR, EM FERRO ZINCADO, REFORCADO, 6", COM PORTA CADEADO, PARA PORTAO, PORTA E JANELA - INCLUI PARAFUSOS</v>
          </cell>
          <cell r="C1022" t="str">
            <v>UN</v>
          </cell>
          <cell r="D1022">
            <v>3.39</v>
          </cell>
        </row>
        <row r="1023">
          <cell r="A1023">
            <v>3107</v>
          </cell>
          <cell r="B1023" t="str">
            <v>FERROLHO / FECHO CHATO, EM FERRO ZINCADO, LEVE, 3", COM PORTA CADEADO, PARA PORTAO, PORTA E JANELA - INCLUI PARAFUSOS</v>
          </cell>
          <cell r="C1023" t="str">
            <v>UN</v>
          </cell>
          <cell r="D1023">
            <v>2.86</v>
          </cell>
        </row>
        <row r="1024">
          <cell r="A1024">
            <v>3108</v>
          </cell>
          <cell r="B1024" t="str">
            <v>FECHO DE EMBUTIR, TIPO UNHA, COMANDO COM ALAVANCA, EM LATAO CROMADO, 22 CM, PARA PORTAS E JANELAS - INCLUI PARAFUSOS</v>
          </cell>
          <cell r="C1024" t="str">
            <v>UN</v>
          </cell>
          <cell r="D1024">
            <v>19.8</v>
          </cell>
        </row>
        <row r="1025">
          <cell r="A1025">
            <v>3111</v>
          </cell>
          <cell r="B1025" t="str">
            <v>FECHO DE EMBUTIR, TIPO UNHA, COMANDO COM ALAVANCA, EM ACO CROMADO, 22 CM, PARA PORTAS E JANELAS - INCLUI PARAFUSOS</v>
          </cell>
          <cell r="C1025" t="str">
            <v>UN</v>
          </cell>
          <cell r="D1025">
            <v>18.87</v>
          </cell>
        </row>
        <row r="1026">
          <cell r="A1026">
            <v>3112</v>
          </cell>
          <cell r="B1026" t="str">
            <v>CREMONA COM CASTANHA BIPARTIDA, COM VARA DE 1.20 M, EM LATAO CROMADO, PARA PORTAS E JANELAS - COMPLETA</v>
          </cell>
          <cell r="C1026" t="str">
            <v>CJ</v>
          </cell>
          <cell r="D1026">
            <v>47.6</v>
          </cell>
        </row>
        <row r="1027">
          <cell r="A1027">
            <v>3113</v>
          </cell>
          <cell r="B1027" t="str">
            <v>CREMONA COM CASTANHA BIPARTIDA, COM VARA DE 1.50 M, EM LATAO CROMADO, PARA PORTAS E JANELAS - COMPLETA</v>
          </cell>
          <cell r="C1027" t="str">
            <v>CJ</v>
          </cell>
          <cell r="D1027">
            <v>54.84</v>
          </cell>
        </row>
        <row r="1028">
          <cell r="A1028">
            <v>3114</v>
          </cell>
          <cell r="B1028" t="str">
            <v>CREMONA LATAO CROMADO, COM CASTANHA BIPARTIDA E PRESILHAS, MEDIDAS APROXIMADAS DE 113 X 40 X 35 MM (NAO INCL VARA FERRO)</v>
          </cell>
          <cell r="C1028" t="str">
            <v>UN</v>
          </cell>
          <cell r="D1028">
            <v>24.77</v>
          </cell>
        </row>
        <row r="1029">
          <cell r="A1029">
            <v>3115</v>
          </cell>
          <cell r="B1029" t="str">
            <v>VARA / PERFIL PARA CREMONA, EM FERRO CROMADO, COMPRIMENTO DE 120 CM</v>
          </cell>
          <cell r="C1029" t="str">
            <v>UN</v>
          </cell>
          <cell r="D1029">
            <v>14.94</v>
          </cell>
        </row>
        <row r="1030">
          <cell r="A1030">
            <v>3116</v>
          </cell>
          <cell r="B1030" t="str">
            <v>VARA / PERFIL PARA CREMONA, EM FERRO CROMADO, COMPRIMENTO DE 150 CM</v>
          </cell>
          <cell r="C1030" t="str">
            <v>UN</v>
          </cell>
          <cell r="D1030">
            <v>15.4</v>
          </cell>
        </row>
        <row r="1031">
          <cell r="A1031">
            <v>3118</v>
          </cell>
          <cell r="B1031" t="str">
            <v>!EM PROCESSO DE DESATIVACAO! FERROLHO/FECHO/TARJETA OU TRINCO PINO REDONDO 2" SOBREPOR FERRO CROMADO</v>
          </cell>
          <cell r="C1031" t="str">
            <v>UN</v>
          </cell>
          <cell r="D1031">
            <v>1.74</v>
          </cell>
        </row>
        <row r="1032">
          <cell r="A1032">
            <v>3119</v>
          </cell>
          <cell r="B1032" t="str">
            <v>FECHO / TRINCO / FERROLHO FIO REDONDO, DE SOBREPOR, 2", EM ACO GALVANIZADO / ZINCADO</v>
          </cell>
          <cell r="C1032" t="str">
            <v>UN</v>
          </cell>
          <cell r="D1032">
            <v>1.63</v>
          </cell>
        </row>
        <row r="1033">
          <cell r="A1033">
            <v>3120</v>
          </cell>
          <cell r="B1033" t="str">
            <v>FECHO / TRINCO / FERROLHO FIO REDONDO, DE SOBREPOR, 6", EM ACO GALVANIZADO / ZINCADO</v>
          </cell>
          <cell r="C1033" t="str">
            <v>UN</v>
          </cell>
          <cell r="D1033">
            <v>5.62</v>
          </cell>
        </row>
        <row r="1034">
          <cell r="A1034">
            <v>3121</v>
          </cell>
          <cell r="B1034" t="str">
            <v>FECHO / TRINCO / FERROLHO FIO REDONDO, DE SOBREPOR, 5", EM ACO GALVANIZADO / ZINCADO</v>
          </cell>
          <cell r="C1034" t="str">
            <v>UN</v>
          </cell>
          <cell r="D1034">
            <v>3.56</v>
          </cell>
        </row>
        <row r="1035">
          <cell r="A1035">
            <v>3122</v>
          </cell>
          <cell r="B1035" t="str">
            <v>FECHO / TRINCO / FERROLHO FIO REDONDO, DE SOBREPOR, 4", EM ACO GALVANIZADO / ZINCADO</v>
          </cell>
          <cell r="C1035" t="str">
            <v>UN</v>
          </cell>
          <cell r="D1035">
            <v>2.2999999999999998</v>
          </cell>
        </row>
        <row r="1036">
          <cell r="A1036">
            <v>3123</v>
          </cell>
          <cell r="B1036" t="str">
            <v>FERTILIZANTE NPK - 4: 14: 8</v>
          </cell>
          <cell r="C1036" t="str">
            <v>KG</v>
          </cell>
          <cell r="D1036">
            <v>1.33</v>
          </cell>
        </row>
        <row r="1037">
          <cell r="A1037">
            <v>3143</v>
          </cell>
          <cell r="B1037" t="str">
            <v>FITA VEDA ROSCA EM ROLOS DE 18 MM X 25 M (L X C)</v>
          </cell>
          <cell r="C1037" t="str">
            <v>UN</v>
          </cell>
          <cell r="D1037">
            <v>6.82</v>
          </cell>
        </row>
        <row r="1038">
          <cell r="A1038">
            <v>3146</v>
          </cell>
          <cell r="B1038" t="str">
            <v>FITA VEDA ROSCA EM ROLOS DE 18 MM X 10 M (L X C)</v>
          </cell>
          <cell r="C1038" t="str">
            <v>UN</v>
          </cell>
          <cell r="D1038">
            <v>3</v>
          </cell>
        </row>
        <row r="1039">
          <cell r="A1039">
            <v>3148</v>
          </cell>
          <cell r="B1039" t="str">
            <v>FITA VEDA ROSCA EM ROLOS DE 18 MM X 50 M (L X C)</v>
          </cell>
          <cell r="C1039" t="str">
            <v>UN</v>
          </cell>
          <cell r="D1039">
            <v>11.06</v>
          </cell>
        </row>
        <row r="1040">
          <cell r="A1040">
            <v>3251</v>
          </cell>
          <cell r="B1040" t="str">
            <v>FLANGE PVC, ROSCAVEL, SEXTAVADO, SEM FUROS, 1/2"</v>
          </cell>
          <cell r="C1040" t="str">
            <v>UN</v>
          </cell>
          <cell r="D1040">
            <v>3.34</v>
          </cell>
        </row>
        <row r="1041">
          <cell r="A1041">
            <v>3253</v>
          </cell>
          <cell r="B1041" t="str">
            <v>FLANGE PVC, ROSCAVEL, SEXTAVADO, SEM FUROS 4"</v>
          </cell>
          <cell r="C1041" t="str">
            <v>UN</v>
          </cell>
          <cell r="D1041">
            <v>98.7</v>
          </cell>
        </row>
        <row r="1042">
          <cell r="A1042">
            <v>3254</v>
          </cell>
          <cell r="B1042" t="str">
            <v>FLANGE PVC, ROSCAVEL, SEXTAVADO, SEM FUROS 3"</v>
          </cell>
          <cell r="C1042" t="str">
            <v>UN</v>
          </cell>
          <cell r="D1042">
            <v>79.13</v>
          </cell>
        </row>
        <row r="1043">
          <cell r="A1043">
            <v>3255</v>
          </cell>
          <cell r="B1043" t="str">
            <v>FLANGE PVC, ROSCAVEL SEXTAVADO SEM FUROS 3/4"</v>
          </cell>
          <cell r="C1043" t="str">
            <v>UN</v>
          </cell>
          <cell r="D1043">
            <v>4.43</v>
          </cell>
        </row>
        <row r="1044">
          <cell r="A1044">
            <v>3256</v>
          </cell>
          <cell r="B1044" t="str">
            <v>FLANGE PVC, ROSCAVEL, SEXTAVADO, SEM FUROS, 1"</v>
          </cell>
          <cell r="C1044" t="str">
            <v>UN</v>
          </cell>
          <cell r="D1044">
            <v>5.73</v>
          </cell>
        </row>
        <row r="1045">
          <cell r="A1045">
            <v>3258</v>
          </cell>
          <cell r="B1045" t="str">
            <v>FLANGE PVC, ROSCAVEL, SEXTAVADO, SEM FUROS, 1 1/4"</v>
          </cell>
          <cell r="C1045" t="str">
            <v>UN</v>
          </cell>
          <cell r="D1045">
            <v>6.26</v>
          </cell>
        </row>
        <row r="1046">
          <cell r="A1046">
            <v>3259</v>
          </cell>
          <cell r="B1046" t="str">
            <v>FLANGE PVC, ROSCAVEL, SEXTAVADO, SEM FUROS, 1 1/2"</v>
          </cell>
          <cell r="C1046" t="str">
            <v>UN</v>
          </cell>
          <cell r="D1046">
            <v>8.25</v>
          </cell>
        </row>
        <row r="1047">
          <cell r="A1047">
            <v>3260</v>
          </cell>
          <cell r="B1047" t="str">
            <v>FLANGE PVC, ROSCAVEL, SEXTAVADO, SEM FUROS, 2"</v>
          </cell>
          <cell r="C1047" t="str">
            <v>UN</v>
          </cell>
          <cell r="D1047">
            <v>11.02</v>
          </cell>
        </row>
        <row r="1048">
          <cell r="A1048">
            <v>3261</v>
          </cell>
          <cell r="B1048" t="str">
            <v>FLANGE PVC, ROSCAVEL, SEXTAVADO, SEM FUROS, 2 1/2"</v>
          </cell>
          <cell r="C1048" t="str">
            <v>UN</v>
          </cell>
          <cell r="D1048">
            <v>68.319999999999993</v>
          </cell>
        </row>
        <row r="1049">
          <cell r="A1049">
            <v>3262</v>
          </cell>
          <cell r="B1049" t="str">
            <v>FLANGE SEXTAVADO DE FERRO GALVANIZADO, COM ROSCA BSP, DE 1/2"</v>
          </cell>
          <cell r="C1049" t="str">
            <v>UN</v>
          </cell>
          <cell r="D1049">
            <v>12.57</v>
          </cell>
        </row>
        <row r="1050">
          <cell r="A1050">
            <v>3263</v>
          </cell>
          <cell r="B1050" t="str">
            <v>FLANGE SEXTAVADO DE FERRO GALVANIZADO, COM ROSCA BSP, DE 3/4"</v>
          </cell>
          <cell r="C1050" t="str">
            <v>UN</v>
          </cell>
          <cell r="D1050">
            <v>17.170000000000002</v>
          </cell>
        </row>
        <row r="1051">
          <cell r="A1051">
            <v>3264</v>
          </cell>
          <cell r="B1051" t="str">
            <v>FLANGE SEXTAVADO DE FERRO GALVANIZADO, COM ROSCA BSP, DE 1"</v>
          </cell>
          <cell r="C1051" t="str">
            <v>UN</v>
          </cell>
          <cell r="D1051">
            <v>20.65</v>
          </cell>
        </row>
        <row r="1052">
          <cell r="A1052">
            <v>3265</v>
          </cell>
          <cell r="B1052" t="str">
            <v>FLANGE SEXTAVADO DE FERRO GALVANIZADO, COM ROSCA BSP, DE 1 1/4"</v>
          </cell>
          <cell r="C1052" t="str">
            <v>UN</v>
          </cell>
          <cell r="D1052">
            <v>28.72</v>
          </cell>
        </row>
        <row r="1053">
          <cell r="A1053">
            <v>3266</v>
          </cell>
          <cell r="B1053" t="str">
            <v>FLANGE SEXTAVADO DE FERRO GALVANIZADO, COM ROSCA BSP, DE 2"</v>
          </cell>
          <cell r="C1053" t="str">
            <v>UN</v>
          </cell>
          <cell r="D1053">
            <v>42.91</v>
          </cell>
        </row>
        <row r="1054">
          <cell r="A1054">
            <v>3267</v>
          </cell>
          <cell r="B1054" t="str">
            <v>FLANGE SEXTAVADO DE FERRO GALVANIZADO, COM ROSCA BSP, DE 2 1/2"</v>
          </cell>
          <cell r="C1054" t="str">
            <v>UN</v>
          </cell>
          <cell r="D1054">
            <v>67.44</v>
          </cell>
        </row>
        <row r="1055">
          <cell r="A1055">
            <v>3268</v>
          </cell>
          <cell r="B1055" t="str">
            <v>FLANGE SEXTAVADO DE FERRO GALVANIZADO, COM ROSCA BSP, DE 3"</v>
          </cell>
          <cell r="C1055" t="str">
            <v>UN</v>
          </cell>
          <cell r="D1055">
            <v>91.18</v>
          </cell>
        </row>
        <row r="1056">
          <cell r="A1056">
            <v>3270</v>
          </cell>
          <cell r="B1056" t="str">
            <v>FLANGE SEXTAVADO DE FERRO GALVANIZADO, COM ROSCA BSP, DE 6"</v>
          </cell>
          <cell r="C1056" t="str">
            <v>UN</v>
          </cell>
          <cell r="D1056">
            <v>226.48</v>
          </cell>
        </row>
        <row r="1057">
          <cell r="A1057">
            <v>3271</v>
          </cell>
          <cell r="B1057" t="str">
            <v>FLANGE SEXTAVADO DE FERRO GALVANIZADO, COM ROSCA BSP, DE 4"</v>
          </cell>
          <cell r="C1057" t="str">
            <v>UN</v>
          </cell>
          <cell r="D1057">
            <v>134.80000000000001</v>
          </cell>
        </row>
        <row r="1058">
          <cell r="A1058">
            <v>3272</v>
          </cell>
          <cell r="B1058" t="str">
            <v>FLANGE SEXTAVADO DE FERRO GALVANIZADO, COM ROSCA BSP, DE 1 1/2"</v>
          </cell>
          <cell r="C1058" t="str">
            <v>UN</v>
          </cell>
          <cell r="D1058">
            <v>36.14</v>
          </cell>
        </row>
        <row r="1059">
          <cell r="A1059">
            <v>3275</v>
          </cell>
          <cell r="B1059" t="str">
            <v>FORRO COMPOSTO POR PAINEIS DE LA DE VIDRO, REVESTIDOS EM PVC MICROPERFURADO, DE *1250 X 625* MM, ESPESSURA 15 MM (COM COLOCACAO)</v>
          </cell>
          <cell r="C1059" t="str">
            <v>M2</v>
          </cell>
          <cell r="D1059">
            <v>71.83</v>
          </cell>
        </row>
        <row r="1060">
          <cell r="A1060">
            <v>3277</v>
          </cell>
          <cell r="B1060" t="str">
            <v>FOSSA SEPTICA CONCRETO PRE MOLDADO PARA 10 CONTRIBUINTES - *90 X 90* CM</v>
          </cell>
          <cell r="C1060" t="str">
            <v>UN</v>
          </cell>
          <cell r="D1060">
            <v>379.6</v>
          </cell>
        </row>
        <row r="1061">
          <cell r="A1061">
            <v>3278</v>
          </cell>
          <cell r="B1061" t="str">
            <v>CAIXA INSPECAO, CONCRETO PRE MOLDADO, CIRCULAR, COM TAMPA, D = 40* CM</v>
          </cell>
          <cell r="C1061" t="str">
            <v>UN</v>
          </cell>
          <cell r="D1061">
            <v>41.51</v>
          </cell>
        </row>
        <row r="1062">
          <cell r="A1062">
            <v>3279</v>
          </cell>
          <cell r="B1062" t="str">
            <v>CAIXA INSPECAO, CONCRETO PRE MOLDADO, CIRCULAR, COM TAMPA, D = 60* CM, H= 60* CM</v>
          </cell>
          <cell r="C1062" t="str">
            <v>UN</v>
          </cell>
          <cell r="D1062">
            <v>68.5</v>
          </cell>
        </row>
        <row r="1063">
          <cell r="A1063">
            <v>3280</v>
          </cell>
          <cell r="B1063" t="str">
            <v>CAIXA GORDURA DUPLA, CONCRETO PRE MOLDADO, CIRCULAR, COM TAMPA, D = 60* CM</v>
          </cell>
          <cell r="C1063" t="str">
            <v>UN</v>
          </cell>
          <cell r="D1063">
            <v>79.180000000000007</v>
          </cell>
        </row>
        <row r="1064">
          <cell r="A1064">
            <v>3281</v>
          </cell>
          <cell r="B1064" t="str">
            <v>FOSSA SEPTICA CONCRETO PRE MOLDADO PARA 5 CONTRIBUINTES *90 X 70* CM</v>
          </cell>
          <cell r="C1064" t="str">
            <v>UN</v>
          </cell>
          <cell r="D1064">
            <v>314.36</v>
          </cell>
        </row>
        <row r="1065">
          <cell r="A1065">
            <v>3282</v>
          </cell>
          <cell r="B1065" t="str">
            <v>SUMIDOURO CONCRETO PRE MOLDADO, COMPLETO, PARA 5 CONTRIBUINTES</v>
          </cell>
          <cell r="C1065" t="str">
            <v>UN</v>
          </cell>
          <cell r="D1065">
            <v>375.16</v>
          </cell>
        </row>
        <row r="1066">
          <cell r="A1066">
            <v>3283</v>
          </cell>
          <cell r="B1066" t="str">
            <v>FORRO DE MADEIRA PINUS OU EQUIVALENTE DA REGIAO, ENCAIXE MACHO/FEMEA COM FRISO, *10 X 1* CM (SEM COLOCACAO)</v>
          </cell>
          <cell r="C1066" t="str">
            <v>M2</v>
          </cell>
          <cell r="D1066">
            <v>12.18</v>
          </cell>
        </row>
        <row r="1067">
          <cell r="A1067">
            <v>3286</v>
          </cell>
          <cell r="B1067" t="str">
            <v>FORRO DE MADEIRA CEDRINHO OU EQUIVALENTE DA REGIAO, ENCAIXE MACHO/FEMEA COM FRISO, *10 X 1* CM (SEM COLOCACAO)</v>
          </cell>
          <cell r="C1067" t="str">
            <v>M2</v>
          </cell>
          <cell r="D1067">
            <v>38.380000000000003</v>
          </cell>
        </row>
        <row r="1068">
          <cell r="A1068">
            <v>3287</v>
          </cell>
          <cell r="B1068" t="str">
            <v>FORRO DE MADEIRA CUMARU/IPE CHAMPANHE OU EQUIVALENTE DA REGIAO, ENCAIXE MACHO/FEMEA COM FRISO, *10 X 1* CM (SEM COLOCACAO)</v>
          </cell>
          <cell r="C1068" t="str">
            <v>M2</v>
          </cell>
          <cell r="D1068">
            <v>58</v>
          </cell>
        </row>
        <row r="1069">
          <cell r="A1069">
            <v>3288</v>
          </cell>
          <cell r="B1069" t="str">
            <v>MEIA CANA DE MADEIRA CEDRINHO OU EQUIVALENTE DA REGIAO, ACABAMENTO PARA FORRO PAULISTA, *2,5 X 2,5* CM</v>
          </cell>
          <cell r="C1069" t="str">
            <v>M</v>
          </cell>
          <cell r="D1069">
            <v>2.9</v>
          </cell>
        </row>
        <row r="1070">
          <cell r="A1070">
            <v>3292</v>
          </cell>
          <cell r="B1070" t="str">
            <v>FUSIVEL NH 20 A TAMANHO 000, CAPACIDADE DE INTERRUPCAO DE 120 KA, TENSAO NOMIMNAL DE 500 V</v>
          </cell>
          <cell r="C1070" t="str">
            <v>UN</v>
          </cell>
          <cell r="D1070">
            <v>8.5</v>
          </cell>
        </row>
        <row r="1071">
          <cell r="A1071">
            <v>3294</v>
          </cell>
          <cell r="B1071" t="str">
            <v>FUSIVEL NH 160 A TAMANHO 00, CAPACIDADE DE INTERRUPCAO DE 120 KA, TENSAO NOMIMNAL DE 500 V</v>
          </cell>
          <cell r="C1071" t="str">
            <v>UN</v>
          </cell>
          <cell r="D1071">
            <v>9.0399999999999991</v>
          </cell>
        </row>
        <row r="1072">
          <cell r="A1072">
            <v>3295</v>
          </cell>
          <cell r="B1072" t="str">
            <v>FUSIVEL NH *36* A 80 AMPERES, TAMANHO 00, CAPACIDADE DE INTERRUPCAO DE 120 KA, TENSAO NOMIMNAL DE 500 V</v>
          </cell>
          <cell r="C1072" t="str">
            <v>UN</v>
          </cell>
          <cell r="D1072">
            <v>7.98</v>
          </cell>
        </row>
        <row r="1073">
          <cell r="A1073">
            <v>3297</v>
          </cell>
          <cell r="B1073" t="str">
            <v>FUSIVEL NH 125 A TAMANHO 00, CAPACIDADE DE INTERRUPCAO DE 120 KA, TENSAO NOMIMNAL DE 500 V</v>
          </cell>
          <cell r="C1073" t="str">
            <v>UN</v>
          </cell>
          <cell r="D1073">
            <v>8.91</v>
          </cell>
        </row>
        <row r="1074">
          <cell r="A1074">
            <v>3298</v>
          </cell>
          <cell r="B1074" t="str">
            <v>FUSIVEL NH 200 A 250 AMPERES, TAMANHO 1, CAPACIDADE DE INTERRUPCAO DE 120 KA, TENSAO NOMIMNAL DE 500 V</v>
          </cell>
          <cell r="C1074" t="str">
            <v>UN</v>
          </cell>
          <cell r="D1074">
            <v>19.920000000000002</v>
          </cell>
        </row>
        <row r="1075">
          <cell r="A1075">
            <v>3302</v>
          </cell>
          <cell r="B1075" t="str">
            <v>FUSIVEL NH 100 A TAMANHO 00, CAPACIDADE DE INTERRUPCAO DE 120 KA, TENSAO NOMIMNAL DE 500 V</v>
          </cell>
          <cell r="C1075" t="str">
            <v>UN</v>
          </cell>
          <cell r="D1075">
            <v>8.34</v>
          </cell>
        </row>
        <row r="1076">
          <cell r="A1076">
            <v>3309</v>
          </cell>
          <cell r="B1076" t="str">
            <v>GABIAO TIPO CAIXA MALHA HEXAGONAL 8 X 10 CM (ZN/AL), FIO 2,7 MM, H = 0,50 M</v>
          </cell>
          <cell r="C1076" t="str">
            <v>M3</v>
          </cell>
          <cell r="D1076">
            <v>267.36</v>
          </cell>
        </row>
        <row r="1077">
          <cell r="A1077">
            <v>3310</v>
          </cell>
          <cell r="B1077" t="str">
            <v>GABIAO MANTA (COLCHAO) MALHA HEXAGONAL 8 X 10 CM (ZN/AL), FIO 2,2 A 2,4 MM, DIMENSOES 4,0 X 2,0 X 0,3 M (C X L X A)</v>
          </cell>
          <cell r="C1077" t="str">
            <v>M3</v>
          </cell>
          <cell r="D1077">
            <v>335.15</v>
          </cell>
        </row>
        <row r="1078">
          <cell r="A1078">
            <v>3311</v>
          </cell>
          <cell r="B1078" t="str">
            <v>GABIAO SACO MALHA HEXAGONAL 8 X 10 CM (ZN/AL + PVC), FIO 2,4 MM, H = 0,65 M</v>
          </cell>
          <cell r="C1078" t="str">
            <v>M3</v>
          </cell>
          <cell r="D1078">
            <v>252.48</v>
          </cell>
        </row>
        <row r="1079">
          <cell r="A1079">
            <v>3312</v>
          </cell>
          <cell r="B1079" t="str">
            <v>ARAME DE AMARRACAO PARA GABIAO GALVANIZADO, DIAMETRO 2,2 MM</v>
          </cell>
          <cell r="C1079" t="str">
            <v>KG</v>
          </cell>
          <cell r="D1079">
            <v>13.21</v>
          </cell>
        </row>
        <row r="1080">
          <cell r="A1080">
            <v>3313</v>
          </cell>
          <cell r="B1080" t="str">
            <v>ARAME PROTEGIDO COM PVC PARA GABIAO, DIAMETRO 2,2 MM</v>
          </cell>
          <cell r="C1080" t="str">
            <v>KG</v>
          </cell>
          <cell r="D1080">
            <v>17</v>
          </cell>
        </row>
        <row r="1081">
          <cell r="A1081">
            <v>3314</v>
          </cell>
          <cell r="B1081" t="str">
            <v>GABIAO TIPO CAIXA MALHA HEXAGONAL 8 X 10 CM (ZN/AL + PVC),  FIO 2,4 MM, H = 0,50 M</v>
          </cell>
          <cell r="C1081" t="str">
            <v>M3</v>
          </cell>
          <cell r="D1081">
            <v>336.66</v>
          </cell>
        </row>
        <row r="1082">
          <cell r="A1082">
            <v>3315</v>
          </cell>
          <cell r="B1082" t="str">
            <v>GESSO EM PO PARA REVESTIMENTOS/MOLDURAS/SANCAS</v>
          </cell>
          <cell r="C1082" t="str">
            <v>KG</v>
          </cell>
          <cell r="D1082">
            <v>0.66</v>
          </cell>
        </row>
        <row r="1083">
          <cell r="A1083">
            <v>3318</v>
          </cell>
          <cell r="B1083" t="str">
            <v>GRADE DE DISCOS MECANICA 20X24" COM 20 DISCOS 24" X 6MM  COM PNEUS PARA TRANSPORTE</v>
          </cell>
          <cell r="C1083" t="str">
            <v>UN</v>
          </cell>
          <cell r="D1083">
            <v>28400</v>
          </cell>
        </row>
        <row r="1084">
          <cell r="A1084">
            <v>3322</v>
          </cell>
          <cell r="B1084" t="str">
            <v>GRAMA ESMERALDA OU SAO CARLOS OU CURITIBANA, EM PLACAS, SEM PLANTIO</v>
          </cell>
          <cell r="C1084" t="str">
            <v>M2</v>
          </cell>
          <cell r="D1084">
            <v>6.5</v>
          </cell>
        </row>
        <row r="1085">
          <cell r="A1085">
            <v>3324</v>
          </cell>
          <cell r="B1085" t="str">
            <v>GRAMA BATATAIS EM PLACAS, SEM PLANTIO</v>
          </cell>
          <cell r="C1085" t="str">
            <v>M2</v>
          </cell>
          <cell r="D1085">
            <v>4.6399999999999997</v>
          </cell>
        </row>
        <row r="1086">
          <cell r="A1086">
            <v>3345</v>
          </cell>
          <cell r="B1086" t="str">
            <v>LOCACAO DE GRUPO GERADOR ACIMA DE * 20 A 80* KVA, MOTOR DIESEL, REBOCAVEL, ACIONAMENTO MANUAL</v>
          </cell>
          <cell r="C1086" t="str">
            <v>H</v>
          </cell>
          <cell r="D1086">
            <v>13.91</v>
          </cell>
        </row>
        <row r="1087">
          <cell r="A1087">
            <v>3346</v>
          </cell>
          <cell r="B1087" t="str">
            <v>LOCACAO DE GRUPO GERADOR *80 A 125* KVA, MOTOR DIESEL, REBOCAVEL, ACIONAMENTO MANUAL</v>
          </cell>
          <cell r="C1087" t="str">
            <v>H</v>
          </cell>
          <cell r="D1087">
            <v>18</v>
          </cell>
        </row>
        <row r="1088">
          <cell r="A1088">
            <v>3348</v>
          </cell>
          <cell r="B1088" t="str">
            <v>LOCACAO DE GRUPO GERADOR ACIMA DE * 125 ATE 180* KVA, MOTOR DIESEL, REBOCAVEL, ACIONAMENTO MANUAL</v>
          </cell>
          <cell r="C1088" t="str">
            <v>H</v>
          </cell>
          <cell r="D1088">
            <v>21.53</v>
          </cell>
        </row>
        <row r="1089">
          <cell r="A1089">
            <v>3355</v>
          </cell>
          <cell r="B1089" t="str">
            <v>LOCACAO DE ELEVADOR DE CARGA A CABO, CABINE SEMI FECHADA *2,0* X *1,5* X *2,0* M, CAPACIDADE DE CARGA 1000 KG, TORRE  *2,38* X *2,21* X 15 M, GUINCHO DE EMBREAGEM, FREIO DE SEGURANCA, LIMITADOR DE VELOCIDADE E CANCELA</v>
          </cell>
          <cell r="C1089" t="str">
            <v>H</v>
          </cell>
          <cell r="D1089">
            <v>26.33</v>
          </cell>
        </row>
        <row r="1090">
          <cell r="A1090">
            <v>3363</v>
          </cell>
          <cell r="B1090" t="str">
            <v>GUINDAUTO HIDRAULICO, CAPACIDADE MAXIMA DE CARGA 6200 KG, MOMENTO MAXIMO DE CARGA 11,7 TM , ALCANCE MAXIMO HORIZONTAL  9,70 M, PARA MONTAGEM SOBRE CHASSI DE CAMINHAO PBT MINIMO 13000 KG (INCLUI MONTAGEM, NAO INCLUI CAMINHAO)</v>
          </cell>
          <cell r="C1090" t="str">
            <v>UN</v>
          </cell>
          <cell r="D1090">
            <v>52000</v>
          </cell>
        </row>
        <row r="1091">
          <cell r="A1091">
            <v>3365</v>
          </cell>
          <cell r="B1091" t="str">
            <v>GUINDAUTO HIDRAULICO, CAPACIDADE MAXIMA DE CARGA 8500 KG, MOMENTO MAXIMO DE CARGA 30,4 TM , ALCANCE MAXIMO HORIZONTAL  14,30 M, PARA MONTAGEM SOBRE CHASSI DE CAMINHAO PBT MINIMO 23000 KG (INCLUI MONTAGEM, NAO INCLUI CAMINHAO)</v>
          </cell>
          <cell r="C1091" t="str">
            <v>UN</v>
          </cell>
          <cell r="D1091">
            <v>121550</v>
          </cell>
        </row>
        <row r="1092">
          <cell r="A1092">
            <v>3372</v>
          </cell>
          <cell r="B1092" t="str">
            <v>!EM PROCESSO DE DESATIVACAO! GUINDASTE ALTOPROPELIDO SOBRE PNEUS, COM LANCA TELESCOPICA, CAPACIDADE DE *10* T (LOCACAO COM OPERADOR, COMBUSTIVEL E MANUTENCAO)</v>
          </cell>
          <cell r="C1092" t="str">
            <v>H</v>
          </cell>
          <cell r="D1092">
            <v>90</v>
          </cell>
        </row>
        <row r="1093">
          <cell r="A1093">
            <v>3373</v>
          </cell>
          <cell r="B1093" t="str">
            <v>HASTE DE ATERRAMENTO EM ACO COM 3,00 M DE COMPRIMENTO E DN = 1/2", REVESTIDA COM BAIXA CAMADA DE COBRE, SEM CONECTOR</v>
          </cell>
          <cell r="C1093" t="str">
            <v>UN</v>
          </cell>
          <cell r="D1093">
            <v>25.4</v>
          </cell>
        </row>
        <row r="1094">
          <cell r="A1094">
            <v>3376</v>
          </cell>
          <cell r="B1094" t="str">
            <v>HASTE DE ATERRAMENTO EM ACO COM 3,00 M DE COMPRIMENTO E DN = 3/4", REVESTIDA COM BAIXA CAMADA DE COBRE, COM CONECTOR TIPO GRAMPO</v>
          </cell>
          <cell r="C1094" t="str">
            <v>UN</v>
          </cell>
          <cell r="D1094">
            <v>43.33</v>
          </cell>
        </row>
        <row r="1095">
          <cell r="A1095">
            <v>3378</v>
          </cell>
          <cell r="B1095" t="str">
            <v>HASTE DE ATERRAMENTO EM ACO COM 3,00 M DE COMPRIMENTO E DN = 3/4", REVESTIDA COM BAIXA CAMADA DE COBRE, SEM CONECTOR</v>
          </cell>
          <cell r="C1095" t="str">
            <v>UN</v>
          </cell>
          <cell r="D1095">
            <v>42.84</v>
          </cell>
        </row>
        <row r="1096">
          <cell r="A1096">
            <v>3379</v>
          </cell>
          <cell r="B1096" t="str">
            <v>HASTE DE ATERRAMENTO EM ACO COM 3,00 M DE COMPRIMENTO E DN = 5/8", REVESTIDA COM BAIXA CAMADA DE COBRE, SEM CONECTOR</v>
          </cell>
          <cell r="C1096" t="str">
            <v>UN</v>
          </cell>
          <cell r="D1096">
            <v>28.95</v>
          </cell>
        </row>
        <row r="1097">
          <cell r="A1097">
            <v>3380</v>
          </cell>
          <cell r="B1097" t="str">
            <v>HASTE DE ATERRAMENTO EM ACO COM 3,00 M DE COMPRIMENTO E DN = 5/8", REVESTIDA COM BAIXA CAMADA DE COBRE, COM CONECTOR TIPO GRAMPO</v>
          </cell>
          <cell r="C1097" t="str">
            <v>UN</v>
          </cell>
          <cell r="D1097">
            <v>29.99</v>
          </cell>
        </row>
        <row r="1098">
          <cell r="A1098">
            <v>3383</v>
          </cell>
          <cell r="B1098" t="str">
            <v>HASTE DE ATERRAMENTO EM ACO COM 2,40 M DE COMPRIMENTO E DN = 5/8", REVESTIDA COM BAIXA CAMADA DE COBRE, SEM CONECTOR</v>
          </cell>
          <cell r="C1098" t="str">
            <v>UN</v>
          </cell>
          <cell r="D1098">
            <v>22.25</v>
          </cell>
        </row>
        <row r="1099">
          <cell r="A1099">
            <v>3384</v>
          </cell>
          <cell r="B1099" t="str">
            <v>SUPORTE GUIA SIMPLES COM ROLDANA EM POLIPROPILENO PARA CHUMBAR, H = 20 CM</v>
          </cell>
          <cell r="C1099" t="str">
            <v>UN</v>
          </cell>
          <cell r="D1099">
            <v>3.43</v>
          </cell>
        </row>
        <row r="1100">
          <cell r="A1100">
            <v>3389</v>
          </cell>
          <cell r="B1100" t="str">
            <v>IGNITOR PARA LAMPADA DE VAPOR DE SODIO / VAPOR METALICO ATE 400 W, TENSAO DE PULSO ENTRE 3000 A 4500 V</v>
          </cell>
          <cell r="C1100" t="str">
            <v>UN</v>
          </cell>
          <cell r="D1100">
            <v>23.28</v>
          </cell>
        </row>
        <row r="1101">
          <cell r="A1101">
            <v>3390</v>
          </cell>
          <cell r="B1101" t="str">
            <v>IGNITOR PARA LAMPADA DE VAPOR DE SODIO / VAPOR METALICO ATE 400 W, TENSAO DE PULSO ENTRE 580 A 750 V</v>
          </cell>
          <cell r="C1101" t="str">
            <v>UN</v>
          </cell>
          <cell r="D1101">
            <v>26.2</v>
          </cell>
        </row>
        <row r="1102">
          <cell r="A1102">
            <v>3391</v>
          </cell>
          <cell r="B1102" t="str">
            <v>IGNITOR PARA LAMPADA DE VAPOR DE SODIO / VAPOR METALICO ATE 2000 W, TENSAO DE PULSO ENTRE 600 A 750 V</v>
          </cell>
          <cell r="C1102" t="str">
            <v>UN</v>
          </cell>
          <cell r="D1102">
            <v>44.87</v>
          </cell>
        </row>
        <row r="1103">
          <cell r="A1103">
            <v>3393</v>
          </cell>
          <cell r="B1103" t="str">
            <v>ISOLADOR DE PORCELANA, TIPO BUCHA, PARA TENSAO DE *35* KV</v>
          </cell>
          <cell r="C1103" t="str">
            <v>UN</v>
          </cell>
          <cell r="D1103">
            <v>603.1</v>
          </cell>
        </row>
        <row r="1104">
          <cell r="A1104">
            <v>3394</v>
          </cell>
          <cell r="B1104" t="str">
            <v>ISOLADOR DE PORCELANA, TIPO BUCHA, PARA TENSAO DE *15* KV</v>
          </cell>
          <cell r="C1104" t="str">
            <v>UN</v>
          </cell>
          <cell r="D1104">
            <v>354.22</v>
          </cell>
        </row>
        <row r="1105">
          <cell r="A1105">
            <v>3395</v>
          </cell>
          <cell r="B1105" t="str">
            <v>ISOLADOR DE PORCELANA, TIPO PINO MONOCORPO, PARA TENSAO DE *35* KV</v>
          </cell>
          <cell r="C1105" t="str">
            <v>UN</v>
          </cell>
          <cell r="D1105">
            <v>86.64</v>
          </cell>
        </row>
        <row r="1106">
          <cell r="A1106">
            <v>3396</v>
          </cell>
          <cell r="B1106" t="str">
            <v>SUPORTE ISOLADOR SIMPLES DIAMETRO NOMINAL 5/16", COM ROSCA SOBERBA E BUCHA</v>
          </cell>
          <cell r="C1106" t="str">
            <v>UN</v>
          </cell>
          <cell r="D1106">
            <v>3.44</v>
          </cell>
        </row>
        <row r="1107">
          <cell r="A1107">
            <v>3398</v>
          </cell>
          <cell r="B1107" t="str">
            <v>ISOLADOR DE PORCELANA, TIPO ROLDANA, DIMENSOES DE *72* X *72* MM, PARA USO EM BAIXA TENSAO</v>
          </cell>
          <cell r="C1107" t="str">
            <v>UN</v>
          </cell>
          <cell r="D1107">
            <v>4.12</v>
          </cell>
        </row>
        <row r="1108">
          <cell r="A1108">
            <v>3405</v>
          </cell>
          <cell r="B1108" t="str">
            <v>ISOLADOR DE PORCELANA SUSPENSO, DISCO TIPO GARFO OLHAL, DIAMETRO DE 152 MM, PARA TENSAO DE *15* KV</v>
          </cell>
          <cell r="C1108" t="str">
            <v>UN</v>
          </cell>
          <cell r="D1108">
            <v>67.099999999999994</v>
          </cell>
        </row>
        <row r="1109">
          <cell r="A1109">
            <v>3406</v>
          </cell>
          <cell r="B1109" t="str">
            <v>ISOLADOR DE PORCELANA, TIPO PINO MONOCORPO, PARA TENSAO DE *15* KV</v>
          </cell>
          <cell r="C1109" t="str">
            <v>UN</v>
          </cell>
          <cell r="D1109">
            <v>20.54</v>
          </cell>
        </row>
        <row r="1110">
          <cell r="A1110">
            <v>3408</v>
          </cell>
          <cell r="B1110" t="str">
            <v>POLIESTIRENO EXPANDIDO/EPS (ISOPOR), TIPO 2F, PLACA, ISOLAMENTO TERMOACUSTICO, E = 20 MM, 1000 X 500 MM</v>
          </cell>
          <cell r="C1110" t="str">
            <v>M2</v>
          </cell>
          <cell r="D1110">
            <v>6.38</v>
          </cell>
        </row>
        <row r="1111">
          <cell r="A1111">
            <v>3409</v>
          </cell>
          <cell r="B1111" t="str">
            <v>POLIESTIRENO EXPANDIDO/EPS (ISOPOR), TIPO 2F, PLACA, ISOLAMENTO TERMOACUSTICO, E = 50 MM, 1000 X 500 MM</v>
          </cell>
          <cell r="C1111" t="str">
            <v>M2</v>
          </cell>
          <cell r="D1111">
            <v>15.95</v>
          </cell>
        </row>
        <row r="1112">
          <cell r="A1112">
            <v>3410</v>
          </cell>
          <cell r="B1112" t="str">
            <v>ADESIVO/COLA PARA EPS (ISOPOR) E OUTROS MATERIAIS</v>
          </cell>
          <cell r="C1112" t="str">
            <v>KG</v>
          </cell>
          <cell r="D1112">
            <v>18.77</v>
          </cell>
        </row>
        <row r="1113">
          <cell r="A1113">
            <v>3411</v>
          </cell>
          <cell r="B1113" t="str">
            <v>POLIESTIRENO EXPANDIDO/EPS (ISOPOR), PEROLAS, PARA CONCRETO LEVE</v>
          </cell>
          <cell r="C1113" t="str">
            <v>KG</v>
          </cell>
          <cell r="D1113">
            <v>36.81</v>
          </cell>
        </row>
        <row r="1114">
          <cell r="A1114">
            <v>3412</v>
          </cell>
          <cell r="B1114" t="str">
            <v>PAINEL DE LA DE VIDRO SEM REVESTIMENTO PSI 20, E = 25 MM, DE 1200 X 600 MM</v>
          </cell>
          <cell r="C1114" t="str">
            <v>M2</v>
          </cell>
          <cell r="D1114">
            <v>13.11</v>
          </cell>
        </row>
        <row r="1115">
          <cell r="A1115">
            <v>3413</v>
          </cell>
          <cell r="B1115" t="str">
            <v>PAINEL DE LA DE VIDRO SEM REVESTIMENTO PSI 20, E = 50 MM, DE 1200 X 600 MM</v>
          </cell>
          <cell r="C1115" t="str">
            <v>M2</v>
          </cell>
          <cell r="D1115">
            <v>29.52</v>
          </cell>
        </row>
        <row r="1116">
          <cell r="A1116">
            <v>3421</v>
          </cell>
          <cell r="B1116" t="str">
            <v>JANELA EM MADEIRA CEDRINHO/ ANGELIM COMERCIAL/ CURUPIXA/ CUMARU OU EQUIVALENTE DA REGIAO, CAIXA DO BATENTE/MARCO *10* CM, 2 FOLHAS DE ABRIR TIPO VENEZIANA E 2 FOLHAS GUILHOTINA PARA VIDRO, COM GUARNICAO/ALIZAR, COM FERRAGENS (SEM VIDRO E SEM ACABAMENTO)</v>
          </cell>
          <cell r="C1116" t="str">
            <v>M2</v>
          </cell>
          <cell r="D1116">
            <v>321.04000000000002</v>
          </cell>
        </row>
        <row r="1117">
          <cell r="A1117">
            <v>3422</v>
          </cell>
          <cell r="B1117" t="str">
            <v>!EM PROCESSO DE DESATIVACAO! JANELA MADEIRA REGIONAL 2A TP GUILHOTINA C/ GUARNICAO</v>
          </cell>
          <cell r="C1117" t="str">
            <v>M2</v>
          </cell>
          <cell r="D1117">
            <v>510.97</v>
          </cell>
        </row>
        <row r="1118">
          <cell r="A1118">
            <v>3423</v>
          </cell>
          <cell r="B1118" t="str">
            <v>JANELA MAXIM AR EM MADEIRA CEDRINHO/ ANGELIM COMERCIAL/ CURUPIXA/ CUMARU OU EQUIVALENTE DA REGIAO, CAIXA DO BATENTE/MARCO *10* CM, 1 FOLHA  PARA VIDRO, COM GUARNICAO/ALIZAR, COM FERRAGENS, (SEM VIDRO E SEM ACABAMENTO) JANELA MAXIM AR EM MADEIRA CEDRINHO/ ANGELIM COMERCIAL/ CURUPIXA/ CUMARU OU</v>
          </cell>
          <cell r="C1118" t="str">
            <v>M2</v>
          </cell>
          <cell r="D1118">
            <v>452.75</v>
          </cell>
        </row>
        <row r="1119">
          <cell r="A1119">
            <v>3428</v>
          </cell>
          <cell r="B1119" t="str">
            <v>JANELA DE ABRIR EM MADEIRA IMBUIA/CEDRO ARANA/CEDRO ROSA OU EQUIVALENTE DA REGIAO, CAIXA DO BATENTE/MARCO *10* CM, 2 FOLHAS DE ABRIR TIPO VENEZIANA E 2 FOLHAS DE ABRIR PARA VIDRO, COM GUARNICAO/ALIZAR, COM FERRAGENS, (SEM VIDRO E SEM ACABAMENTO)</v>
          </cell>
          <cell r="C1119" t="str">
            <v>M2</v>
          </cell>
          <cell r="D1119">
            <v>428.67</v>
          </cell>
        </row>
        <row r="1120">
          <cell r="A1120">
            <v>3429</v>
          </cell>
          <cell r="B1120" t="str">
            <v>JANELA DE ABRIR EM MADEIRA PINUS/EUCALIPTO/ TAUARI/ VIROLA OU EQUIVALENTE DA REGIAO, CAIXA DO BATENTE/MARCO *10* CM, 2 FOLHAS DE ABRIR TIPO VENEZIANA E 2 FOLHAS GUILHOTINA PARA VIDRO, COM FERRAGENS (SEM VIDRO,SEM GUARNICAO/ALIZAR E SEM ACABAMENTO)</v>
          </cell>
          <cell r="C1120" t="str">
            <v>M2</v>
          </cell>
          <cell r="D1120">
            <v>244.91</v>
          </cell>
        </row>
        <row r="1121">
          <cell r="A1121">
            <v>3430</v>
          </cell>
          <cell r="B1121" t="str">
            <v>!EM PROCESSO DE DESATIVACAO! JANELA MADEIRA REGIONAL 1A ABRIR TP ALMOFADA C/ GUARNICAO</v>
          </cell>
          <cell r="C1121" t="str">
            <v>M2</v>
          </cell>
          <cell r="D1121">
            <v>480.11</v>
          </cell>
        </row>
        <row r="1122">
          <cell r="A1122">
            <v>3431</v>
          </cell>
          <cell r="B1122" t="str">
            <v>!EM PROCESSO DE DESATIVACAO! JANELA MADEIRA REGIONAL 1A ABRIR TP ALMOFADA C/ GUARNICAO 150 X 150CM</v>
          </cell>
          <cell r="C1122" t="str">
            <v>UN</v>
          </cell>
          <cell r="D1122">
            <v>973.93</v>
          </cell>
        </row>
        <row r="1123">
          <cell r="A1123">
            <v>3434</v>
          </cell>
          <cell r="B1123" t="str">
            <v>!EM PROCESSO DE DESATIVACAO! JANELA MADEIRA REGIONAL 1A ABRIR TP VENEZIANA / VIDRO</v>
          </cell>
          <cell r="C1123" t="str">
            <v>M2</v>
          </cell>
          <cell r="D1123">
            <v>617.28</v>
          </cell>
        </row>
        <row r="1124">
          <cell r="A1124">
            <v>3437</v>
          </cell>
          <cell r="B1124" t="str">
            <v>JANELA BASCULANTE EM MADEIRA PINUS/ EUCALIPTO/ TAUARI/ VIROLA OU EQUIVALENTE DA REGIAO, CAIXA DO BATENTE/ MARCO *10* CM, *2* FOLHAS BASCULANTES PARA VIDRO, COM FERRAGENS (SEM VIDRO, SEM GUARNICAO/ALIZAR E SEM ACABAMENTO)</v>
          </cell>
          <cell r="C1124" t="str">
            <v>M2</v>
          </cell>
          <cell r="D1124">
            <v>288.99</v>
          </cell>
        </row>
        <row r="1125">
          <cell r="A1125">
            <v>3441</v>
          </cell>
          <cell r="B1125" t="str">
            <v>COTOVELO 45 GRAUS DE FERRO GALVANIZADO, COM ROSCA BSP, DE 1/2"</v>
          </cell>
          <cell r="C1125" t="str">
            <v>UN</v>
          </cell>
          <cell r="D1125">
            <v>5.65</v>
          </cell>
        </row>
        <row r="1126">
          <cell r="A1126">
            <v>3442</v>
          </cell>
          <cell r="B1126" t="str">
            <v>COTOVELO 45 GRAUS DE FERRO GALVANIZADO, COM ROSCA BSP, DE 3/4"</v>
          </cell>
          <cell r="C1126" t="str">
            <v>UN</v>
          </cell>
          <cell r="D1126">
            <v>8.4499999999999993</v>
          </cell>
        </row>
        <row r="1127">
          <cell r="A1127">
            <v>3443</v>
          </cell>
          <cell r="B1127" t="str">
            <v>COTOVELO 90 GRAUS DE FERRO GALVANIZADO, COM ROSCA BSP MACHO/FEMEA, DE 1"</v>
          </cell>
          <cell r="C1127" t="str">
            <v>UN</v>
          </cell>
          <cell r="D1127">
            <v>14.22</v>
          </cell>
        </row>
        <row r="1128">
          <cell r="A1128">
            <v>3444</v>
          </cell>
          <cell r="B1128" t="str">
            <v>COTOVELO 45 GRAUS DE FERRO GALVANIZADO, COM ROSCA BSP, DE 1"</v>
          </cell>
          <cell r="C1128" t="str">
            <v>UN</v>
          </cell>
          <cell r="D1128">
            <v>12.32</v>
          </cell>
        </row>
        <row r="1129">
          <cell r="A1129">
            <v>3445</v>
          </cell>
          <cell r="B1129" t="str">
            <v>COTOVELO 45 GRAUS DE FERRO GALVANIZADO, COM ROSCA BSP, DE 1 1/4"</v>
          </cell>
          <cell r="C1129" t="str">
            <v>UN</v>
          </cell>
          <cell r="D1129">
            <v>20.02</v>
          </cell>
        </row>
        <row r="1130">
          <cell r="A1130">
            <v>3446</v>
          </cell>
          <cell r="B1130" t="str">
            <v>COTOVELO 45 GRAUS DE FERRO GALVANIZADO, COM ROSCA BSP, DE 1 1/2"</v>
          </cell>
          <cell r="C1130" t="str">
            <v>UN</v>
          </cell>
          <cell r="D1130">
            <v>24.53</v>
          </cell>
        </row>
        <row r="1131">
          <cell r="A1131">
            <v>3447</v>
          </cell>
          <cell r="B1131" t="str">
            <v>COTOVELO 45 GRAUS DE FERRO GALVANIZADO, COM ROSCA BSP, DE 2"</v>
          </cell>
          <cell r="C1131" t="str">
            <v>UN</v>
          </cell>
          <cell r="D1131">
            <v>35.67</v>
          </cell>
        </row>
        <row r="1132">
          <cell r="A1132">
            <v>3448</v>
          </cell>
          <cell r="B1132" t="str">
            <v>COTOVELO 45 GRAUS DE FERRO GALVANIZADO, COM ROSCA BSP, DE 3"</v>
          </cell>
          <cell r="C1132" t="str">
            <v>UN</v>
          </cell>
          <cell r="D1132">
            <v>100.8</v>
          </cell>
        </row>
        <row r="1133">
          <cell r="A1133">
            <v>3449</v>
          </cell>
          <cell r="B1133" t="str">
            <v>COTOVELO 45 GRAUS DE FERRO GALVANIZADO, COM ROSCA BSP, DE 4"</v>
          </cell>
          <cell r="C1133" t="str">
            <v>UN</v>
          </cell>
          <cell r="D1133">
            <v>176.63</v>
          </cell>
        </row>
        <row r="1134">
          <cell r="A1134">
            <v>3450</v>
          </cell>
          <cell r="B1134" t="str">
            <v>COTOVELO 90 GRAUS DE FERRO GALVANIZADO, COM ROSCA BSP MACHO/FEMEA, DE 1/2"</v>
          </cell>
          <cell r="C1134" t="str">
            <v>UN</v>
          </cell>
          <cell r="D1134">
            <v>6.62</v>
          </cell>
        </row>
        <row r="1135">
          <cell r="A1135">
            <v>3451</v>
          </cell>
          <cell r="B1135" t="str">
            <v>COTOVELO 90 GRAUS DE FERRO GALVANIZADO, COM ROSCA BSP MACHO/FEMEA, DE 3/4"</v>
          </cell>
          <cell r="C1135" t="str">
            <v>UN</v>
          </cell>
          <cell r="D1135">
            <v>7.92</v>
          </cell>
        </row>
        <row r="1136">
          <cell r="A1136">
            <v>3452</v>
          </cell>
          <cell r="B1136" t="str">
            <v>COTOVELO 90 GRAUS DE FERRO GALVANIZADO, COM ROSCA BSP MACHO/FEMEA, DE 2"</v>
          </cell>
          <cell r="C1136" t="str">
            <v>UN</v>
          </cell>
          <cell r="D1136">
            <v>39.96</v>
          </cell>
        </row>
        <row r="1137">
          <cell r="A1137">
            <v>3453</v>
          </cell>
          <cell r="B1137" t="str">
            <v>COTOVELO 90 GRAUS DE FERRO GALVANIZADO, COM ROSCA BSP MACHO/FEMEA, DE 2 1/2"</v>
          </cell>
          <cell r="C1137" t="str">
            <v>UN</v>
          </cell>
          <cell r="D1137">
            <v>80.95</v>
          </cell>
        </row>
        <row r="1138">
          <cell r="A1138">
            <v>3454</v>
          </cell>
          <cell r="B1138" t="str">
            <v>COTOVELO 90 GRAUS DE FERRO GALVANIZADO, COM ROSCA BSP MACHO/FEMEA, DE 3"</v>
          </cell>
          <cell r="C1138" t="str">
            <v>UN</v>
          </cell>
          <cell r="D1138">
            <v>123.12</v>
          </cell>
        </row>
        <row r="1139">
          <cell r="A1139">
            <v>3455</v>
          </cell>
          <cell r="B1139" t="str">
            <v>COTOVELO 90 GRAUS DE FERRO GALVANIZADO, COM ROSCA BSP, DE 1/2"</v>
          </cell>
          <cell r="C1139" t="str">
            <v>UN</v>
          </cell>
          <cell r="D1139">
            <v>4.74</v>
          </cell>
        </row>
        <row r="1140">
          <cell r="A1140">
            <v>3456</v>
          </cell>
          <cell r="B1140" t="str">
            <v>COTOVELO 90 GRAUS DE FERRO GALVANIZADO, COM ROSCA BSP, DE 3/4"</v>
          </cell>
          <cell r="C1140" t="str">
            <v>UN</v>
          </cell>
          <cell r="D1140">
            <v>7.09</v>
          </cell>
        </row>
        <row r="1141">
          <cell r="A1141">
            <v>3457</v>
          </cell>
          <cell r="B1141" t="str">
            <v>COTOVELO 90 GRAUS DE FERRO GALVANIZADO, COM ROSCA BSP, DE 1 1/4"</v>
          </cell>
          <cell r="C1141" t="str">
            <v>UN</v>
          </cell>
          <cell r="D1141">
            <v>16.690000000000001</v>
          </cell>
        </row>
        <row r="1142">
          <cell r="A1142">
            <v>3458</v>
          </cell>
          <cell r="B1142" t="str">
            <v>COTOVELO 90 GRAUS DE FERRO GALVANIZADO, COM ROSCA BSP, DE 1 1/2"</v>
          </cell>
          <cell r="C1142" t="str">
            <v>UN</v>
          </cell>
          <cell r="D1142">
            <v>22.23</v>
          </cell>
        </row>
        <row r="1143">
          <cell r="A1143">
            <v>3459</v>
          </cell>
          <cell r="B1143" t="str">
            <v>COTOVELO 90 GRAUS DE FERRO GALVANIZADO, COM ROSCA BSP, DE 3"</v>
          </cell>
          <cell r="C1143" t="str">
            <v>UN</v>
          </cell>
          <cell r="D1143">
            <v>87.55</v>
          </cell>
        </row>
        <row r="1144">
          <cell r="A1144">
            <v>3460</v>
          </cell>
          <cell r="B1144" t="str">
            <v>COTOVELO 90 GRAUS DE FERRO GALVANIZADO, COM ROSCA BSP, DE 5"</v>
          </cell>
          <cell r="C1144" t="str">
            <v>UN</v>
          </cell>
          <cell r="D1144">
            <v>242.96</v>
          </cell>
        </row>
        <row r="1145">
          <cell r="A1145">
            <v>3461</v>
          </cell>
          <cell r="B1145" t="str">
            <v>COTOVELO 90 GRAUS DE FERRO GALVANIZADO, COM ROSCA BSP, DE 6"</v>
          </cell>
          <cell r="C1145" t="str">
            <v>UN</v>
          </cell>
          <cell r="D1145">
            <v>621</v>
          </cell>
        </row>
        <row r="1146">
          <cell r="A1146">
            <v>3462</v>
          </cell>
          <cell r="B1146" t="str">
            <v>COTOVELO DE REDUCAO 90 GRAUS DE FERRO GALVANIZADO, COM ROSCA BSP, DE 3/4" X 1/2"</v>
          </cell>
          <cell r="C1146" t="str">
            <v>UN</v>
          </cell>
          <cell r="D1146">
            <v>7.97</v>
          </cell>
        </row>
        <row r="1147">
          <cell r="A1147">
            <v>3463</v>
          </cell>
          <cell r="B1147" t="str">
            <v>COTOVELO DE REDUCAO 90 GRAUS DE FERRO GALVANIZADO, COM ROSCA BSP, DE 1" X 1/2"</v>
          </cell>
          <cell r="C1147" t="str">
            <v>UN</v>
          </cell>
          <cell r="D1147">
            <v>12.08</v>
          </cell>
        </row>
        <row r="1148">
          <cell r="A1148">
            <v>3464</v>
          </cell>
          <cell r="B1148" t="str">
            <v>COTOVELO DE REDUCAO 90 GRAUS DE FERRO GALVANIZADO, COM ROSCA BSP, DE 1" X 3/4"</v>
          </cell>
          <cell r="C1148" t="str">
            <v>UN</v>
          </cell>
          <cell r="D1148">
            <v>12.08</v>
          </cell>
        </row>
        <row r="1149">
          <cell r="A1149">
            <v>3465</v>
          </cell>
          <cell r="B1149" t="str">
            <v>COTOVELO DE REDUCAO 90 GRAUS DE FERRO GALVANIZADO, COM ROSCA BSP, DE 1 1/2" X 3/4"</v>
          </cell>
          <cell r="C1149" t="str">
            <v>UN</v>
          </cell>
          <cell r="D1149">
            <v>29.01</v>
          </cell>
        </row>
        <row r="1150">
          <cell r="A1150">
            <v>3466</v>
          </cell>
          <cell r="B1150" t="str">
            <v>COTOVELO DE REDUCAO 90 GRAUS DE FERRO GALVANIZADO, COM ROSCA BSP, DE 2 1/2" X 2"</v>
          </cell>
          <cell r="C1150" t="str">
            <v>UN</v>
          </cell>
          <cell r="D1150">
            <v>73.67</v>
          </cell>
        </row>
        <row r="1151">
          <cell r="A1151">
            <v>3467</v>
          </cell>
          <cell r="B1151" t="str">
            <v>COTOVELO DE REDUCAO 90 GRAUS DE FERRO GALVANIZADO, COM ROSCA BSP, DE 2" X 1 1/2"</v>
          </cell>
          <cell r="C1151" t="str">
            <v>UN</v>
          </cell>
          <cell r="D1151">
            <v>41.61</v>
          </cell>
        </row>
        <row r="1152">
          <cell r="A1152">
            <v>3468</v>
          </cell>
          <cell r="B1152" t="str">
            <v>COTOVELO DE REDUCAO 90 GRAUS DE FERRO GALVANIZADO, COM ROSCA BSP, DE 1 1/2" X 1"</v>
          </cell>
          <cell r="C1152" t="str">
            <v>UN</v>
          </cell>
          <cell r="D1152">
            <v>29.01</v>
          </cell>
        </row>
        <row r="1153">
          <cell r="A1153">
            <v>3469</v>
          </cell>
          <cell r="B1153" t="str">
            <v>COTOVELO 90 GRAUS DE FERRO GALVANIZADO, COM ROSCA BSP, DE 4"</v>
          </cell>
          <cell r="C1153" t="str">
            <v>UN</v>
          </cell>
          <cell r="D1153">
            <v>166.51</v>
          </cell>
        </row>
        <row r="1154">
          <cell r="A1154">
            <v>3470</v>
          </cell>
          <cell r="B1154" t="str">
            <v>COTOVELO 90 GRAUS DE FERRO GALVANIZADO, COM ROSCA BSP, DE 2 1/2"</v>
          </cell>
          <cell r="C1154" t="str">
            <v>UN</v>
          </cell>
          <cell r="D1154">
            <v>62.07</v>
          </cell>
        </row>
        <row r="1155">
          <cell r="A1155">
            <v>3471</v>
          </cell>
          <cell r="B1155" t="str">
            <v>COTOVELO 90 GRAUS DE FERRO GALVANIZADO, COM ROSCA BSP, DE 2"</v>
          </cell>
          <cell r="C1155" t="str">
            <v>UN</v>
          </cell>
          <cell r="D1155">
            <v>34.11</v>
          </cell>
        </row>
        <row r="1156">
          <cell r="A1156">
            <v>3472</v>
          </cell>
          <cell r="B1156" t="str">
            <v>COTOVELO 90 GRAUS DE FERRO GALVANIZADO, COM ROSCA BSP, DE 1"</v>
          </cell>
          <cell r="C1156" t="str">
            <v>UN</v>
          </cell>
          <cell r="D1156">
            <v>10.65</v>
          </cell>
        </row>
        <row r="1157">
          <cell r="A1157">
            <v>3473</v>
          </cell>
          <cell r="B1157" t="str">
            <v>COTOVELO 90 GRAUS DE FERRO GALVANIZADO, COM ROSCA BSP MACHO/FEMEA, DE 1 1/2"</v>
          </cell>
          <cell r="C1157" t="str">
            <v>UN</v>
          </cell>
          <cell r="D1157">
            <v>27.73</v>
          </cell>
        </row>
        <row r="1158">
          <cell r="A1158">
            <v>3474</v>
          </cell>
          <cell r="B1158" t="str">
            <v>COTOVELO 90 GRAUS DE FERRO GALVANIZADO, COM ROSCA BSP MACHO/FEMEA, DE 1 1/4"</v>
          </cell>
          <cell r="C1158" t="str">
            <v>UN</v>
          </cell>
          <cell r="D1158">
            <v>22.86</v>
          </cell>
        </row>
        <row r="1159">
          <cell r="A1159">
            <v>3475</v>
          </cell>
          <cell r="B1159" t="str">
            <v>JOELHO PVC, ROSCAVEL, 45 GRAUS, 1/2", PARA AGUA FRIA PREDIAL</v>
          </cell>
          <cell r="C1159" t="str">
            <v>UN</v>
          </cell>
          <cell r="D1159">
            <v>2.59</v>
          </cell>
        </row>
        <row r="1160">
          <cell r="A1160">
            <v>3477</v>
          </cell>
          <cell r="B1160" t="str">
            <v>JOELHO, PVC SOLDAVEL, 45 GRAUS, 60 MM, PARA AGUA FRIA PREDIAL</v>
          </cell>
          <cell r="C1160" t="str">
            <v>UN</v>
          </cell>
          <cell r="D1160">
            <v>20.93</v>
          </cell>
        </row>
        <row r="1161">
          <cell r="A1161">
            <v>3478</v>
          </cell>
          <cell r="B1161" t="str">
            <v>JOELHO, PVC SOLDAVEL, 45 GRAUS, 75 MM, PARA AGUA FRIA PREDIAL</v>
          </cell>
          <cell r="C1161" t="str">
            <v>UN</v>
          </cell>
          <cell r="D1161">
            <v>50.72</v>
          </cell>
        </row>
        <row r="1162">
          <cell r="A1162">
            <v>3481</v>
          </cell>
          <cell r="B1162" t="str">
            <v>JOELHO PVC, 90 GRAUS, ROSCAVEL, 1 1/2",  AGUA FRIA PREDIAL</v>
          </cell>
          <cell r="C1162" t="str">
            <v>UN</v>
          </cell>
          <cell r="D1162">
            <v>9.33</v>
          </cell>
        </row>
        <row r="1163">
          <cell r="A1163">
            <v>3482</v>
          </cell>
          <cell r="B1163" t="str">
            <v>JOELHO PVC, ROSCAVEL, 90 GRAUS, 1", PARA AGUA FRIA PREDIAL</v>
          </cell>
          <cell r="C1163" t="str">
            <v>UN</v>
          </cell>
          <cell r="D1163">
            <v>4.03</v>
          </cell>
        </row>
        <row r="1164">
          <cell r="A1164">
            <v>3485</v>
          </cell>
          <cell r="B1164" t="str">
            <v>JOELHO PVC, ROSCAVEL, 45 GRAUS, 1", PARA AGUA FRIA PREDIAL</v>
          </cell>
          <cell r="C1164" t="str">
            <v>UN</v>
          </cell>
          <cell r="D1164">
            <v>7.9</v>
          </cell>
        </row>
        <row r="1165">
          <cell r="A1165">
            <v>3489</v>
          </cell>
          <cell r="B1165" t="str">
            <v>JOELHO, PVC COM ROSCA E BUCHA LATAO, 90 GRAUS,  3/4", PARA AGUA FRIA PREDIAL</v>
          </cell>
          <cell r="C1165" t="str">
            <v>UN</v>
          </cell>
          <cell r="D1165">
            <v>11.25</v>
          </cell>
        </row>
        <row r="1166">
          <cell r="A1166">
            <v>3491</v>
          </cell>
          <cell r="B1166" t="str">
            <v>JOELHO PVC, 45 GRAUS, ROSCAVEL, 1 1/4",  AGUA FRIA PREDIAL</v>
          </cell>
          <cell r="C1166" t="str">
            <v>UN</v>
          </cell>
          <cell r="D1166">
            <v>7.65</v>
          </cell>
        </row>
        <row r="1167">
          <cell r="A1167">
            <v>3492</v>
          </cell>
          <cell r="B1167" t="str">
            <v>JOELHO PVC, 45 GRAUS, ROSCAVEL,  1 1/2", AGUA FRIA PREDIAL</v>
          </cell>
          <cell r="C1167" t="str">
            <v>UN</v>
          </cell>
          <cell r="D1167">
            <v>9.2100000000000009</v>
          </cell>
        </row>
        <row r="1168">
          <cell r="A1168">
            <v>3493</v>
          </cell>
          <cell r="B1168" t="str">
            <v>JOELHO PVC, 45 GRAUS, ROSCAVEL, 2", AGUA FRIA PREDIAL</v>
          </cell>
          <cell r="C1168" t="str">
            <v>UN</v>
          </cell>
          <cell r="D1168">
            <v>17.88</v>
          </cell>
        </row>
        <row r="1169">
          <cell r="A1169">
            <v>3496</v>
          </cell>
          <cell r="B1169" t="str">
            <v>JOELHO DE REDUCAO, PVC, ROSCAVEL, 90 GRAUS, 3/4" X 1/2", PARA AGUA FRIA PREDIAL</v>
          </cell>
          <cell r="C1169" t="str">
            <v>UN</v>
          </cell>
          <cell r="D1169">
            <v>2.42</v>
          </cell>
        </row>
        <row r="1170">
          <cell r="A1170">
            <v>3497</v>
          </cell>
          <cell r="B1170" t="str">
            <v>JOELHO DE REDUCAO, PVC, ROSCAVEL COM BUCHA DE LATAO, 90 GRAUS,  3/4" X 1/2", PARA AGUA FRIA PREDIAL</v>
          </cell>
          <cell r="C1170" t="str">
            <v>UN</v>
          </cell>
          <cell r="D1170">
            <v>12.31</v>
          </cell>
        </row>
        <row r="1171">
          <cell r="A1171">
            <v>3498</v>
          </cell>
          <cell r="B1171" t="str">
            <v>JOELHO DE REDUCAO, PVC, ROSCAVEL, 90 GRAUS, 1" X 3/4", PARA AGUA FRIA PREDIAL</v>
          </cell>
          <cell r="C1171" t="str">
            <v>UN</v>
          </cell>
          <cell r="D1171">
            <v>3.9</v>
          </cell>
        </row>
        <row r="1172">
          <cell r="A1172">
            <v>3499</v>
          </cell>
          <cell r="B1172" t="str">
            <v>JOELHO, PVC SOLDAVEL, 45 GRAUS, 20 MM, PARA AGUA FRIA PREDIAL</v>
          </cell>
          <cell r="C1172" t="str">
            <v>UN</v>
          </cell>
          <cell r="D1172">
            <v>0.69</v>
          </cell>
        </row>
        <row r="1173">
          <cell r="A1173">
            <v>3500</v>
          </cell>
          <cell r="B1173" t="str">
            <v>JOELHO, PVC SOLDAVEL, 45 GRAUS, 25 MM, PARA AGUA FRIA PREDIAL</v>
          </cell>
          <cell r="C1173" t="str">
            <v>UN</v>
          </cell>
          <cell r="D1173">
            <v>1.2</v>
          </cell>
        </row>
        <row r="1174">
          <cell r="A1174">
            <v>3501</v>
          </cell>
          <cell r="B1174" t="str">
            <v>JOELHO, PVC SOLDAVEL, 45 GRAUS, 32 MM, PARA AGUA FRIA PREDIAL</v>
          </cell>
          <cell r="C1174" t="str">
            <v>UN</v>
          </cell>
          <cell r="D1174">
            <v>3.21</v>
          </cell>
        </row>
        <row r="1175">
          <cell r="A1175">
            <v>3502</v>
          </cell>
          <cell r="B1175" t="str">
            <v>JOELHO, PVC SOLDAVEL, 45 GRAUS, 40 MM, PARA AGUA FRIA PREDIAL</v>
          </cell>
          <cell r="C1175" t="str">
            <v>UN</v>
          </cell>
          <cell r="D1175">
            <v>4.67</v>
          </cell>
        </row>
        <row r="1176">
          <cell r="A1176">
            <v>3503</v>
          </cell>
          <cell r="B1176" t="str">
            <v>JOELHO, PVC SOLDAVEL, 45 GRAUS, 50 MM, PARA AGUA FRIA PREDIAL</v>
          </cell>
          <cell r="C1176" t="str">
            <v>UN</v>
          </cell>
          <cell r="D1176">
            <v>5.82</v>
          </cell>
        </row>
        <row r="1177">
          <cell r="A1177">
            <v>3505</v>
          </cell>
          <cell r="B1177" t="str">
            <v>JOELHO PVC, ROSCAVEL, 90 GRAUS, 3/4", PARA AGUA FRIA PREDIAL</v>
          </cell>
          <cell r="C1177" t="str">
            <v>UN</v>
          </cell>
          <cell r="D1177">
            <v>2.41</v>
          </cell>
        </row>
        <row r="1178">
          <cell r="A1178">
            <v>3508</v>
          </cell>
          <cell r="B1178" t="str">
            <v>JOELHO PVC, 90 GRAUS, ROSCAVEL, 2", AGUA FRIA PREDIAL</v>
          </cell>
          <cell r="C1178" t="str">
            <v>UN</v>
          </cell>
          <cell r="D1178">
            <v>18.63</v>
          </cell>
        </row>
        <row r="1179">
          <cell r="A1179">
            <v>3509</v>
          </cell>
          <cell r="B1179" t="str">
            <v>JOELHO PVC, SOLDAVEL, PB, 90 GRAUS, DN 75 MM, PARA ESGOTO PREDIAL</v>
          </cell>
          <cell r="C1179" t="str">
            <v>UN</v>
          </cell>
          <cell r="D1179">
            <v>5.29</v>
          </cell>
        </row>
        <row r="1180">
          <cell r="A1180">
            <v>3510</v>
          </cell>
          <cell r="B1180" t="str">
            <v>JOELHO PVC, 90 GRAUS, ROSCAVEL, 1 1/4", AGUA FRIA PREDIAL</v>
          </cell>
          <cell r="C1180" t="str">
            <v>UN</v>
          </cell>
          <cell r="D1180">
            <v>8.18</v>
          </cell>
        </row>
        <row r="1181">
          <cell r="A1181">
            <v>3511</v>
          </cell>
          <cell r="B1181" t="str">
            <v>JOELHO, PVC SOLDAVEL, 90 GRAUS, 75 MM, PARA AGUA FRIA PREDIAL</v>
          </cell>
          <cell r="C1181" t="str">
            <v>UN</v>
          </cell>
          <cell r="D1181">
            <v>68.709999999999994</v>
          </cell>
        </row>
        <row r="1182">
          <cell r="A1182">
            <v>3512</v>
          </cell>
          <cell r="B1182" t="str">
            <v>JOELHO, PVC SOLDAVEL, 45 GRAUS, 110 MM, PARA AGUA FRIA PREDIAL</v>
          </cell>
          <cell r="C1182" t="str">
            <v>UN</v>
          </cell>
          <cell r="D1182">
            <v>164.77</v>
          </cell>
        </row>
        <row r="1183">
          <cell r="A1183">
            <v>3513</v>
          </cell>
          <cell r="B1183" t="str">
            <v>JOELHO PVC, SOLDAVEL, 90 GRAUS, 85 MM, PARA AGUA FRIA PREDIAL</v>
          </cell>
          <cell r="C1183" t="str">
            <v>UN</v>
          </cell>
          <cell r="D1183">
            <v>77.459999999999994</v>
          </cell>
        </row>
        <row r="1184">
          <cell r="A1184">
            <v>3515</v>
          </cell>
          <cell r="B1184" t="str">
            <v>JOELHO PVC, SOLDAVEL, COM BUCHA DE LATAO, 90 GRAUS, 20 MM X 1/2", PARA AGUA FRIA PREDIAL</v>
          </cell>
          <cell r="C1184" t="str">
            <v>UN</v>
          </cell>
          <cell r="D1184">
            <v>5.04</v>
          </cell>
        </row>
        <row r="1185">
          <cell r="A1185">
            <v>3516</v>
          </cell>
          <cell r="B1185" t="str">
            <v>JOELHO PVC, SOLDAVEL, BB, 45 GRAUS, DN 40 MM, PARA ESGOTO PREDIAL</v>
          </cell>
          <cell r="C1185" t="str">
            <v>UN</v>
          </cell>
          <cell r="D1185">
            <v>2.2200000000000002</v>
          </cell>
        </row>
        <row r="1186">
          <cell r="A1186">
            <v>3517</v>
          </cell>
          <cell r="B1186" t="str">
            <v>JOELHO PVC, SOLDAVEL, BB, 90 GRAUS, DN 40 MM, PARA ESGOTO PREDIAL</v>
          </cell>
          <cell r="C1186" t="str">
            <v>UN</v>
          </cell>
          <cell r="D1186">
            <v>1.35</v>
          </cell>
        </row>
        <row r="1187">
          <cell r="A1187">
            <v>3518</v>
          </cell>
          <cell r="B1187" t="str">
            <v>JOELHO PVC, SOLDAVEL, PB, 45 GRAUS, DN 50 MM, PARA ESGOTO PREDIAL</v>
          </cell>
          <cell r="C1187" t="str">
            <v>UN</v>
          </cell>
          <cell r="D1187">
            <v>2.7</v>
          </cell>
        </row>
        <row r="1188">
          <cell r="A1188">
            <v>3519</v>
          </cell>
          <cell r="B1188" t="str">
            <v>JOELHO PVC, SOLDAVEL, PB, 45 GRAUS, DN 75 MM, PARA ESGOTO PREDIAL</v>
          </cell>
          <cell r="C1188" t="str">
            <v>UN</v>
          </cell>
          <cell r="D1188">
            <v>6.21</v>
          </cell>
        </row>
        <row r="1189">
          <cell r="A1189">
            <v>3520</v>
          </cell>
          <cell r="B1189" t="str">
            <v>JOELHO PVC, SOLDAVEL, PB, 90 GRAUS, DN 100 MM, PARA ESGOTO PREDIAL</v>
          </cell>
          <cell r="C1189" t="str">
            <v>UN</v>
          </cell>
          <cell r="D1189">
            <v>6.95</v>
          </cell>
        </row>
        <row r="1190">
          <cell r="A1190">
            <v>3521</v>
          </cell>
          <cell r="B1190" t="str">
            <v>JOELHO PVC,  SOLDAVEL COM ROSCA, 90 GRAUS, 20 MM X 1/2", PARA AGUA FRIA PREDIAL</v>
          </cell>
          <cell r="C1190" t="str">
            <v>UN</v>
          </cell>
          <cell r="D1190">
            <v>1.47</v>
          </cell>
        </row>
        <row r="1191">
          <cell r="A1191">
            <v>3522</v>
          </cell>
          <cell r="B1191" t="str">
            <v>JOELHO PVC,  SOLDAVEL COM ROSCA, 90 GRAUS, 25 MM X 3/4", PARA AGUA FRIA PREDIAL</v>
          </cell>
          <cell r="C1191" t="str">
            <v>UN</v>
          </cell>
          <cell r="D1191">
            <v>2.61</v>
          </cell>
        </row>
        <row r="1192">
          <cell r="A1192">
            <v>3524</v>
          </cell>
          <cell r="B1192" t="str">
            <v>JOELHO PVC, SOLDAVEL, COM BUCHA DE LATAO, 90 GRAUS, 25 MM X 3/4", PARA AGUA FRIA PREDIAL</v>
          </cell>
          <cell r="C1192" t="str">
            <v>UN</v>
          </cell>
          <cell r="D1192">
            <v>6.15</v>
          </cell>
        </row>
        <row r="1193">
          <cell r="A1193">
            <v>3525</v>
          </cell>
          <cell r="B1193" t="str">
            <v>JOELHO, PVC SOLDAVEL, 45 GRAUS, 85 MM, PARA AGUA FRIA PREDIAL</v>
          </cell>
          <cell r="C1193" t="str">
            <v>UN</v>
          </cell>
          <cell r="D1193">
            <v>57.44</v>
          </cell>
        </row>
        <row r="1194">
          <cell r="A1194">
            <v>3526</v>
          </cell>
          <cell r="B1194" t="str">
            <v>JOELHO PVC, SOLDAVEL, PB, 90 GRAUS, DN 50 MM, PARA ESGOTO PREDIAL</v>
          </cell>
          <cell r="C1194" t="str">
            <v>UN</v>
          </cell>
          <cell r="D1194">
            <v>2.08</v>
          </cell>
        </row>
        <row r="1195">
          <cell r="A1195">
            <v>3527</v>
          </cell>
          <cell r="B1195" t="str">
            <v>JOELHO PVC,  SOLDAVEL COM ROSCA, 90 GRAUS, 32 MM X 3/4", PARA AGUA FRIA PREDIAL</v>
          </cell>
          <cell r="C1195" t="str">
            <v>UN</v>
          </cell>
          <cell r="D1195">
            <v>8.23</v>
          </cell>
        </row>
        <row r="1196">
          <cell r="A1196">
            <v>3528</v>
          </cell>
          <cell r="B1196" t="str">
            <v>JOELHO PVC, SOLDAVEL, PB, 45 GRAUS, DN 100 MM, PARA ESGOTO PREDIAL</v>
          </cell>
          <cell r="C1196" t="str">
            <v>UN</v>
          </cell>
          <cell r="D1196">
            <v>7.03</v>
          </cell>
        </row>
        <row r="1197">
          <cell r="A1197">
            <v>3529</v>
          </cell>
          <cell r="B1197" t="str">
            <v>JOELHO PVC, SOLDAVEL, 90 GRAUS, 25 MM, PARA AGUA FRIA PREDIAL</v>
          </cell>
          <cell r="C1197" t="str">
            <v>UN</v>
          </cell>
          <cell r="D1197">
            <v>0.67</v>
          </cell>
        </row>
        <row r="1198">
          <cell r="A1198">
            <v>3530</v>
          </cell>
          <cell r="B1198" t="str">
            <v>JOELHO PVC, SOLDAVEL, 90 GRAUS, 110 MM, PARA AGUA FRIA PREDIAL</v>
          </cell>
          <cell r="C1198" t="str">
            <v>UN</v>
          </cell>
          <cell r="D1198">
            <v>180.22</v>
          </cell>
        </row>
        <row r="1199">
          <cell r="A1199">
            <v>3531</v>
          </cell>
          <cell r="B1199" t="str">
            <v>JOELHO PVC,  SOLDAVEL COM ROSCA, 90 GRAUS, 25 MM X 1/2", PARA AGUA FRIA PREDIAL</v>
          </cell>
          <cell r="C1199" t="str">
            <v>UN</v>
          </cell>
          <cell r="D1199">
            <v>1.6</v>
          </cell>
        </row>
        <row r="1200">
          <cell r="A1200">
            <v>3532</v>
          </cell>
          <cell r="B1200" t="str">
            <v>JOELHO PVC, SOLDAVEL, COM BUCHA DE LATAO, 90 GRAUS, 32 MM X 3/4", PARA AGUA FRIA PREDIAL</v>
          </cell>
          <cell r="C1200" t="str">
            <v>UN</v>
          </cell>
          <cell r="D1200">
            <v>11.47</v>
          </cell>
        </row>
        <row r="1201">
          <cell r="A1201">
            <v>3533</v>
          </cell>
          <cell r="B1201" t="str">
            <v>JOELHO DE REDUCAO, PVC SOLDAVEL, 90 GRAUS,  25 MM X 20 MM, PARA AGUA FRIA PREDIAL</v>
          </cell>
          <cell r="C1201" t="str">
            <v>UN</v>
          </cell>
          <cell r="D1201">
            <v>2.02</v>
          </cell>
        </row>
        <row r="1202">
          <cell r="A1202">
            <v>3534</v>
          </cell>
          <cell r="B1202" t="str">
            <v>JOELHO PVC, ROSCAVEL, 45 GRAUS, 3/4", PARA AGUA FRIA PREDIAL</v>
          </cell>
          <cell r="C1202" t="str">
            <v>UN</v>
          </cell>
          <cell r="D1202">
            <v>3.36</v>
          </cell>
        </row>
        <row r="1203">
          <cell r="A1203">
            <v>3535</v>
          </cell>
          <cell r="B1203" t="str">
            <v>JOELHO PVC, SOLDAVEL, 90 GRAUS, 40 MM, PARA AGUA FRIA PREDIAL</v>
          </cell>
          <cell r="C1203" t="str">
            <v>UN</v>
          </cell>
          <cell r="D1203">
            <v>4.2699999999999996</v>
          </cell>
        </row>
        <row r="1204">
          <cell r="A1204">
            <v>3536</v>
          </cell>
          <cell r="B1204" t="str">
            <v>JOELHO PVC, SOLDAVEL, 90 GRAUS, 32 MM, PARA AGUA FRIA PREDIAL</v>
          </cell>
          <cell r="C1204" t="str">
            <v>UN</v>
          </cell>
          <cell r="D1204">
            <v>1.75</v>
          </cell>
        </row>
        <row r="1205">
          <cell r="A1205">
            <v>3538</v>
          </cell>
          <cell r="B1205" t="str">
            <v>JOELHO DE REDUCAO, PVC SOLDAVEL, 90 GRAUS,  32 MM X 25 MM, PARA AGUA FRIA PREDIAL</v>
          </cell>
          <cell r="C1205" t="str">
            <v>UN</v>
          </cell>
          <cell r="D1205">
            <v>2.79</v>
          </cell>
        </row>
        <row r="1206">
          <cell r="A1206">
            <v>3539</v>
          </cell>
          <cell r="B1206" t="str">
            <v>JOELHO PVC, SOLDAVEL, 90 GRAUS, 60 MM, PARA AGUA FRIA PREDIAL</v>
          </cell>
          <cell r="C1206" t="str">
            <v>UN</v>
          </cell>
          <cell r="D1206">
            <v>21.69</v>
          </cell>
        </row>
        <row r="1207">
          <cell r="A1207">
            <v>3540</v>
          </cell>
          <cell r="B1207" t="str">
            <v>JOELHO PVC, SOLDAVEL, 90 GRAUS, 50 MM, PARA AGUA FRIA PREDIAL</v>
          </cell>
          <cell r="C1207" t="str">
            <v>UN</v>
          </cell>
          <cell r="D1207">
            <v>4.74</v>
          </cell>
        </row>
        <row r="1208">
          <cell r="A1208">
            <v>3542</v>
          </cell>
          <cell r="B1208" t="str">
            <v>JOELHO PVC, SOLDAVEL, 90 GRAUS, 20 MM, PARA AGUA FRIA PREDIAL</v>
          </cell>
          <cell r="C1208" t="str">
            <v>UN</v>
          </cell>
          <cell r="D1208">
            <v>0.45</v>
          </cell>
        </row>
        <row r="1209">
          <cell r="A1209">
            <v>3543</v>
          </cell>
          <cell r="B1209" t="str">
            <v>JOELHO PVC, ROSCAVEL, 90 GRAUS, 1/2", PARA AGUA FRIA PREDIAL</v>
          </cell>
          <cell r="C1209" t="str">
            <v>UN</v>
          </cell>
          <cell r="D1209">
            <v>1.68</v>
          </cell>
        </row>
        <row r="1210">
          <cell r="A1210">
            <v>3585</v>
          </cell>
          <cell r="B1210" t="str">
            <v>TE 45 GRAUS DE FERRO GALVANIZADO, COM ROSCA BSP, DE 1/2"</v>
          </cell>
          <cell r="C1210" t="str">
            <v>UN</v>
          </cell>
          <cell r="D1210">
            <v>14.79</v>
          </cell>
        </row>
        <row r="1211">
          <cell r="A1211">
            <v>3586</v>
          </cell>
          <cell r="B1211" t="str">
            <v>TE 45 GRAUS DE FERRO GALVANIZADO, COM ROSCA BSP, DE 3/4"</v>
          </cell>
          <cell r="C1211" t="str">
            <v>UN</v>
          </cell>
          <cell r="D1211">
            <v>19.37</v>
          </cell>
        </row>
        <row r="1212">
          <cell r="A1212">
            <v>3587</v>
          </cell>
          <cell r="B1212" t="str">
            <v>TE 45 GRAUS DE FERRO GALVANIZADO, COM ROSCA BSP, DE 1"</v>
          </cell>
          <cell r="C1212" t="str">
            <v>UN</v>
          </cell>
          <cell r="D1212">
            <v>29.72</v>
          </cell>
        </row>
        <row r="1213">
          <cell r="A1213">
            <v>3588</v>
          </cell>
          <cell r="B1213" t="str">
            <v>TE 45 GRAUS DE FERRO GALVANIZADO, COM ROSCA BSP, DE 1 1/4"</v>
          </cell>
          <cell r="C1213" t="str">
            <v>UN</v>
          </cell>
          <cell r="D1213">
            <v>47.89</v>
          </cell>
        </row>
        <row r="1214">
          <cell r="A1214">
            <v>3589</v>
          </cell>
          <cell r="B1214" t="str">
            <v>TE 45 GRAUS DE FERRO GALVANIZADO, COM ROSCA BSP, DE 2"</v>
          </cell>
          <cell r="C1214" t="str">
            <v>UN</v>
          </cell>
          <cell r="D1214">
            <v>94.69</v>
          </cell>
        </row>
        <row r="1215">
          <cell r="A1215">
            <v>3590</v>
          </cell>
          <cell r="B1215" t="str">
            <v>TE 45 GRAUS DE FERRO GALVANIZADO, COM ROSCA BSP, DE 2 1/2"</v>
          </cell>
          <cell r="C1215" t="str">
            <v>UN</v>
          </cell>
          <cell r="D1215">
            <v>176.42</v>
          </cell>
        </row>
        <row r="1216">
          <cell r="A1216">
            <v>3591</v>
          </cell>
          <cell r="B1216" t="str">
            <v>TE 45 GRAUS DE FERRO GALVANIZADO, COM ROSCA BSP, DE 4"</v>
          </cell>
          <cell r="C1216" t="str">
            <v>UN</v>
          </cell>
          <cell r="D1216">
            <v>447.04</v>
          </cell>
        </row>
        <row r="1217">
          <cell r="A1217">
            <v>3592</v>
          </cell>
          <cell r="B1217" t="str">
            <v>TE 45 GRAUS DE FERRO GALVANIZADO, COM ROSCA BSP, DE 3"</v>
          </cell>
          <cell r="C1217" t="str">
            <v>UN</v>
          </cell>
          <cell r="D1217">
            <v>278.87</v>
          </cell>
        </row>
        <row r="1218">
          <cell r="A1218">
            <v>3593</v>
          </cell>
          <cell r="B1218" t="str">
            <v>TE 45 GRAUS DE FERRO GALVANIZADO, COM ROSCA BSP, DE 1 1/2"</v>
          </cell>
          <cell r="C1218" t="str">
            <v>UN</v>
          </cell>
          <cell r="D1218">
            <v>62.13</v>
          </cell>
        </row>
        <row r="1219">
          <cell r="A1219">
            <v>3645</v>
          </cell>
          <cell r="B1219" t="str">
            <v>JUNCAO, PVC, 45 GRAUS, JE, BBB, DN 300 MM, PARA REDE COLETORA DE ESGOTO (NBR 10569)</v>
          </cell>
          <cell r="C1219" t="str">
            <v>UN</v>
          </cell>
          <cell r="D1219">
            <v>277.60000000000002</v>
          </cell>
        </row>
        <row r="1220">
          <cell r="A1220">
            <v>3646</v>
          </cell>
          <cell r="B1220" t="str">
            <v>JUNCAO, PVC, 45 GRAUS, JE, BBB, DN 350 MM, PARA REDE COLETORA DE ESGOTO (NBR 10569)</v>
          </cell>
          <cell r="C1220" t="str">
            <v>UN</v>
          </cell>
          <cell r="D1220">
            <v>451.97</v>
          </cell>
        </row>
        <row r="1221">
          <cell r="A1221">
            <v>3647</v>
          </cell>
          <cell r="B1221" t="str">
            <v>JUNCAO, PVC, 45 GRAUS, JE, BBB, DN 400 MM, PARA REDE COLETORA DE ESGOTO (NBR 10569)</v>
          </cell>
          <cell r="C1221" t="str">
            <v>UN</v>
          </cell>
          <cell r="D1221">
            <v>518.99</v>
          </cell>
        </row>
        <row r="1222">
          <cell r="A1222">
            <v>3649</v>
          </cell>
          <cell r="B1222" t="str">
            <v>JUNCAO, PVC, 45 GRAUS, JE, BBB, DN 150 MM, PARA REDE COLETORA DE ESGOTO (NBR 10569)</v>
          </cell>
          <cell r="C1222" t="str">
            <v>UN</v>
          </cell>
          <cell r="D1222">
            <v>60.66</v>
          </cell>
        </row>
        <row r="1223">
          <cell r="A1223">
            <v>3650</v>
          </cell>
          <cell r="B1223" t="str">
            <v>JUNCAO, PVC, 45 GRAUS, JE, BBB, DN 250 MM, PARA REDE COLETORA DE ESGOTO (NBR 10569)</v>
          </cell>
          <cell r="C1223" t="str">
            <v>UN</v>
          </cell>
          <cell r="D1223">
            <v>127.25</v>
          </cell>
        </row>
        <row r="1224">
          <cell r="A1224">
            <v>3651</v>
          </cell>
          <cell r="B1224" t="str">
            <v>JUNCAO, PVC, 45 GRAUS, JE, BBB, DN 200 MM, PARA REDE COLETORA DE ESGOTO (NBR 10569)</v>
          </cell>
          <cell r="C1224" t="str">
            <v>UN</v>
          </cell>
          <cell r="D1224">
            <v>91.35</v>
          </cell>
        </row>
        <row r="1225">
          <cell r="A1225">
            <v>3653</v>
          </cell>
          <cell r="B1225" t="str">
            <v>JUNCAO, PVC, 45 GRAUS, JE, BBB, DN 100 MM, PARA REDE COLETORA DE ESGOTO (NBR 10569)</v>
          </cell>
          <cell r="C1225" t="str">
            <v>UN</v>
          </cell>
          <cell r="D1225">
            <v>23.69</v>
          </cell>
        </row>
        <row r="1226">
          <cell r="A1226">
            <v>3654</v>
          </cell>
          <cell r="B1226" t="str">
            <v>JUNCAO PVC  ROSCAVEL, 45 GRAUS, 1/2", PARA AGUA FRIA PREDIAL</v>
          </cell>
          <cell r="C1226" t="str">
            <v>UN</v>
          </cell>
          <cell r="D1226">
            <v>9.77</v>
          </cell>
        </row>
        <row r="1227">
          <cell r="A1227">
            <v>3655</v>
          </cell>
          <cell r="B1227" t="str">
            <v>JUNCAO PVC, 45 GRAUS, ROSCAVEL, 1 1/2", PARA AGUA FRIA PREDIAL</v>
          </cell>
          <cell r="C1227" t="str">
            <v>UN</v>
          </cell>
          <cell r="D1227">
            <v>28.57</v>
          </cell>
        </row>
        <row r="1228">
          <cell r="A1228">
            <v>3656</v>
          </cell>
          <cell r="B1228" t="str">
            <v>JUNCAO DUPLA, PVC SOLDAVEL, DN 75 X 75 X 75 MM , SERIE NORMAL PARA ESGOTO PREDIAL</v>
          </cell>
          <cell r="C1228" t="str">
            <v>UN</v>
          </cell>
          <cell r="D1228">
            <v>15.7</v>
          </cell>
        </row>
        <row r="1229">
          <cell r="A1229">
            <v>3657</v>
          </cell>
          <cell r="B1229" t="str">
            <v>JUNCAO PVC, 45 GRAUS, ROSCAVEL, 1 1/4", AGUA FRIA PREDIAL</v>
          </cell>
          <cell r="C1229" t="str">
            <v>UN</v>
          </cell>
          <cell r="D1229">
            <v>21.03</v>
          </cell>
        </row>
        <row r="1230">
          <cell r="A1230">
            <v>3658</v>
          </cell>
          <cell r="B1230" t="str">
            <v>JUNCAO SIMPLES, PVC, DN 75 X 75 MM, SERIE NORMAL PARA ESGOTO PREDIAL</v>
          </cell>
          <cell r="C1230" t="str">
            <v>UN</v>
          </cell>
          <cell r="D1230">
            <v>12.93</v>
          </cell>
        </row>
        <row r="1231">
          <cell r="A1231">
            <v>3659</v>
          </cell>
          <cell r="B1231" t="str">
            <v>JUNCAO SIMPLES, PVC, DN 100 X 50 MM, SERIE NORMAL PARA ESGOTO PREDIAL</v>
          </cell>
          <cell r="C1231" t="str">
            <v>UN</v>
          </cell>
          <cell r="D1231">
            <v>13.2</v>
          </cell>
        </row>
        <row r="1232">
          <cell r="A1232">
            <v>3660</v>
          </cell>
          <cell r="B1232" t="str">
            <v>JUNCAO SIMPLES, PVC, DN 100 X 75 MM, SERIE NORMAL PARA ESGOTO PREDIAL</v>
          </cell>
          <cell r="C1232" t="str">
            <v>UN</v>
          </cell>
          <cell r="D1232">
            <v>18.02</v>
          </cell>
        </row>
        <row r="1233">
          <cell r="A1233">
            <v>3661</v>
          </cell>
          <cell r="B1233" t="str">
            <v>JUNCAO SIMPLES, PVC, DN 75 X 50 MM, SERIE NORMAL PARA ESGOTO PREDIAL</v>
          </cell>
          <cell r="C1233" t="str">
            <v>UN</v>
          </cell>
          <cell r="D1233">
            <v>10.130000000000001</v>
          </cell>
        </row>
        <row r="1234">
          <cell r="A1234">
            <v>3662</v>
          </cell>
          <cell r="B1234" t="str">
            <v>JUNCAO SIMPLES, PVC, DN 50 X 50 MM, SERIE NORMAL PARA ESGOTO PREDIAL</v>
          </cell>
          <cell r="C1234" t="str">
            <v>UN</v>
          </cell>
          <cell r="D1234">
            <v>6.83</v>
          </cell>
        </row>
        <row r="1235">
          <cell r="A1235">
            <v>3663</v>
          </cell>
          <cell r="B1235" t="str">
            <v>JUNCAO PVC  ROSCAVEL, 45 GRAUS, 1", PARA AGUA FRIA PREDIAL</v>
          </cell>
          <cell r="C1235" t="str">
            <v>UN</v>
          </cell>
          <cell r="D1235">
            <v>19.690000000000001</v>
          </cell>
        </row>
        <row r="1236">
          <cell r="A1236">
            <v>3664</v>
          </cell>
          <cell r="B1236" t="str">
            <v>JUNCAO PVC  ROSCAVEL, 45 GRAUS, 3/4", PARA AGUA FRIA PREDIAL</v>
          </cell>
          <cell r="C1236" t="str">
            <v>UN</v>
          </cell>
          <cell r="D1236">
            <v>11.26</v>
          </cell>
        </row>
        <row r="1237">
          <cell r="A1237">
            <v>3665</v>
          </cell>
          <cell r="B1237" t="str">
            <v>JUNCAO PVC, 45 GRAUS, ROSCAVEL, 2", AGUA FRIA PREDIAL</v>
          </cell>
          <cell r="C1237" t="str">
            <v>UN</v>
          </cell>
          <cell r="D1237">
            <v>42.99</v>
          </cell>
        </row>
        <row r="1238">
          <cell r="A1238">
            <v>3666</v>
          </cell>
          <cell r="B1238" t="str">
            <v>JUNCAO SIMPLES, PVC, 45 GRAUS, DN 40 X 40 MM, SERIE NORMAL PARA ESGOTO PREDIAL</v>
          </cell>
          <cell r="C1238" t="str">
            <v>UN</v>
          </cell>
          <cell r="D1238">
            <v>2.86</v>
          </cell>
        </row>
        <row r="1239">
          <cell r="A1239">
            <v>3668</v>
          </cell>
          <cell r="B1239" t="str">
            <v>JUNCAO DUPLA, PVC SOLDAVEL, DN 100 X 100 X 100 MM , SERIE NORMAL PARA ESGOTO PREDIAL</v>
          </cell>
          <cell r="C1239" t="str">
            <v>UN</v>
          </cell>
          <cell r="D1239">
            <v>31.12</v>
          </cell>
        </row>
        <row r="1240">
          <cell r="A1240">
            <v>3669</v>
          </cell>
          <cell r="B1240" t="str">
            <v>JUNCAO DE REDUCAO INVERTIDA, PVC SOLDAVEL, 75 X 50 MM, SERIE NORMAL PARA ESGOTO PREDIAL</v>
          </cell>
          <cell r="C1240" t="str">
            <v>UN</v>
          </cell>
          <cell r="D1240">
            <v>9.4600000000000009</v>
          </cell>
        </row>
        <row r="1241">
          <cell r="A1241">
            <v>3670</v>
          </cell>
          <cell r="B1241" t="str">
            <v>JUNCAO SIMPLES, PVC, 45 GRAUS, DN 100 X 100 MM, SERIE NORMAL PARA ESGOTO PREDIAL</v>
          </cell>
          <cell r="C1241" t="str">
            <v>UN</v>
          </cell>
          <cell r="D1241">
            <v>18.28</v>
          </cell>
        </row>
        <row r="1242">
          <cell r="A1242">
            <v>3671</v>
          </cell>
          <cell r="B1242" t="str">
            <v>JUNTA PLASTICA DE DILATACAO PARA PISOS, COR CINZA, 17 X 3 MM (ALTURA X ESPESSURA)</v>
          </cell>
          <cell r="C1242" t="str">
            <v>M</v>
          </cell>
          <cell r="D1242">
            <v>0.85</v>
          </cell>
        </row>
        <row r="1243">
          <cell r="A1243">
            <v>3672</v>
          </cell>
          <cell r="B1243" t="str">
            <v>JUNTA PLASTICA DE DILATACAO PARA PISOS, COR CINZA, 10 X 4,5 MM (ALTURA X ESPESSURA)</v>
          </cell>
          <cell r="C1243" t="str">
            <v>M</v>
          </cell>
          <cell r="D1243">
            <v>0.9</v>
          </cell>
        </row>
        <row r="1244">
          <cell r="A1244">
            <v>3673</v>
          </cell>
          <cell r="B1244" t="str">
            <v>JUNTA PLASTICA DE DILATACAO PARA PISOS, COR CINZA, 27 X 3 MM (ALTURA X ESPESSURA)</v>
          </cell>
          <cell r="C1244" t="str">
            <v>M</v>
          </cell>
          <cell r="D1244">
            <v>1.33</v>
          </cell>
        </row>
        <row r="1245">
          <cell r="A1245">
            <v>3674</v>
          </cell>
          <cell r="B1245" t="str">
            <v>JUNTA DILATACAO ELASTICA PARA CONCRETO (FUGENBAND) O-12, ATE 5 MCA</v>
          </cell>
          <cell r="C1245" t="str">
            <v>M</v>
          </cell>
          <cell r="D1245">
            <v>57.03</v>
          </cell>
        </row>
        <row r="1246">
          <cell r="A1246">
            <v>3676</v>
          </cell>
          <cell r="B1246" t="str">
            <v>JUNTA DILATACAO ELASTICA PARA CONCRETO (FUGENBAND) O-35/10, ATE 100 MCA</v>
          </cell>
          <cell r="C1246" t="str">
            <v>M</v>
          </cell>
          <cell r="D1246">
            <v>319.35000000000002</v>
          </cell>
        </row>
        <row r="1247">
          <cell r="A1247">
            <v>3678</v>
          </cell>
          <cell r="B1247" t="str">
            <v>PERFIL ELASTOMERICO PRE-FORMADO EM EPMD, PARA JUNTA DE DILATACAO DE USO GERAL EM MEDIAS SOLICITACOES, 8 MM DE LARGURA, MOVIMENTACAO DE *5 A 11* MM</v>
          </cell>
          <cell r="C1247" t="str">
            <v>M</v>
          </cell>
          <cell r="D1247">
            <v>58.8</v>
          </cell>
        </row>
        <row r="1248">
          <cell r="A1248">
            <v>3679</v>
          </cell>
          <cell r="B1248" t="str">
            <v>JUNTA DILATACAO ELASTICA PARA CONCRETO (FUGENBAND) O-35/6, ATE 100 MCA</v>
          </cell>
          <cell r="C1248" t="str">
            <v>M</v>
          </cell>
          <cell r="D1248">
            <v>264.20999999999998</v>
          </cell>
        </row>
        <row r="1249">
          <cell r="A1249">
            <v>3681</v>
          </cell>
          <cell r="B1249" t="str">
            <v>JUNTA DILATACAO ELASTICA PARA CONCRETO (FUGENBAND) O-22, ATE 30 MCA</v>
          </cell>
          <cell r="C1249" t="str">
            <v>M</v>
          </cell>
          <cell r="D1249">
            <v>84.86</v>
          </cell>
        </row>
        <row r="1250">
          <cell r="A1250">
            <v>3729</v>
          </cell>
          <cell r="B1250" t="str">
            <v>KIT CAVALETE PVC COM REGISTRO 1/2", COMPLETO</v>
          </cell>
          <cell r="C1250" t="str">
            <v>UN</v>
          </cell>
          <cell r="D1250">
            <v>39.020000000000003</v>
          </cell>
        </row>
        <row r="1251">
          <cell r="A1251">
            <v>3731</v>
          </cell>
          <cell r="B1251" t="str">
            <v>LADRILHO HIDRAULICO, *20 x 20* CM, E= 2 CM, DADOS (36), COR NATURAL</v>
          </cell>
          <cell r="C1251" t="str">
            <v>M2</v>
          </cell>
          <cell r="D1251">
            <v>41</v>
          </cell>
        </row>
        <row r="1252">
          <cell r="A1252">
            <v>3733</v>
          </cell>
          <cell r="B1252" t="str">
            <v>LADRILHO HIDRAULICO, *20 x 20* CM, E= 2 CM, PADRAO COPACABANA, 2 CORES (PRETO E BRANCO)</v>
          </cell>
          <cell r="C1252" t="str">
            <v>M2</v>
          </cell>
          <cell r="D1252">
            <v>44.17</v>
          </cell>
        </row>
        <row r="1253">
          <cell r="A1253">
            <v>3736</v>
          </cell>
          <cell r="B1253" t="str">
            <v>LAJE PRE-MOLDADA CONVENCIONAL (LAJOTAS + VIGOTAS) PARA FORRO, UNIDIRECIONAL, SOBRECARGA DE 100 KG/M2, VAO ATE 4,00 M (SEM COLOCACAO)</v>
          </cell>
          <cell r="C1253" t="str">
            <v>M2</v>
          </cell>
          <cell r="D1253">
            <v>38.5</v>
          </cell>
        </row>
        <row r="1254">
          <cell r="A1254">
            <v>3737</v>
          </cell>
          <cell r="B1254" t="str">
            <v>LAJE PRE-MOLDADA CONVENCIONAL (LAJOTAS + VIGOTAS) PARA PISO, UNIDIRECIONAL, SOBRECARGA DE 350 KG/M2, VAO ATE 4,50 M (SEM COLOCACAO)</v>
          </cell>
          <cell r="C1254" t="str">
            <v>M2</v>
          </cell>
          <cell r="D1254">
            <v>48.49</v>
          </cell>
        </row>
        <row r="1255">
          <cell r="A1255">
            <v>3738</v>
          </cell>
          <cell r="B1255" t="str">
            <v>LAJE PRE-MOLDADA CONVENCIONAL (LAJOTAS + VIGOTAS) PARA PISO, UNIDIRECIONAL, SOBRECARGA DE 350 KG/M2, VAO ATE 5,00 M (SEM COLOCACAO)</v>
          </cell>
          <cell r="C1255" t="str">
            <v>M2</v>
          </cell>
          <cell r="D1255">
            <v>55.95</v>
          </cell>
        </row>
        <row r="1256">
          <cell r="A1256">
            <v>3739</v>
          </cell>
          <cell r="B1256" t="str">
            <v>LAJE PRE-MOLDADA CONVENCIONAL (LAJOTAS + VIGOTAS) PARA PISO, UNIDIRECIONAL, SOBRECARGA DE 200 KG/M2, VAO ATE 5,00 M (SEM COLOCACAO)</v>
          </cell>
          <cell r="C1256" t="str">
            <v>M2</v>
          </cell>
          <cell r="D1256">
            <v>46.25</v>
          </cell>
        </row>
        <row r="1257">
          <cell r="A1257">
            <v>3741</v>
          </cell>
          <cell r="B1257" t="str">
            <v>LAJE PRE-MOLDADA CONVENCIONAL (LAJOTAS + VIGOTAS) PARA FORRO, UNIDIRECIONAL, SOBRECARGA DE 100 KG/M2, VAO ATE 4,50 M (SEM COLOCACAO)</v>
          </cell>
          <cell r="C1257" t="str">
            <v>M2</v>
          </cell>
          <cell r="D1257">
            <v>40.130000000000003</v>
          </cell>
        </row>
        <row r="1258">
          <cell r="A1258">
            <v>3742</v>
          </cell>
          <cell r="B1258" t="str">
            <v>LAJE PRE-MOLDADA TRELICADA (LAJOTAS + VIGOTAS) PARA FORRO, UNIDIRECIONAL, SOBRECARGA DE 100 KG/M2, VAO ATE 6,00 M (SEM COLOCACAO)</v>
          </cell>
          <cell r="C1258" t="str">
            <v>M2</v>
          </cell>
          <cell r="D1258">
            <v>58.04</v>
          </cell>
        </row>
        <row r="1259">
          <cell r="A1259">
            <v>3743</v>
          </cell>
          <cell r="B1259" t="str">
            <v>LAJE PRE-MOLDADA CONVENCIONAL (LAJOTAS + VIGOTAS) PARA PISO, UNIDIRECIONAL, SOBRECARGA DE 200 KG/M2, VAO ATE 3,50 M (SEM COLOCACAO)</v>
          </cell>
          <cell r="C1259" t="str">
            <v>M2</v>
          </cell>
          <cell r="D1259">
            <v>39.99</v>
          </cell>
        </row>
        <row r="1260">
          <cell r="A1260">
            <v>3744</v>
          </cell>
          <cell r="B1260" t="str">
            <v>LAJE PRE-MOLDADA CONVENCIONAL (LAJOTAS + VIGOTAS) PARA PISO, UNIDIRECIONAL, SOBRECARGA DE 200 KG/M2, VAO ATE 4,50 M (SEM COLOCACAO)</v>
          </cell>
          <cell r="C1260" t="str">
            <v>M2</v>
          </cell>
          <cell r="D1260">
            <v>44.02</v>
          </cell>
        </row>
        <row r="1261">
          <cell r="A1261">
            <v>3745</v>
          </cell>
          <cell r="B1261" t="str">
            <v>LAJE PRE-MOLDADA CONVENCIONAL (LAJOTAS + VIGOTAS) PARA FORRO, UNIDIRECIONAL, SOBRECARGA 100 KG/M2, VAO ATE 5,00 M (SEM COLOCACAO)</v>
          </cell>
          <cell r="C1261" t="str">
            <v>M2</v>
          </cell>
          <cell r="D1261">
            <v>43.27</v>
          </cell>
        </row>
        <row r="1262">
          <cell r="A1262">
            <v>3746</v>
          </cell>
          <cell r="B1262" t="str">
            <v>LAJE PRE-MOLDADA TRELICADA (LAJOTAS + VIGOTAS) PARA PISO, UNIDIRECIONAL, SOBRECARGA DE 200 KG/M2, VAO ATE 6,00 M (SEM COLOCACAO)</v>
          </cell>
          <cell r="C1262" t="str">
            <v>M2</v>
          </cell>
          <cell r="D1262">
            <v>67.77</v>
          </cell>
        </row>
        <row r="1263">
          <cell r="A1263">
            <v>3747</v>
          </cell>
          <cell r="B1263" t="str">
            <v>LAJE PRE-MOLDADA CONVENCIONAL (LAJOTAS + VIGOTAS) PARA PISO, UNIDIRECIONAL, SOBRECARGA 350 KG/M2 VAO ATE 3,50 M (SEM COLOCACAO)</v>
          </cell>
          <cell r="C1263" t="str">
            <v>M2</v>
          </cell>
          <cell r="D1263">
            <v>44.02</v>
          </cell>
        </row>
        <row r="1264">
          <cell r="A1264">
            <v>3749</v>
          </cell>
          <cell r="B1264" t="str">
            <v>LAMPADA VAPOR MERCURIO 250 W (BASE E40)</v>
          </cell>
          <cell r="C1264" t="str">
            <v>UN</v>
          </cell>
          <cell r="D1264">
            <v>22.43</v>
          </cell>
        </row>
        <row r="1265">
          <cell r="A1265">
            <v>3750</v>
          </cell>
          <cell r="B1265" t="str">
            <v>LAMPADA DE LUZ MISTA 250 W, BASE E27 (220 V)</v>
          </cell>
          <cell r="C1265" t="str">
            <v>UN</v>
          </cell>
          <cell r="D1265">
            <v>18.97</v>
          </cell>
        </row>
        <row r="1266">
          <cell r="A1266">
            <v>3751</v>
          </cell>
          <cell r="B1266" t="str">
            <v>LAMPADA VAPOR MERCURIO 400 W (BASE E40)</v>
          </cell>
          <cell r="C1266" t="str">
            <v>UN</v>
          </cell>
          <cell r="D1266">
            <v>30.61</v>
          </cell>
        </row>
        <row r="1267">
          <cell r="A1267">
            <v>3752</v>
          </cell>
          <cell r="B1267" t="str">
            <v>LAMPADA VAPOR METALICO TUBULAR 400 W (BASE E40)</v>
          </cell>
          <cell r="C1267" t="str">
            <v>UN</v>
          </cell>
          <cell r="D1267">
            <v>50.49</v>
          </cell>
        </row>
        <row r="1268">
          <cell r="A1268">
            <v>3753</v>
          </cell>
          <cell r="B1268" t="str">
            <v>LAMPADA FLUORESCENTE TUBULAR T10, DE 20 OU 40 W, BIVOLT</v>
          </cell>
          <cell r="C1268" t="str">
            <v>UN</v>
          </cell>
          <cell r="D1268">
            <v>4.7699999999999996</v>
          </cell>
        </row>
        <row r="1269">
          <cell r="A1269">
            <v>3755</v>
          </cell>
          <cell r="B1269" t="str">
            <v>LAMPADA DE LUZ MISTA 160 W, BASE E27 (220 V)</v>
          </cell>
          <cell r="C1269" t="str">
            <v>UN</v>
          </cell>
          <cell r="D1269">
            <v>14.11</v>
          </cell>
        </row>
        <row r="1270">
          <cell r="A1270">
            <v>3756</v>
          </cell>
          <cell r="B1270" t="str">
            <v>LAMPADA DE LUZ MISTA 500 W, BASE E40 (220 V)</v>
          </cell>
          <cell r="C1270" t="str">
            <v>UN</v>
          </cell>
          <cell r="D1270">
            <v>35.450000000000003</v>
          </cell>
        </row>
        <row r="1271">
          <cell r="A1271">
            <v>3757</v>
          </cell>
          <cell r="B1271" t="str">
            <v>LAMPADA VAPOR DE SODIO OVOIDE 250 W (BASE E40)</v>
          </cell>
          <cell r="C1271" t="str">
            <v>UN</v>
          </cell>
          <cell r="D1271">
            <v>31.52</v>
          </cell>
        </row>
        <row r="1272">
          <cell r="A1272">
            <v>3758</v>
          </cell>
          <cell r="B1272" t="str">
            <v>LAMPADA VAPOR DE SODIO OVOIDE 400 W (BASE E40)</v>
          </cell>
          <cell r="C1272" t="str">
            <v>UN</v>
          </cell>
          <cell r="D1272">
            <v>36.75</v>
          </cell>
        </row>
        <row r="1273">
          <cell r="A1273">
            <v>3767</v>
          </cell>
          <cell r="B1273" t="str">
            <v>LIXA EM FOLHA PARA PAREDE OU MADEIRA, NUMERO 120 (COR VERMELHA)</v>
          </cell>
          <cell r="C1273" t="str">
            <v>UN</v>
          </cell>
          <cell r="D1273">
            <v>0.69</v>
          </cell>
        </row>
        <row r="1274">
          <cell r="A1274">
            <v>3768</v>
          </cell>
          <cell r="B1274" t="str">
            <v>LIXA EM FOLHA PARA FERRO, NUMERO 150</v>
          </cell>
          <cell r="C1274" t="str">
            <v>UN</v>
          </cell>
          <cell r="D1274">
            <v>2.91</v>
          </cell>
        </row>
        <row r="1275">
          <cell r="A1275">
            <v>3777</v>
          </cell>
          <cell r="B1275" t="str">
            <v>LONA PLASTICA PRETA, E= 150 MICRA</v>
          </cell>
          <cell r="C1275" t="str">
            <v>M2</v>
          </cell>
          <cell r="D1275">
            <v>0.92</v>
          </cell>
        </row>
        <row r="1276">
          <cell r="A1276">
            <v>3779</v>
          </cell>
          <cell r="B1276" t="str">
            <v>LONA PLASTICA, PRETA, LARGURA  8 M, E= 150 MICRA</v>
          </cell>
          <cell r="C1276" t="str">
            <v>M</v>
          </cell>
          <cell r="D1276">
            <v>7.66</v>
          </cell>
        </row>
        <row r="1277">
          <cell r="A1277">
            <v>3780</v>
          </cell>
          <cell r="B1277" t="str">
            <v>LUMINARIA DE SOBREPOR EM CHAPA DE ACO PARA 1 LAMPADA FLUORESCENTE DE *36* W, ALETADA, COMPLETA (LAMPADA E REATOR INCLUSOS)</v>
          </cell>
          <cell r="C1277" t="str">
            <v>UN</v>
          </cell>
          <cell r="D1277">
            <v>40</v>
          </cell>
        </row>
        <row r="1278">
          <cell r="A1278">
            <v>3784</v>
          </cell>
          <cell r="B1278" t="str">
            <v>!EM PROCESSO DE DESATIVACAO! LUMINARIA CALHA SOBREPOR EM CHAPA ACO C/ 4 LAMPADAS FLUORESCENTES 40W (COMPLETA, INCL. REATOR PART RAPIDA E LAMPADAS)</v>
          </cell>
          <cell r="C1278" t="str">
            <v>UN</v>
          </cell>
          <cell r="D1278">
            <v>109.57</v>
          </cell>
        </row>
        <row r="1279">
          <cell r="A1279">
            <v>3785</v>
          </cell>
          <cell r="B1279" t="str">
            <v>!EM PROCESSO DE DESATIVACAO! LUMINARIA DE SOBREPOR EM CHAPA DE ACO PARA LAMPADA FLUORESCENTE, COM 4 LAMPADAS DE 14 W E REATOR INCLUSOS</v>
          </cell>
          <cell r="C1279" t="str">
            <v>UN</v>
          </cell>
          <cell r="D1279">
            <v>94.11</v>
          </cell>
        </row>
        <row r="1280">
          <cell r="A1280">
            <v>3788</v>
          </cell>
          <cell r="B1280" t="str">
            <v>LUMINARIA DE SOBREPOR EM CHAPA DE ACO PARA 1 LAMPADA FLUORESCENTE DE *18* W, ALETADA, COMPLETA (LAMPADA E REATOR INCLUSOS)</v>
          </cell>
          <cell r="C1280" t="str">
            <v>UN</v>
          </cell>
          <cell r="D1280">
            <v>22.88</v>
          </cell>
        </row>
        <row r="1281">
          <cell r="A1281">
            <v>3798</v>
          </cell>
          <cell r="B1281" t="str">
            <v>LUMINARIA ABERTA P/ ILUMINACAO PUBLICA, TIPO X-57 PETERCO OU EQUIV</v>
          </cell>
          <cell r="C1281" t="str">
            <v>UN</v>
          </cell>
          <cell r="D1281">
            <v>32.479999999999997</v>
          </cell>
        </row>
        <row r="1282">
          <cell r="A1282">
            <v>3799</v>
          </cell>
          <cell r="B1282" t="str">
            <v>LUMINARIA DE SOBREPOR EM CHAPA DE ACO PARA 2 LAMPADAS FLUORESCENTES DE *36* W, ALETADA, COMPLETA (LAMPADAS E REATOR INCLUSOS)</v>
          </cell>
          <cell r="C1282" t="str">
            <v>UN</v>
          </cell>
          <cell r="D1282">
            <v>42.36</v>
          </cell>
        </row>
        <row r="1283">
          <cell r="A1283">
            <v>3803</v>
          </cell>
          <cell r="B1283" t="str">
            <v>LUMINARIA PLAFON REDONDO COM VIDRO FOSCO DIAMETRO *25* CM, PARA 1 LAMPADA, BASE E27, POTENCIA MAXIMA 40/60 W (NAO INCLUI LAMPADA)</v>
          </cell>
          <cell r="C1283" t="str">
            <v>UN</v>
          </cell>
          <cell r="D1283">
            <v>17.420000000000002</v>
          </cell>
        </row>
        <row r="1284">
          <cell r="A1284">
            <v>3806</v>
          </cell>
          <cell r="B1284" t="str">
            <v>!EM PROCESSO DE DESATIVACAO! LUMINARIA AQUATIC PIAL REF. 60456 BRANCA</v>
          </cell>
          <cell r="C1284" t="str">
            <v>UN</v>
          </cell>
          <cell r="D1284">
            <v>112.53</v>
          </cell>
        </row>
        <row r="1285">
          <cell r="A1285">
            <v>3811</v>
          </cell>
          <cell r="B1285" t="str">
            <v>LUMINARIA DE SOBREPOR EM CHAPA DE ACO PARA 2 LAMPADAS FLUORESCENTES DE *18* W, ALETADA, COMPLETA (LAMPADAS E REATOR INCLUSOS)</v>
          </cell>
          <cell r="C1285" t="str">
            <v>UN</v>
          </cell>
          <cell r="D1285">
            <v>30.31</v>
          </cell>
        </row>
        <row r="1286">
          <cell r="A1286">
            <v>3825</v>
          </cell>
          <cell r="B1286" t="str">
            <v>LUVA DE CORRER, PVC PBA, JE, DN 50 / DE 60 MM, PARA REDE AGUA (NBR 10351)</v>
          </cell>
          <cell r="C1286" t="str">
            <v>UN</v>
          </cell>
          <cell r="D1286">
            <v>7.79</v>
          </cell>
        </row>
        <row r="1287">
          <cell r="A1287">
            <v>3826</v>
          </cell>
          <cell r="B1287" t="str">
            <v>LUVA DE CORRER, PVC PBA, JE, DN 100 / DE 110 MM, PARA REDE AGUA (NBR 10351)</v>
          </cell>
          <cell r="C1287" t="str">
            <v>UN</v>
          </cell>
          <cell r="D1287">
            <v>29.9</v>
          </cell>
        </row>
        <row r="1288">
          <cell r="A1288">
            <v>3827</v>
          </cell>
          <cell r="B1288" t="str">
            <v>LUVA DE CORRER, PVC PBA, JE, DN 75 / DE 85 MM, PARA REDE AGUA (NBR 10351)</v>
          </cell>
          <cell r="C1288" t="str">
            <v>UN</v>
          </cell>
          <cell r="D1288">
            <v>16.489999999999998</v>
          </cell>
        </row>
        <row r="1289">
          <cell r="A1289">
            <v>3830</v>
          </cell>
          <cell r="B1289" t="str">
            <v>LUVA DE CORRER PVC, JE, DN 250 MM, PARA REDE COLETORA DE ESGOTO (NBR 10569)</v>
          </cell>
          <cell r="C1289" t="str">
            <v>UN</v>
          </cell>
          <cell r="D1289">
            <v>86.38</v>
          </cell>
        </row>
        <row r="1290">
          <cell r="A1290">
            <v>3831</v>
          </cell>
          <cell r="B1290" t="str">
            <v>LUVA DE CORRER PVC, JE, DN 300 MM, PARA REDE COLETORA DE ESGOTO (NBR 10569)</v>
          </cell>
          <cell r="C1290" t="str">
            <v>UN</v>
          </cell>
          <cell r="D1290">
            <v>133.81</v>
          </cell>
        </row>
        <row r="1291">
          <cell r="A1291">
            <v>3833</v>
          </cell>
          <cell r="B1291" t="str">
            <v>LUVA DE CORRER PVC, JE, DN 100 MM, PARA REDE COLETORA DE ESGOTO (NBR 10569)</v>
          </cell>
          <cell r="C1291" t="str">
            <v>UN</v>
          </cell>
          <cell r="D1291">
            <v>9.0399999999999991</v>
          </cell>
        </row>
        <row r="1292">
          <cell r="A1292">
            <v>3834</v>
          </cell>
          <cell r="B1292" t="str">
            <v>LUVA DE CORRER PVC, JE, DN 125 MM, PARA REDE COLETORA DE ESGOTO (NBR 10569)</v>
          </cell>
          <cell r="C1292" t="str">
            <v>UN</v>
          </cell>
          <cell r="D1292">
            <v>14.61</v>
          </cell>
        </row>
        <row r="1293">
          <cell r="A1293">
            <v>3835</v>
          </cell>
          <cell r="B1293" t="str">
            <v>LUVA DE CORRER PVC, JE, DN 150 MM, PARA REDE COLETORA DE ESGOTO (NBR 10569)</v>
          </cell>
          <cell r="C1293" t="str">
            <v>UN</v>
          </cell>
          <cell r="D1293">
            <v>20.29</v>
          </cell>
        </row>
        <row r="1294">
          <cell r="A1294">
            <v>3836</v>
          </cell>
          <cell r="B1294" t="str">
            <v>LUVA DE CORRER PVC, JE, DN 200 MM, PARA REDE COLETORA DE ESGOTO (NBR 10569)</v>
          </cell>
          <cell r="C1294" t="str">
            <v>UN</v>
          </cell>
          <cell r="D1294">
            <v>52.47</v>
          </cell>
        </row>
        <row r="1295">
          <cell r="A1295">
            <v>3837</v>
          </cell>
          <cell r="B1295" t="str">
            <v>LUVA SIMPLES, PVC PBA, JE, DN 100 / DE 110 MM, PARA REDE AGUA (NBR 10351)</v>
          </cell>
          <cell r="C1295" t="str">
            <v>UN</v>
          </cell>
          <cell r="D1295">
            <v>32.200000000000003</v>
          </cell>
        </row>
        <row r="1296">
          <cell r="A1296">
            <v>3838</v>
          </cell>
          <cell r="B1296" t="str">
            <v>LUVA DE CORRER DEFOFO, PVC, JE, DN 150 MM</v>
          </cell>
          <cell r="C1296" t="str">
            <v>UN</v>
          </cell>
          <cell r="D1296">
            <v>47.66</v>
          </cell>
        </row>
        <row r="1297">
          <cell r="A1297">
            <v>3839</v>
          </cell>
          <cell r="B1297" t="str">
            <v>LUVA DE CORRER DEFOFO, PVC, JE, DN 250 MM</v>
          </cell>
          <cell r="C1297" t="str">
            <v>UN</v>
          </cell>
          <cell r="D1297">
            <v>165.48</v>
          </cell>
        </row>
        <row r="1298">
          <cell r="A1298">
            <v>3840</v>
          </cell>
          <cell r="B1298" t="str">
            <v>LUVA DE CORRER DEFOFO, PVC, JE, DN 100 MM</v>
          </cell>
          <cell r="C1298" t="str">
            <v>UN</v>
          </cell>
          <cell r="D1298">
            <v>19.989999999999998</v>
          </cell>
        </row>
        <row r="1299">
          <cell r="A1299">
            <v>3841</v>
          </cell>
          <cell r="B1299" t="str">
            <v>LUVA DE CORRER PVC, JE, DN 350 MM, PARA REDE COLETORA DE ESGOTO (NBR 10569)</v>
          </cell>
          <cell r="C1299" t="str">
            <v>UN</v>
          </cell>
          <cell r="D1299">
            <v>261.47000000000003</v>
          </cell>
        </row>
        <row r="1300">
          <cell r="A1300">
            <v>3842</v>
          </cell>
          <cell r="B1300" t="str">
            <v>LUVA DE CORRER PVC, JE, DN 400 MM, PARA REDE COLETORA DE ESGOTO (NBR 10569)</v>
          </cell>
          <cell r="C1300" t="str">
            <v>UN</v>
          </cell>
          <cell r="D1300">
            <v>353.59</v>
          </cell>
        </row>
        <row r="1301">
          <cell r="A1301">
            <v>3843</v>
          </cell>
          <cell r="B1301" t="str">
            <v>LUVA DE CORRER DEFOFO, PVC, JE, DN 300 MM</v>
          </cell>
          <cell r="C1301" t="str">
            <v>UN</v>
          </cell>
          <cell r="D1301">
            <v>282.22000000000003</v>
          </cell>
        </row>
        <row r="1302">
          <cell r="A1302">
            <v>3844</v>
          </cell>
          <cell r="B1302" t="str">
            <v>LUVA DE CORRER DEFOFO, PVC, JE, DN 200 MM</v>
          </cell>
          <cell r="C1302" t="str">
            <v>UN</v>
          </cell>
          <cell r="D1302">
            <v>134.78</v>
          </cell>
        </row>
        <row r="1303">
          <cell r="A1303">
            <v>3845</v>
          </cell>
          <cell r="B1303" t="str">
            <v>LUVA SIMPLES, PVC PBA, JE, DN 50 / DE 60 MM, PARA REDE AGUA (NBR 10351)</v>
          </cell>
          <cell r="C1303" t="str">
            <v>UN</v>
          </cell>
          <cell r="D1303">
            <v>9.3800000000000008</v>
          </cell>
        </row>
        <row r="1304">
          <cell r="A1304">
            <v>3846</v>
          </cell>
          <cell r="B1304" t="str">
            <v>LUVA DE CORRER PARA TUBO ROSCAVEL, PVC, 1/2", PARA AGUA FRIA PREDIAL</v>
          </cell>
          <cell r="C1304" t="str">
            <v>UN</v>
          </cell>
          <cell r="D1304">
            <v>7.69</v>
          </cell>
        </row>
        <row r="1305">
          <cell r="A1305">
            <v>3847</v>
          </cell>
          <cell r="B1305" t="str">
            <v>LUVA DE CORRER PARA TUBO SOLDAVEL, PVC, 50 MM, PARA AGUA FRIA PREDIAL</v>
          </cell>
          <cell r="C1305" t="str">
            <v>UN</v>
          </cell>
          <cell r="D1305">
            <v>21.24</v>
          </cell>
        </row>
        <row r="1306">
          <cell r="A1306">
            <v>3848</v>
          </cell>
          <cell r="B1306" t="str">
            <v>LUVA DE CORRER, PVC, DN 50 MM, PARA ESGOTO PREDIAL</v>
          </cell>
          <cell r="C1306" t="str">
            <v>UN</v>
          </cell>
          <cell r="D1306">
            <v>7.21</v>
          </cell>
        </row>
        <row r="1307">
          <cell r="A1307">
            <v>3850</v>
          </cell>
          <cell r="B1307" t="str">
            <v>LUVA DE REDUCAO SOLDAVEL, PVC, 60 MM X 50 MM, PARA AGUA FRIA PREDIAL</v>
          </cell>
          <cell r="C1307" t="str">
            <v>UN</v>
          </cell>
          <cell r="D1307">
            <v>7.94</v>
          </cell>
        </row>
        <row r="1308">
          <cell r="A1308">
            <v>3854</v>
          </cell>
          <cell r="B1308" t="str">
            <v>LUVA DE CORRER PARA TUBO SOLDAVEL, PVC, 20 MM, PARA AGUA FRIA PREDIAL</v>
          </cell>
          <cell r="C1308" t="str">
            <v>UN</v>
          </cell>
          <cell r="D1308">
            <v>6.6</v>
          </cell>
        </row>
        <row r="1309">
          <cell r="A1309">
            <v>3855</v>
          </cell>
          <cell r="B1309" t="str">
            <v>LUVA SOLDAVEL COM BUCHA DE LATAO, PVC, 20 MM X 1/2"</v>
          </cell>
          <cell r="C1309" t="str">
            <v>UN</v>
          </cell>
          <cell r="D1309">
            <v>4.03</v>
          </cell>
        </row>
        <row r="1310">
          <cell r="A1310">
            <v>3856</v>
          </cell>
          <cell r="B1310" t="str">
            <v>LUVA SOLDAVEL COM ROSCA, PVC, 25 MM X 1/2", PARA AGUA FRIA PREDIAL</v>
          </cell>
          <cell r="C1310" t="str">
            <v>UN</v>
          </cell>
          <cell r="D1310">
            <v>1.49</v>
          </cell>
        </row>
        <row r="1311">
          <cell r="A1311">
            <v>3859</v>
          </cell>
          <cell r="B1311" t="str">
            <v>LUVA SOLDAVEL COM ROSCA, PVC, 20 MM X 1/2", PARA AGUA FRIA PREDIAL</v>
          </cell>
          <cell r="C1311" t="str">
            <v>UN</v>
          </cell>
          <cell r="D1311">
            <v>0.98</v>
          </cell>
        </row>
        <row r="1312">
          <cell r="A1312">
            <v>3860</v>
          </cell>
          <cell r="B1312" t="str">
            <v>LUVA SOLDAVEL COM ROSCA, PVC, 32 MM X 1", PARA AGUA FRIA PREDIAL</v>
          </cell>
          <cell r="C1312" t="str">
            <v>UN</v>
          </cell>
          <cell r="D1312">
            <v>3.6</v>
          </cell>
        </row>
        <row r="1313">
          <cell r="A1313">
            <v>3861</v>
          </cell>
          <cell r="B1313" t="str">
            <v>LUVA PVC SOLDAVEL, 20 MM, PARA AGUA FRIA PREDIAL</v>
          </cell>
          <cell r="C1313" t="str">
            <v>UN</v>
          </cell>
          <cell r="D1313">
            <v>0.55000000000000004</v>
          </cell>
        </row>
        <row r="1314">
          <cell r="A1314">
            <v>3862</v>
          </cell>
          <cell r="B1314" t="str">
            <v>LUVA PVC SOLDAVEL, 40 MM, PARA AGUA FRIA PREDIAL</v>
          </cell>
          <cell r="C1314" t="str">
            <v>UN</v>
          </cell>
          <cell r="D1314">
            <v>2.93</v>
          </cell>
        </row>
        <row r="1315">
          <cell r="A1315">
            <v>3863</v>
          </cell>
          <cell r="B1315" t="str">
            <v>LUVA PVC SOLDAVEL, 50 MM, PARA AGUA FRIA PREDIAL</v>
          </cell>
          <cell r="C1315" t="str">
            <v>UN</v>
          </cell>
          <cell r="D1315">
            <v>3.43</v>
          </cell>
        </row>
        <row r="1316">
          <cell r="A1316">
            <v>3864</v>
          </cell>
          <cell r="B1316" t="str">
            <v>LUVA PVC SOLDAVEL, 60 MM, PARA AGUA FRIA PREDIAL</v>
          </cell>
          <cell r="C1316" t="str">
            <v>UN</v>
          </cell>
          <cell r="D1316">
            <v>9.4</v>
          </cell>
        </row>
        <row r="1317">
          <cell r="A1317">
            <v>3865</v>
          </cell>
          <cell r="B1317" t="str">
            <v>LUVA PVC SOLDAVEL, 75 MM, PARA AGUA FRIA PREDIAL</v>
          </cell>
          <cell r="C1317" t="str">
            <v>UN</v>
          </cell>
          <cell r="D1317">
            <v>14.05</v>
          </cell>
        </row>
        <row r="1318">
          <cell r="A1318">
            <v>3866</v>
          </cell>
          <cell r="B1318" t="str">
            <v>LUVA PVC SOLDAVEL, 85 MM, PARA AGUA FRIA PREDIAL</v>
          </cell>
          <cell r="C1318" t="str">
            <v>UN</v>
          </cell>
          <cell r="D1318">
            <v>32.03</v>
          </cell>
        </row>
        <row r="1319">
          <cell r="A1319">
            <v>3867</v>
          </cell>
          <cell r="B1319" t="str">
            <v>LUVA PVC SOLDAVEL, 110 MM, PARA AGUA FRIA PREDIAL</v>
          </cell>
          <cell r="C1319" t="str">
            <v>UN</v>
          </cell>
          <cell r="D1319">
            <v>54.5</v>
          </cell>
        </row>
        <row r="1320">
          <cell r="A1320">
            <v>3868</v>
          </cell>
          <cell r="B1320" t="str">
            <v>LUVA DE REDUCAO SOLDAVEL, PVC, 25 MM X 20 MM, PARA AGUA FRIA PREDIAL</v>
          </cell>
          <cell r="C1320" t="str">
            <v>UN</v>
          </cell>
          <cell r="D1320">
            <v>0.98</v>
          </cell>
        </row>
        <row r="1321">
          <cell r="A1321">
            <v>3869</v>
          </cell>
          <cell r="B1321" t="str">
            <v>LUVA DE REDUCAO SOLDAVEL, PVC, 32 MM X 25 MM, PARA AGUA FRIA PREDIAL</v>
          </cell>
          <cell r="C1321" t="str">
            <v>UN</v>
          </cell>
          <cell r="D1321">
            <v>2.37</v>
          </cell>
        </row>
        <row r="1322">
          <cell r="A1322">
            <v>3870</v>
          </cell>
          <cell r="B1322" t="str">
            <v>LUVA SOLDAVEL COM BUCHA DE LATAO, PVC, 25 MM X 3/4"</v>
          </cell>
          <cell r="C1322" t="str">
            <v>UN</v>
          </cell>
          <cell r="D1322">
            <v>5.38</v>
          </cell>
        </row>
        <row r="1323">
          <cell r="A1323">
            <v>3871</v>
          </cell>
          <cell r="B1323" t="str">
            <v>LUVA SOLDAVEL COM ROSCA, PVC, 50 MM X 1 1/2", PARA AGUA FRIA PREDIAL</v>
          </cell>
          <cell r="C1323" t="str">
            <v>UN</v>
          </cell>
          <cell r="D1323">
            <v>13.66</v>
          </cell>
        </row>
        <row r="1324">
          <cell r="A1324">
            <v>3872</v>
          </cell>
          <cell r="B1324" t="str">
            <v>LUVA DE REDUCAO SOLDAVEL, PVC, 40 MM X 32 MM, PARA AGUA FRIA PREDIAL</v>
          </cell>
          <cell r="C1324" t="str">
            <v>UN</v>
          </cell>
          <cell r="D1324">
            <v>2.91</v>
          </cell>
        </row>
        <row r="1325">
          <cell r="A1325">
            <v>3873</v>
          </cell>
          <cell r="B1325" t="str">
            <v>LUVA DE CORRER PARA TUBO SOLDAVEL, PVC, 25 MM, PARA AGUA FRIA PREDIAL</v>
          </cell>
          <cell r="C1325" t="str">
            <v>UN</v>
          </cell>
          <cell r="D1325">
            <v>9.31</v>
          </cell>
        </row>
        <row r="1326">
          <cell r="A1326">
            <v>3874</v>
          </cell>
          <cell r="B1326" t="str">
            <v>LUVA SOLDAVEL COM BUCHA DE LATAO, PVC, 25 MM X 1/2"</v>
          </cell>
          <cell r="C1326" t="str">
            <v>UN</v>
          </cell>
          <cell r="D1326">
            <v>4.3</v>
          </cell>
        </row>
        <row r="1327">
          <cell r="A1327">
            <v>3875</v>
          </cell>
          <cell r="B1327" t="str">
            <v>LUVA SIMPLES, PVC, SOLDAVEL, DN 50 MM, SERIE NORMAL, PARA ESGOTO PREDIAL</v>
          </cell>
          <cell r="C1327" t="str">
            <v>UN</v>
          </cell>
          <cell r="D1327">
            <v>2.2999999999999998</v>
          </cell>
        </row>
        <row r="1328">
          <cell r="A1328">
            <v>3876</v>
          </cell>
          <cell r="B1328" t="str">
            <v>LUVA ROSCAVEL, PVC, 1", AGUA FRIA PREDIAL</v>
          </cell>
          <cell r="C1328" t="str">
            <v>UN</v>
          </cell>
          <cell r="D1328">
            <v>2.59</v>
          </cell>
        </row>
        <row r="1329">
          <cell r="A1329">
            <v>3877</v>
          </cell>
          <cell r="B1329" t="str">
            <v>LUVA PVC, ROSCAVEL, 1 1/4", AGUA FRIA PREDIAL</v>
          </cell>
          <cell r="C1329" t="str">
            <v>UN</v>
          </cell>
          <cell r="D1329">
            <v>5.2</v>
          </cell>
        </row>
        <row r="1330">
          <cell r="A1330">
            <v>3878</v>
          </cell>
          <cell r="B1330" t="str">
            <v>LUVA PVC, ROSCAVEL, 1 1/2",  AGUA FRIA PREDIAL</v>
          </cell>
          <cell r="C1330" t="str">
            <v>UN</v>
          </cell>
          <cell r="D1330">
            <v>5.7</v>
          </cell>
        </row>
        <row r="1331">
          <cell r="A1331">
            <v>3879</v>
          </cell>
          <cell r="B1331" t="str">
            <v>LUVA PVC, ROSCAVEL, 2",  AGUA FRIA PREDIAL</v>
          </cell>
          <cell r="C1331" t="str">
            <v>UN</v>
          </cell>
          <cell r="D1331">
            <v>11.5</v>
          </cell>
        </row>
        <row r="1332">
          <cell r="A1332">
            <v>3880</v>
          </cell>
          <cell r="B1332" t="str">
            <v>LUVA PVC, ROSCAVEL, 3", AGUA FRIA PREDIAL</v>
          </cell>
          <cell r="C1332" t="str">
            <v>UN</v>
          </cell>
          <cell r="D1332">
            <v>25.98</v>
          </cell>
        </row>
        <row r="1333">
          <cell r="A1333">
            <v>3883</v>
          </cell>
          <cell r="B1333" t="str">
            <v>LUVA ROSCAVEL, PVC, 1/2", AGUA FRIA PREDIAL</v>
          </cell>
          <cell r="C1333" t="str">
            <v>UN</v>
          </cell>
          <cell r="D1333">
            <v>0.99</v>
          </cell>
        </row>
        <row r="1334">
          <cell r="A1334">
            <v>3884</v>
          </cell>
          <cell r="B1334" t="str">
            <v>LUVA ROSCAVEL, PVC, 3/4", AGUA FRIA PREDIAL</v>
          </cell>
          <cell r="C1334" t="str">
            <v>UN</v>
          </cell>
          <cell r="D1334">
            <v>1.49</v>
          </cell>
        </row>
        <row r="1335">
          <cell r="A1335">
            <v>3886</v>
          </cell>
          <cell r="B1335" t="str">
            <v>LUVA DE CORRER PARA TUBO ROSCAVEL, PVC, 3/4", PARA AGUA FRIA PREDIAL</v>
          </cell>
          <cell r="C1335" t="str">
            <v>UN</v>
          </cell>
          <cell r="D1335">
            <v>10.82</v>
          </cell>
        </row>
        <row r="1336">
          <cell r="A1336">
            <v>3889</v>
          </cell>
          <cell r="B1336" t="str">
            <v>LUVA DE REDUCAO ROSCAVEL, PVC, 3/4" X 1/2", PARA AGUA FRIA PREDIAL</v>
          </cell>
          <cell r="C1336" t="str">
            <v>UN</v>
          </cell>
          <cell r="D1336">
            <v>1.99</v>
          </cell>
        </row>
        <row r="1337">
          <cell r="A1337">
            <v>3893</v>
          </cell>
          <cell r="B1337" t="str">
            <v>LUVA DE CORRER, PVC, DN 100 MM, PARA ESGOTO PREDIAL</v>
          </cell>
          <cell r="C1337" t="str">
            <v>UN</v>
          </cell>
          <cell r="D1337">
            <v>11.87</v>
          </cell>
        </row>
        <row r="1338">
          <cell r="A1338">
            <v>3895</v>
          </cell>
          <cell r="B1338" t="str">
            <v>LUVA DE CORRER, PVC, DN 75 MM, PARA ESGOTO PREDIAL</v>
          </cell>
          <cell r="C1338" t="str">
            <v>UN</v>
          </cell>
          <cell r="D1338">
            <v>7.72</v>
          </cell>
        </row>
        <row r="1339">
          <cell r="A1339">
            <v>3897</v>
          </cell>
          <cell r="B1339" t="str">
            <v>LUVA SIMPLES, PVC, SOLDAVEL, DN 40 MM, SERIE NORMAL, PARA ESGOTO PREDIAL</v>
          </cell>
          <cell r="C1339" t="str">
            <v>UN</v>
          </cell>
          <cell r="D1339">
            <v>1.01</v>
          </cell>
        </row>
        <row r="1340">
          <cell r="A1340">
            <v>3898</v>
          </cell>
          <cell r="B1340" t="str">
            <v>LUVA SIMPLES, PVC, SOLDAVEL, DN 75 MM, SERIE NORMAL, PARA ESGOTO PREDIAL</v>
          </cell>
          <cell r="C1340" t="str">
            <v>UN</v>
          </cell>
          <cell r="D1340">
            <v>4.26</v>
          </cell>
        </row>
        <row r="1341">
          <cell r="A1341">
            <v>3899</v>
          </cell>
          <cell r="B1341" t="str">
            <v>LUVA SIMPLES, PVC, SOLDAVEL, DN 100 MM, SERIE NORMAL, PARA ESGOTO PREDIAL</v>
          </cell>
          <cell r="C1341" t="str">
            <v>UN</v>
          </cell>
          <cell r="D1341">
            <v>4.96</v>
          </cell>
        </row>
        <row r="1342">
          <cell r="A1342">
            <v>3900</v>
          </cell>
          <cell r="B1342" t="str">
            <v>LUVA DE CORRER PARA TUBO ROSCAVEL, PVC, 1 1/2", PARA AGUA FRIA PREDIAL</v>
          </cell>
          <cell r="C1342" t="str">
            <v>UN</v>
          </cell>
          <cell r="D1342">
            <v>24.69</v>
          </cell>
        </row>
        <row r="1343">
          <cell r="A1343">
            <v>3901</v>
          </cell>
          <cell r="B1343" t="str">
            <v>LUVA PVC, ROSCAVEL, 4",  AGUA FRIA PREDIAL</v>
          </cell>
          <cell r="C1343" t="str">
            <v>UN</v>
          </cell>
          <cell r="D1343">
            <v>33.18</v>
          </cell>
        </row>
        <row r="1344">
          <cell r="A1344">
            <v>3902</v>
          </cell>
          <cell r="B1344" t="str">
            <v>LUVA PVC, ROSCAVEL,  2 1/2",  AGUA FRIA PREDIAL</v>
          </cell>
          <cell r="C1344" t="str">
            <v>UN</v>
          </cell>
          <cell r="D1344">
            <v>18.07</v>
          </cell>
        </row>
        <row r="1345">
          <cell r="A1345">
            <v>3903</v>
          </cell>
          <cell r="B1345" t="str">
            <v>LUVA PVC SOLDAVEL, 32 MM, PARA AGUA FRIA PREDIAL</v>
          </cell>
          <cell r="C1345" t="str">
            <v>UN</v>
          </cell>
          <cell r="D1345">
            <v>1.32</v>
          </cell>
        </row>
        <row r="1346">
          <cell r="A1346">
            <v>3904</v>
          </cell>
          <cell r="B1346" t="str">
            <v>LUVA PVC SOLDAVEL, 25 MM, PARA AGUA FRIA PREDIAL</v>
          </cell>
          <cell r="C1346" t="str">
            <v>UN</v>
          </cell>
          <cell r="D1346">
            <v>0.62</v>
          </cell>
        </row>
        <row r="1347">
          <cell r="A1347">
            <v>3905</v>
          </cell>
          <cell r="B1347" t="str">
            <v>LUVA SOLDAVEL COM ROSCA, PVC, 40 MM X 1 1/4", PARA AGUA FRIA PREDIAL</v>
          </cell>
          <cell r="C1347" t="str">
            <v>UN</v>
          </cell>
          <cell r="D1347">
            <v>7.75</v>
          </cell>
        </row>
        <row r="1348">
          <cell r="A1348">
            <v>3906</v>
          </cell>
          <cell r="B1348" t="str">
            <v>LUVA SOLDAVEL COM ROSCA, PVC, 25 MM X 3/4", PARA AGUA FRIA PREDIAL</v>
          </cell>
          <cell r="C1348" t="str">
            <v>UN</v>
          </cell>
          <cell r="D1348">
            <v>1.1299999999999999</v>
          </cell>
        </row>
        <row r="1349">
          <cell r="A1349">
            <v>3907</v>
          </cell>
          <cell r="B1349" t="str">
            <v>LUVA DE REDUCAO ROSCAVEL, PVC, 1" X 3/4", PARA AGUA FRIA PREDIAL</v>
          </cell>
          <cell r="C1349" t="str">
            <v>UN</v>
          </cell>
          <cell r="D1349">
            <v>2.77</v>
          </cell>
        </row>
        <row r="1350">
          <cell r="A1350">
            <v>3908</v>
          </cell>
          <cell r="B1350" t="str">
            <v>LUVA DE FERRO GALVANIZADO, COM ROSCA BSP, DE 1/2"</v>
          </cell>
          <cell r="C1350" t="str">
            <v>UN</v>
          </cell>
          <cell r="D1350">
            <v>4.1399999999999997</v>
          </cell>
        </row>
        <row r="1351">
          <cell r="A1351">
            <v>3909</v>
          </cell>
          <cell r="B1351" t="str">
            <v>LUVA DE FERRO GALVANIZADO, COM ROSCA BSP, DE 3/4"</v>
          </cell>
          <cell r="C1351" t="str">
            <v>UN</v>
          </cell>
          <cell r="D1351">
            <v>5.63</v>
          </cell>
        </row>
        <row r="1352">
          <cell r="A1352">
            <v>3910</v>
          </cell>
          <cell r="B1352" t="str">
            <v>LUVA DE FERRO GALVANIZADO, COM ROSCA BSP, DE 1"</v>
          </cell>
          <cell r="C1352" t="str">
            <v>UN</v>
          </cell>
          <cell r="D1352">
            <v>9.16</v>
          </cell>
        </row>
        <row r="1353">
          <cell r="A1353">
            <v>3911</v>
          </cell>
          <cell r="B1353" t="str">
            <v>LUVA DE FERRO GALVANIZADO, COM ROSCA BSP, DE 1 1/4"</v>
          </cell>
          <cell r="C1353" t="str">
            <v>UN</v>
          </cell>
          <cell r="D1353">
            <v>12.81</v>
          </cell>
        </row>
        <row r="1354">
          <cell r="A1354">
            <v>3912</v>
          </cell>
          <cell r="B1354" t="str">
            <v>LUVA DE FERRO GALVANIZADO, COM ROSCA BSP, DE 2"</v>
          </cell>
          <cell r="C1354" t="str">
            <v>UN</v>
          </cell>
          <cell r="D1354">
            <v>24.01</v>
          </cell>
        </row>
        <row r="1355">
          <cell r="A1355">
            <v>3913</v>
          </cell>
          <cell r="B1355" t="str">
            <v>LUVA DE FERRO GALVANIZADO, COM ROSCA BSP, DE 2 1/2"</v>
          </cell>
          <cell r="C1355" t="str">
            <v>UN</v>
          </cell>
          <cell r="D1355">
            <v>43.8</v>
          </cell>
        </row>
        <row r="1356">
          <cell r="A1356">
            <v>3914</v>
          </cell>
          <cell r="B1356" t="str">
            <v>LUVA DE FERRO GALVANIZADO, COM ROSCA BSP, DE 3"</v>
          </cell>
          <cell r="C1356" t="str">
            <v>UN</v>
          </cell>
          <cell r="D1356">
            <v>66.08</v>
          </cell>
        </row>
        <row r="1357">
          <cell r="A1357">
            <v>3915</v>
          </cell>
          <cell r="B1357" t="str">
            <v>LUVA DE FERRO GALVANIZADO, COM ROSCA BSP, DE 4"</v>
          </cell>
          <cell r="C1357" t="str">
            <v>UN</v>
          </cell>
          <cell r="D1357">
            <v>104.2</v>
          </cell>
        </row>
        <row r="1358">
          <cell r="A1358">
            <v>3916</v>
          </cell>
          <cell r="B1358" t="str">
            <v>LUVA DE FERRO GALVANIZADO, COM ROSCA BSP, DE 5"</v>
          </cell>
          <cell r="C1358" t="str">
            <v>UN</v>
          </cell>
          <cell r="D1358">
            <v>189.84</v>
          </cell>
        </row>
        <row r="1359">
          <cell r="A1359">
            <v>3917</v>
          </cell>
          <cell r="B1359" t="str">
            <v>LUVA DE FERRO GALVANIZADO, COM ROSCA BSP, DE 6"</v>
          </cell>
          <cell r="C1359" t="str">
            <v>UN</v>
          </cell>
          <cell r="D1359">
            <v>313.12</v>
          </cell>
        </row>
        <row r="1360">
          <cell r="A1360">
            <v>3919</v>
          </cell>
          <cell r="B1360" t="str">
            <v>LUVA DE REDUCAO DE FERRO GALVANIZADO, COM ROSCA BSP, DE 1" X 3/4"</v>
          </cell>
          <cell r="C1360" t="str">
            <v>UN</v>
          </cell>
          <cell r="D1360">
            <v>9.23</v>
          </cell>
        </row>
        <row r="1361">
          <cell r="A1361">
            <v>3920</v>
          </cell>
          <cell r="B1361" t="str">
            <v>LUVA DE REDUCAO DE FERRO GALVANIZADO, COM ROSCA BSP, DE 1 1/4" X 3/4"</v>
          </cell>
          <cell r="C1361" t="str">
            <v>UN</v>
          </cell>
          <cell r="D1361">
            <v>13.74</v>
          </cell>
        </row>
        <row r="1362">
          <cell r="A1362">
            <v>3921</v>
          </cell>
          <cell r="B1362" t="str">
            <v>LUVA DE REDUCAO DE FERRO GALVANIZADO, COM ROSCA BSP, DE 1 1/4" X 1"</v>
          </cell>
          <cell r="C1362" t="str">
            <v>UN</v>
          </cell>
          <cell r="D1362">
            <v>13.75</v>
          </cell>
        </row>
        <row r="1363">
          <cell r="A1363">
            <v>3922</v>
          </cell>
          <cell r="B1363" t="str">
            <v>LUVA DE REDUCAO DE FERRO GALVANIZADO, COM ROSCA BSP, DE 1 1/2" X 1/2"</v>
          </cell>
          <cell r="C1363" t="str">
            <v>UN</v>
          </cell>
          <cell r="D1363">
            <v>15.32</v>
          </cell>
        </row>
        <row r="1364">
          <cell r="A1364">
            <v>3923</v>
          </cell>
          <cell r="B1364" t="str">
            <v>LUVA DE REDUCAO DE FERRO GALVANIZADO, COM ROSCA BSP, DE 1 1/2" X 3/4"</v>
          </cell>
          <cell r="C1364" t="str">
            <v>UN</v>
          </cell>
          <cell r="D1364">
            <v>16.649999999999999</v>
          </cell>
        </row>
        <row r="1365">
          <cell r="A1365">
            <v>3924</v>
          </cell>
          <cell r="B1365" t="str">
            <v>LUVA DE REDUCAO DE FERRO GALVANIZADO, COM ROSCA BSP, DE 1 1/2" X 1"</v>
          </cell>
          <cell r="C1365" t="str">
            <v>UN</v>
          </cell>
          <cell r="D1365">
            <v>16.649999999999999</v>
          </cell>
        </row>
        <row r="1366">
          <cell r="A1366">
            <v>3925</v>
          </cell>
          <cell r="B1366" t="str">
            <v>LUVA DE REDUCAO DE FERRO GALVANIZADO, COM ROSCA BSP, DE 2" X 1"</v>
          </cell>
          <cell r="C1366" t="str">
            <v>UN</v>
          </cell>
          <cell r="D1366">
            <v>26.66</v>
          </cell>
        </row>
        <row r="1367">
          <cell r="A1367">
            <v>3926</v>
          </cell>
          <cell r="B1367" t="str">
            <v>LUVA DE REDUCAO DE FERRO GALVANIZADO, COM ROSCA BSP, DE 2" X 1 1/2"</v>
          </cell>
          <cell r="C1367" t="str">
            <v>UN</v>
          </cell>
          <cell r="D1367">
            <v>26.66</v>
          </cell>
        </row>
        <row r="1368">
          <cell r="A1368">
            <v>3927</v>
          </cell>
          <cell r="B1368" t="str">
            <v>LUVA DE REDUCAO DE FERRO GALVANIZADO, COM ROSCA BSP, DE 2 1/2" X 1 1/2"</v>
          </cell>
          <cell r="C1368" t="str">
            <v>UN</v>
          </cell>
          <cell r="D1368">
            <v>46.77</v>
          </cell>
        </row>
        <row r="1369">
          <cell r="A1369">
            <v>3928</v>
          </cell>
          <cell r="B1369" t="str">
            <v>LUVA DE REDUCAO DE FERRO GALVANIZADO, COM ROSCA BSP, DE 2 1/2" X 2"</v>
          </cell>
          <cell r="C1369" t="str">
            <v>UN</v>
          </cell>
          <cell r="D1369">
            <v>46.77</v>
          </cell>
        </row>
        <row r="1370">
          <cell r="A1370">
            <v>3929</v>
          </cell>
          <cell r="B1370" t="str">
            <v>LUVA DE REDUCAO DE FERRO GALVANIZADO, COM ROSCA BSP, DE 3" X 1 1/2"</v>
          </cell>
          <cell r="C1370" t="str">
            <v>UN</v>
          </cell>
          <cell r="D1370">
            <v>71.260000000000005</v>
          </cell>
        </row>
        <row r="1371">
          <cell r="A1371">
            <v>3930</v>
          </cell>
          <cell r="B1371" t="str">
            <v>LUVA DE REDUCAO DE FERRO GALVANIZADO, COM ROSCA BSP, DE 3" X 2"</v>
          </cell>
          <cell r="C1371" t="str">
            <v>UN</v>
          </cell>
          <cell r="D1371">
            <v>71.260000000000005</v>
          </cell>
        </row>
        <row r="1372">
          <cell r="A1372">
            <v>3931</v>
          </cell>
          <cell r="B1372" t="str">
            <v>LUVA DE REDUCAO DE FERRO GALVANIZADO, COM ROSCA BSP, DE 3" X 2 1/2"</v>
          </cell>
          <cell r="C1372" t="str">
            <v>UN</v>
          </cell>
          <cell r="D1372">
            <v>71.260000000000005</v>
          </cell>
        </row>
        <row r="1373">
          <cell r="A1373">
            <v>3932</v>
          </cell>
          <cell r="B1373" t="str">
            <v>LUVA DE REDUCAO DE FERRO GALVANIZADO, COM ROSCA BSP, DE 4" X 2 1/2"</v>
          </cell>
          <cell r="C1373" t="str">
            <v>UN</v>
          </cell>
          <cell r="D1373">
            <v>123.04</v>
          </cell>
        </row>
        <row r="1374">
          <cell r="A1374">
            <v>3933</v>
          </cell>
          <cell r="B1374" t="str">
            <v>LUVA DE REDUCAO DE FERRO GALVANIZADO, COM ROSCA BSP, DE 4" X 2"</v>
          </cell>
          <cell r="C1374" t="str">
            <v>UN</v>
          </cell>
          <cell r="D1374">
            <v>123.04</v>
          </cell>
        </row>
        <row r="1375">
          <cell r="A1375">
            <v>3934</v>
          </cell>
          <cell r="B1375" t="str">
            <v>LUVA DE REDUCAO DE FERRO GALVANIZADO, COM ROSCA BSP, DE 4" X 3"</v>
          </cell>
          <cell r="C1375" t="str">
            <v>UN</v>
          </cell>
          <cell r="D1375">
            <v>123.04</v>
          </cell>
        </row>
        <row r="1376">
          <cell r="A1376">
            <v>3935</v>
          </cell>
          <cell r="B1376" t="str">
            <v>LUVA DE REDUCAO DE FERRO GALVANIZADO, COM ROSCA BSP, DE 2" X 1 1/4"</v>
          </cell>
          <cell r="C1376" t="str">
            <v>UN</v>
          </cell>
          <cell r="D1376">
            <v>26.66</v>
          </cell>
        </row>
        <row r="1377">
          <cell r="A1377">
            <v>3936</v>
          </cell>
          <cell r="B1377" t="str">
            <v>LUVA DE REDUCAO DE FERRO GALVANIZADO, COM ROSCA BSP, DE 1 1/2" X 1 1/4"</v>
          </cell>
          <cell r="C1377" t="str">
            <v>UN</v>
          </cell>
          <cell r="D1377">
            <v>16.649999999999999</v>
          </cell>
        </row>
        <row r="1378">
          <cell r="A1378">
            <v>3937</v>
          </cell>
          <cell r="B1378" t="str">
            <v>LUVA DE REDUCAO DE FERRO GALVANIZADO, COM ROSCA BSP, DE 1 1/4" X 1/2"</v>
          </cell>
          <cell r="C1378" t="str">
            <v>UN</v>
          </cell>
          <cell r="D1378">
            <v>13.74</v>
          </cell>
        </row>
        <row r="1379">
          <cell r="A1379">
            <v>3938</v>
          </cell>
          <cell r="B1379" t="str">
            <v>LUVA DE REDUCAO DE FERRO GALVANIZADO, COM ROSCA BSP, DE 1" X 1/2"</v>
          </cell>
          <cell r="C1379" t="str">
            <v>UN</v>
          </cell>
          <cell r="D1379">
            <v>9.06</v>
          </cell>
        </row>
        <row r="1380">
          <cell r="A1380">
            <v>3939</v>
          </cell>
          <cell r="B1380" t="str">
            <v>LUVA DE FERRO GALVANIZADO, COM ROSCA BSP, DE 1 1/2"</v>
          </cell>
          <cell r="C1380" t="str">
            <v>UN</v>
          </cell>
          <cell r="D1380">
            <v>15.68</v>
          </cell>
        </row>
        <row r="1381">
          <cell r="A1381">
            <v>3989</v>
          </cell>
          <cell r="B1381" t="str">
            <v>MADEIRA SERRADA APARELHADA DE MACARANDUBA, ANGELIM OU EQUIVALENTE DA REGIAO</v>
          </cell>
          <cell r="C1381" t="str">
            <v>M3</v>
          </cell>
          <cell r="D1381">
            <v>1149.42</v>
          </cell>
        </row>
        <row r="1382">
          <cell r="A1382">
            <v>3990</v>
          </cell>
          <cell r="B1382" t="str">
            <v>TABUA DE MADEIRA APARELHADA *2,5 X 25* CM, MACARANDUBA, ANGELIM OU EQUIVALENTE DA REGIAO</v>
          </cell>
          <cell r="C1382" t="str">
            <v>M</v>
          </cell>
          <cell r="D1382">
            <v>7.19</v>
          </cell>
        </row>
        <row r="1383">
          <cell r="A1383">
            <v>3992</v>
          </cell>
          <cell r="B1383" t="str">
            <v>TABUA DE MADEIRA APARELHADA *2,5 X 30* CM, MACARANDUBA, ANGELIM OU EQUIVALENTE DA REGIAO</v>
          </cell>
          <cell r="C1383" t="str">
            <v>M</v>
          </cell>
          <cell r="D1383">
            <v>8.83</v>
          </cell>
        </row>
        <row r="1384">
          <cell r="A1384">
            <v>3993</v>
          </cell>
          <cell r="B1384" t="str">
            <v>TABUA DE MADEIRA APARELHADA *2,5 X 15* CM, MACARANDUBA, ANGELIM OU EQUIVALENTE DA REGIAO</v>
          </cell>
          <cell r="C1384" t="str">
            <v>M2</v>
          </cell>
          <cell r="D1384">
            <v>32.57</v>
          </cell>
        </row>
        <row r="1385">
          <cell r="A1385">
            <v>3997</v>
          </cell>
          <cell r="B1385" t="str">
            <v>MADEIRA SERRADA NAO APARELHADA DE MACARANDUBA, ANGELIM OU EQUIVALENTE DA REGIAO</v>
          </cell>
          <cell r="C1385" t="str">
            <v>M3</v>
          </cell>
          <cell r="D1385">
            <v>1445.95</v>
          </cell>
        </row>
        <row r="1386">
          <cell r="A1386">
            <v>4004</v>
          </cell>
          <cell r="B1386" t="str">
            <v>MADEIRA 2A QUALIDADE SERRADA NAO APARELHADA</v>
          </cell>
          <cell r="C1386" t="str">
            <v>M3</v>
          </cell>
          <cell r="D1386">
            <v>1039</v>
          </cell>
        </row>
        <row r="1387">
          <cell r="A1387">
            <v>4006</v>
          </cell>
          <cell r="B1387" t="str">
            <v>MADEIRA PINHO SERRADA 3A QUALIDADE NAO APARELHADA</v>
          </cell>
          <cell r="C1387" t="str">
            <v>M3</v>
          </cell>
          <cell r="D1387">
            <v>666.08</v>
          </cell>
        </row>
        <row r="1388">
          <cell r="A1388">
            <v>4011</v>
          </cell>
          <cell r="B1388" t="str">
            <v>GEOTEXTIL NAO TECIDO AGULHADO DE FILAMENTOS CONTINUOS 100% POLIESTER, RESITENCIA A TRACAO = 10 KN/M</v>
          </cell>
          <cell r="C1388" t="str">
            <v>M2</v>
          </cell>
          <cell r="D1388">
            <v>5.98</v>
          </cell>
        </row>
        <row r="1389">
          <cell r="A1389">
            <v>4012</v>
          </cell>
          <cell r="B1389" t="str">
            <v>GEOTEXTIL NAO TECIDO AGULHADO DE FILAMENTOS CONTINUOS 100% POLIESTER, RESITENCIA A TRACAO = 21 KN/M</v>
          </cell>
          <cell r="C1389" t="str">
            <v>M2</v>
          </cell>
          <cell r="D1389">
            <v>12</v>
          </cell>
        </row>
        <row r="1390">
          <cell r="A1390">
            <v>4013</v>
          </cell>
          <cell r="B1390" t="str">
            <v>GEOTEXTIL NAO TECIDO AGULHADO DE FILAMENTOS CONTINUOS 100% POLIESTER, RESITENCIA A TRACAO = 09 KN/M</v>
          </cell>
          <cell r="C1390" t="str">
            <v>M2</v>
          </cell>
          <cell r="D1390">
            <v>5.35</v>
          </cell>
        </row>
        <row r="1391">
          <cell r="A1391">
            <v>4014</v>
          </cell>
          <cell r="B1391" t="str">
            <v>MANTA ASFALTICA ELASTOMERICA EM POLIESTER 3 MM, TIPO III, CLASSE B, ACABAMENTO PP (NBR 9952)</v>
          </cell>
          <cell r="C1391" t="str">
            <v>M2</v>
          </cell>
          <cell r="D1391">
            <v>42.35</v>
          </cell>
        </row>
        <row r="1392">
          <cell r="A1392">
            <v>4015</v>
          </cell>
          <cell r="B1392" t="str">
            <v>MANTA ASFALTICA ELASTOMERICA EM POLIESTER 4 MM, TIPO III, CLASSE B, ACABAMENTO PP (NBR 9952)</v>
          </cell>
          <cell r="C1392" t="str">
            <v>M2</v>
          </cell>
          <cell r="D1392">
            <v>52.01</v>
          </cell>
        </row>
        <row r="1393">
          <cell r="A1393">
            <v>4016</v>
          </cell>
          <cell r="B1393" t="str">
            <v>MANTA ASFALTICA ELASTOMERICA TIPO GLASS 3 MM, TIPO II, CLASSE C, ACABAMENTO PP (NBR 9952)</v>
          </cell>
          <cell r="C1393" t="str">
            <v>M2</v>
          </cell>
          <cell r="D1393">
            <v>29.89</v>
          </cell>
        </row>
        <row r="1394">
          <cell r="A1394">
            <v>4017</v>
          </cell>
          <cell r="B1394" t="str">
            <v>MANTA ASFALTICA ELASTOMERICA EM POLIESTER 5 MM, TIPO III, CLASSE B, ACABAMENTO PP (NBR 9952)</v>
          </cell>
          <cell r="C1394" t="str">
            <v>M2</v>
          </cell>
          <cell r="D1394">
            <v>75.67</v>
          </cell>
        </row>
        <row r="1395">
          <cell r="A1395">
            <v>4018</v>
          </cell>
          <cell r="B1395" t="str">
            <v>GEOTEXTIL NAO TECIDO AGULHADO DE FILAMENTOS CONTINUOS 100% POLIESTER, RESITENCIA A TRACAO = 31 KN/M</v>
          </cell>
          <cell r="C1395" t="str">
            <v>M2</v>
          </cell>
          <cell r="D1395">
            <v>18</v>
          </cell>
        </row>
        <row r="1396">
          <cell r="A1396">
            <v>4019</v>
          </cell>
          <cell r="B1396" t="str">
            <v>GEOTEXTIL NAO TECIDO AGULHADO DE FILAMENTOS CONTINUOS 100% POLIESTER, RESITENCIA A TRACAO = 16 KN/M</v>
          </cell>
          <cell r="C1396" t="str">
            <v>M2</v>
          </cell>
          <cell r="D1396">
            <v>8.9499999999999993</v>
          </cell>
        </row>
        <row r="1397">
          <cell r="A1397">
            <v>4020</v>
          </cell>
          <cell r="B1397" t="str">
            <v>GEOTEXTIL NAO TECIDO AGULHADO DE FILAMENTOS CONTINUOS 100% POLIESTER, RESITENCIA A TRACAO = 26 KN/M</v>
          </cell>
          <cell r="C1397" t="str">
            <v>M2</v>
          </cell>
          <cell r="D1397">
            <v>15.02</v>
          </cell>
        </row>
        <row r="1398">
          <cell r="A1398">
            <v>4021</v>
          </cell>
          <cell r="B1398" t="str">
            <v>GEOTEXTIL NAO TECIDO AGULHADO DE FILAMENTOS CONTINUOS 100% POLIESTER, RESITENCIA A TRACAO = 14 KN/M</v>
          </cell>
          <cell r="C1398" t="str">
            <v>M2</v>
          </cell>
          <cell r="D1398">
            <v>7.46</v>
          </cell>
        </row>
        <row r="1399">
          <cell r="A1399">
            <v>4030</v>
          </cell>
          <cell r="B1399" t="str">
            <v>VEU POLIESTER</v>
          </cell>
          <cell r="C1399" t="str">
            <v>M2</v>
          </cell>
          <cell r="D1399">
            <v>5.55</v>
          </cell>
        </row>
        <row r="1400">
          <cell r="A1400">
            <v>4031</v>
          </cell>
          <cell r="B1400" t="str">
            <v>VEU DE VIDRO/VEU DE SUPERFICIE 30 A 35 G/M2</v>
          </cell>
          <cell r="C1400" t="str">
            <v>M2</v>
          </cell>
          <cell r="D1400">
            <v>26.09</v>
          </cell>
        </row>
        <row r="1401">
          <cell r="A1401">
            <v>4047</v>
          </cell>
          <cell r="B1401" t="str">
            <v>MASSA CORRIDA PVA PARA PAREDES INTERNAS</v>
          </cell>
          <cell r="C1401" t="str">
            <v>GL</v>
          </cell>
          <cell r="D1401">
            <v>15.84</v>
          </cell>
        </row>
        <row r="1402">
          <cell r="A1402">
            <v>4048</v>
          </cell>
          <cell r="B1402" t="str">
            <v>MASSA CORRIDA PVA PARA PAREDES INTERNAS</v>
          </cell>
          <cell r="C1402" t="str">
            <v>L</v>
          </cell>
          <cell r="D1402">
            <v>4.4000000000000004</v>
          </cell>
        </row>
        <row r="1403">
          <cell r="A1403">
            <v>4049</v>
          </cell>
          <cell r="B1403" t="str">
            <v>MASSA EPOXI BICOMPONENTE (MASSA + CATALIZADOR)</v>
          </cell>
          <cell r="C1403" t="str">
            <v>L</v>
          </cell>
          <cell r="D1403">
            <v>49.62</v>
          </cell>
        </row>
        <row r="1404">
          <cell r="A1404">
            <v>4051</v>
          </cell>
          <cell r="B1404" t="str">
            <v>MASSA CORRIDA PVA PARA PAREDES INTERNAS</v>
          </cell>
          <cell r="C1404" t="str">
            <v>18L</v>
          </cell>
          <cell r="D1404">
            <v>79.2</v>
          </cell>
        </row>
        <row r="1405">
          <cell r="A1405">
            <v>4052</v>
          </cell>
          <cell r="B1405" t="str">
            <v>MASSA ACRILICA</v>
          </cell>
          <cell r="C1405" t="str">
            <v>18L</v>
          </cell>
          <cell r="D1405">
            <v>123.06</v>
          </cell>
        </row>
        <row r="1406">
          <cell r="A1406">
            <v>4053</v>
          </cell>
          <cell r="B1406" t="str">
            <v>MASSA A OLEO PARA MADEIRA</v>
          </cell>
          <cell r="C1406" t="str">
            <v>GL</v>
          </cell>
          <cell r="D1406">
            <v>60.34</v>
          </cell>
        </row>
        <row r="1407">
          <cell r="A1407">
            <v>4056</v>
          </cell>
          <cell r="B1407" t="str">
            <v>MASSA ACRILICA PARA PAREDES INTERIOR/EXTERIOR</v>
          </cell>
          <cell r="C1407" t="str">
            <v>GL</v>
          </cell>
          <cell r="D1407">
            <v>31.73</v>
          </cell>
        </row>
        <row r="1408">
          <cell r="A1408">
            <v>4058</v>
          </cell>
          <cell r="B1408" t="str">
            <v>MECANICO DE EQUIPAMENTOS PESADOS</v>
          </cell>
          <cell r="C1408" t="str">
            <v>H</v>
          </cell>
          <cell r="D1408">
            <v>12.27</v>
          </cell>
        </row>
        <row r="1409">
          <cell r="A1409">
            <v>4059</v>
          </cell>
          <cell r="B1409" t="str">
            <v>MEIO-FIO OU GUIA DE CONCRETO, PRE-MOLDADO, COMP 1 M, *30 X 15/ 12* CM (H X L1/L2)</v>
          </cell>
          <cell r="C1409" t="str">
            <v>M</v>
          </cell>
          <cell r="D1409">
            <v>19.399999999999999</v>
          </cell>
        </row>
        <row r="1410">
          <cell r="A1410">
            <v>4061</v>
          </cell>
          <cell r="B1410" t="str">
            <v>MEIO-FIO OU GUIA DE CONCRETO, PRE-MOLDADO, COMP 80 CM, *45 X 18 /12* CM (H X L1/L2)</v>
          </cell>
          <cell r="C1410" t="str">
            <v>UN</v>
          </cell>
          <cell r="D1410">
            <v>15.52</v>
          </cell>
        </row>
        <row r="1411">
          <cell r="A1411">
            <v>4062</v>
          </cell>
          <cell r="B1411" t="str">
            <v>MEIO-FIO OU GUIA DE CONCRETO, PRE-MOLDADO, COMP 1 M, *30 X 15* CM (H X L)</v>
          </cell>
          <cell r="C1411" t="str">
            <v>UN</v>
          </cell>
          <cell r="D1411">
            <v>16</v>
          </cell>
        </row>
        <row r="1412">
          <cell r="A1412">
            <v>4069</v>
          </cell>
          <cell r="B1412" t="str">
            <v>MESTRE DE OBRAS</v>
          </cell>
          <cell r="C1412" t="str">
            <v>H</v>
          </cell>
          <cell r="D1412">
            <v>27.39</v>
          </cell>
        </row>
        <row r="1413">
          <cell r="A1413">
            <v>4083</v>
          </cell>
          <cell r="B1413" t="str">
            <v>ENCARREGADO GERAL DE OBRAS</v>
          </cell>
          <cell r="C1413" t="str">
            <v>H</v>
          </cell>
          <cell r="D1413">
            <v>16.43</v>
          </cell>
        </row>
        <row r="1414">
          <cell r="A1414">
            <v>4084</v>
          </cell>
          <cell r="B1414" t="str">
            <v>LOCACAO DE BOMBA SUBMERSIVEL PARA DRENAGEM E ESGOTAMENTO, MOTOR ELETRICO TRIFASICO, POTENCIA DE 1 CV, DIAMETRO DE RECALQUE DE 2". FAIXA DE OPERACAO: Q=25 M3/H (+ OU - 1 M3/H) E AMT=2 M; Q=12 M3/H (+ OU - 2 M3/H) E AMT = 12 M (+ OU - 2 M)</v>
          </cell>
          <cell r="C1414" t="str">
            <v>H</v>
          </cell>
          <cell r="D1414">
            <v>1.24</v>
          </cell>
        </row>
        <row r="1415">
          <cell r="A1415">
            <v>4085</v>
          </cell>
          <cell r="B1415" t="str">
            <v>LOCACAO DE BOMBA SUBMERSIVEL PARA DRENAGEM E ESGOTAMENTO, MOTOR ELETRICO TRIFASICO, POTENCIA DE 4 CV, DIAMETRO DE RECALQUE DE 3". FAIXA DE OPERACAO: Q=60 M3/H (+ OU - 1 M3/H) E AMT=2 M; Q=11 M3/H (+ OU - 1 M3/H) E AMT = 23 M (+ OU - 1 M)</v>
          </cell>
          <cell r="C1415" t="str">
            <v>H</v>
          </cell>
          <cell r="D1415">
            <v>1.73</v>
          </cell>
        </row>
        <row r="1416">
          <cell r="A1416">
            <v>4087</v>
          </cell>
          <cell r="B1416" t="str">
            <v>MOTOCICLETA COM MOTOR DE *125* CILINDRADAS, USO URBANO, COM BANCO ADAPTADO PARA FIXACAO DE BAU</v>
          </cell>
          <cell r="C1416" t="str">
            <v>UN</v>
          </cell>
          <cell r="D1416">
            <v>10435</v>
          </cell>
        </row>
        <row r="1417">
          <cell r="A1417">
            <v>4090</v>
          </cell>
          <cell r="B1417" t="str">
            <v>MOTONIVELADORA POTENCIA BASICA LIQUIDA (PRIMEIRA MARCHA) 125 HP , PESO BRUTO 13843 KG, LARGURA DA LAMINA DE 3,7 M</v>
          </cell>
          <cell r="C1417" t="str">
            <v>UN</v>
          </cell>
          <cell r="D1417">
            <v>618877.5</v>
          </cell>
        </row>
        <row r="1418">
          <cell r="A1418">
            <v>4093</v>
          </cell>
          <cell r="B1418" t="str">
            <v>MOTORISTA DE CAMINHAO</v>
          </cell>
          <cell r="C1418" t="str">
            <v>H</v>
          </cell>
          <cell r="D1418">
            <v>10.39</v>
          </cell>
        </row>
        <row r="1419">
          <cell r="A1419">
            <v>4094</v>
          </cell>
          <cell r="B1419" t="str">
            <v>MOTORISTA DE CAMINHAO E CARRETA</v>
          </cell>
          <cell r="C1419" t="str">
            <v>H</v>
          </cell>
          <cell r="D1419">
            <v>10.39</v>
          </cell>
        </row>
        <row r="1420">
          <cell r="A1420">
            <v>4095</v>
          </cell>
          <cell r="B1420" t="str">
            <v>MOTORISTA DE VEICULO LEVE</v>
          </cell>
          <cell r="C1420" t="str">
            <v>H</v>
          </cell>
          <cell r="D1420">
            <v>9.59</v>
          </cell>
        </row>
        <row r="1421">
          <cell r="A1421">
            <v>4096</v>
          </cell>
          <cell r="B1421" t="str">
            <v>MOTORISTA OPERADOR DE CAMINHAO MUNCK</v>
          </cell>
          <cell r="C1421" t="str">
            <v>H</v>
          </cell>
          <cell r="D1421">
            <v>11.38</v>
          </cell>
        </row>
        <row r="1422">
          <cell r="A1422">
            <v>4097</v>
          </cell>
          <cell r="B1422" t="str">
            <v>MOTORISTA DE VEICULO PESADO</v>
          </cell>
          <cell r="C1422" t="str">
            <v>H</v>
          </cell>
          <cell r="D1422">
            <v>10.39</v>
          </cell>
        </row>
        <row r="1423">
          <cell r="A1423">
            <v>4102</v>
          </cell>
          <cell r="B1423" t="str">
            <v>MOURAO DE CONCRETO RETO, 10 X 10 CM, H= 3,00 M</v>
          </cell>
          <cell r="C1423" t="str">
            <v>UN</v>
          </cell>
          <cell r="D1423">
            <v>40</v>
          </cell>
        </row>
        <row r="1424">
          <cell r="A1424">
            <v>4107</v>
          </cell>
          <cell r="B1424" t="str">
            <v>MOURAO DE CONCRETO RETO, *10 X 10* CM, H= 2,30 M</v>
          </cell>
          <cell r="C1424" t="str">
            <v>UN</v>
          </cell>
          <cell r="D1424">
            <v>33.44</v>
          </cell>
        </row>
        <row r="1425">
          <cell r="A1425">
            <v>4108</v>
          </cell>
          <cell r="B1425" t="str">
            <v>MOURAO DE CONCRETO RETO, 10 X 10 CM, H= 2,00 M</v>
          </cell>
          <cell r="C1425" t="str">
            <v>UN</v>
          </cell>
          <cell r="D1425">
            <v>26.89</v>
          </cell>
        </row>
        <row r="1426">
          <cell r="A1426">
            <v>4111</v>
          </cell>
          <cell r="B1426" t="str">
            <v>ESCORA PRE-MOLDADA EM CONCRETO, *10 X 10* CM, H = 2,30M</v>
          </cell>
          <cell r="C1426" t="str">
            <v>UN</v>
          </cell>
          <cell r="D1426">
            <v>31.48</v>
          </cell>
        </row>
        <row r="1427">
          <cell r="A1427">
            <v>4114</v>
          </cell>
          <cell r="B1427" t="str">
            <v>MOURAO CONCRETO CURVO, SECAO "T", H = 2,80 M + CURVA COM 0,45 M, COM FUROS PARA FIOS</v>
          </cell>
          <cell r="C1427" t="str">
            <v>UN</v>
          </cell>
          <cell r="D1427">
            <v>39.71</v>
          </cell>
        </row>
        <row r="1428">
          <cell r="A1428">
            <v>4115</v>
          </cell>
          <cell r="B1428" t="str">
            <v>MADEIRA ROLICA TRATADA, EUCALIPTO OU EQUIVALENTE DA REGIAO, H = 3 M, D = 12 A 15 CM</v>
          </cell>
          <cell r="C1428" t="str">
            <v>M</v>
          </cell>
          <cell r="D1428">
            <v>10.54</v>
          </cell>
        </row>
        <row r="1429">
          <cell r="A1429">
            <v>4119</v>
          </cell>
          <cell r="B1429" t="str">
            <v>MADEIRA ROLICA TRATADA, EUCALIPTO OU EQUIVALENTE DA REGIAO, H = 6 M, D = 16 A 19 CM</v>
          </cell>
          <cell r="C1429" t="str">
            <v>M</v>
          </cell>
          <cell r="D1429">
            <v>21.21</v>
          </cell>
        </row>
        <row r="1430">
          <cell r="A1430">
            <v>4126</v>
          </cell>
          <cell r="B1430" t="str">
            <v>!EM PROCESSO DE DESATIVACAO! TERMINAL DE PORCELANA (MUFLA) UNIPOLAR, USO EXTERNO, TENSAO 3,6/6 KV, PARA CABO DE 10/16 MM2, COM ISOLAMENTO EPR</v>
          </cell>
          <cell r="C1430" t="str">
            <v>UN</v>
          </cell>
          <cell r="D1430">
            <v>243.41</v>
          </cell>
        </row>
        <row r="1431">
          <cell r="A1431">
            <v>4127</v>
          </cell>
          <cell r="B1431" t="str">
            <v>MUFLA TERMINAL PRIMARIA UNIPOLAR USO EXTERNO PARA CABO 25/70MM2 ISOL, 3,6/6KV EM EPR - BORRACHA DE SILICONE</v>
          </cell>
          <cell r="C1431" t="str">
            <v>UN</v>
          </cell>
          <cell r="D1431">
            <v>244.39</v>
          </cell>
        </row>
        <row r="1432">
          <cell r="A1432">
            <v>4154</v>
          </cell>
          <cell r="B1432" t="str">
            <v>MUFLA TERMINAL PRIMARIA UNIPOLAR USO INTERNO PARA CABO 25/70MM2 ISOL 6/10KV EM EPR- BORRACHA DE SILICONE</v>
          </cell>
          <cell r="C1432" t="str">
            <v>UN</v>
          </cell>
          <cell r="D1432">
            <v>298.58999999999997</v>
          </cell>
        </row>
        <row r="1433">
          <cell r="A1433">
            <v>4161</v>
          </cell>
          <cell r="B1433" t="str">
            <v>MUFLA TERMINAL PRIMARIA UNIPOLAR USO INTERNO PARA CABO 35/70MM2 ISOLACAO 8,7/15KV EM EPR - BORRACHA DE SILICONE</v>
          </cell>
          <cell r="C1433" t="str">
            <v>UN</v>
          </cell>
          <cell r="D1433">
            <v>303.52</v>
          </cell>
        </row>
        <row r="1434">
          <cell r="A1434">
            <v>4168</v>
          </cell>
          <cell r="B1434" t="str">
            <v>MUFLA TERMINAL PRIMARIA UNIPOLAR USO INTERNO PARA CABO 35/120MM2 ISOLACAO 15/25KV EM EPR - BORRACHA DE SILICONE</v>
          </cell>
          <cell r="C1434" t="str">
            <v>UN</v>
          </cell>
          <cell r="D1434">
            <v>315.33999999999997</v>
          </cell>
        </row>
        <row r="1435">
          <cell r="A1435">
            <v>4177</v>
          </cell>
          <cell r="B1435" t="str">
            <v>NIPLE DE FERRO GALVANIZADO, COM ROSCA BSP, DE 1/2"</v>
          </cell>
          <cell r="C1435" t="str">
            <v>UN</v>
          </cell>
          <cell r="D1435">
            <v>3.86</v>
          </cell>
        </row>
        <row r="1436">
          <cell r="A1436">
            <v>4178</v>
          </cell>
          <cell r="B1436" t="str">
            <v>NIPLE DE FERRO GALVANIZADO, COM ROSCA BSP, DE 3/4"</v>
          </cell>
          <cell r="C1436" t="str">
            <v>UN</v>
          </cell>
          <cell r="D1436">
            <v>5.35</v>
          </cell>
        </row>
        <row r="1437">
          <cell r="A1437">
            <v>4179</v>
          </cell>
          <cell r="B1437" t="str">
            <v>NIPLE DE FERRO GALVANIZADO, COM ROSCA BSP, DE 1"</v>
          </cell>
          <cell r="C1437" t="str">
            <v>UN</v>
          </cell>
          <cell r="D1437">
            <v>7.9</v>
          </cell>
        </row>
        <row r="1438">
          <cell r="A1438">
            <v>4180</v>
          </cell>
          <cell r="B1438" t="str">
            <v>NIPLE DE FERRO GALVANIZADO, COM ROSCA BSP, DE 1 1/4"</v>
          </cell>
          <cell r="C1438" t="str">
            <v>UN</v>
          </cell>
          <cell r="D1438">
            <v>11.63</v>
          </cell>
        </row>
        <row r="1439">
          <cell r="A1439">
            <v>4181</v>
          </cell>
          <cell r="B1439" t="str">
            <v>NIPLE DE FERRO GALVANIZADO, COM ROSCA BSP, DE 2"</v>
          </cell>
          <cell r="C1439" t="str">
            <v>UN</v>
          </cell>
          <cell r="D1439">
            <v>24.03</v>
          </cell>
        </row>
        <row r="1440">
          <cell r="A1440">
            <v>4182</v>
          </cell>
          <cell r="B1440" t="str">
            <v>NIPLE DE FERRO GALVANIZADO, COM ROSCA BSP, DE 3"</v>
          </cell>
          <cell r="C1440" t="str">
            <v>UN</v>
          </cell>
          <cell r="D1440">
            <v>59.83</v>
          </cell>
        </row>
        <row r="1441">
          <cell r="A1441">
            <v>4183</v>
          </cell>
          <cell r="B1441" t="str">
            <v>NIPLE DE FERRO GALVANIZADO, COM ROSCA BSP, DE 4"</v>
          </cell>
          <cell r="C1441" t="str">
            <v>UN</v>
          </cell>
          <cell r="D1441">
            <v>96.32</v>
          </cell>
        </row>
        <row r="1442">
          <cell r="A1442">
            <v>4184</v>
          </cell>
          <cell r="B1442" t="str">
            <v>NIPLE DE FERRO GALVANIZADO, COM ROSCA BSP, DE 5"</v>
          </cell>
          <cell r="C1442" t="str">
            <v>UN</v>
          </cell>
          <cell r="D1442">
            <v>212.61</v>
          </cell>
        </row>
        <row r="1443">
          <cell r="A1443">
            <v>4185</v>
          </cell>
          <cell r="B1443" t="str">
            <v>NIPLE DE FERRO GALVANIZADO, COM ROSCA BSP, DE 6"</v>
          </cell>
          <cell r="C1443" t="str">
            <v>UN</v>
          </cell>
          <cell r="D1443">
            <v>353.27</v>
          </cell>
        </row>
        <row r="1444">
          <cell r="A1444">
            <v>4186</v>
          </cell>
          <cell r="B1444" t="str">
            <v>NIPLE DE REDUCAO DE FERRO GALVANIZADO, COM ROSCA BSP, DE 1/2" X 1/4"</v>
          </cell>
          <cell r="C1444" t="str">
            <v>UN</v>
          </cell>
          <cell r="D1444">
            <v>4.71</v>
          </cell>
        </row>
        <row r="1445">
          <cell r="A1445">
            <v>4187</v>
          </cell>
          <cell r="B1445" t="str">
            <v>NIPLE DE REDUCAO DE FERRO GALVANIZADO, COM ROSCA BSP, DE 3/4" X 1/2"</v>
          </cell>
          <cell r="C1445" t="str">
            <v>UN</v>
          </cell>
          <cell r="D1445">
            <v>6.13</v>
          </cell>
        </row>
        <row r="1446">
          <cell r="A1446">
            <v>4188</v>
          </cell>
          <cell r="B1446" t="str">
            <v>NIPLE DE REDUCAO DE FERRO GALVANIZADO, COM ROSCA BSP, DE 1" X 1/2"</v>
          </cell>
          <cell r="C1446" t="str">
            <v>UN</v>
          </cell>
          <cell r="D1446">
            <v>9.6199999999999992</v>
          </cell>
        </row>
        <row r="1447">
          <cell r="A1447">
            <v>4189</v>
          </cell>
          <cell r="B1447" t="str">
            <v>NIPLE DE REDUCAO DE FERRO GALVANIZADO, COM ROSCA BSP, DE 1" X 3/4"</v>
          </cell>
          <cell r="C1447" t="str">
            <v>UN</v>
          </cell>
          <cell r="D1447">
            <v>9.6199999999999992</v>
          </cell>
        </row>
        <row r="1448">
          <cell r="A1448">
            <v>4190</v>
          </cell>
          <cell r="B1448" t="str">
            <v>NIPLE DE REDUCAO DE FERRO GALVANIZADO, COM ROSCA BSP, DE 1 1/4" X 3/4"</v>
          </cell>
          <cell r="C1448" t="str">
            <v>UN</v>
          </cell>
          <cell r="D1448">
            <v>15.94</v>
          </cell>
        </row>
        <row r="1449">
          <cell r="A1449">
            <v>4191</v>
          </cell>
          <cell r="B1449" t="str">
            <v>NIPLE DE REDUCAO DE FERRO GALVANIZADO, COM ROSCA BSP, DE 1 1/2" X 3/4"</v>
          </cell>
          <cell r="C1449" t="str">
            <v>UN</v>
          </cell>
          <cell r="D1449">
            <v>20.399999999999999</v>
          </cell>
        </row>
        <row r="1450">
          <cell r="A1450">
            <v>4192</v>
          </cell>
          <cell r="B1450" t="str">
            <v>NIPLE DE REDUCAO DE FERRO GALVANIZADO, COM ROSCA BSP, DE 1 1/2" X 1"</v>
          </cell>
          <cell r="C1450" t="str">
            <v>UN</v>
          </cell>
          <cell r="D1450">
            <v>20.399999999999999</v>
          </cell>
        </row>
        <row r="1451">
          <cell r="A1451">
            <v>4193</v>
          </cell>
          <cell r="B1451" t="str">
            <v>NIPLE DE REDUCAO DE FERRO GALVANIZADO, COM ROSCA BSP, DE 2" X 1 1/4"</v>
          </cell>
          <cell r="C1451" t="str">
            <v>UN</v>
          </cell>
          <cell r="D1451">
            <v>30.78</v>
          </cell>
        </row>
        <row r="1452">
          <cell r="A1452">
            <v>4194</v>
          </cell>
          <cell r="B1452" t="str">
            <v>NIPLE DE REDUCAO DE FERRO GALVANIZADO, COM ROSCA BSP, DE 2" X 1 1/2"</v>
          </cell>
          <cell r="C1452" t="str">
            <v>UN</v>
          </cell>
          <cell r="D1452">
            <v>30.78</v>
          </cell>
        </row>
        <row r="1453">
          <cell r="A1453">
            <v>4197</v>
          </cell>
          <cell r="B1453" t="str">
            <v>NIPLE DE REDUCAO DE FERRO GALVANIZADO, COM ROSCA BSP, DE 2 1/2" X 2"</v>
          </cell>
          <cell r="C1453" t="str">
            <v>UN</v>
          </cell>
          <cell r="D1453">
            <v>50.94</v>
          </cell>
        </row>
        <row r="1454">
          <cell r="A1454">
            <v>4202</v>
          </cell>
          <cell r="B1454" t="str">
            <v>NIPLE DE REDUCAO DE FERRO GALVANIZADO, COM ROSCA BSP, DE 3" X 2 1/2"</v>
          </cell>
          <cell r="C1454" t="str">
            <v>UN</v>
          </cell>
          <cell r="D1454">
            <v>93.03</v>
          </cell>
        </row>
        <row r="1455">
          <cell r="A1455">
            <v>4203</v>
          </cell>
          <cell r="B1455" t="str">
            <v>NIPLE DE REDUCAO DE FERRO GALVANIZADO, COM ROSCA BSP, DE 3" X 2"</v>
          </cell>
          <cell r="C1455" t="str">
            <v>UN</v>
          </cell>
          <cell r="D1455">
            <v>82.16</v>
          </cell>
        </row>
        <row r="1456">
          <cell r="A1456">
            <v>4204</v>
          </cell>
          <cell r="B1456" t="str">
            <v>NIPLE DE REDUCAO DE FERRO GALVANIZADO, COM ROSCA BSP, DE 2" X 1"</v>
          </cell>
          <cell r="C1456" t="str">
            <v>UN</v>
          </cell>
          <cell r="D1456">
            <v>30.78</v>
          </cell>
        </row>
        <row r="1457">
          <cell r="A1457">
            <v>4205</v>
          </cell>
          <cell r="B1457" t="str">
            <v>NIPLE DE REDUCAO DE FERRO GALVANIZADO, COM ROSCA BSP, DE 1 1/2" X 1 1/4"</v>
          </cell>
          <cell r="C1457" t="str">
            <v>UN</v>
          </cell>
          <cell r="D1457">
            <v>20.399999999999999</v>
          </cell>
        </row>
        <row r="1458">
          <cell r="A1458">
            <v>4206</v>
          </cell>
          <cell r="B1458" t="str">
            <v>NIPLE DE REDUCAO DE FERRO GALVANIZADO, COM ROSCA BSP, DE 1 1/4" X 1"</v>
          </cell>
          <cell r="C1458" t="str">
            <v>UN</v>
          </cell>
          <cell r="D1458">
            <v>15.94</v>
          </cell>
        </row>
        <row r="1459">
          <cell r="A1459">
            <v>4207</v>
          </cell>
          <cell r="B1459" t="str">
            <v>NIPLE DE REDUCAO DE FERRO GALVANIZADO, COM ROSCA BSP, DE 1 1/4" X 1/2"</v>
          </cell>
          <cell r="C1459" t="str">
            <v>UN</v>
          </cell>
          <cell r="D1459">
            <v>16.41</v>
          </cell>
        </row>
        <row r="1460">
          <cell r="A1460">
            <v>4208</v>
          </cell>
          <cell r="B1460" t="str">
            <v>NIPLE DE FERRO GALVANIZADO, COM ROSCA BSP, DE 2 1/2"</v>
          </cell>
          <cell r="C1460" t="str">
            <v>UN</v>
          </cell>
          <cell r="D1460">
            <v>36.78</v>
          </cell>
        </row>
        <row r="1461">
          <cell r="A1461">
            <v>4209</v>
          </cell>
          <cell r="B1461" t="str">
            <v>NIPLE DE FERRO GALVANIZADO, COM ROSCA BSP, DE 1 1/2"</v>
          </cell>
          <cell r="C1461" t="str">
            <v>UN</v>
          </cell>
          <cell r="D1461">
            <v>15.45</v>
          </cell>
        </row>
        <row r="1462">
          <cell r="A1462">
            <v>4210</v>
          </cell>
          <cell r="B1462" t="str">
            <v>NIPEL PVC, ROSCAVEL, 1/2",  AGUA FRIA PREDIAL</v>
          </cell>
          <cell r="C1462" t="str">
            <v>UN</v>
          </cell>
          <cell r="D1462">
            <v>0.57999999999999996</v>
          </cell>
        </row>
        <row r="1463">
          <cell r="A1463">
            <v>4211</v>
          </cell>
          <cell r="B1463" t="str">
            <v>NIPEL PVC, ROSCAVEL, 3/4",  AGUA FRIA PREDIAL</v>
          </cell>
          <cell r="C1463" t="str">
            <v>UN</v>
          </cell>
          <cell r="D1463">
            <v>0.86</v>
          </cell>
        </row>
        <row r="1464">
          <cell r="A1464">
            <v>4212</v>
          </cell>
          <cell r="B1464" t="str">
            <v>NIPEL PVC, ROSCAVEL, 1",  AGUA FRIA PREDIAL</v>
          </cell>
          <cell r="C1464" t="str">
            <v>UN</v>
          </cell>
          <cell r="D1464">
            <v>1.52</v>
          </cell>
        </row>
        <row r="1465">
          <cell r="A1465">
            <v>4213</v>
          </cell>
          <cell r="B1465" t="str">
            <v>NIPEL PVC, ROSCAVEL, 2",  AGUA FRIA PREDIAL</v>
          </cell>
          <cell r="C1465" t="str">
            <v>UN</v>
          </cell>
          <cell r="D1465">
            <v>8.26</v>
          </cell>
        </row>
        <row r="1466">
          <cell r="A1466">
            <v>4214</v>
          </cell>
          <cell r="B1466" t="str">
            <v>NIPEL PVC, ROSCAVEL, 1 1/2",  AGUA FRIA PREDIAL</v>
          </cell>
          <cell r="C1466" t="str">
            <v>UN</v>
          </cell>
          <cell r="D1466">
            <v>4.57</v>
          </cell>
        </row>
        <row r="1467">
          <cell r="A1467">
            <v>4215</v>
          </cell>
          <cell r="B1467" t="str">
            <v>NIPEL PVC, ROSCAVEL, 1 1/4",  AGUA FRIA PREDIAL</v>
          </cell>
          <cell r="C1467" t="str">
            <v>UN</v>
          </cell>
          <cell r="D1467">
            <v>3.79</v>
          </cell>
        </row>
        <row r="1468">
          <cell r="A1468">
            <v>4221</v>
          </cell>
          <cell r="B1468" t="str">
            <v>OLEO DIESEL COMBUSTIVEL COMUM</v>
          </cell>
          <cell r="C1468" t="str">
            <v>L</v>
          </cell>
          <cell r="D1468">
            <v>3.42</v>
          </cell>
        </row>
        <row r="1469">
          <cell r="A1469">
            <v>4222</v>
          </cell>
          <cell r="B1469" t="str">
            <v>GASOLINA COMUM</v>
          </cell>
          <cell r="C1469" t="str">
            <v>L</v>
          </cell>
          <cell r="D1469">
            <v>3.78</v>
          </cell>
        </row>
        <row r="1470">
          <cell r="A1470">
            <v>4223</v>
          </cell>
          <cell r="B1470" t="str">
            <v>ETANOL</v>
          </cell>
          <cell r="C1470" t="str">
            <v>L</v>
          </cell>
          <cell r="D1470">
            <v>2.7</v>
          </cell>
        </row>
        <row r="1471">
          <cell r="A1471">
            <v>4224</v>
          </cell>
          <cell r="B1471" t="str">
            <v>QUEROSENE</v>
          </cell>
          <cell r="C1471" t="str">
            <v>L</v>
          </cell>
          <cell r="D1471">
            <v>10.91</v>
          </cell>
        </row>
        <row r="1472">
          <cell r="A1472">
            <v>4226</v>
          </cell>
          <cell r="B1472" t="str">
            <v>GAS DE COZINHA - GLP</v>
          </cell>
          <cell r="C1472" t="str">
            <v>KG</v>
          </cell>
          <cell r="D1472">
            <v>5.93</v>
          </cell>
        </row>
        <row r="1473">
          <cell r="A1473">
            <v>4227</v>
          </cell>
          <cell r="B1473" t="str">
            <v>OLEO LUBRIFICANTE PARA MOTORES DE EQUIPAMENTOS PESADOS (CAMINHOES, TRATORES, RETROS E ETC)</v>
          </cell>
          <cell r="C1473" t="str">
            <v>L</v>
          </cell>
          <cell r="D1473">
            <v>19</v>
          </cell>
        </row>
        <row r="1474">
          <cell r="A1474">
            <v>4229</v>
          </cell>
          <cell r="B1474" t="str">
            <v>GRAXA LUBRIFICANTE</v>
          </cell>
          <cell r="C1474" t="str">
            <v>KG</v>
          </cell>
          <cell r="D1474">
            <v>27.89</v>
          </cell>
        </row>
        <row r="1475">
          <cell r="A1475">
            <v>4230</v>
          </cell>
          <cell r="B1475" t="str">
            <v>OPERADOR DE MAQUINAS E EQUIPAMENTOS</v>
          </cell>
          <cell r="C1475" t="str">
            <v>H</v>
          </cell>
          <cell r="D1475">
            <v>10.29</v>
          </cell>
        </row>
        <row r="1476">
          <cell r="A1476">
            <v>4233</v>
          </cell>
          <cell r="B1476" t="str">
            <v>OPERADOR DE USINA DE ASFALTO, DE SOLOS OU DE CONCRETO</v>
          </cell>
          <cell r="C1476" t="str">
            <v>H</v>
          </cell>
          <cell r="D1476">
            <v>10.39</v>
          </cell>
        </row>
        <row r="1477">
          <cell r="A1477">
            <v>4234</v>
          </cell>
          <cell r="B1477" t="str">
            <v>OPERADOR DE ESCAVADEIRA</v>
          </cell>
          <cell r="C1477" t="str">
            <v>H</v>
          </cell>
          <cell r="D1477">
            <v>12.27</v>
          </cell>
        </row>
        <row r="1478">
          <cell r="A1478">
            <v>4235</v>
          </cell>
          <cell r="B1478" t="str">
            <v>CAVOUQUEIRO OU OPERADOR DE PERFURATRIZ / ROMPEDOR</v>
          </cell>
          <cell r="C1478" t="str">
            <v>H</v>
          </cell>
          <cell r="D1478">
            <v>6.95</v>
          </cell>
        </row>
        <row r="1479">
          <cell r="A1479">
            <v>4237</v>
          </cell>
          <cell r="B1479" t="str">
            <v>OPERADOR DE TRATOR</v>
          </cell>
          <cell r="C1479" t="str">
            <v>H</v>
          </cell>
          <cell r="D1479">
            <v>10.84</v>
          </cell>
        </row>
        <row r="1480">
          <cell r="A1480">
            <v>4238</v>
          </cell>
          <cell r="B1480" t="str">
            <v>OPERADOR DE ROLO COMPACTADOR</v>
          </cell>
          <cell r="C1480" t="str">
            <v>H</v>
          </cell>
          <cell r="D1480">
            <v>9.93</v>
          </cell>
        </row>
        <row r="1481">
          <cell r="A1481">
            <v>4239</v>
          </cell>
          <cell r="B1481" t="str">
            <v>OPERADOR DE MOTONIVELADORA</v>
          </cell>
          <cell r="C1481" t="str">
            <v>H</v>
          </cell>
          <cell r="D1481">
            <v>16.11</v>
          </cell>
        </row>
        <row r="1482">
          <cell r="A1482">
            <v>4240</v>
          </cell>
          <cell r="B1482" t="str">
            <v>OPERADOR DE MOTO-ESCREIPER</v>
          </cell>
          <cell r="C1482" t="str">
            <v>H</v>
          </cell>
          <cell r="D1482">
            <v>16.11</v>
          </cell>
        </row>
        <row r="1483">
          <cell r="A1483">
            <v>4242</v>
          </cell>
          <cell r="B1483" t="str">
            <v>OPERADOR DE ACABADORA</v>
          </cell>
          <cell r="C1483" t="str">
            <v>H</v>
          </cell>
          <cell r="D1483">
            <v>10.39</v>
          </cell>
        </row>
        <row r="1484">
          <cell r="A1484">
            <v>4243</v>
          </cell>
          <cell r="B1484" t="str">
            <v>OPERADOR DE BETONEIRA (CAMINHAO)</v>
          </cell>
          <cell r="C1484" t="str">
            <v>H</v>
          </cell>
          <cell r="D1484">
            <v>11</v>
          </cell>
        </row>
        <row r="1485">
          <cell r="A1485">
            <v>4244</v>
          </cell>
          <cell r="B1485" t="str">
            <v>MACARIQUEIRO</v>
          </cell>
          <cell r="C1485" t="str">
            <v>H</v>
          </cell>
          <cell r="D1485">
            <v>12.27</v>
          </cell>
        </row>
        <row r="1486">
          <cell r="A1486">
            <v>4248</v>
          </cell>
          <cell r="B1486" t="str">
            <v>OPERADOR DE PA CARREGADEIRA</v>
          </cell>
          <cell r="C1486" t="str">
            <v>H</v>
          </cell>
          <cell r="D1486">
            <v>11.53</v>
          </cell>
        </row>
        <row r="1487">
          <cell r="A1487">
            <v>4250</v>
          </cell>
          <cell r="B1487" t="str">
            <v>OPERADOR DE COMPRESSOR DE AR OU COMPRESSORISTA</v>
          </cell>
          <cell r="C1487" t="str">
            <v>H</v>
          </cell>
          <cell r="D1487">
            <v>6.68</v>
          </cell>
        </row>
        <row r="1488">
          <cell r="A1488">
            <v>4251</v>
          </cell>
          <cell r="B1488" t="str">
            <v>OPERADOR DE JATO ABRASIVO OU JATISTA</v>
          </cell>
          <cell r="C1488" t="str">
            <v>H</v>
          </cell>
          <cell r="D1488">
            <v>6.61</v>
          </cell>
        </row>
        <row r="1489">
          <cell r="A1489">
            <v>4252</v>
          </cell>
          <cell r="B1489" t="str">
            <v>OPERADOR PARA BATE ESTACAS</v>
          </cell>
          <cell r="C1489" t="str">
            <v>H</v>
          </cell>
          <cell r="D1489">
            <v>7.82</v>
          </cell>
        </row>
        <row r="1490">
          <cell r="A1490">
            <v>4253</v>
          </cell>
          <cell r="B1490" t="str">
            <v>OPERADOR DE GUINCHO</v>
          </cell>
          <cell r="C1490" t="str">
            <v>H</v>
          </cell>
          <cell r="D1490">
            <v>6.17</v>
          </cell>
        </row>
        <row r="1491">
          <cell r="A1491">
            <v>4254</v>
          </cell>
          <cell r="B1491" t="str">
            <v>OPERADOR DE GUINDASTE</v>
          </cell>
          <cell r="C1491" t="str">
            <v>H</v>
          </cell>
          <cell r="D1491">
            <v>14.23</v>
          </cell>
        </row>
        <row r="1492">
          <cell r="A1492">
            <v>4257</v>
          </cell>
          <cell r="B1492" t="str">
            <v>OPERADOR DE MARTELETE OU MARTELETEIRO</v>
          </cell>
          <cell r="C1492" t="str">
            <v>H</v>
          </cell>
          <cell r="D1492">
            <v>6.21</v>
          </cell>
        </row>
        <row r="1493">
          <cell r="A1493">
            <v>4262</v>
          </cell>
          <cell r="B1493" t="str">
            <v>PA CARREGADEIRA SOBRE RODAS, POTENCIA LIQUIDA 128 HP, CAPACIDADE DA CACAMBA DE 1,7 A 2,8 M3, PESO OPERACIONAL DE 11632 KG</v>
          </cell>
          <cell r="C1493" t="str">
            <v>UN</v>
          </cell>
          <cell r="D1493">
            <v>242500</v>
          </cell>
        </row>
        <row r="1494">
          <cell r="A1494">
            <v>4263</v>
          </cell>
          <cell r="B1494" t="str">
            <v>PA CARREGADEIRA SOBRE RODAS, POTENCIA LIQUIDA 197 HP, CAPACIDADE DA CACAMBA DE 2,5 A 3,5 M3, PESO OPERACIONAL DE 18338 KG</v>
          </cell>
          <cell r="C1494" t="str">
            <v>UN</v>
          </cell>
          <cell r="D1494">
            <v>336266.65</v>
          </cell>
        </row>
        <row r="1495">
          <cell r="A1495">
            <v>4266</v>
          </cell>
          <cell r="B1495" t="str">
            <v>!EM PROCESSO DE DESATIVACAO! COPIA HELIOGRAFICA</v>
          </cell>
          <cell r="C1495" t="str">
            <v>M2</v>
          </cell>
          <cell r="D1495">
            <v>16.05</v>
          </cell>
        </row>
        <row r="1496">
          <cell r="A1496">
            <v>4272</v>
          </cell>
          <cell r="B1496" t="str">
            <v>PARA-RAIOS DE BAIXA TENSAO, TENSAO DE OPERACAO *280* V , CORRENTE MAXIMA *20* KA</v>
          </cell>
          <cell r="C1496" t="str">
            <v>UN</v>
          </cell>
          <cell r="D1496">
            <v>49.53</v>
          </cell>
        </row>
        <row r="1497">
          <cell r="A1497">
            <v>4273</v>
          </cell>
          <cell r="B1497" t="str">
            <v>PARA-RAIOS DE DISTRIBUICAO, TENSAO NOMINAL 30 KV, CORRENTE NOMINAL DE DESCARGA 10 KA</v>
          </cell>
          <cell r="C1497" t="str">
            <v>UN</v>
          </cell>
          <cell r="D1497">
            <v>242.88</v>
          </cell>
        </row>
        <row r="1498">
          <cell r="A1498">
            <v>4274</v>
          </cell>
          <cell r="B1498" t="str">
            <v>PARA-RAIOS TIPO FRANKLIN 350 MM, EM LATAO CROMADO, DUAS DESCIDAS, PARA PROTECAO DE EDIFICACOES CONTRA DESCARGAS ATMOSFERICAS</v>
          </cell>
          <cell r="C1498" t="str">
            <v>UN</v>
          </cell>
          <cell r="D1498">
            <v>56.32</v>
          </cell>
        </row>
        <row r="1499">
          <cell r="A1499">
            <v>4276</v>
          </cell>
          <cell r="B1499" t="str">
            <v>PARA-RAIOS DE DISTRIBUICAO, TENSAO NOMINAL 15 KV, CORRENTE NOMINAL DE DESCARGA 5 KA</v>
          </cell>
          <cell r="C1499" t="str">
            <v>UN</v>
          </cell>
          <cell r="D1499">
            <v>146.21</v>
          </cell>
        </row>
        <row r="1500">
          <cell r="A1500">
            <v>4299</v>
          </cell>
          <cell r="B1500" t="str">
            <v>PARAFUSO ZINCADO ROSCA SOBERBA, CABECA SEXTAVADA, 5/16 " X 110 MM, PARA FIXACAO DE TELHA EM MADEIRA</v>
          </cell>
          <cell r="C1500" t="str">
            <v>UN</v>
          </cell>
          <cell r="D1500">
            <v>0.79</v>
          </cell>
        </row>
        <row r="1501">
          <cell r="A1501">
            <v>4300</v>
          </cell>
          <cell r="B1501" t="str">
            <v>PARAFUSO ZINCADO ROSCA SOBERBA, CABECA SEXTAVADA, 5/16 " X 50 MM, PARA FIXACAO DE TELHA EM MADEIRA</v>
          </cell>
          <cell r="C1501" t="str">
            <v>UN</v>
          </cell>
          <cell r="D1501">
            <v>0.53</v>
          </cell>
        </row>
        <row r="1502">
          <cell r="A1502">
            <v>4301</v>
          </cell>
          <cell r="B1502" t="str">
            <v>PARAFUSO ZINCADO ROSCA SOBERBA, CABECA SEXTAVADA, 5/16 " X 85 MM, PARA FIXACAO DE TELHA EM MADEIRA</v>
          </cell>
          <cell r="C1502" t="str">
            <v>UN</v>
          </cell>
          <cell r="D1502">
            <v>0.65</v>
          </cell>
        </row>
        <row r="1503">
          <cell r="A1503">
            <v>4302</v>
          </cell>
          <cell r="B1503" t="str">
            <v>PARAFUSO ZINCADO ROSCA SOBERBA, CABECA SEXTAVADA, 5/16 " X 250 MM, PARA FIXACAO DE TELHA EM MADEIRA</v>
          </cell>
          <cell r="C1503" t="str">
            <v>UN</v>
          </cell>
          <cell r="D1503">
            <v>2.25</v>
          </cell>
        </row>
        <row r="1504">
          <cell r="A1504">
            <v>4304</v>
          </cell>
          <cell r="B1504" t="str">
            <v>PARAFUSO ZINCADO ROSCA SOBERBA, CABECA SEXTAVADA, 5/16 " X 150 MM, PARA FIXACAO DE TELHA EM MADEIRA</v>
          </cell>
          <cell r="C1504" t="str">
            <v>UN</v>
          </cell>
          <cell r="D1504">
            <v>1.07</v>
          </cell>
        </row>
        <row r="1505">
          <cell r="A1505">
            <v>4305</v>
          </cell>
          <cell r="B1505" t="str">
            <v>PARAFUSO ZINCADO ROSCA SOBERBA, CABECA SEXTAVADA, 5/16 " X 180 MM, PARA FIXACAO DE TELHA EM MADEIRA</v>
          </cell>
          <cell r="C1505" t="str">
            <v>UN</v>
          </cell>
          <cell r="D1505">
            <v>1.25</v>
          </cell>
        </row>
        <row r="1506">
          <cell r="A1506">
            <v>4306</v>
          </cell>
          <cell r="B1506" t="str">
            <v>PARAFUSO ZINCADO ROSCA SOBERBA, CABECA SEXTAVADA, 5/16 " X 200 MM, PARA FIXACAO DE TELHA EM MADEIRA</v>
          </cell>
          <cell r="C1506" t="str">
            <v>UN</v>
          </cell>
          <cell r="D1506">
            <v>1.45</v>
          </cell>
        </row>
        <row r="1507">
          <cell r="A1507">
            <v>4307</v>
          </cell>
          <cell r="B1507" t="str">
            <v>PLACA DE VENTILACAO PARA TELHA DE FIBROCIMENTO, CANALETE 90 OU KALHETAO</v>
          </cell>
          <cell r="C1507" t="str">
            <v>UN</v>
          </cell>
          <cell r="D1507">
            <v>7.39</v>
          </cell>
        </row>
        <row r="1508">
          <cell r="A1508">
            <v>4308</v>
          </cell>
          <cell r="B1508" t="str">
            <v>PARAFUSO ZINCADO ROSCA SOBERBA, CABECA SEXTAVADA, 5/16 " X 230 MM, PARA FIXACAO DE TELHA EM MADEIRA</v>
          </cell>
          <cell r="C1508" t="str">
            <v>UN</v>
          </cell>
          <cell r="D1508">
            <v>3</v>
          </cell>
        </row>
        <row r="1509">
          <cell r="A1509">
            <v>4309</v>
          </cell>
          <cell r="B1509" t="str">
            <v>PLACA DE VENTILACAO PARA TELHA DE FIBROCIMENTO CANALETE 49 KALHETA</v>
          </cell>
          <cell r="C1509" t="str">
            <v>UN</v>
          </cell>
          <cell r="D1509">
            <v>4.32</v>
          </cell>
        </row>
        <row r="1510">
          <cell r="A1510">
            <v>4310</v>
          </cell>
          <cell r="B1510" t="str">
            <v>FIXADOR DE ABA AUTOTRAVANTE PARA TELHA DE FIBROCIMENTO, TIPO CANALETE 90 OU KALHETAO</v>
          </cell>
          <cell r="C1510" t="str">
            <v>UN</v>
          </cell>
          <cell r="D1510">
            <v>1.78</v>
          </cell>
        </row>
        <row r="1511">
          <cell r="A1511">
            <v>4311</v>
          </cell>
          <cell r="B1511" t="str">
            <v>FIXADOR DE ABA SIMPLES PARA TELHA DE FIBROCIMENTO, TIPO CANALETA 49 OU KALHETA</v>
          </cell>
          <cell r="C1511" t="str">
            <v>UN</v>
          </cell>
          <cell r="D1511">
            <v>1.25</v>
          </cell>
        </row>
        <row r="1512">
          <cell r="A1512">
            <v>4312</v>
          </cell>
          <cell r="B1512" t="str">
            <v>FIXADOR DE ABA SIMPLES PARA TELHA DE FIBROCIMENTO, TIPO CANALETA 90 OU KALHETAO</v>
          </cell>
          <cell r="C1512" t="str">
            <v>UN</v>
          </cell>
          <cell r="D1512">
            <v>1.75</v>
          </cell>
        </row>
        <row r="1513">
          <cell r="A1513">
            <v>4313</v>
          </cell>
          <cell r="B1513" t="str">
            <v>HASTE RETA PARA GANCHO DE FERRO GALVANIZADO, COM ROSCA 5/16" X 35 CM PARA FIXACAO DE TELHA DE FIBROCIMENTO, INCLUI PORCA E ARRUELAS DE VEDACAO</v>
          </cell>
          <cell r="C1513" t="str">
            <v>CJ</v>
          </cell>
          <cell r="D1513">
            <v>1.61</v>
          </cell>
        </row>
        <row r="1514">
          <cell r="A1514">
            <v>4314</v>
          </cell>
          <cell r="B1514" t="str">
            <v>HASTE RETA PARA GANCHO DE FERRO GALVANIZADO, COM ROSCA 5/16" X 45 CM PARA FIXACAO DE TELHA DE FIBROCIMENTO, INCLUI PORCA E ARRUELAS DE VEDACAO</v>
          </cell>
          <cell r="C1514" t="str">
            <v>CJ</v>
          </cell>
          <cell r="D1514">
            <v>2.15</v>
          </cell>
        </row>
        <row r="1515">
          <cell r="A1515">
            <v>4315</v>
          </cell>
          <cell r="B1515" t="str">
            <v>GANCHO CHATO EM FERRO GALVANIZADO,  L = 110 MM, RECOBRIMENTO = 100MM, SECAO 1/8 X 1/2" (3 MM X 12 MM), PARA FIXAR TELHA DE FIBROCIMENTO ONDULADA</v>
          </cell>
          <cell r="C1515" t="str">
            <v>UN</v>
          </cell>
          <cell r="D1515">
            <v>1.29</v>
          </cell>
        </row>
        <row r="1516">
          <cell r="A1516">
            <v>4316</v>
          </cell>
          <cell r="B1516" t="str">
            <v>HASTE RETA PARA GANCHO DE FERRO GALVANIZADO, COM ROSCA 1/4 " X 40 CM PARA FIXACAO DE TELHA DE FIBROCIMENTO, INCLUI PORCA SEXTAVADA DE  ZINCO</v>
          </cell>
          <cell r="C1516" t="str">
            <v>UN</v>
          </cell>
          <cell r="D1516">
            <v>1.1200000000000001</v>
          </cell>
        </row>
        <row r="1517">
          <cell r="A1517">
            <v>4317</v>
          </cell>
          <cell r="B1517" t="str">
            <v>HASTE RETA PARA GANCHO DE FERRO GALVANIZADO, COM ROSCA 5/16" X 40 CM PARA FIXACAO DE TELHA DE FIBROCIMENTO, INCLUI PORCA SEXTAVADA DE  ZINCO</v>
          </cell>
          <cell r="C1517" t="str">
            <v>UN</v>
          </cell>
          <cell r="D1517">
            <v>1.84</v>
          </cell>
        </row>
        <row r="1518">
          <cell r="A1518">
            <v>4318</v>
          </cell>
          <cell r="B1518" t="str">
            <v>PARAFUSO ZINCADO 5/16 " X 85 MM PARA FIXACAO DE TELHA DE FIBROCIMENTO CANALETE 90, INCLUI BUCHA NYLON S-10</v>
          </cell>
          <cell r="C1518" t="str">
            <v>UN</v>
          </cell>
          <cell r="D1518">
            <v>0.97</v>
          </cell>
        </row>
        <row r="1519">
          <cell r="A1519">
            <v>4319</v>
          </cell>
          <cell r="B1519" t="str">
            <v>AFASTADOR PARA TELHA DE FIBROCIMENTO CANALETE 90 OU KALHETAO</v>
          </cell>
          <cell r="C1519" t="str">
            <v>UN</v>
          </cell>
          <cell r="D1519">
            <v>1.01</v>
          </cell>
        </row>
        <row r="1520">
          <cell r="A1520">
            <v>4320</v>
          </cell>
          <cell r="B1520" t="str">
            <v>PARAFUSO ZINCADO 5/16 " X 250 MM PARA FIXACAO DE TELHA DE FIBROCIMENTO CANALETE 49, INCLUI BUCHA NYLON S-10</v>
          </cell>
          <cell r="C1520" t="str">
            <v>UN</v>
          </cell>
          <cell r="D1520">
            <v>1.99</v>
          </cell>
        </row>
        <row r="1521">
          <cell r="A1521">
            <v>4329</v>
          </cell>
          <cell r="B1521" t="str">
            <v>PARAFUSO EM ACO GALVANIZADO, TIPO MAQUINA, SEXTAVADO, SEM PORCA, DIAMETRO 1/2", COMPRIMENTO 2"</v>
          </cell>
          <cell r="C1521" t="str">
            <v>UN</v>
          </cell>
          <cell r="D1521">
            <v>0.95</v>
          </cell>
        </row>
        <row r="1522">
          <cell r="A1522">
            <v>4330</v>
          </cell>
          <cell r="B1522" t="str">
            <v>PORCA ZINCADA, SEXTAVADA, DIAMETRO 5/16"</v>
          </cell>
          <cell r="C1522" t="str">
            <v>UN</v>
          </cell>
          <cell r="D1522">
            <v>0.06</v>
          </cell>
        </row>
        <row r="1523">
          <cell r="A1523">
            <v>4331</v>
          </cell>
          <cell r="B1523" t="str">
            <v>PARAFUSO ZINCADO, SEXTAVADO, COM ROSCA INTEIRA, DIAMETRO 5/8", COMPRIMENTO 2 1/4"</v>
          </cell>
          <cell r="C1523" t="str">
            <v>UN</v>
          </cell>
          <cell r="D1523">
            <v>1.8</v>
          </cell>
        </row>
        <row r="1524">
          <cell r="A1524">
            <v>4332</v>
          </cell>
          <cell r="B1524" t="str">
            <v>PARAFUSO ZINCADO, SEXTAVADO, COM ROSCA INTEIRA, DIAMETRO 3/8", COMPRIMENTO 2"</v>
          </cell>
          <cell r="C1524" t="str">
            <v>UN</v>
          </cell>
          <cell r="D1524">
            <v>0.47</v>
          </cell>
        </row>
        <row r="1525">
          <cell r="A1525">
            <v>4333</v>
          </cell>
          <cell r="B1525" t="str">
            <v>PARAFUSO DE LATAO COM ROSCA SOBERBA, CABECA CHATA E FENDA SIMPLES, DIAMETRO 3,2 MM, COMPRIMENTO 16 MM</v>
          </cell>
          <cell r="C1525" t="str">
            <v>UN</v>
          </cell>
          <cell r="D1525">
            <v>0.11</v>
          </cell>
        </row>
        <row r="1526">
          <cell r="A1526">
            <v>4334</v>
          </cell>
          <cell r="B1526" t="str">
            <v>PARAFUSO FRANCES ZINCADO, DIAMETRO 1/2", COMPRIMENTO 15", COM PORCA E ARRUELA LISA MEDIA</v>
          </cell>
          <cell r="C1526" t="str">
            <v>UN</v>
          </cell>
          <cell r="D1526">
            <v>8.2899999999999991</v>
          </cell>
        </row>
        <row r="1527">
          <cell r="A1527">
            <v>4335</v>
          </cell>
          <cell r="B1527" t="str">
            <v>PARAFUSO FRANCES ZINCADO, DIAMETRO 1/2", COMPRIMENTO 12", COM PORCA E ARRUELA LISA MEDIA</v>
          </cell>
          <cell r="C1527" t="str">
            <v>UN</v>
          </cell>
          <cell r="D1527">
            <v>6.04</v>
          </cell>
        </row>
        <row r="1528">
          <cell r="A1528">
            <v>4336</v>
          </cell>
          <cell r="B1528" t="str">
            <v>PARAFUSO ZINCADO, SEXTAVADO, COM ROSCA INTEIRA, DIAMETRO 5/8", COMPRIMENTO 3", COM PORCA E ARRUELA DE PRESSAO MEDIA</v>
          </cell>
          <cell r="C1528" t="str">
            <v>UN</v>
          </cell>
          <cell r="D1528">
            <v>2.2999999999999998</v>
          </cell>
        </row>
        <row r="1529">
          <cell r="A1529">
            <v>4337</v>
          </cell>
          <cell r="B1529" t="str">
            <v>PORCA ZINCADA, QUADRADA, DIAMETRO 5/8"</v>
          </cell>
          <cell r="C1529" t="str">
            <v>UN</v>
          </cell>
          <cell r="D1529">
            <v>1.1200000000000001</v>
          </cell>
        </row>
        <row r="1530">
          <cell r="A1530">
            <v>4339</v>
          </cell>
          <cell r="B1530" t="str">
            <v>PORCA ZINCADA, SEXTAVADA, DIAMETRO 1/2"</v>
          </cell>
          <cell r="C1530" t="str">
            <v>UN</v>
          </cell>
          <cell r="D1530">
            <v>0.23</v>
          </cell>
        </row>
        <row r="1531">
          <cell r="A1531">
            <v>4340</v>
          </cell>
          <cell r="B1531" t="str">
            <v>PORCA ZINCADA, SEXTAVADA, DIAMETRO 5/8"</v>
          </cell>
          <cell r="C1531" t="str">
            <v>UN</v>
          </cell>
          <cell r="D1531">
            <v>0.52</v>
          </cell>
        </row>
        <row r="1532">
          <cell r="A1532">
            <v>4341</v>
          </cell>
          <cell r="B1532" t="str">
            <v>PORCA ZINCADA, QUADRADA, DIAMETRO 3/8"</v>
          </cell>
          <cell r="C1532" t="str">
            <v>UN</v>
          </cell>
          <cell r="D1532">
            <v>0.44</v>
          </cell>
        </row>
        <row r="1533">
          <cell r="A1533">
            <v>4342</v>
          </cell>
          <cell r="B1533" t="str">
            <v>PORCA ZINCADA, SEXTAVADA, DIAMETRO 3/8"</v>
          </cell>
          <cell r="C1533" t="str">
            <v>UN</v>
          </cell>
          <cell r="D1533">
            <v>0.09</v>
          </cell>
        </row>
        <row r="1534">
          <cell r="A1534">
            <v>4343</v>
          </cell>
          <cell r="B1534" t="str">
            <v>PARAFUSO FRANCES ZINCADO, DIAMETRO 1/2", COMPRIMENTO 4", COM PORCA E ARRUELA</v>
          </cell>
          <cell r="C1534" t="str">
            <v>UN</v>
          </cell>
          <cell r="D1534">
            <v>2.04</v>
          </cell>
        </row>
        <row r="1535">
          <cell r="A1535">
            <v>4344</v>
          </cell>
          <cell r="B1535" t="str">
            <v>PARAFUSO FRANCES METRICO ZINCADO, DIAMETRO 12 MM, COMPRIMENTO 150 MM, COM PORCA SEXTAVADA E ARRUELA DE PRESSAO MEDIA</v>
          </cell>
          <cell r="C1535" t="str">
            <v>UN</v>
          </cell>
          <cell r="D1535">
            <v>1.9</v>
          </cell>
        </row>
        <row r="1536">
          <cell r="A1536">
            <v>4346</v>
          </cell>
          <cell r="B1536" t="str">
            <v>PARAFUSO DE FERRO POLIDO, SEXTAVADO, COM ROSCA PARCIAL, DIAMETRO 5/8", COMPRIMENTO 6", COM PORCA E ARRUELA DE PRESSAO MEDIA</v>
          </cell>
          <cell r="C1536" t="str">
            <v>UN</v>
          </cell>
          <cell r="D1536">
            <v>4.45</v>
          </cell>
        </row>
        <row r="1537">
          <cell r="A1537">
            <v>4350</v>
          </cell>
          <cell r="B1537" t="str">
            <v>BUCHA DE NYLON, DIAMETRO DO FURO 8 MM, COMPRIMENTO 40 MM, COM PARAFUSO DE ROSCA SOBERBA, CABECA CHATA, FENDA SIMPLES, 4,8 X 50 MM</v>
          </cell>
          <cell r="C1537" t="str">
            <v>UN</v>
          </cell>
          <cell r="D1537">
            <v>0.28000000000000003</v>
          </cell>
        </row>
        <row r="1538">
          <cell r="A1538">
            <v>4351</v>
          </cell>
          <cell r="B1538" t="str">
            <v>PARAFUSO NIQUELADO 3 1/2" COM ACABAMENTO CROMADO PARA FIXAR PECA SANITARIA, INCLUI PORCA CEGA, ARRUELA E BUCHA DE NYLON TAMANHO S-8</v>
          </cell>
          <cell r="C1538" t="str">
            <v>UN</v>
          </cell>
          <cell r="D1538">
            <v>7.31</v>
          </cell>
        </row>
        <row r="1539">
          <cell r="A1539">
            <v>4354</v>
          </cell>
          <cell r="B1539" t="str">
            <v>PARAFUSO ZINCADO, SEXTAVADO, GRAU 5, ROSCA INTEIRA, DIAMETRO 1 1/2", COMPRIMENTO 4"</v>
          </cell>
          <cell r="C1539" t="str">
            <v>UN</v>
          </cell>
          <cell r="D1539">
            <v>20.65</v>
          </cell>
        </row>
        <row r="1540">
          <cell r="A1540">
            <v>4356</v>
          </cell>
          <cell r="B1540" t="str">
            <v>PARAFUSO DE ACO ZINCADO COM ROSCA SOBERBA, CABECA CHATA E FENDA SIMPLES, DIAMETRO 4,8 MM, COMPRIMENTO 45 MM</v>
          </cell>
          <cell r="C1540" t="str">
            <v>UN</v>
          </cell>
          <cell r="D1540">
            <v>0.11</v>
          </cell>
        </row>
        <row r="1541">
          <cell r="A1541">
            <v>4358</v>
          </cell>
          <cell r="B1541" t="str">
            <v>PARAFUSO DE LATAO COM ROSCA SOBERBA, CABECA CHATA E FENDA SIMPLES, DIAMETRO 4,8 MM, COMPRIMENTO 65 MM</v>
          </cell>
          <cell r="C1541" t="str">
            <v>UN</v>
          </cell>
          <cell r="D1541">
            <v>0.89</v>
          </cell>
        </row>
        <row r="1542">
          <cell r="A1542">
            <v>4374</v>
          </cell>
          <cell r="B1542" t="str">
            <v>BUCHA DE NYLON SEM ABA S10</v>
          </cell>
          <cell r="C1542" t="str">
            <v>UN</v>
          </cell>
          <cell r="D1542">
            <v>0.37</v>
          </cell>
        </row>
        <row r="1543">
          <cell r="A1543">
            <v>4375</v>
          </cell>
          <cell r="B1543" t="str">
            <v>BUCHA DE NYLON SEM ABA S6</v>
          </cell>
          <cell r="C1543" t="str">
            <v>UN</v>
          </cell>
          <cell r="D1543">
            <v>0.1</v>
          </cell>
        </row>
        <row r="1544">
          <cell r="A1544">
            <v>4376</v>
          </cell>
          <cell r="B1544" t="str">
            <v>BUCHA DE NYLON SEM ABA S8</v>
          </cell>
          <cell r="C1544" t="str">
            <v>UN</v>
          </cell>
          <cell r="D1544">
            <v>0.19</v>
          </cell>
        </row>
        <row r="1545">
          <cell r="A1545">
            <v>4377</v>
          </cell>
          <cell r="B1545" t="str">
            <v>PARAFUSO DE ACO ZINCADO COM ROSCA SOBERBA, CABECA CHATA E FENDA SIMPLES, DIAMETRO 4,2 MM, COMPRIMENTO * 32 * MM</v>
          </cell>
          <cell r="C1545" t="str">
            <v>UN</v>
          </cell>
          <cell r="D1545">
            <v>0.08</v>
          </cell>
        </row>
        <row r="1546">
          <cell r="A1546">
            <v>4379</v>
          </cell>
          <cell r="B1546" t="str">
            <v>PARAFUSO DE ACO ZINCADO COM ROSCA SOBERBA, CABECA CHATA E FENDA SIMPLES, DIAMETRO 2,5 MM, COMPRIMENTO * 9,5 * MM</v>
          </cell>
          <cell r="C1546" t="str">
            <v>UN</v>
          </cell>
          <cell r="D1546">
            <v>0.02</v>
          </cell>
        </row>
        <row r="1547">
          <cell r="A1547">
            <v>4380</v>
          </cell>
          <cell r="B1547" t="str">
            <v>PARAFUSO ZINCADO ROSCA SOBERBA 5/16 " X 120 MM PARA TELHA FIBROCIMENTO</v>
          </cell>
          <cell r="C1547" t="str">
            <v>UN</v>
          </cell>
          <cell r="D1547">
            <v>0.84</v>
          </cell>
        </row>
        <row r="1548">
          <cell r="A1548">
            <v>4382</v>
          </cell>
          <cell r="B1548" t="str">
            <v>PARAFUSO ZINCADO, SEXTAVADO, COM ROSCA SOBERBA, DIAMETRO 5/16", COMPRIMENTO 80 MM</v>
          </cell>
          <cell r="C1548" t="str">
            <v>UN</v>
          </cell>
          <cell r="D1548">
            <v>0.49</v>
          </cell>
        </row>
        <row r="1549">
          <cell r="A1549">
            <v>4383</v>
          </cell>
          <cell r="B1549" t="str">
            <v>PARAFUSO FRANCES METRICO ZINCADO 12 X 140MM, INCL PORCA SEXT E ARRUELA DE PRESSAO/MEDIA</v>
          </cell>
          <cell r="C1549" t="str">
            <v>UN</v>
          </cell>
          <cell r="D1549">
            <v>2.04</v>
          </cell>
        </row>
        <row r="1550">
          <cell r="A1550">
            <v>4384</v>
          </cell>
          <cell r="B1550" t="str">
            <v>PARAFUSO NIQUELADO COM ACABAMENTO CROMADO PARA FIXAR PECA SANITARIA, INCLUI PORCA CEGA, ARRUELA E BUCHA DE NYLON TAMANHO S-10</v>
          </cell>
          <cell r="C1550" t="str">
            <v>UN</v>
          </cell>
          <cell r="D1550">
            <v>9.8699999999999992</v>
          </cell>
        </row>
        <row r="1551">
          <cell r="A1551">
            <v>4385</v>
          </cell>
          <cell r="B1551" t="str">
            <v>PARALELEPIPEDO GRANITICO OU BASALTICO, PARA PAVIMENTACAO, SEM FRETE,  *30 A 35* PECAS POR M2</v>
          </cell>
          <cell r="C1551" t="str">
            <v>MIL</v>
          </cell>
          <cell r="D1551">
            <v>1320</v>
          </cell>
        </row>
        <row r="1552">
          <cell r="A1552">
            <v>4386</v>
          </cell>
          <cell r="B1552" t="str">
            <v>PARALELEPIPEDO GRANITICO OU BASALTICO, PARA PAVIMENTACAO, SEM FRETE,  *30 A 35* PECAS POR M2</v>
          </cell>
          <cell r="C1552" t="str">
            <v>M2</v>
          </cell>
          <cell r="D1552">
            <v>55.81</v>
          </cell>
        </row>
        <row r="1553">
          <cell r="A1553">
            <v>4396</v>
          </cell>
          <cell r="B1553" t="str">
            <v>PASTILHA CERAMICA/PORCELANA, REVEST INT/EXT E  PISCINA, CORES BRANCA OU FRIAS, *2,5 X 2,5* CM</v>
          </cell>
          <cell r="C1553" t="str">
            <v>M2</v>
          </cell>
          <cell r="D1553">
            <v>116.35</v>
          </cell>
        </row>
        <row r="1554">
          <cell r="A1554">
            <v>4397</v>
          </cell>
          <cell r="B1554" t="str">
            <v>PASTILHA CERAMICA/PORCELANA, REVEST INT/EXT E  PISCINA, CORES QUENTES, *2,5 X 2,5* CM</v>
          </cell>
          <cell r="C1554" t="str">
            <v>M2</v>
          </cell>
          <cell r="D1554">
            <v>188.67</v>
          </cell>
        </row>
        <row r="1555">
          <cell r="A1555">
            <v>4400</v>
          </cell>
          <cell r="B1555" t="str">
            <v>CAIBRO DE MADEIRA NAO APARELHADA *6 X 8* CM, MACARANDUBA, ANGELIM OU EQUIVALENTE DA REGIAO</v>
          </cell>
          <cell r="C1555" t="str">
            <v>M</v>
          </cell>
          <cell r="D1555">
            <v>6.09</v>
          </cell>
        </row>
        <row r="1556">
          <cell r="A1556">
            <v>4408</v>
          </cell>
          <cell r="B1556" t="str">
            <v>RIPA DE MADEIRA NAO APARELHADA *1,5 X 5* CM, MACARANDUBA, ANGELIM OU EQUIVALENTE DA REGIAO</v>
          </cell>
          <cell r="C1556" t="str">
            <v>M</v>
          </cell>
          <cell r="D1556">
            <v>1.06</v>
          </cell>
        </row>
        <row r="1557">
          <cell r="A1557">
            <v>4412</v>
          </cell>
          <cell r="B1557" t="str">
            <v>RIPA DE MADEIRA NAO APARELHADA 1 X 3* CM, MACARANDUBA, ANGELIM OU EQUIVALENTE DA REGIAO</v>
          </cell>
          <cell r="C1557" t="str">
            <v>M</v>
          </cell>
          <cell r="D1557">
            <v>0.78</v>
          </cell>
        </row>
        <row r="1558">
          <cell r="A1558">
            <v>4415</v>
          </cell>
          <cell r="B1558" t="str">
            <v>SARRAFO DE MADEIRA NAO APARELHADA 2,5 X 5 CM, MACARANDUBA, ANGELIM OU EQUIVALENTE DA REGIAO</v>
          </cell>
          <cell r="C1558" t="str">
            <v>M</v>
          </cell>
          <cell r="D1558">
            <v>2.13</v>
          </cell>
        </row>
        <row r="1559">
          <cell r="A1559">
            <v>4417</v>
          </cell>
          <cell r="B1559" t="str">
            <v>SARRAFO DE MADEIRA NAO APARELHADA *2,5 X 7* CM, MACARANDUBA, ANGELIM OU EQUIVALENTE DA REGIAO</v>
          </cell>
          <cell r="C1559" t="str">
            <v>M</v>
          </cell>
          <cell r="D1559">
            <v>2.54</v>
          </cell>
        </row>
        <row r="1560">
          <cell r="A1560">
            <v>4419</v>
          </cell>
          <cell r="B1560" t="str">
            <v>!EM PROCESSO DE DESATIVACAO! PECA DE MADEIRA NAO APARELHADA *10 X 10 X 3* CM, MACARANDUBA, ANGELIM OU EQUIVALENTE DA REGIAO</v>
          </cell>
          <cell r="C1560" t="str">
            <v>UN</v>
          </cell>
          <cell r="D1560">
            <v>0.9</v>
          </cell>
        </row>
        <row r="1561">
          <cell r="A1561">
            <v>4425</v>
          </cell>
          <cell r="B1561" t="str">
            <v>VIGA DE MADEIRA NAO APARELHADA 6 X 12 CM, MACARANDUBA, ANGELIM OU EQUIVALENTE DA REGIAO</v>
          </cell>
          <cell r="C1561" t="str">
            <v>M</v>
          </cell>
          <cell r="D1561">
            <v>9.35</v>
          </cell>
        </row>
        <row r="1562">
          <cell r="A1562">
            <v>4430</v>
          </cell>
          <cell r="B1562" t="str">
            <v>CAIBRO DE MADEIRA NAO APARELHADA *5 X 6* CM, MACARANDUBA, ANGELIM OU EQUIVALENTE DA REGIAO</v>
          </cell>
          <cell r="C1562" t="str">
            <v>M</v>
          </cell>
          <cell r="D1562">
            <v>4.82</v>
          </cell>
        </row>
        <row r="1563">
          <cell r="A1563">
            <v>4433</v>
          </cell>
          <cell r="B1563" t="str">
            <v>PECA DE MADEIRA NAO APARELHADA *7,5 X 7,5* CM (3 X 3 ") MACARANDUBA, ANGELIM OU EQUIVALENTE DA REGIAO</v>
          </cell>
          <cell r="C1563" t="str">
            <v>M</v>
          </cell>
          <cell r="D1563">
            <v>5.84</v>
          </cell>
        </row>
        <row r="1564">
          <cell r="A1564">
            <v>4437</v>
          </cell>
          <cell r="B1564" t="str">
            <v>PRANCHAO DE MADEIRA NAO APARELHADA *7,5 X 23* CM (3 x 9 ") MACARANDUBA, ANGELIM OU EQUIVALENTE DA REGIAO</v>
          </cell>
          <cell r="C1564" t="str">
            <v>M</v>
          </cell>
          <cell r="D1564">
            <v>27.94</v>
          </cell>
        </row>
        <row r="1565">
          <cell r="A1565">
            <v>4448</v>
          </cell>
          <cell r="B1565" t="str">
            <v>PECA DE MADEIRA NATIVA/REGIONAL 7,5 X 12,50 CM (3X5") NAO APARELHADA (P/FORMA)</v>
          </cell>
          <cell r="C1565" t="str">
            <v>M</v>
          </cell>
          <cell r="D1565">
            <v>7.89</v>
          </cell>
        </row>
        <row r="1566">
          <cell r="A1566">
            <v>4460</v>
          </cell>
          <cell r="B1566" t="str">
            <v>SARRAFO DE MADEIRA NAO APARELHADA *2,5 X 10 CM, MACARANDUBA, ANGELIM OU EQUIVALENTE DA REGIAO</v>
          </cell>
          <cell r="C1566" t="str">
            <v>M</v>
          </cell>
          <cell r="D1566">
            <v>4.42</v>
          </cell>
        </row>
        <row r="1567">
          <cell r="A1567">
            <v>4465</v>
          </cell>
          <cell r="B1567" t="str">
            <v>PRANCHA DE MADEIRA NAO APARELHADA *6 X 25* CM, MACARANDUBA, ANGELIM OU EQUIVALENTE DA REGIAO</v>
          </cell>
          <cell r="C1567" t="str">
            <v>M</v>
          </cell>
          <cell r="D1567">
            <v>23.37</v>
          </cell>
        </row>
        <row r="1568">
          <cell r="A1568">
            <v>4466</v>
          </cell>
          <cell r="B1568" t="str">
            <v>!EM PROCESSO DE DESATIVACAO! PECA DE MADEIRA DE LEI NATIVA/REGIONAL *5 X 15* CM NAO APARELHADA</v>
          </cell>
          <cell r="C1568" t="str">
            <v>M</v>
          </cell>
          <cell r="D1568">
            <v>13.5</v>
          </cell>
        </row>
        <row r="1569">
          <cell r="A1569">
            <v>4470</v>
          </cell>
          <cell r="B1569" t="str">
            <v>PRANCHA DE MADEIRA NAO APARELHADA *6 X 40* CM, MACARANDUBA, ANGELIM OU EQUIVALENTE DA REGIAO</v>
          </cell>
          <cell r="C1569" t="str">
            <v>M</v>
          </cell>
          <cell r="D1569">
            <v>38.590000000000003</v>
          </cell>
        </row>
        <row r="1570">
          <cell r="A1570">
            <v>4472</v>
          </cell>
          <cell r="B1570" t="str">
            <v>VIGA DE MADEIRA NAO APARELHADA *6 X 16* CM, MACARANDUBA, ANGELIM OU EQUIVALENTE DA REGIAO</v>
          </cell>
          <cell r="C1570" t="str">
            <v>M</v>
          </cell>
          <cell r="D1570">
            <v>12.72</v>
          </cell>
        </row>
        <row r="1571">
          <cell r="A1571">
            <v>4481</v>
          </cell>
          <cell r="B1571" t="str">
            <v>VIGA DE MADEIRA NAO APARELHADA 8 X 16 CM, MACARANDUBA, ANGELIM OU EQUIVALENTE DA REGIAO</v>
          </cell>
          <cell r="C1571" t="str">
            <v>M</v>
          </cell>
          <cell r="D1571">
            <v>17.22</v>
          </cell>
        </row>
        <row r="1572">
          <cell r="A1572">
            <v>4487</v>
          </cell>
          <cell r="B1572" t="str">
            <v>VIGOTA DE MADEIRA NAO APARELHADA *5 X 10* CM, MACARANDUBA, ANGELIM OU EQUIVALENTE DA REGIAO</v>
          </cell>
          <cell r="C1572" t="str">
            <v>M</v>
          </cell>
          <cell r="D1572">
            <v>8.35</v>
          </cell>
        </row>
        <row r="1573">
          <cell r="A1573">
            <v>4491</v>
          </cell>
          <cell r="B1573" t="str">
            <v>PECA DE MADEIRA NATIVA / REGIONAL 7,5 X 7,5CM (3X3) NAO APARELHADA (P/FORMA)</v>
          </cell>
          <cell r="C1573" t="str">
            <v>M</v>
          </cell>
          <cell r="D1573">
            <v>4.32</v>
          </cell>
        </row>
        <row r="1574">
          <cell r="A1574">
            <v>4496</v>
          </cell>
          <cell r="B1574" t="str">
            <v>CAIBRO DE MADEIRA NATIVA/REGIONAL 5 X 5 CM NAO APARELHADA (P/FORMA)</v>
          </cell>
          <cell r="C1574" t="str">
            <v>M</v>
          </cell>
          <cell r="D1574">
            <v>2.56</v>
          </cell>
        </row>
        <row r="1575">
          <cell r="A1575">
            <v>4500</v>
          </cell>
          <cell r="B1575" t="str">
            <v>PECA DE MADEIRA 3A/4A QUALIDADE 7,5 X 10CM NAO APARELHADA</v>
          </cell>
          <cell r="C1575" t="str">
            <v>M</v>
          </cell>
          <cell r="D1575">
            <v>6.69</v>
          </cell>
        </row>
        <row r="1576">
          <cell r="A1576">
            <v>4505</v>
          </cell>
          <cell r="B1576" t="str">
            <v>PECA DE MADEIRA NATIVA/REGIONAL 1 X 7CM NAO APARELHADA (P/FORMA)</v>
          </cell>
          <cell r="C1576" t="str">
            <v>M</v>
          </cell>
          <cell r="D1576">
            <v>1.7</v>
          </cell>
        </row>
        <row r="1577">
          <cell r="A1577">
            <v>4509</v>
          </cell>
          <cell r="B1577" t="str">
            <v>PECA DE MADEIRA 3A QUALIDADE 2,5 X 10CM NAO APARELHADA</v>
          </cell>
          <cell r="C1577" t="str">
            <v>M</v>
          </cell>
          <cell r="D1577">
            <v>2.2200000000000002</v>
          </cell>
        </row>
        <row r="1578">
          <cell r="A1578">
            <v>4512</v>
          </cell>
          <cell r="B1578" t="str">
            <v>PECA DE MADEIRA 3A/4A QUALIDADE 2,5 X 5CM NAO APARELHADA</v>
          </cell>
          <cell r="C1578" t="str">
            <v>M</v>
          </cell>
          <cell r="D1578">
            <v>1.36</v>
          </cell>
        </row>
        <row r="1579">
          <cell r="A1579">
            <v>4513</v>
          </cell>
          <cell r="B1579" t="str">
            <v>PECA DE MADEIRA 3A/4A NATIVA/REGIONAL 5 X 5 CM</v>
          </cell>
          <cell r="C1579" t="str">
            <v>M</v>
          </cell>
          <cell r="D1579">
            <v>1.67</v>
          </cell>
        </row>
        <row r="1580">
          <cell r="A1580">
            <v>4517</v>
          </cell>
          <cell r="B1580" t="str">
            <v>PECA DE MADEIRA NATIVA/REGIONAL 2,5 X 7,0 CM (SARRAFO-P/FORMA)</v>
          </cell>
          <cell r="C1580" t="str">
            <v>M</v>
          </cell>
          <cell r="D1580">
            <v>1.1499999999999999</v>
          </cell>
        </row>
        <row r="1581">
          <cell r="A1581">
            <v>4704</v>
          </cell>
          <cell r="B1581" t="str">
            <v>PEDRA ARDOSIA, CINZA, 20  X  40 CM,  E=  *1 CM</v>
          </cell>
          <cell r="C1581" t="str">
            <v>M2</v>
          </cell>
          <cell r="D1581">
            <v>60.46</v>
          </cell>
        </row>
        <row r="1582">
          <cell r="A1582">
            <v>4708</v>
          </cell>
          <cell r="B1582" t="str">
            <v>PEDRA PORTUGUESA  OU PETIT PAVE, BRANCA OU PRETA</v>
          </cell>
          <cell r="C1582" t="str">
            <v>M2</v>
          </cell>
          <cell r="D1582">
            <v>242.94</v>
          </cell>
        </row>
        <row r="1583">
          <cell r="A1583">
            <v>4710</v>
          </cell>
          <cell r="B1583" t="str">
            <v>PEDRA QUARTZITO OU CALCARIO LAMINADO, SERRADA, TIPO CARIRI, ITACOLOMI, LAGOA SANTA, LUMINARIA, PIRENOPOLIS, SAO TOME OU OUTRAS SIMILARES DA REGIAO, *20 X *40 CM, E=  *1,5 A *2,5 CM</v>
          </cell>
          <cell r="C1583" t="str">
            <v>M2</v>
          </cell>
          <cell r="D1583">
            <v>380.89</v>
          </cell>
        </row>
        <row r="1584">
          <cell r="A1584">
            <v>4712</v>
          </cell>
          <cell r="B1584" t="str">
            <v>PEDRA QUARTZITO OU CALCARIO LAMINADO, CACO, TIPO CARIRI, ITACOLOMI, LAGOA SANTA, LUMINARIA, PIRENOPOLIS, SAO TOME OU OUTRAS SIMILARES DA REGIAO, E=  *1,5 A *2,5 CM</v>
          </cell>
          <cell r="C1584" t="str">
            <v>M2</v>
          </cell>
          <cell r="D1584">
            <v>118.77</v>
          </cell>
        </row>
        <row r="1585">
          <cell r="A1585">
            <v>4718</v>
          </cell>
          <cell r="B1585" t="str">
            <v>PEDRA BRITADA N. 2 (19 A 38 MM) POSTO PEDREIRA/FORNECEDOR, SEM FRETE</v>
          </cell>
          <cell r="C1585" t="str">
            <v>M3</v>
          </cell>
          <cell r="D1585">
            <v>49.7</v>
          </cell>
        </row>
        <row r="1586">
          <cell r="A1586">
            <v>4720</v>
          </cell>
          <cell r="B1586" t="str">
            <v>PEDRA BRITADA N. 0, OU PEDRISCO (4,8 A 9,5 MM) POSTO PEDREIRA/FORNECEDOR, SEM FRETE</v>
          </cell>
          <cell r="C1586" t="str">
            <v>M3</v>
          </cell>
          <cell r="D1586">
            <v>63.46</v>
          </cell>
        </row>
        <row r="1587">
          <cell r="A1587">
            <v>4721</v>
          </cell>
          <cell r="B1587" t="str">
            <v>PEDRA BRITADA N. 1 (9,5 a 19 MM) POSTO PEDREIRA/FORNECEDOR, SEM FRETE</v>
          </cell>
          <cell r="C1587" t="str">
            <v>M3</v>
          </cell>
          <cell r="D1587">
            <v>49.7</v>
          </cell>
        </row>
        <row r="1588">
          <cell r="A1588">
            <v>4722</v>
          </cell>
          <cell r="B1588" t="str">
            <v>PEDRA BRITADA N. 3 (38 A 50 MM) POSTO PEDREIRA/FORNECEDOR, SEM FRETE</v>
          </cell>
          <cell r="C1588" t="str">
            <v>M3</v>
          </cell>
          <cell r="D1588">
            <v>49.7</v>
          </cell>
        </row>
        <row r="1589">
          <cell r="A1589">
            <v>4723</v>
          </cell>
          <cell r="B1589" t="str">
            <v>PEDRA BRITADA N. 4 (50 A 76 MM) POSTO PEDREIRA/FORNECEDOR, SEM FRETE</v>
          </cell>
          <cell r="C1589" t="str">
            <v>M3</v>
          </cell>
          <cell r="D1589">
            <v>54.22</v>
          </cell>
        </row>
        <row r="1590">
          <cell r="A1590">
            <v>4727</v>
          </cell>
          <cell r="B1590" t="str">
            <v>PEDRA BRITADA N. 5 (76 A 100 MM) POSTO PEDREIRA/FORNECEDOR, SEM FRETE</v>
          </cell>
          <cell r="C1590" t="str">
            <v>M3</v>
          </cell>
          <cell r="D1590">
            <v>55.72</v>
          </cell>
        </row>
        <row r="1591">
          <cell r="A1591">
            <v>4729</v>
          </cell>
          <cell r="B1591" t="str">
            <v>PEDRA BRITADA GRADUADA, CLASSIFICADA (POSTO PEDREIRA/FORNECEDOR, SEM FRETE)</v>
          </cell>
          <cell r="C1591" t="str">
            <v>M3</v>
          </cell>
          <cell r="D1591">
            <v>58.03</v>
          </cell>
        </row>
        <row r="1592">
          <cell r="A1592">
            <v>4730</v>
          </cell>
          <cell r="B1592" t="str">
            <v>PEDRA DE MAO OU PEDRA RACHAO PARA ARRIMO/FUNDACAO (POSTO PEDREIRA/FORNECEDOR, SEM FRETE)</v>
          </cell>
          <cell r="C1592" t="str">
            <v>M3</v>
          </cell>
          <cell r="D1592">
            <v>51.96</v>
          </cell>
        </row>
        <row r="1593">
          <cell r="A1593">
            <v>4734</v>
          </cell>
          <cell r="B1593" t="str">
            <v>SEIXO ROLADO PARA APLICACAO EM CONCRETO (POSTO PEDREIRA/FORNECEDOR, SEM FRETE)</v>
          </cell>
          <cell r="C1593" t="str">
            <v>M3</v>
          </cell>
          <cell r="D1593">
            <v>63.59</v>
          </cell>
        </row>
        <row r="1594">
          <cell r="A1594">
            <v>4741</v>
          </cell>
          <cell r="B1594" t="str">
            <v>PO DE PEDRA (POSTO PEDREIRA/FORNECEDOR, SEM FRETE)</v>
          </cell>
          <cell r="C1594" t="str">
            <v>M3</v>
          </cell>
          <cell r="D1594">
            <v>47.44</v>
          </cell>
        </row>
        <row r="1595">
          <cell r="A1595">
            <v>4743</v>
          </cell>
          <cell r="B1595" t="str">
            <v>CASCALHO DE CAVA</v>
          </cell>
          <cell r="C1595" t="str">
            <v>M3</v>
          </cell>
          <cell r="D1595">
            <v>23.04</v>
          </cell>
        </row>
        <row r="1596">
          <cell r="A1596">
            <v>4744</v>
          </cell>
          <cell r="B1596" t="str">
            <v>CASCALHO DE RIO</v>
          </cell>
          <cell r="C1596" t="str">
            <v>M3</v>
          </cell>
          <cell r="D1596">
            <v>30.12</v>
          </cell>
        </row>
        <row r="1597">
          <cell r="A1597">
            <v>4745</v>
          </cell>
          <cell r="B1597" t="str">
            <v>CASCALHO LAVADO</v>
          </cell>
          <cell r="C1597" t="str">
            <v>M3</v>
          </cell>
          <cell r="D1597">
            <v>40.35</v>
          </cell>
        </row>
        <row r="1598">
          <cell r="A1598">
            <v>4746</v>
          </cell>
          <cell r="B1598" t="str">
            <v>PEDREGULHO OU PICARRA DE JAZIDA, AO NATURAL, PARA BASE DE PAVIMENTACAO (RETIRADO NA JAZIDA, SEM TRANSPORTE)</v>
          </cell>
          <cell r="C1598" t="str">
            <v>M3</v>
          </cell>
          <cell r="D1598">
            <v>48.19</v>
          </cell>
        </row>
        <row r="1599">
          <cell r="A1599">
            <v>4748</v>
          </cell>
          <cell r="B1599" t="str">
            <v>PEDRA BRITADA OU BICA CORRIDA, NAO CLASSIFICADA (POSTO PEDREIRA/FORNECEDOR, SEM FRETE)</v>
          </cell>
          <cell r="C1599" t="str">
            <v>M3</v>
          </cell>
          <cell r="D1599">
            <v>53.77</v>
          </cell>
        </row>
        <row r="1600">
          <cell r="A1600">
            <v>4750</v>
          </cell>
          <cell r="B1600" t="str">
            <v>PEDREIRO</v>
          </cell>
          <cell r="C1600" t="str">
            <v>H</v>
          </cell>
          <cell r="D1600">
            <v>12.27</v>
          </cell>
        </row>
        <row r="1601">
          <cell r="A1601">
            <v>4751</v>
          </cell>
          <cell r="B1601" t="str">
            <v>PASTILHEIRO</v>
          </cell>
          <cell r="C1601" t="str">
            <v>H</v>
          </cell>
          <cell r="D1601">
            <v>14.8</v>
          </cell>
        </row>
        <row r="1602">
          <cell r="A1602">
            <v>4752</v>
          </cell>
          <cell r="B1602" t="str">
            <v>POCEIRO / ESCAVADOR DE VALAS E TUBULOES</v>
          </cell>
          <cell r="C1602" t="str">
            <v>H</v>
          </cell>
          <cell r="D1602">
            <v>13.07</v>
          </cell>
        </row>
        <row r="1603">
          <cell r="A1603">
            <v>4755</v>
          </cell>
          <cell r="B1603" t="str">
            <v>MARMORISTA / GRANITEIRO</v>
          </cell>
          <cell r="C1603" t="str">
            <v>H</v>
          </cell>
          <cell r="D1603">
            <v>11.57</v>
          </cell>
        </row>
        <row r="1604">
          <cell r="A1604">
            <v>4757</v>
          </cell>
          <cell r="B1604" t="str">
            <v>!EM PROCESSO DE DESATIVACAO! ASFALTADOR</v>
          </cell>
          <cell r="C1604" t="str">
            <v>H</v>
          </cell>
          <cell r="D1604">
            <v>12.27</v>
          </cell>
        </row>
        <row r="1605">
          <cell r="A1605">
            <v>4758</v>
          </cell>
          <cell r="B1605" t="str">
            <v>CALAFETADOR / CALAFATE</v>
          </cell>
          <cell r="C1605" t="str">
            <v>H</v>
          </cell>
          <cell r="D1605">
            <v>11.49</v>
          </cell>
        </row>
        <row r="1606">
          <cell r="A1606">
            <v>4759</v>
          </cell>
          <cell r="B1606" t="str">
            <v>CALCETEIRO</v>
          </cell>
          <cell r="C1606" t="str">
            <v>H</v>
          </cell>
          <cell r="D1606">
            <v>12.69</v>
          </cell>
        </row>
        <row r="1607">
          <cell r="A1607">
            <v>4760</v>
          </cell>
          <cell r="B1607" t="str">
            <v>AZULEJISTA OU LADRILHISTA</v>
          </cell>
          <cell r="C1607" t="str">
            <v>H</v>
          </cell>
          <cell r="D1607">
            <v>11.15</v>
          </cell>
        </row>
        <row r="1608">
          <cell r="A1608">
            <v>4763</v>
          </cell>
          <cell r="B1608" t="str">
            <v>TAQUEADOR OU TAQUEIRO</v>
          </cell>
          <cell r="C1608" t="str">
            <v>H</v>
          </cell>
          <cell r="D1608">
            <v>10.08</v>
          </cell>
        </row>
        <row r="1609">
          <cell r="A1609">
            <v>4765</v>
          </cell>
          <cell r="B1609" t="str">
            <v>PERFIL "I" DE ACO LAMINADO, "I" 102 X 12,7</v>
          </cell>
          <cell r="C1609" t="str">
            <v>M</v>
          </cell>
          <cell r="D1609">
            <v>51.24</v>
          </cell>
        </row>
        <row r="1610">
          <cell r="A1610">
            <v>4766</v>
          </cell>
          <cell r="B1610" t="str">
            <v>PERFIL "I" DE ACO LAMINADO, "I" 152 X 22</v>
          </cell>
          <cell r="C1610" t="str">
            <v>KG</v>
          </cell>
          <cell r="D1610">
            <v>4.08</v>
          </cell>
        </row>
        <row r="1611">
          <cell r="A1611">
            <v>4767</v>
          </cell>
          <cell r="B1611" t="str">
            <v>PERFIL "I" DE ACO LAMINADO, "I" 152 X 22</v>
          </cell>
          <cell r="C1611" t="str">
            <v>M</v>
          </cell>
          <cell r="D1611">
            <v>88.29</v>
          </cell>
        </row>
        <row r="1612">
          <cell r="A1612">
            <v>4773</v>
          </cell>
          <cell r="B1612" t="str">
            <v>PERFIL "I" DE ACO LAMINADO, "W" 250 X 44,8</v>
          </cell>
          <cell r="C1612" t="str">
            <v>M</v>
          </cell>
          <cell r="D1612">
            <v>176.63</v>
          </cell>
        </row>
        <row r="1613">
          <cell r="A1613">
            <v>4774</v>
          </cell>
          <cell r="B1613" t="str">
            <v>PERFIL "I" DE ACO LAMINADO, "W" 410 X 67</v>
          </cell>
          <cell r="C1613" t="str">
            <v>KG</v>
          </cell>
          <cell r="D1613">
            <v>4.08</v>
          </cell>
        </row>
        <row r="1614">
          <cell r="A1614">
            <v>4776</v>
          </cell>
          <cell r="B1614" t="str">
            <v>PERFIL "I" DE ACO LAMINADO, "W" 410 X 67</v>
          </cell>
          <cell r="C1614" t="str">
            <v>M</v>
          </cell>
          <cell r="D1614">
            <v>273.83999999999997</v>
          </cell>
        </row>
        <row r="1615">
          <cell r="A1615">
            <v>4777</v>
          </cell>
          <cell r="B1615" t="str">
            <v>CANTONEIRA ACO ABAS IGUAIS (QUALQUER BITOLA), ESPESSURA ENTRE 1/8" E 1/4"</v>
          </cell>
          <cell r="C1615" t="str">
            <v>KG</v>
          </cell>
          <cell r="D1615">
            <v>3.05</v>
          </cell>
        </row>
        <row r="1616">
          <cell r="A1616">
            <v>4778</v>
          </cell>
          <cell r="B1616" t="str">
            <v>LOCACAO DE PERFURATRIZ PNEUMATICA DE PESO MEDIO, * 18 * KG, PARA ROCHA</v>
          </cell>
          <cell r="C1616" t="str">
            <v>H</v>
          </cell>
          <cell r="D1616">
            <v>2.25</v>
          </cell>
        </row>
        <row r="1617">
          <cell r="A1617">
            <v>4780</v>
          </cell>
          <cell r="B1617" t="str">
            <v>LOCACAO DE PERFURATRIZ PNEUMATICA DE PESO MEDIO, * 24 * KG, PARA ROCHA</v>
          </cell>
          <cell r="C1617" t="str">
            <v>H</v>
          </cell>
          <cell r="D1617">
            <v>2.4300000000000002</v>
          </cell>
        </row>
        <row r="1618">
          <cell r="A1618">
            <v>4783</v>
          </cell>
          <cell r="B1618" t="str">
            <v>PINTOR</v>
          </cell>
          <cell r="C1618" t="str">
            <v>H</v>
          </cell>
          <cell r="D1618">
            <v>12.27</v>
          </cell>
        </row>
        <row r="1619">
          <cell r="A1619">
            <v>4785</v>
          </cell>
          <cell r="B1619" t="str">
            <v>PINTOR PARA TINTA EPOXI</v>
          </cell>
          <cell r="C1619" t="str">
            <v>H</v>
          </cell>
          <cell r="D1619">
            <v>14.61</v>
          </cell>
        </row>
        <row r="1620">
          <cell r="A1620">
            <v>4786</v>
          </cell>
          <cell r="B1620" t="str">
            <v>PISO EM GRANILITE, MARMORITE OU GRANITINA, AGREGADO COR PRETO, CINZA, PALHA OU BRANCO, E=  *8* MM (INCLUSO EXECUCAO)</v>
          </cell>
          <cell r="C1620" t="str">
            <v>M2</v>
          </cell>
          <cell r="D1620">
            <v>77.5</v>
          </cell>
        </row>
        <row r="1621">
          <cell r="A1621">
            <v>4790</v>
          </cell>
          <cell r="B1621" t="str">
            <v>PLACA VINILICA SEMIFLEXIVEL PARA REVESTIMENTO DE PISOS E PAREDES, E = 2 MM (SEM COLOCACAO)</v>
          </cell>
          <cell r="C1621" t="str">
            <v>M2</v>
          </cell>
          <cell r="D1621">
            <v>65</v>
          </cell>
        </row>
        <row r="1622">
          <cell r="A1622">
            <v>4791</v>
          </cell>
          <cell r="B1622" t="str">
            <v>ADESIVO ACRILICO/COLA DE CONTATO</v>
          </cell>
          <cell r="C1622" t="str">
            <v>KG</v>
          </cell>
          <cell r="D1622">
            <v>16.100000000000001</v>
          </cell>
        </row>
        <row r="1623">
          <cell r="A1623">
            <v>4792</v>
          </cell>
          <cell r="B1623" t="str">
            <v>PLACA VINILICA SEMIFLEXIVEL PARA PISOS, E = 3,2 MM, 30 X 30 CM (SEM COLOCACAO)</v>
          </cell>
          <cell r="C1623" t="str">
            <v>M2</v>
          </cell>
          <cell r="D1623">
            <v>108.11</v>
          </cell>
        </row>
        <row r="1624">
          <cell r="A1624">
            <v>4794</v>
          </cell>
          <cell r="B1624" t="str">
            <v>PISO DE BORRACHA ESPORTIVO EM PLACAS 50 X 50 CM, E = 15 MM, PARA ARGAMASSA, PRETO</v>
          </cell>
          <cell r="C1624" t="str">
            <v>M2</v>
          </cell>
          <cell r="D1624">
            <v>230.29</v>
          </cell>
        </row>
        <row r="1625">
          <cell r="A1625">
            <v>4795</v>
          </cell>
          <cell r="B1625" t="str">
            <v>PISO DE BORRACHA PASTILHADO EM PLACAS 50 X 50 CM, E = 15 MM, PARA ARGAMASSA, PRETO</v>
          </cell>
          <cell r="C1625" t="str">
            <v>M2</v>
          </cell>
          <cell r="D1625">
            <v>224.18</v>
          </cell>
        </row>
        <row r="1626">
          <cell r="A1626">
            <v>4796</v>
          </cell>
          <cell r="B1626" t="str">
            <v>PISO DE BORRACHA FRISADO OU PASTILHADO, PRETO, EM PLACAS 50 X 50 CM, E = 7 MM, PARA ARGAMASSA</v>
          </cell>
          <cell r="C1626" t="str">
            <v>M2</v>
          </cell>
          <cell r="D1626">
            <v>139.88</v>
          </cell>
        </row>
        <row r="1627">
          <cell r="A1627">
            <v>4800</v>
          </cell>
          <cell r="B1627" t="str">
            <v>PISO DE BORRACHA PASTILHADO EM PLACAS 50 X 50 CM, E = *3,5* MM, PARA COLA, PRETO</v>
          </cell>
          <cell r="C1627" t="str">
            <v>M2</v>
          </cell>
          <cell r="D1627">
            <v>38.46</v>
          </cell>
        </row>
        <row r="1628">
          <cell r="A1628">
            <v>4801</v>
          </cell>
          <cell r="B1628" t="str">
            <v>PISO DE BORRACHA CANELADO EM PLACAS 50 X 50 CM, E = *3,5* MM, PARA COLA</v>
          </cell>
          <cell r="C1628" t="str">
            <v>M2</v>
          </cell>
          <cell r="D1628">
            <v>50.56</v>
          </cell>
        </row>
        <row r="1629">
          <cell r="A1629">
            <v>4803</v>
          </cell>
          <cell r="B1629" t="str">
            <v>RODAPE DE BORRACHA LISO, H = 70 MM, E = *2* MM, PARA ARGAMASSA, PRETO</v>
          </cell>
          <cell r="C1629" t="str">
            <v>M</v>
          </cell>
          <cell r="D1629">
            <v>20.56</v>
          </cell>
        </row>
        <row r="1630">
          <cell r="A1630">
            <v>4804</v>
          </cell>
          <cell r="B1630" t="str">
            <v>RODAPE PLANO PARA PISO VINILICO, H = 5 CM</v>
          </cell>
          <cell r="C1630" t="str">
            <v>M</v>
          </cell>
          <cell r="D1630">
            <v>15.78</v>
          </cell>
        </row>
        <row r="1631">
          <cell r="A1631">
            <v>4806</v>
          </cell>
          <cell r="B1631" t="str">
            <v>TESTEIRA ANTIDERRAPANTE PARA PISO VINILICO *5 X 2,5* CM, E = 2 MM</v>
          </cell>
          <cell r="C1631" t="str">
            <v>M</v>
          </cell>
          <cell r="D1631">
            <v>11.93</v>
          </cell>
        </row>
        <row r="1632">
          <cell r="A1632">
            <v>4812</v>
          </cell>
          <cell r="B1632" t="str">
            <v>PLACA DE GESSO PARA FORRO, DE  *60 X 60* CM E ESPESSURA DE 12 MM (30 MM NAS BORDAS) SEM COLOCACAO</v>
          </cell>
          <cell r="C1632" t="str">
            <v>M2</v>
          </cell>
          <cell r="D1632">
            <v>15</v>
          </cell>
        </row>
        <row r="1633">
          <cell r="A1633">
            <v>4813</v>
          </cell>
          <cell r="B1633" t="str">
            <v>PLACA DE OBRA (PARA CONSTRUCAO CIVIL) EM CHAPA GALVANIZADA *N. 22*, DE *2,0 X 1,125* M</v>
          </cell>
          <cell r="C1633" t="str">
            <v>M2</v>
          </cell>
          <cell r="D1633">
            <v>300</v>
          </cell>
        </row>
        <row r="1634">
          <cell r="A1634">
            <v>4814</v>
          </cell>
          <cell r="B1634" t="str">
            <v>APARELHO SINALIZADOR LUMINOSO COM LED, PARA SAIDA GARAGEM, COM 2 LENTES EM POLICARBONATO, BIVOLT (INCLUI SUPORTE DE FIXACAO)</v>
          </cell>
          <cell r="C1634" t="str">
            <v>UN</v>
          </cell>
          <cell r="D1634">
            <v>70.489999999999995</v>
          </cell>
        </row>
        <row r="1635">
          <cell r="A1635">
            <v>4815</v>
          </cell>
          <cell r="B1635" t="str">
            <v>BALDE VERMELHO PARA SINALIZACAO DE VIAS</v>
          </cell>
          <cell r="C1635" t="str">
            <v>UN</v>
          </cell>
          <cell r="D1635">
            <v>4.53</v>
          </cell>
        </row>
        <row r="1636">
          <cell r="A1636">
            <v>4818</v>
          </cell>
          <cell r="B1636" t="str">
            <v>PISO/ REVESTIMENTO EM MARMORE, POLIDO, BRANCO COMUM, FORMATO MENOR OU IGUAL A 3025 CM2, E = *2* CM</v>
          </cell>
          <cell r="C1636" t="str">
            <v>M2</v>
          </cell>
          <cell r="D1636">
            <v>110</v>
          </cell>
        </row>
        <row r="1637">
          <cell r="A1637">
            <v>4822</v>
          </cell>
          <cell r="B1637" t="str">
            <v>PISO/ REVESTIMENTO EM MARMORE, POLIDO, BRANCO COMUM, FORMATO MAIOR OU IGUAL A 3025 CM2, E = *2* CM</v>
          </cell>
          <cell r="C1637" t="str">
            <v>M2</v>
          </cell>
          <cell r="D1637">
            <v>107.01</v>
          </cell>
        </row>
        <row r="1638">
          <cell r="A1638">
            <v>4823</v>
          </cell>
          <cell r="B1638" t="str">
            <v>MASSA PLASTICA PARA MARMORE/GRANITO</v>
          </cell>
          <cell r="C1638" t="str">
            <v>KG</v>
          </cell>
          <cell r="D1638">
            <v>31.89</v>
          </cell>
        </row>
        <row r="1639">
          <cell r="A1639">
            <v>4824</v>
          </cell>
          <cell r="B1639" t="str">
            <v>GRANILHA/ GRANA/ PEDRISCO OU AGREGADO EM MARMORE/ GRANITO/ QUARTZO E CALCARIO, PRETO, CINZA, PALHA OU BRANCO</v>
          </cell>
          <cell r="C1639" t="str">
            <v>KG</v>
          </cell>
          <cell r="D1639">
            <v>0.15</v>
          </cell>
        </row>
        <row r="1640">
          <cell r="A1640">
            <v>4825</v>
          </cell>
          <cell r="B1640" t="str">
            <v>PEITORIL/ SOLEIRA EM MARMORE, POLIDO, BRANCO COMUM, L= *25* CM, E=  *3* CM, CORTE RETO</v>
          </cell>
          <cell r="C1640" t="str">
            <v>M</v>
          </cell>
          <cell r="D1640">
            <v>38.659999999999997</v>
          </cell>
        </row>
        <row r="1641">
          <cell r="A1641">
            <v>4826</v>
          </cell>
          <cell r="B1641" t="str">
            <v>PEITORIL EM MARMORE, POLIDO, BRANCO COMUM, L= *15* CM, E=  *3* CM, CORTE RETO</v>
          </cell>
          <cell r="C1641" t="str">
            <v>M</v>
          </cell>
          <cell r="D1641">
            <v>27.93</v>
          </cell>
        </row>
        <row r="1642">
          <cell r="A1642">
            <v>4828</v>
          </cell>
          <cell r="B1642" t="str">
            <v>SOLEIRA/ PEITORIL EM MARMORE, POLIDO, BRANCO COMUM, L= *15* CM, E=  *2* CM,  CORTE RETO</v>
          </cell>
          <cell r="C1642" t="str">
            <v>M</v>
          </cell>
          <cell r="D1642">
            <v>19.54</v>
          </cell>
        </row>
        <row r="1643">
          <cell r="A1643">
            <v>4829</v>
          </cell>
          <cell r="B1643" t="str">
            <v>RODAPE EM MARMORE, POLIDO, BRANCO COMUM, L= *7* CM, E=  *2* CM, CORTE RETO</v>
          </cell>
          <cell r="C1643" t="str">
            <v>M</v>
          </cell>
          <cell r="D1643">
            <v>13.09</v>
          </cell>
        </row>
        <row r="1644">
          <cell r="A1644">
            <v>4888</v>
          </cell>
          <cell r="B1644" t="str">
            <v>PLUG OU BUJAO DE FERRO GALVANIZADO, DE 1/2"</v>
          </cell>
          <cell r="C1644" t="str">
            <v>UN</v>
          </cell>
          <cell r="D1644">
            <v>2.81</v>
          </cell>
        </row>
        <row r="1645">
          <cell r="A1645">
            <v>4889</v>
          </cell>
          <cell r="B1645" t="str">
            <v>PLUG OU BUJAO DE FERRO GALVANIZADO, DE 3/4"</v>
          </cell>
          <cell r="C1645" t="str">
            <v>UN</v>
          </cell>
          <cell r="D1645">
            <v>3.81</v>
          </cell>
        </row>
        <row r="1646">
          <cell r="A1646">
            <v>4890</v>
          </cell>
          <cell r="B1646" t="str">
            <v>PLUG OU BUJAO DE FERRO GALVANIZADO, DE 1"</v>
          </cell>
          <cell r="C1646" t="str">
            <v>UN</v>
          </cell>
          <cell r="D1646">
            <v>5.29</v>
          </cell>
        </row>
        <row r="1647">
          <cell r="A1647">
            <v>4891</v>
          </cell>
          <cell r="B1647" t="str">
            <v>PLUG OU BUJAO DE FERRO GALVANIZADO, DE 2"</v>
          </cell>
          <cell r="C1647" t="str">
            <v>UN</v>
          </cell>
          <cell r="D1647">
            <v>14.25</v>
          </cell>
        </row>
        <row r="1648">
          <cell r="A1648">
            <v>4892</v>
          </cell>
          <cell r="B1648" t="str">
            <v>PLUG OU BUJAO DE FERRO GALVANIZADO, DE 3"</v>
          </cell>
          <cell r="C1648" t="str">
            <v>UN</v>
          </cell>
          <cell r="D1648">
            <v>39.9</v>
          </cell>
        </row>
        <row r="1649">
          <cell r="A1649">
            <v>4893</v>
          </cell>
          <cell r="B1649" t="str">
            <v>PLUG OU BUJAO DE FERRO GALVANIZADO, DE 1 1/2"</v>
          </cell>
          <cell r="C1649" t="str">
            <v>UN</v>
          </cell>
          <cell r="D1649">
            <v>9.64</v>
          </cell>
        </row>
        <row r="1650">
          <cell r="A1650">
            <v>4894</v>
          </cell>
          <cell r="B1650" t="str">
            <v>PLUG OU BUJAO DE FERRO GALVANIZADO, DE 1 1/4"</v>
          </cell>
          <cell r="C1650" t="str">
            <v>UN</v>
          </cell>
          <cell r="D1650">
            <v>8.27</v>
          </cell>
        </row>
        <row r="1651">
          <cell r="A1651">
            <v>4895</v>
          </cell>
          <cell r="B1651" t="str">
            <v>PLUG PVC ROSCAVEL,  1/2",  AGUA FRIA PREDIAL (NBR 5648)</v>
          </cell>
          <cell r="C1651" t="str">
            <v>UN</v>
          </cell>
          <cell r="D1651">
            <v>0.6</v>
          </cell>
        </row>
        <row r="1652">
          <cell r="A1652">
            <v>4896</v>
          </cell>
          <cell r="B1652" t="str">
            <v>PLUG PVC, ROSCAVEL 3/4", PARA  AGUA FRIA PREDIAL</v>
          </cell>
          <cell r="C1652" t="str">
            <v>UN</v>
          </cell>
          <cell r="D1652">
            <v>0.54</v>
          </cell>
        </row>
        <row r="1653">
          <cell r="A1653">
            <v>4897</v>
          </cell>
          <cell r="B1653" t="str">
            <v>PLUG PVC, ROSCAVEL 1", PARA AGUA FRIA PREDIAL</v>
          </cell>
          <cell r="C1653" t="str">
            <v>UN</v>
          </cell>
          <cell r="D1653">
            <v>1.27</v>
          </cell>
        </row>
        <row r="1654">
          <cell r="A1654">
            <v>4898</v>
          </cell>
          <cell r="B1654" t="str">
            <v>PLUG PVC, ROSCAVEL, 1 1/4",  AGUA FRIA PREDIAL</v>
          </cell>
          <cell r="C1654" t="str">
            <v>UN</v>
          </cell>
          <cell r="D1654">
            <v>1.6</v>
          </cell>
        </row>
        <row r="1655">
          <cell r="A1655">
            <v>4899</v>
          </cell>
          <cell r="B1655" t="str">
            <v>PLUG PVC, ROSCAVEL, 2",  AGUA FRIA PREDIAL</v>
          </cell>
          <cell r="C1655" t="str">
            <v>UN</v>
          </cell>
          <cell r="D1655">
            <v>5.01</v>
          </cell>
        </row>
        <row r="1656">
          <cell r="A1656">
            <v>4900</v>
          </cell>
          <cell r="B1656" t="str">
            <v>PLUG PVC, ROSCAVEL, 1 1/2",  AGUA FRIA PREDIAL</v>
          </cell>
          <cell r="C1656" t="str">
            <v>UN</v>
          </cell>
          <cell r="D1656">
            <v>3.68</v>
          </cell>
        </row>
        <row r="1657">
          <cell r="A1657">
            <v>4902</v>
          </cell>
          <cell r="B1657" t="str">
            <v>PLUG PVC, JE, DN 150 MM, PARA REDE COLETORA ESGOTO (NBR 10569)</v>
          </cell>
          <cell r="C1657" t="str">
            <v>UN</v>
          </cell>
          <cell r="D1657">
            <v>27</v>
          </cell>
        </row>
        <row r="1658">
          <cell r="A1658">
            <v>4903</v>
          </cell>
          <cell r="B1658" t="str">
            <v>PLUG PVC, JE, DN 350 MM, PARA REDE COLETORA ESGOTO (NBR 10569)</v>
          </cell>
          <cell r="C1658" t="str">
            <v>UN</v>
          </cell>
          <cell r="D1658">
            <v>140.1</v>
          </cell>
        </row>
        <row r="1659">
          <cell r="A1659">
            <v>4904</v>
          </cell>
          <cell r="B1659" t="str">
            <v>PLUG PVC,  JE, DN 300 MM, PARA REDE COLETORA ESGOTO (NBR 10569)</v>
          </cell>
          <cell r="C1659" t="str">
            <v>UN</v>
          </cell>
          <cell r="D1659">
            <v>96.27</v>
          </cell>
        </row>
        <row r="1660">
          <cell r="A1660">
            <v>4905</v>
          </cell>
          <cell r="B1660" t="str">
            <v>PLUG PVC,  JE, DN 400 MM, PARA REDE COLETORA ESGOTO ( NBR 10569)</v>
          </cell>
          <cell r="C1660" t="str">
            <v>UN</v>
          </cell>
          <cell r="D1660">
            <v>157.01</v>
          </cell>
        </row>
        <row r="1661">
          <cell r="A1661">
            <v>4907</v>
          </cell>
          <cell r="B1661" t="str">
            <v>PLUG PVC,  JE, DN 100 MM, PARA REDE COLETORA ESGOTO (NBR 10569)</v>
          </cell>
          <cell r="C1661" t="str">
            <v>UN</v>
          </cell>
          <cell r="D1661">
            <v>11.92</v>
          </cell>
        </row>
        <row r="1662">
          <cell r="A1662">
            <v>4908</v>
          </cell>
          <cell r="B1662" t="str">
            <v>PLUG PVC, JE, DN 200 MM, PARA REDE COLETORA ESGOTO (NBR 10569)</v>
          </cell>
          <cell r="C1662" t="str">
            <v>UN</v>
          </cell>
          <cell r="D1662">
            <v>38.86</v>
          </cell>
        </row>
        <row r="1663">
          <cell r="A1663">
            <v>4909</v>
          </cell>
          <cell r="B1663" t="str">
            <v>PLUG PVC, JE, DN 250 MM, PARA REDE COLETORA ESGOTO (NBR 10569)</v>
          </cell>
          <cell r="C1663" t="str">
            <v>UN</v>
          </cell>
          <cell r="D1663">
            <v>71.23</v>
          </cell>
        </row>
        <row r="1664">
          <cell r="A1664">
            <v>4910</v>
          </cell>
          <cell r="B1664" t="str">
            <v>PORTA DE ENROLAR MANUAL COMPLETA, PERFIL MEIA CANA CEGA, EM ACO GALVANIZADO NATURAL, CHAPA NUMERO 24 (SEM INSTALACAO)</v>
          </cell>
          <cell r="C1664" t="str">
            <v>M2</v>
          </cell>
          <cell r="D1664">
            <v>250</v>
          </cell>
        </row>
        <row r="1665">
          <cell r="A1665">
            <v>4911</v>
          </cell>
          <cell r="B1665" t="str">
            <v>PORTA DE ENROLAR MANUAL COMPLETA, ARTICULADA RAIADA LARGA, EM ACO GALVANIZADO NATURAL, CHAPA NUMERO 24 (SEM INSTALACAO)</v>
          </cell>
          <cell r="C1665" t="str">
            <v>M2</v>
          </cell>
          <cell r="D1665">
            <v>250</v>
          </cell>
        </row>
        <row r="1666">
          <cell r="A1666">
            <v>4912</v>
          </cell>
          <cell r="B1666" t="str">
            <v>CANTONEIRA DE ACO 3 "  X  3 "  X  1/4 "</v>
          </cell>
          <cell r="C1666" t="str">
            <v>KG</v>
          </cell>
          <cell r="D1666">
            <v>3.54</v>
          </cell>
        </row>
        <row r="1667">
          <cell r="A1667">
            <v>4914</v>
          </cell>
          <cell r="B1667" t="str">
            <v>PORTA DE ABRIR EM ALUMINIO COM LAMBRI HORIZONTAL/LAMINADA, ACABAMENTO ANODIZADO NATURAL, SEM GUARNICAO/ALIZAR/VISTA</v>
          </cell>
          <cell r="C1667" t="str">
            <v>M2</v>
          </cell>
          <cell r="D1667">
            <v>962.28</v>
          </cell>
        </row>
        <row r="1668">
          <cell r="A1668">
            <v>4917</v>
          </cell>
          <cell r="B1668" t="str">
            <v>PORTA DE ABRIR EM ALUMINIO TIPO VENEZIANA, ACABAMENTO ANODIZADO NATURAL, SEM GUARNICAO/ALIZAR/VISTA</v>
          </cell>
          <cell r="C1668" t="str">
            <v>M2</v>
          </cell>
          <cell r="D1668">
            <v>664.56</v>
          </cell>
        </row>
        <row r="1669">
          <cell r="A1669">
            <v>4922</v>
          </cell>
          <cell r="B1669" t="str">
            <v>PORTA DE CORRER EM ALUMINIO, DUAS FOLHAS MOVEIS COM VIDRO, FECHADURA E PUXADOR EMBUTIDO, ACABAMENTO ANODIZADO NATURAL, SEM GUARNICAO/ALIZAR/VISTA</v>
          </cell>
          <cell r="C1669" t="str">
            <v>M2</v>
          </cell>
          <cell r="D1669">
            <v>616.44000000000005</v>
          </cell>
        </row>
        <row r="1670">
          <cell r="A1670">
            <v>4929</v>
          </cell>
          <cell r="B1670" t="str">
            <v>!EM PROCESSO DE DESATIVACAO! PORTA DE ABRIR EM FERRO (TIPO CHAPA NUMERO 18), COM ALMOFADA E GUARNICAO, SEM BASCULA, DE *0,87 X 2,10* M.</v>
          </cell>
          <cell r="C1670" t="str">
            <v>M2</v>
          </cell>
          <cell r="D1670">
            <v>389.04</v>
          </cell>
        </row>
        <row r="1671">
          <cell r="A1671">
            <v>4930</v>
          </cell>
          <cell r="B1671" t="str">
            <v>PORTA DE ABRIR EM GRADIL COM BARRA CHATA 3 CM X 1/4", COM REQUADRO E GUARNICAO - COMPLETO - ACABAMENTO NATURAL</v>
          </cell>
          <cell r="C1671" t="str">
            <v>M2</v>
          </cell>
          <cell r="D1671">
            <v>351.75</v>
          </cell>
        </row>
        <row r="1672">
          <cell r="A1672">
            <v>4931</v>
          </cell>
          <cell r="B1672" t="str">
            <v>!EM PROCESSO DE DESATIVACAO! PORTA FERRO ABRIR TP CHAPA C/ GUARNICAO 70 X 210CM</v>
          </cell>
          <cell r="C1672" t="str">
            <v>UN</v>
          </cell>
          <cell r="D1672">
            <v>351.3</v>
          </cell>
        </row>
        <row r="1673">
          <cell r="A1673">
            <v>4939</v>
          </cell>
          <cell r="B1673" t="str">
            <v>!EM PROCESSO DE DESATIVACAO! PORTA FERRO ABRIR TP QUADRICULADA C/ GUARNICAO 87 X 210CM</v>
          </cell>
          <cell r="C1673" t="str">
            <v>M2</v>
          </cell>
          <cell r="D1673">
            <v>390.56</v>
          </cell>
        </row>
        <row r="1674">
          <cell r="A1674">
            <v>4943</v>
          </cell>
          <cell r="B1674" t="str">
            <v>PORTA DE ENROLAR MANUAL COMPLETA, PERFIL MEIA CANA VAZADA TIJOLINHO, EM ACO GALVANIZADO NATURAL, CHAPA NUMERO 24 (SEM INSTALACAO)</v>
          </cell>
          <cell r="C1674" t="str">
            <v>M2</v>
          </cell>
          <cell r="D1674">
            <v>396.8</v>
          </cell>
        </row>
        <row r="1675">
          <cell r="A1675">
            <v>4944</v>
          </cell>
          <cell r="B1675" t="str">
            <v>PORTA GRADE DE ENROLAR MANUAL COMPLETA, PERFIL TUBULAR TIJOLINHO 3/4 ", EM ACO GALVANIZADO NATURAL (SEM INSTALACAO)</v>
          </cell>
          <cell r="C1675" t="str">
            <v>M2</v>
          </cell>
          <cell r="D1675">
            <v>486.63</v>
          </cell>
        </row>
        <row r="1676">
          <cell r="A1676">
            <v>4947</v>
          </cell>
          <cell r="B1676" t="str">
            <v>PORTAO BASCULANTE MANUAL EM ACO GALVANIZADO NATURAL, TIPO LAMBRIL COM REQUADRO/BATENTE, CHAPA NUMERO 26, INCLUI FECHADURA (SEM INSTALACAO)</v>
          </cell>
          <cell r="C1676" t="str">
            <v>M2</v>
          </cell>
          <cell r="D1676">
            <v>569</v>
          </cell>
        </row>
        <row r="1677">
          <cell r="A1677">
            <v>4948</v>
          </cell>
          <cell r="B1677" t="str">
            <v>PORTAO DE ABRIR EM GRADIL DE METALON REDONDO DE 3/4"  VERTICAL, COM REQUADRO, ACABAMENTO NATURAL - COMPLETO</v>
          </cell>
          <cell r="C1677" t="str">
            <v>M2</v>
          </cell>
          <cell r="D1677">
            <v>315</v>
          </cell>
        </row>
        <row r="1678">
          <cell r="A1678">
            <v>4958</v>
          </cell>
          <cell r="B1678" t="str">
            <v>PORTA DE MADEIRA, FOLHA MEDIA (NBR 15930), E = 35 MM, NUCLEO SARRAFEADO, CAPA FRISADA EM HDF, ACABAMENTO MELAMINICO EM PADRAO MADEIRA</v>
          </cell>
          <cell r="C1678" t="str">
            <v>M2</v>
          </cell>
          <cell r="D1678">
            <v>124.15</v>
          </cell>
        </row>
        <row r="1679">
          <cell r="A1679">
            <v>4962</v>
          </cell>
          <cell r="B1679" t="str">
            <v>PORTA DE MADEIRA, FOLHA MEDIA (NBR 15930) DE 70 X 210 CM, E = 35 MM, NUCLEO SARRAFEADO, CAPA FRISADA EM HDF, ACABAMENTO MELAMINICO EM PADRAO MADEIRA</v>
          </cell>
          <cell r="C1679" t="str">
            <v>UN</v>
          </cell>
          <cell r="D1679">
            <v>191.48</v>
          </cell>
        </row>
        <row r="1680">
          <cell r="A1680">
            <v>4964</v>
          </cell>
          <cell r="B1680" t="str">
            <v>PORTA DE MADEIRA, FOLHA MEDIA (NBR 15930) DE 80 X 210 CM, E = 35 MM, NUCLEO SARRAFEADO, CAPA FRISADA EM HDF, ACABAMENTO MELAMINICO EM PADRAO MADEIRA</v>
          </cell>
          <cell r="C1680" t="str">
            <v>UN</v>
          </cell>
          <cell r="D1680">
            <v>232.52</v>
          </cell>
        </row>
        <row r="1681">
          <cell r="A1681">
            <v>4969</v>
          </cell>
          <cell r="B1681" t="str">
            <v>PORTA MADEIRA REGIONAL 1A VENEZIANA 80 X 210 X 3CM</v>
          </cell>
          <cell r="C1681" t="str">
            <v>M2</v>
          </cell>
          <cell r="D1681">
            <v>462.86</v>
          </cell>
        </row>
        <row r="1682">
          <cell r="A1682">
            <v>4977</v>
          </cell>
          <cell r="B1682" t="str">
            <v>PORTA DE MADEIRA TIPO VENEZIANA, EUCALIPTO OU SIMILAR DA REGIAO, E = *3,5* CM</v>
          </cell>
          <cell r="C1682" t="str">
            <v>M2</v>
          </cell>
          <cell r="D1682">
            <v>256.82</v>
          </cell>
        </row>
        <row r="1683">
          <cell r="A1683">
            <v>4981</v>
          </cell>
          <cell r="B1683" t="str">
            <v>PORTA DE MADEIRA, FOLHA MEDIA (NBR 15930) DE 70 X 210 CM, E = 35 MM, NUCLEO SARRAFEADO, CAPA LISA EM HDF, ACABAMENTO EM LAMINADO NATURAL PARA VERNIZ</v>
          </cell>
          <cell r="C1683" t="str">
            <v>UN</v>
          </cell>
          <cell r="D1683">
            <v>135.41</v>
          </cell>
        </row>
        <row r="1684">
          <cell r="A1684">
            <v>4982</v>
          </cell>
          <cell r="B1684" t="str">
            <v>PORTA DE MADEIRA, FOLHA MEDIA (NBR 15930) DE 100 X 210 CM, E = 35 MM, NUCLEO SARRAFEADO, CAPA LISA EM HDF, ACABAMENTO EM PRIMER PARA PINTURA</v>
          </cell>
          <cell r="C1684" t="str">
            <v>UN</v>
          </cell>
          <cell r="D1684">
            <v>201.74</v>
          </cell>
        </row>
        <row r="1685">
          <cell r="A1685">
            <v>4987</v>
          </cell>
          <cell r="B1685" t="str">
            <v>PORTA DE MADEIRA, FOLHA MEDIA (NBR 15930) DE 90 X 210 CM, E = 35 MM, NUCLEO SARRAFEADO, CAPA LISA EM HDF, ACABAMENTO EM LAMINADO NATURAL PARA VERNIZ</v>
          </cell>
          <cell r="C1685" t="str">
            <v>UN</v>
          </cell>
          <cell r="D1685">
            <v>211.86</v>
          </cell>
        </row>
        <row r="1686">
          <cell r="A1686">
            <v>4989</v>
          </cell>
          <cell r="B1686" t="str">
            <v>PORTA DE MADEIRA, FOLHA MEDIA (NBR 15930) DE 100 X 210 CM, E = 35 MM, NUCLEO SARRAFEADO, CAPA LISA EM HDF, ACABAMENTO EM LAMINADO NATURAL PARA VERNIZ</v>
          </cell>
          <cell r="C1686" t="str">
            <v>UN</v>
          </cell>
          <cell r="D1686">
            <v>232.38</v>
          </cell>
        </row>
        <row r="1687">
          <cell r="A1687">
            <v>4992</v>
          </cell>
          <cell r="B1687" t="str">
            <v>PORTA DE MADEIRA, FOLHA MEDIA (NBR 15930) DE 80 X 210 CM, E = 35 MM, NUCLEO SARRAFEADO, CAPA LISA EM HDF, ACABAMENTO EM LAMINADO NATURAL PARA VERNIZ</v>
          </cell>
          <cell r="C1687" t="str">
            <v>UN</v>
          </cell>
          <cell r="D1687">
            <v>230.6</v>
          </cell>
        </row>
        <row r="1688">
          <cell r="A1688">
            <v>4998</v>
          </cell>
          <cell r="B1688" t="str">
            <v>PORTA TIPO MEXICANA DE MADEIRA MACICA DE 1A. QUALIDADE, DE *0,80 X 2,10 X 0,035* M</v>
          </cell>
          <cell r="C1688" t="str">
            <v>M2</v>
          </cell>
          <cell r="D1688">
            <v>476.16</v>
          </cell>
        </row>
        <row r="1689">
          <cell r="A1689">
            <v>5002</v>
          </cell>
          <cell r="B1689" t="str">
            <v>PORTA MADEIRA REGIONAL 3A CORRER P/ VIDRO E = 3CM</v>
          </cell>
          <cell r="C1689" t="str">
            <v>M2</v>
          </cell>
          <cell r="D1689">
            <v>468.21</v>
          </cell>
        </row>
        <row r="1690">
          <cell r="A1690">
            <v>5020</v>
          </cell>
          <cell r="B1690" t="str">
            <v>PORTA DE MADEIRA, FOLHA MEDIA (NBR 15930) DE 60 X 210 CM, E = 35 MM, NUCLEO SARRAFEADO, CAPA LISA EM HDF, ACABAMENTO LAMINADO NATURAL PARA VERNIZ</v>
          </cell>
          <cell r="C1690" t="str">
            <v>UN</v>
          </cell>
          <cell r="D1690">
            <v>196.55</v>
          </cell>
        </row>
        <row r="1691">
          <cell r="A1691">
            <v>5028</v>
          </cell>
          <cell r="B1691" t="str">
            <v>PORTA QUADRICULADA DE MADEIRA-DE-LEI (ANGELIM OU EQUIVALENTE REGIONAL), DE CORRER PARA VIDRO E = *3,5* CM</v>
          </cell>
          <cell r="C1691" t="str">
            <v>M2</v>
          </cell>
          <cell r="D1691">
            <v>393.56</v>
          </cell>
        </row>
        <row r="1692">
          <cell r="A1692">
            <v>5031</v>
          </cell>
          <cell r="B1692" t="str">
            <v>VIDRO TEMPERADO INCOLOR PARA PORTA DE ABRIR, E = 10 MM (SEM FERRAGENS E SEM COLOCACAO)</v>
          </cell>
          <cell r="C1692" t="str">
            <v>M2</v>
          </cell>
          <cell r="D1692">
            <v>210</v>
          </cell>
        </row>
        <row r="1693">
          <cell r="A1693">
            <v>5033</v>
          </cell>
          <cell r="B1693" t="str">
            <v>POSTE DE CONCRETO DUPLO T, TIPO B, 300 KG, H = 9 M (NBR 8451)</v>
          </cell>
          <cell r="C1693" t="str">
            <v>UN</v>
          </cell>
          <cell r="D1693">
            <v>548.66</v>
          </cell>
        </row>
        <row r="1694">
          <cell r="A1694">
            <v>5034</v>
          </cell>
          <cell r="B1694" t="str">
            <v>POSTE DE CONCRETO CIRCULAR, 600 KG, H = 10 M (NBR 8451)</v>
          </cell>
          <cell r="C1694" t="str">
            <v>UN</v>
          </cell>
          <cell r="D1694">
            <v>1060.57</v>
          </cell>
        </row>
        <row r="1695">
          <cell r="A1695">
            <v>5035</v>
          </cell>
          <cell r="B1695" t="str">
            <v>POSTE DE CONCRETO CIRCULAR, 400 KG, H = 11 M (NBR 8451)</v>
          </cell>
          <cell r="C1695" t="str">
            <v>UN</v>
          </cell>
          <cell r="D1695">
            <v>982.72</v>
          </cell>
        </row>
        <row r="1696">
          <cell r="A1696">
            <v>5036</v>
          </cell>
          <cell r="B1696" t="str">
            <v>POSTE DE CONCRETO CIRCULAR, 400 KG, H = 14 M (NBR 8451)</v>
          </cell>
          <cell r="C1696" t="str">
            <v>UN</v>
          </cell>
          <cell r="D1696">
            <v>1640.49</v>
          </cell>
        </row>
        <row r="1697">
          <cell r="A1697">
            <v>5037</v>
          </cell>
          <cell r="B1697" t="str">
            <v>POSTE DE CONCRETO DUPLO T, TIPO D, 100 KG, H = 7 M (NBR 8451)</v>
          </cell>
          <cell r="C1697" t="str">
            <v>UN</v>
          </cell>
          <cell r="D1697">
            <v>278.36</v>
          </cell>
        </row>
        <row r="1698">
          <cell r="A1698">
            <v>5038</v>
          </cell>
          <cell r="B1698" t="str">
            <v>POSTE DE CONCRETO DUPLO T, TIPO D, 200 KG, H = 9 M (NBR 8451)</v>
          </cell>
          <cell r="C1698" t="str">
            <v>UN</v>
          </cell>
          <cell r="D1698">
            <v>447.15</v>
          </cell>
        </row>
        <row r="1699">
          <cell r="A1699">
            <v>5040</v>
          </cell>
          <cell r="B1699" t="str">
            <v>POSTE DE CONCRETO CIRCULAR, 100 KG, H = 5 M (NBR 8451)</v>
          </cell>
          <cell r="C1699" t="str">
            <v>UN</v>
          </cell>
          <cell r="D1699">
            <v>212.88</v>
          </cell>
        </row>
        <row r="1700">
          <cell r="A1700">
            <v>5041</v>
          </cell>
          <cell r="B1700" t="str">
            <v>POSTE DE CONCRETO CIRCULAR, 300 KG, H = 5 M (NBR 8451)</v>
          </cell>
          <cell r="C1700" t="str">
            <v>UN</v>
          </cell>
          <cell r="D1700">
            <v>285.3</v>
          </cell>
        </row>
        <row r="1701">
          <cell r="A1701">
            <v>5042</v>
          </cell>
          <cell r="B1701" t="str">
            <v>POSTE DE CONCRETO CIRCULAR, 200 KG, H = 7 M (NBR 8451)</v>
          </cell>
          <cell r="C1701" t="str">
            <v>UN</v>
          </cell>
          <cell r="D1701">
            <v>401.61</v>
          </cell>
        </row>
        <row r="1702">
          <cell r="A1702">
            <v>5043</v>
          </cell>
          <cell r="B1702" t="str">
            <v>POSTE DE CONCRETO CIRCULAR, 300 KG, H = 7 M (NBR 8451)</v>
          </cell>
          <cell r="C1702" t="str">
            <v>UN</v>
          </cell>
          <cell r="D1702">
            <v>492.69</v>
          </cell>
        </row>
        <row r="1703">
          <cell r="A1703">
            <v>5044</v>
          </cell>
          <cell r="B1703" t="str">
            <v>POSTE DE CONCRETO CIRCULAR, 200 KG, H = 9 M (NBR 8451)</v>
          </cell>
          <cell r="C1703" t="str">
            <v>UN</v>
          </cell>
          <cell r="D1703">
            <v>543.16999999999996</v>
          </cell>
        </row>
        <row r="1704">
          <cell r="A1704">
            <v>5045</v>
          </cell>
          <cell r="B1704" t="str">
            <v>POSTE DE CONCRETO CIRCULAR, 200 KG, H = 11 M (NBR 8451)</v>
          </cell>
          <cell r="C1704" t="str">
            <v>UN</v>
          </cell>
          <cell r="D1704">
            <v>769.9</v>
          </cell>
        </row>
        <row r="1705">
          <cell r="A1705">
            <v>5047</v>
          </cell>
          <cell r="B1705" t="str">
            <v>CHAVE FUSIVEL DE DISTRIBUICAO 15,0KV/100A</v>
          </cell>
          <cell r="C1705" t="str">
            <v>UN</v>
          </cell>
          <cell r="D1705">
            <v>128.99</v>
          </cell>
        </row>
        <row r="1706">
          <cell r="A1706">
            <v>5048</v>
          </cell>
          <cell r="B1706" t="str">
            <v>CHAVE FUSIVEL DE DISTRIBUICAO 34,5KV/100A</v>
          </cell>
          <cell r="C1706" t="str">
            <v>UN</v>
          </cell>
          <cell r="D1706">
            <v>173.78</v>
          </cell>
        </row>
        <row r="1707">
          <cell r="A1707">
            <v>5050</v>
          </cell>
          <cell r="B1707" t="str">
            <v>POSTE CONICO CONTINUO EM ACO GALVANIZADO, RETO, FLANGEADO,  H = 3 M, DIAMETRO INFERIOR = *95* MM</v>
          </cell>
          <cell r="C1707" t="str">
            <v>UN</v>
          </cell>
          <cell r="D1707">
            <v>296.08999999999997</v>
          </cell>
        </row>
        <row r="1708">
          <cell r="A1708">
            <v>5051</v>
          </cell>
          <cell r="B1708" t="str">
            <v>POSTE CONICO CONTINUO EM ACO GALVANIZADO, CURVO, BRACO SIMPLES, ENGASTADO, H = 9 M, DIAMETRO INFERIOR = *135* MM</v>
          </cell>
          <cell r="C1708" t="str">
            <v>UN</v>
          </cell>
          <cell r="D1708">
            <v>1150.92</v>
          </cell>
        </row>
        <row r="1709">
          <cell r="A1709">
            <v>5052</v>
          </cell>
          <cell r="B1709" t="str">
            <v>POSTE CONICO CONTINUO EM ACO GALVANIZADO, CURVO, BRACO SIMPLES, FLANGEADO, H = 7 M, DIAMETRO INFERIOR = *125* MM</v>
          </cell>
          <cell r="C1709" t="str">
            <v>UN</v>
          </cell>
          <cell r="D1709">
            <v>857.5</v>
          </cell>
        </row>
        <row r="1710">
          <cell r="A1710">
            <v>5053</v>
          </cell>
          <cell r="B1710" t="str">
            <v>POSTE DE CONCRETO CIRCULAR, 300 KG, H = 9 M (NBR 8451)</v>
          </cell>
          <cell r="C1710" t="str">
            <v>UN</v>
          </cell>
          <cell r="D1710">
            <v>601.05999999999995</v>
          </cell>
        </row>
        <row r="1711">
          <cell r="A1711">
            <v>5054</v>
          </cell>
          <cell r="B1711" t="str">
            <v>POSTE DE CONCRETO CIRCULAR, 100 KG, H = 7 M (NBR 8451)</v>
          </cell>
          <cell r="C1711" t="str">
            <v>UN</v>
          </cell>
          <cell r="D1711">
            <v>310.54000000000002</v>
          </cell>
        </row>
        <row r="1712">
          <cell r="A1712">
            <v>5055</v>
          </cell>
          <cell r="B1712" t="str">
            <v>POSTE DE CONCRETO CIRCULAR, 300 KG, H = 11 M (NBR 8451)</v>
          </cell>
          <cell r="C1712" t="str">
            <v>UN</v>
          </cell>
          <cell r="D1712">
            <v>772.24</v>
          </cell>
        </row>
        <row r="1713">
          <cell r="A1713">
            <v>5056</v>
          </cell>
          <cell r="B1713" t="str">
            <v>POSTE DE CONCRETO DUPLO T ,TIPO B, 500 KG, H = 9 M (NBR 8451)</v>
          </cell>
          <cell r="C1713" t="str">
            <v>UN</v>
          </cell>
          <cell r="D1713">
            <v>824.08</v>
          </cell>
        </row>
        <row r="1714">
          <cell r="A1714">
            <v>5057</v>
          </cell>
          <cell r="B1714" t="str">
            <v>POSTE DE CONCRETO DUPLO T, TIPO B, 300 KG, H = 10 M (NBR 8451)</v>
          </cell>
          <cell r="C1714" t="str">
            <v>UN</v>
          </cell>
          <cell r="D1714">
            <v>660.91</v>
          </cell>
        </row>
        <row r="1715">
          <cell r="A1715">
            <v>5059</v>
          </cell>
          <cell r="B1715" t="str">
            <v>POSTE DE CONCRETO CIRCULAR, 400 KG, H = 9 M (NBR 8451)</v>
          </cell>
          <cell r="C1715" t="str">
            <v>UN</v>
          </cell>
          <cell r="D1715">
            <v>768.58</v>
          </cell>
        </row>
        <row r="1716">
          <cell r="A1716">
            <v>5061</v>
          </cell>
          <cell r="B1716" t="str">
            <v>PREGO DE ACO POLIDO COM CABECA 18 X 27 (2 1/2 X 10)</v>
          </cell>
          <cell r="C1716" t="str">
            <v>KG</v>
          </cell>
          <cell r="D1716">
            <v>7.84</v>
          </cell>
        </row>
        <row r="1717">
          <cell r="A1717">
            <v>5062</v>
          </cell>
          <cell r="B1717" t="str">
            <v>PREGO DE ACO POLIDO COM CABECA 19 X 33 (3 X 9)</v>
          </cell>
          <cell r="C1717" t="str">
            <v>KG</v>
          </cell>
          <cell r="D1717">
            <v>8.08</v>
          </cell>
        </row>
        <row r="1718">
          <cell r="A1718">
            <v>5063</v>
          </cell>
          <cell r="B1718" t="str">
            <v>PREGO DE ACO POLIDO COM CABECA 14 X 18 (1 1/2 X 14)</v>
          </cell>
          <cell r="C1718" t="str">
            <v>KG</v>
          </cell>
          <cell r="D1718">
            <v>9.51</v>
          </cell>
        </row>
        <row r="1719">
          <cell r="A1719">
            <v>5065</v>
          </cell>
          <cell r="B1719" t="str">
            <v>PREGO DE ACO POLIDO COM CABECA 10 X 10 (7/8 X 17)</v>
          </cell>
          <cell r="C1719" t="str">
            <v>KG</v>
          </cell>
          <cell r="D1719">
            <v>15.17</v>
          </cell>
        </row>
        <row r="1720">
          <cell r="A1720">
            <v>5066</v>
          </cell>
          <cell r="B1720" t="str">
            <v>PREGO DE ACO POLIDO COM CABECA 12 X 12</v>
          </cell>
          <cell r="C1720" t="str">
            <v>KG</v>
          </cell>
          <cell r="D1720">
            <v>10.5</v>
          </cell>
        </row>
        <row r="1721">
          <cell r="A1721">
            <v>5067</v>
          </cell>
          <cell r="B1721" t="str">
            <v>PREGO DE ACO POLIDO COM CABECA 16 X 24 (2 1/4 X 12)</v>
          </cell>
          <cell r="C1721" t="str">
            <v>KG</v>
          </cell>
          <cell r="D1721">
            <v>8.5</v>
          </cell>
        </row>
        <row r="1722">
          <cell r="A1722">
            <v>5068</v>
          </cell>
          <cell r="B1722" t="str">
            <v>PREGO DE ACO POLIDO COM CABECA 17 X 21 (2 X 11)</v>
          </cell>
          <cell r="C1722" t="str">
            <v>KG</v>
          </cell>
          <cell r="D1722">
            <v>7.97</v>
          </cell>
        </row>
        <row r="1723">
          <cell r="A1723">
            <v>5069</v>
          </cell>
          <cell r="B1723" t="str">
            <v>PREGO DE ACO POLIDO COM CABECA 17 X 27 (2 1/2 X 11)</v>
          </cell>
          <cell r="C1723" t="str">
            <v>KG</v>
          </cell>
          <cell r="D1723">
            <v>8.1300000000000008</v>
          </cell>
        </row>
        <row r="1724">
          <cell r="A1724">
            <v>5070</v>
          </cell>
          <cell r="B1724" t="str">
            <v>PREGO DE ACO POLIDO COM CABECA 17 X 30 (2 3/4 X 11)</v>
          </cell>
          <cell r="C1724" t="str">
            <v>KG</v>
          </cell>
          <cell r="D1724">
            <v>8.2100000000000009</v>
          </cell>
        </row>
        <row r="1725">
          <cell r="A1725">
            <v>5071</v>
          </cell>
          <cell r="B1725" t="str">
            <v>PREGO DE ACO POLIDO COM CABECA 18 X 24 (2 1/4 X 10)</v>
          </cell>
          <cell r="C1725" t="str">
            <v>KG</v>
          </cell>
          <cell r="D1725">
            <v>7.97</v>
          </cell>
        </row>
        <row r="1726">
          <cell r="A1726">
            <v>5072</v>
          </cell>
          <cell r="B1726" t="str">
            <v>PREGO DE ACO POLIDO COM CABECA 10 X 11 (1 X 17)</v>
          </cell>
          <cell r="C1726" t="str">
            <v>KG</v>
          </cell>
          <cell r="D1726">
            <v>14.03</v>
          </cell>
        </row>
        <row r="1727">
          <cell r="A1727">
            <v>5073</v>
          </cell>
          <cell r="B1727" t="str">
            <v>PREGO DE ACO POLIDO COM CABECA 17 X 24 (2 1/4 X 11)</v>
          </cell>
          <cell r="C1727" t="str">
            <v>KG</v>
          </cell>
          <cell r="D1727">
            <v>8.1300000000000008</v>
          </cell>
        </row>
        <row r="1728">
          <cell r="A1728">
            <v>5074</v>
          </cell>
          <cell r="B1728" t="str">
            <v>PREGO DE ACO POLIDO COM CABECA 15 X 18 (1 1/2 X 13)</v>
          </cell>
          <cell r="C1728" t="str">
            <v>KG</v>
          </cell>
          <cell r="D1728">
            <v>8.93</v>
          </cell>
        </row>
        <row r="1729">
          <cell r="A1729">
            <v>5075</v>
          </cell>
          <cell r="B1729" t="str">
            <v>PREGO DE ACO POLIDO COM CABECA 18 X 30 (2 3/4 X 10)</v>
          </cell>
          <cell r="C1729" t="str">
            <v>KG</v>
          </cell>
          <cell r="D1729">
            <v>7.97</v>
          </cell>
        </row>
        <row r="1730">
          <cell r="A1730">
            <v>5076</v>
          </cell>
          <cell r="B1730" t="str">
            <v>GRAMPO DE ACO POLIDO 1 " X 9</v>
          </cell>
          <cell r="C1730" t="str">
            <v>KG</v>
          </cell>
          <cell r="D1730">
            <v>8.0500000000000007</v>
          </cell>
        </row>
        <row r="1731">
          <cell r="A1731">
            <v>5077</v>
          </cell>
          <cell r="B1731" t="str">
            <v>GRAMPO DE ACO POLIDO 7/8 " X 9</v>
          </cell>
          <cell r="C1731" t="str">
            <v>KG</v>
          </cell>
          <cell r="D1731">
            <v>8.9</v>
          </cell>
        </row>
        <row r="1732">
          <cell r="A1732">
            <v>5078</v>
          </cell>
          <cell r="B1732" t="str">
            <v>PREGO DE ACO POLIDO COM CABECA 16 X 27 (2 1/2 X 12)</v>
          </cell>
          <cell r="C1732" t="str">
            <v>KG</v>
          </cell>
          <cell r="D1732">
            <v>8.4</v>
          </cell>
        </row>
        <row r="1733">
          <cell r="A1733">
            <v>5080</v>
          </cell>
          <cell r="B1733" t="str">
            <v>PUXADOR CENTRAL, TIPO ALCA, EM ZAMAC CROMADO, COM ROSETAS, COMPRIMENTO *100* MM, PARA PORTA / JANELA EM MADEIRA OU METALICA - INCLUI PARAFUSOS</v>
          </cell>
          <cell r="C1733" t="str">
            <v>UN</v>
          </cell>
          <cell r="D1733">
            <v>10.130000000000001</v>
          </cell>
        </row>
        <row r="1734">
          <cell r="A1734">
            <v>5081</v>
          </cell>
          <cell r="B1734" t="str">
            <v>BORBOLETA EM LATAO FUNDIDO CROMADO, PARA TRAVAR JANELA TIPO GUILHOTINA</v>
          </cell>
          <cell r="C1734" t="str">
            <v>PAR</v>
          </cell>
          <cell r="D1734">
            <v>18.100000000000001</v>
          </cell>
        </row>
        <row r="1735">
          <cell r="A1735">
            <v>5085</v>
          </cell>
          <cell r="B1735" t="str">
            <v>CADEADO SIMPLES, EM LATAO MACICO CROMADO, LARGURA DE 35 MM,  HASTE DE ACO TEMPERADO, CEMENTADO (NAO LONGA), INCLUI 2 CHAVES</v>
          </cell>
          <cell r="C1735" t="str">
            <v>UN</v>
          </cell>
          <cell r="D1735">
            <v>16.05</v>
          </cell>
        </row>
        <row r="1736">
          <cell r="A1736">
            <v>5086</v>
          </cell>
          <cell r="B1736" t="str">
            <v>CORRENTE DE ELO CURTO COMUM, SOLDADA, GALVANIZADA, ESPESSURA DO ELO = 1/2" (12,5 MM)</v>
          </cell>
          <cell r="C1736" t="str">
            <v>KG</v>
          </cell>
          <cell r="D1736">
            <v>23.56</v>
          </cell>
        </row>
        <row r="1737">
          <cell r="A1737">
            <v>5088</v>
          </cell>
          <cell r="B1737" t="str">
            <v>PORTA CADEADO,  3 1/2", EM ACO ZINCADO, PRETO, PARA PORTAO E JANELA</v>
          </cell>
          <cell r="C1737" t="str">
            <v>UN</v>
          </cell>
          <cell r="D1737">
            <v>2.2799999999999998</v>
          </cell>
        </row>
        <row r="1738">
          <cell r="A1738">
            <v>5089</v>
          </cell>
          <cell r="B1738" t="str">
            <v>ROLO COMPACTADOR VIBRATÓRIO PÉ DE CARNEIRO PARA SOLOS, POTÊNCIA 80 HP, PESO OPERACIONAL SEM/COM LASTRO 7,4 / 8,8 T, LARGURA DE TRABALHO 1,68 M - MANUTENÇÃO. AF_02/2016</v>
          </cell>
          <cell r="C1738" t="str">
            <v>H</v>
          </cell>
          <cell r="D1738">
            <v>16.72</v>
          </cell>
        </row>
        <row r="1739">
          <cell r="A1739">
            <v>5090</v>
          </cell>
          <cell r="B1739" t="str">
            <v>CADEADO SIMPLES/COMUM, EM LATAO MACICO CROMADO, LARGURA DE 25 MM,  HASTE DE ACO TEMPERADO, CEMENTADO (NAO LONGA), INCLUI 2 CHAVES</v>
          </cell>
          <cell r="C1739" t="str">
            <v>UN</v>
          </cell>
          <cell r="D1739">
            <v>14.4</v>
          </cell>
        </row>
        <row r="1740">
          <cell r="A1740">
            <v>5091</v>
          </cell>
          <cell r="B1740" t="str">
            <v>CARRANCA PARA JANELA VENEZIANA DE ABRIR, EM LATAO CROMADO, SIMPLES, PARA APARAFUSAR NA PAREDE</v>
          </cell>
          <cell r="C1740" t="str">
            <v>UN</v>
          </cell>
          <cell r="D1740">
            <v>14.06</v>
          </cell>
        </row>
        <row r="1741">
          <cell r="A1741">
            <v>5092</v>
          </cell>
          <cell r="B1741" t="str">
            <v>GONZO DE EMBUTIR, EM LATAO / ZAMAC, *20 X 48* MM, PARA JANELA BASCULANTE / PIVOTANTE -  INCLUI PARAFUSOS</v>
          </cell>
          <cell r="C1741" t="str">
            <v>PAR</v>
          </cell>
          <cell r="D1741">
            <v>12.63</v>
          </cell>
        </row>
        <row r="1742">
          <cell r="A1742">
            <v>5093</v>
          </cell>
          <cell r="B1742" t="str">
            <v>LEVANTADOR DE JANELA GUILHOTINA, EM LATAO CROMADO</v>
          </cell>
          <cell r="C1742" t="str">
            <v>PAR</v>
          </cell>
          <cell r="D1742">
            <v>12.49</v>
          </cell>
        </row>
        <row r="1743">
          <cell r="A1743">
            <v>5097</v>
          </cell>
          <cell r="B1743" t="str">
            <v>!EM PROCESSO DE DESATIVACAO! QUADRO DE DISTRIBUICAO DE EMBUTIR C/ BARRAMENTO TRIFASICO P/ 40 DISJUNTORES UNIPOLARES EM CHAPA DE FERRO GALV</v>
          </cell>
          <cell r="C1743" t="str">
            <v>UN</v>
          </cell>
          <cell r="D1743">
            <v>594.83000000000004</v>
          </cell>
        </row>
        <row r="1744">
          <cell r="A1744">
            <v>5102</v>
          </cell>
          <cell r="B1744" t="str">
            <v>RALO SECO PVC QUADRADO, 100 X 100 X 53 MM, SAIDA 40 MM, COM GRELHA BRANCA</v>
          </cell>
          <cell r="C1744" t="str">
            <v>UN</v>
          </cell>
          <cell r="D1744">
            <v>6.4</v>
          </cell>
        </row>
        <row r="1745">
          <cell r="A1745">
            <v>5103</v>
          </cell>
          <cell r="B1745" t="str">
            <v>CAIXA SIFONADA PVC, 100 X 100 X 50 MM, COM GRELHA REDONDA BRANCA</v>
          </cell>
          <cell r="C1745" t="str">
            <v>UN</v>
          </cell>
          <cell r="D1745">
            <v>9.0500000000000007</v>
          </cell>
        </row>
        <row r="1746">
          <cell r="A1746">
            <v>5104</v>
          </cell>
          <cell r="B1746" t="str">
            <v>REBITE DE ALUMINIO VAZADO DE REPUXO, 3,2 X 8 MM (1KG = 1025 UNIDADES)</v>
          </cell>
          <cell r="C1746" t="str">
            <v>KG</v>
          </cell>
          <cell r="D1746">
            <v>69.38</v>
          </cell>
        </row>
        <row r="1747">
          <cell r="A1747">
            <v>5318</v>
          </cell>
          <cell r="B1747" t="str">
            <v>SOLVENTE DILUENTE A BASE DE AGUARRAS</v>
          </cell>
          <cell r="C1747" t="str">
            <v>L</v>
          </cell>
          <cell r="D1747">
            <v>10.37</v>
          </cell>
        </row>
        <row r="1748">
          <cell r="A1748">
            <v>5320</v>
          </cell>
          <cell r="B1748" t="str">
            <v>REMOVEDOR DE TINTA OLEO/ESMALTE VERNIZ</v>
          </cell>
          <cell r="C1748" t="str">
            <v>L</v>
          </cell>
          <cell r="D1748">
            <v>27.88</v>
          </cell>
        </row>
        <row r="1749">
          <cell r="A1749">
            <v>5327</v>
          </cell>
          <cell r="B1749" t="str">
            <v>PIGMENTO EM PO PARA ARGAMASSAS, CIMENTOS E OUTROS</v>
          </cell>
          <cell r="C1749" t="str">
            <v>KG</v>
          </cell>
          <cell r="D1749">
            <v>25</v>
          </cell>
        </row>
        <row r="1750">
          <cell r="A1750">
            <v>5328</v>
          </cell>
          <cell r="B1750" t="str">
            <v>CORANTE LIQUIDO PARA TINTA PVA, BISNAGA 50 ML</v>
          </cell>
          <cell r="C1750" t="str">
            <v>UN</v>
          </cell>
          <cell r="D1750">
            <v>3.62</v>
          </cell>
        </row>
        <row r="1751">
          <cell r="A1751">
            <v>5330</v>
          </cell>
          <cell r="B1751" t="str">
            <v>DILUENTE EPOXI</v>
          </cell>
          <cell r="C1751" t="str">
            <v>L</v>
          </cell>
          <cell r="D1751">
            <v>30.67</v>
          </cell>
        </row>
        <row r="1752">
          <cell r="A1752">
            <v>5333</v>
          </cell>
          <cell r="B1752" t="str">
            <v>OLEO DE LINHACA</v>
          </cell>
          <cell r="C1752" t="str">
            <v>L</v>
          </cell>
          <cell r="D1752">
            <v>15.76</v>
          </cell>
        </row>
        <row r="1753">
          <cell r="A1753">
            <v>5627</v>
          </cell>
          <cell r="B1753" t="str">
            <v>ESCAVADEIRA HIDRÁULICA SOBRE ESTEIRAS, CAÇAMBA 0,80 M3, PESO OPERACION AL 17 T, POTENCIA BRUTA 111 HP - DEPRECIAÇÃO. AF_06/2014</v>
          </cell>
          <cell r="C1753" t="str">
            <v>H</v>
          </cell>
          <cell r="D1753">
            <v>26.24</v>
          </cell>
        </row>
        <row r="1754">
          <cell r="A1754">
            <v>5628</v>
          </cell>
          <cell r="B1754" t="str">
            <v>ESCAVADEIRA HIDRÁULICA SOBRE ESTEIRAS, CAÇAMBA 0,80 M3, PESO OPERACION AL 17 T, POTENCIA BRUTA 111 HP - JUROS. AF_06/2014</v>
          </cell>
          <cell r="C1754" t="str">
            <v>H</v>
          </cell>
          <cell r="D1754">
            <v>5.9</v>
          </cell>
        </row>
        <row r="1755">
          <cell r="A1755">
            <v>5629</v>
          </cell>
          <cell r="B1755" t="str">
            <v>ESCAVADEIRA HIDRÁULICA SOBRE ESTEIRAS, CAÇAMBA 0,80 M3, PESO OPERACION AL 17 T, POTENCIA BRUTA 111 HP - MANUTENÇÃO. AF_06/2014</v>
          </cell>
          <cell r="C1755" t="str">
            <v>H</v>
          </cell>
          <cell r="D1755">
            <v>36.9</v>
          </cell>
        </row>
        <row r="1756">
          <cell r="A1756">
            <v>5630</v>
          </cell>
          <cell r="B1756" t="str">
            <v>ESCAVADEIRA HIDRÁULICA SOBRE ESTEIRAS, CAÇAMBA 0,80 M3, PESO OPERACION AL 17 T, POTENCIA BRUTA 111 HP - MATERIAIS NA OPERAÇÃO. AF_06/2014</v>
          </cell>
          <cell r="C1756" t="str">
            <v>H</v>
          </cell>
          <cell r="D1756">
            <v>56.63</v>
          </cell>
        </row>
        <row r="1757">
          <cell r="A1757">
            <v>5631</v>
          </cell>
          <cell r="B1757" t="str">
            <v>ESCAVADEIRA HIDRÁULICA SOBRE ESTEIRAS, CAÇAMBA 0,80 M3, PESO OPERACION AL 17 T, POTENCIA BRUTA 111 HP - CHP DIURNO. AF_06/2014</v>
          </cell>
          <cell r="C1757" t="str">
            <v>CHP</v>
          </cell>
          <cell r="D1757">
            <v>142.15</v>
          </cell>
        </row>
        <row r="1758">
          <cell r="A1758">
            <v>5632</v>
          </cell>
          <cell r="B1758" t="str">
            <v>ESCAVADEIRA HIDRÁULICA SOBRE ESTEIRAS, CAÇAMBA 0,80 M3, PESO OPERACION AL 17 T, POTENCIA BRUTA 111 HP - CHI DIURNO. AF_06/2014</v>
          </cell>
          <cell r="C1758" t="str">
            <v>CHI</v>
          </cell>
          <cell r="D1758">
            <v>48.62</v>
          </cell>
        </row>
        <row r="1759">
          <cell r="A1759">
            <v>5651</v>
          </cell>
          <cell r="B1759" t="str">
            <v>FORMA TABUA PARA CONCRETO EM FUNDACAO C/ REAPROVEITAMENTO 5X</v>
          </cell>
          <cell r="C1759" t="str">
            <v>M2</v>
          </cell>
          <cell r="D1759">
            <v>26.68</v>
          </cell>
        </row>
        <row r="1760">
          <cell r="A1760">
            <v>5658</v>
          </cell>
          <cell r="B1760" t="str">
            <v>GRADE DE DISCO CONTROLE REMOTO REBOCÁVEL, COM 24 DISCOS 24 X 6 MM COM PNEUS PARA TRANSPORTE - MANUTENÇÃO. AF_06/2014</v>
          </cell>
          <cell r="C1760" t="str">
            <v>H</v>
          </cell>
          <cell r="D1760">
            <v>2.17</v>
          </cell>
        </row>
        <row r="1761">
          <cell r="A1761">
            <v>5664</v>
          </cell>
          <cell r="B1761" t="str">
            <v>RETROESCAVADEIRA SOBRE RODAS COM CARREGADEIRA, TRAÇÃO 4X4, POTÊNCIA LÍ Q. 88 HP, CAÇAMBA CARREG. CAP. MÍN. 1 M3, CAÇAMBA RETRO CAP. 0,26 M3, PESO OPERACIONAL MÍN. 6.674 KG, PROFUNDIDADE ESCAVAÇÃO MÁX. 4,37 M - M ANUTENÇÃO. AF_06/2014</v>
          </cell>
          <cell r="C1761" t="str">
            <v>H</v>
          </cell>
          <cell r="D1761">
            <v>15.14</v>
          </cell>
        </row>
        <row r="1762">
          <cell r="A1762">
            <v>5667</v>
          </cell>
          <cell r="B1762" t="str">
            <v>RETROESCAVADEIRA SOBRE RODAS COM CARREGADEIRA, TRAÇÃO 4X2, POTÊNCIA LÍ Q. 79 HP, CAÇAMBA CARREG. CAP. MÍN. 1 M3, CAÇAMBA RETRO CAP. 0,20 M3, PESO OPERACIONAL MÍN. 6.570 KG, PROFUNDIDADE ESCAVAÇÃO MÁX. 4,37 M - M ANUTENÇÃO. AF_06/2014</v>
          </cell>
          <cell r="C1762" t="str">
            <v>H</v>
          </cell>
          <cell r="D1762">
            <v>13.47</v>
          </cell>
        </row>
        <row r="1763">
          <cell r="A1763">
            <v>5668</v>
          </cell>
          <cell r="B1763" t="str">
            <v>RETROESCAVADEIRA SOBRE RODAS COM CARREGADEIRA, TRAÇÃO 4X2, POTÊNCIA LÍ Q. 79 HP, CAÇAMBA CARREG. CAP. MÍN. 1 M3, CAÇAMBA RETRO CAP. 0,20 M3, PESO OPERACIONAL MÍN. 6.570 KG, PROFUNDIDADE ESCAVAÇÃO MÁX. 4,37 M - M ATERIAIS NA OPERAÇÃO. AF_06/2014</v>
          </cell>
          <cell r="C1763" t="str">
            <v>H</v>
          </cell>
          <cell r="D1763">
            <v>43.36</v>
          </cell>
        </row>
        <row r="1764">
          <cell r="A1764">
            <v>5674</v>
          </cell>
          <cell r="B1764" t="str">
            <v>ROLO COMPACTADOR VIBRATÓRIO DE UM CILINDRO AÇO LISO, POTÊNCIA 80 HP, P ESO OPERACIONAL MÁXIMO 8,1 T, IMPACTO DINÂMICO 16,15 / 9,5 T, LARGURA DE TRABALHO 1,68 M - MANUTENÇÃO. AF_06/2014</v>
          </cell>
          <cell r="C1764" t="str">
            <v>H</v>
          </cell>
          <cell r="D1764">
            <v>16.079999999999998</v>
          </cell>
        </row>
        <row r="1765">
          <cell r="A1765">
            <v>5675</v>
          </cell>
          <cell r="B1765" t="str">
            <v>ROLO COMPACTADOR VIBRATÓRIO TANDEM, CILINDROS LISOS DE AÇO PARA SOLO/A SFALTO, POTÊNCIA 45 HP, PESO MÁXIMO OPERACIONAL 4 T - DEPRECIAÇÃO. AF_ 02/2016</v>
          </cell>
          <cell r="C1765" t="str">
            <v>H</v>
          </cell>
          <cell r="D1765">
            <v>10.79</v>
          </cell>
        </row>
        <row r="1766">
          <cell r="A1766">
            <v>5676</v>
          </cell>
          <cell r="B1766" t="str">
            <v>ROLO COMPACTADOR VIBRATÓRIO TANDEM, CILINDROS LISOS DE AÇO PARA SOLO/A SFALTO, POTÊNCIA 45 HP, PESO MÁXIMO OPERACIONAL 4 T - MANUTENÇÃO. AF_0 2/2016</v>
          </cell>
          <cell r="C1766" t="str">
            <v>H</v>
          </cell>
          <cell r="D1766">
            <v>11.99</v>
          </cell>
        </row>
        <row r="1767">
          <cell r="A1767">
            <v>5677</v>
          </cell>
          <cell r="B1767" t="str">
            <v>ROLO COMPACTADOR VIBRATÓRIO TANDEM, CILINDROS LISOS DE AÇO PARA SOLO/A SFALTO, POTÊNCIA 45 HP, PESO MÁXIMO OPERACIONAL 4 T - MATERIAIS NA OPE RAÇÃO. AF_02/2016</v>
          </cell>
          <cell r="C1767" t="str">
            <v>H</v>
          </cell>
          <cell r="D1767">
            <v>22.94</v>
          </cell>
        </row>
        <row r="1768">
          <cell r="A1768">
            <v>5678</v>
          </cell>
          <cell r="B1768" t="str">
            <v>RETROESCAVADEIRA SOBRE RODAS COM CARREGADEIRA, TRAÇÃO 4X4, POTÊNCIA LÍ Q. 88 HP, CAÇAMBA CARREG. CAP. MÍN. 1 M3, CAÇAMBA RETRO CAP. 0,26 M3, PESO OPERACIONAL MÍN. 6.674 KG, PROFUNDIDADE ESCAVAÇÃO MÁX. 4,37 M - C HP DIURNO. AF_06/2014</v>
          </cell>
          <cell r="C1768" t="str">
            <v>CHP</v>
          </cell>
          <cell r="D1768">
            <v>95.54</v>
          </cell>
        </row>
        <row r="1769">
          <cell r="A1769">
            <v>5679</v>
          </cell>
          <cell r="B1769" t="str">
            <v>RETROESCAVADEIRA SOBRE RODAS COM CARREGADEIRA, TRAÇÃO 4X4, POTÊNCIA LÍ Q. 88 HP, CAÇAMBA CARREG. CAP. MÍN. 1 M3, CAÇAMBA RETRO CAP. 0,26 M3, PESO OPERACIONAL MÍN. 6.674 KG, PROFUNDIDADE ESCAVAÇÃO MÁX. 4,37 M - C HI DIURNO. AF_06/2014</v>
          </cell>
          <cell r="C1769" t="str">
            <v>CHI</v>
          </cell>
          <cell r="D1769">
            <v>33.44</v>
          </cell>
        </row>
        <row r="1770">
          <cell r="A1770">
            <v>5680</v>
          </cell>
          <cell r="B1770" t="str">
            <v>RETROESCAVADEIRA SOBRE RODAS COM CARREGADEIRA, TRAÇÃO 4X2, POTÊNCIA LÍ Q. 79 HP, CAÇAMBA CARREG. CAP. MÍN. 1 M3, CAÇAMBA RETRO CAP. 0,20 M3, PESO OPERACIONAL MÍN. 6.570 KG, PROFUNDIDADE ESCAVAÇÃO MÁX. 4,37 M - C HP DIURNO. AF_06/2014</v>
          </cell>
          <cell r="C1770" t="str">
            <v>CHP</v>
          </cell>
          <cell r="D1770">
            <v>88.4</v>
          </cell>
        </row>
        <row r="1771">
          <cell r="A1771">
            <v>5681</v>
          </cell>
          <cell r="B1771" t="str">
            <v>RETROESCAVADEIRA SOBRE RODAS COM CARREGADEIRA, TRAÇÃO 4X2, POTÊNCIA LÍ Q. 79 HP, CAÇAMBA CARREG. CAP. MÍN. 1 M3, CAÇAMBA RETRO CAP. 0,20 M3, PESO OPERACIONAL MÍN. 6.570 KG, PROFUNDIDADE ESCAVAÇÃO MÁX. 4,37 M - C HI DIURNO. AF_06/2014</v>
          </cell>
          <cell r="C1771" t="str">
            <v>CHI</v>
          </cell>
          <cell r="D1771">
            <v>31.56</v>
          </cell>
        </row>
        <row r="1772">
          <cell r="A1772">
            <v>5684</v>
          </cell>
          <cell r="B1772" t="str">
            <v>ROLO COMPACTADOR VIBRATÓRIO DE UM CILINDRO AÇO LISO, POTÊNCIA 80 HP, P ESO OPERACIONAL MÁXIMO 8,1 T, IMPACTO DINÂMICO 16,15 / 9,5 T, LARGURA DE TRABALHO 1,68 M - CHP DIURNO. AF_06/2014</v>
          </cell>
          <cell r="C1772" t="str">
            <v>CHP</v>
          </cell>
          <cell r="D1772">
            <v>88.88</v>
          </cell>
        </row>
        <row r="1773">
          <cell r="A1773">
            <v>5685</v>
          </cell>
          <cell r="B1773" t="str">
            <v>ROLO COMPACTADOR VIBRATÓRIO DE UM CILINDRO AÇO LISO, POTÊNCIA 80 HP, P ESO OPERACIONAL MÁXIMO 8,1 T, IMPACTO DINÂMICO 16,15 / 9,5 T, LARGURA DE TRABALHO 1,68 M - CHI DIURNO. AF_06/2014</v>
          </cell>
          <cell r="C1773" t="str">
            <v>CHI</v>
          </cell>
          <cell r="D1773">
            <v>31.95</v>
          </cell>
        </row>
        <row r="1774">
          <cell r="A1774">
            <v>5686</v>
          </cell>
          <cell r="B1774" t="str">
            <v>ROLO COMPACTADOR VIBRATÓRIO TANDEM, CILINDROS LISOS DE AÇO PARA SOLO/A SFALTO, POTÊNCIA 45 HP, PESO MÁXIMO OPERACIONAL 4 T - CHP DIURNO. AF_0 2/2016</v>
          </cell>
          <cell r="C1774" t="str">
            <v>CHP</v>
          </cell>
          <cell r="D1774">
            <v>62.63</v>
          </cell>
        </row>
        <row r="1775">
          <cell r="A1775">
            <v>5689</v>
          </cell>
          <cell r="B1775" t="str">
            <v>GRADE DE DISCO CONTROLE REMOTO REBOCÁVEL, COM 24 DISCOS 24 X 6 MM COM PNEUS PARA TRANSPORTE - CHP DIURNO. AF_06/2014</v>
          </cell>
          <cell r="C1775" t="str">
            <v>CHP</v>
          </cell>
          <cell r="D1775">
            <v>5.88</v>
          </cell>
        </row>
        <row r="1776">
          <cell r="A1776">
            <v>5690</v>
          </cell>
          <cell r="B1776" t="str">
            <v>GRADE DE DISCO CONTROLE REMOTO REBOCÁVEL, COM 24 DISCOS 24 X 6 MM COM PNEUS PARA TRANSPORTE - CHI DIURNO. AF_06/2014</v>
          </cell>
          <cell r="C1776" t="str">
            <v>CHI</v>
          </cell>
          <cell r="D1776">
            <v>3.7</v>
          </cell>
        </row>
        <row r="1777">
          <cell r="A1777">
            <v>5692</v>
          </cell>
          <cell r="B1777" t="str">
            <v>MOTOBOMBA CENTRÍFUGA, MOTOR A GASOLINA, POTÊNCIA 5,42 HP, BOCAIS 1 1/2 " X 1", DIÂMETRO ROTOR 143 MM HM/Q = 6 MCA / 16,8 M3/H A 38 MCA / 6,6 M3/H - MANUTENÇÃO. AF_06/2014</v>
          </cell>
          <cell r="C1777" t="str">
            <v>H</v>
          </cell>
          <cell r="D1777">
            <v>0.09</v>
          </cell>
        </row>
        <row r="1778">
          <cell r="A1778">
            <v>5693</v>
          </cell>
          <cell r="B1778" t="str">
            <v>MOTOBOMBA CENTRÍFUGA, MOTOR A GASOLINA, POTÊNCIA 5,42 HP, BOCAIS 1 1/2 " X 1", DIÂMETRO ROTOR 143 MM HM/Q = 6 MCA / 16,8 M3/H A 38 MCA / 6,6 M3/H - MATERIAIS NA OPERAÇÃO. AF_06/2014</v>
          </cell>
          <cell r="C1778" t="str">
            <v>H</v>
          </cell>
          <cell r="D1778">
            <v>4.57</v>
          </cell>
        </row>
        <row r="1779">
          <cell r="A1779">
            <v>5695</v>
          </cell>
          <cell r="B1779" t="str">
            <v>CAMINHÃO BASCULANTE 6 M3, PESO BRUTO TOTAL 16.000 KG, CARGA ÚTIL MÁXIM A 13.071 KG, DISTÂNCIA ENTRE EIXOS 4,80 M, POTÊNCIA 230 CV INCLUSIVE C AÇAMBA METÁLICA - MANUTENÇÃO. AF_06/2014</v>
          </cell>
          <cell r="C1779" t="str">
            <v>H</v>
          </cell>
          <cell r="D1779">
            <v>18.63</v>
          </cell>
        </row>
        <row r="1780">
          <cell r="A1780">
            <v>5703</v>
          </cell>
          <cell r="B1780" t="str">
            <v>USINA DE CONCRETO FIXA, CAPACIDADE NOMINAL DE 90 A 120 M3/H, SEM SILO - MATERIAIS NA OPERAÇÃO. AF_07/2016</v>
          </cell>
          <cell r="C1780" t="str">
            <v>H</v>
          </cell>
          <cell r="D1780">
            <v>8.89</v>
          </cell>
        </row>
        <row r="1781">
          <cell r="A1781">
            <v>5705</v>
          </cell>
          <cell r="B1781" t="str">
            <v>CAMINHÃO TOCO, PBT 16.000 KG, CARGA ÚTIL MÁX. 10.685 KG, DIST. ENTRE E IXOS 4,8 M, POTÊNCIA 189 CV, INCLUSIVE CARROCERIA FIXA ABERTA DE MADEI RA P/ TRANSPORTE GERAL DE CARGA SECA, DIMEN. APROX. 2,5 X 7,00 X 0,50 M - MANUTENÇÃO. AF_06/2014</v>
          </cell>
          <cell r="C1781" t="str">
            <v>H</v>
          </cell>
          <cell r="D1781">
            <v>10.95</v>
          </cell>
        </row>
        <row r="1782">
          <cell r="A1782">
            <v>5707</v>
          </cell>
          <cell r="B1782" t="str">
            <v>USINA MISTURADORA DE SOLOS, CAPACIDADE DE 200 A 500 TON/H, POTENCIA 75 KW - MANUTENÇÃO. AF_07/2016</v>
          </cell>
          <cell r="C1782" t="str">
            <v>H</v>
          </cell>
          <cell r="D1782">
            <v>47.58</v>
          </cell>
        </row>
        <row r="1783">
          <cell r="A1783">
            <v>5710</v>
          </cell>
          <cell r="B1783" t="str">
            <v>VIBROACABADORA DE ASFALTO SOBRE ESTEIRAS, LARGURA DE PAVIMENTAÇÃO 1,90 M A 5,30 M, POTÊNCIA 105 HP CAPACIDADE 450 T/H - MANUTENÇÃO. AF_11/20 14</v>
          </cell>
          <cell r="C1783" t="str">
            <v>H</v>
          </cell>
          <cell r="D1783">
            <v>56.63</v>
          </cell>
        </row>
        <row r="1784">
          <cell r="A1784">
            <v>5711</v>
          </cell>
          <cell r="B1784" t="str">
            <v>VIBROACABADORA DE ASFALTO SOBRE ESTEIRAS, LARGURA DE PAVIMENTAÇÃO 1,90 M A 5,30 M, POTÊNCIA 105 HP CAPACIDADE 450 T/H - MATERIAIS NA OPERAÇÃ O. AF_11/2014</v>
          </cell>
          <cell r="C1784" t="str">
            <v>H</v>
          </cell>
          <cell r="D1784">
            <v>53.59</v>
          </cell>
        </row>
        <row r="1785">
          <cell r="A1785">
            <v>5714</v>
          </cell>
          <cell r="B1785" t="str">
            <v>TRATOR DE PNEUS, POTÊNCIA 85 CV, TRAÇÃO 4X4, PESO COM LASTRO DE 4.675 KG - MANUTENÇÃO. AF_06/2014</v>
          </cell>
          <cell r="C1785" t="str">
            <v>H</v>
          </cell>
          <cell r="D1785">
            <v>5.38</v>
          </cell>
        </row>
        <row r="1786">
          <cell r="A1786">
            <v>5715</v>
          </cell>
          <cell r="B1786" t="str">
            <v>TRATOR DE PNEUS, POTÊNCIA 85 CV, TRAÇÃO 4X4, PESO COM LASTRO DE 4.675 KG - MATERIAIS NA OPERAÇÃO. AF_06/2014</v>
          </cell>
          <cell r="C1786" t="str">
            <v>H</v>
          </cell>
          <cell r="D1786">
            <v>42.78</v>
          </cell>
        </row>
        <row r="1787">
          <cell r="A1787">
            <v>5718</v>
          </cell>
          <cell r="B1787" t="str">
            <v>TRATOR DE ESTEIRAS, POTÊNCIA 170 HP, PESO OPERACIONAL 19 T, CAÇAMBA 5, 2 M3 - MATERIAIS NA OPERAÇÃO. AF_06/2014</v>
          </cell>
          <cell r="C1787" t="str">
            <v>H</v>
          </cell>
          <cell r="D1787">
            <v>104.1</v>
          </cell>
        </row>
        <row r="1788">
          <cell r="A1788">
            <v>5721</v>
          </cell>
          <cell r="B1788" t="str">
            <v>TRATOR DE ESTEIRAS, POTÊNCIA 150 HP, PESO OPERACIONAL 16,7 T, COM RODA MOTRIZ ELEVADA E LÂMINA 3,18 M3 - MATERIAIS NA OPERAÇÃO. AF_06/2014</v>
          </cell>
          <cell r="C1788" t="str">
            <v>H</v>
          </cell>
          <cell r="D1788">
            <v>91.86</v>
          </cell>
        </row>
        <row r="1789">
          <cell r="A1789">
            <v>5722</v>
          </cell>
          <cell r="B1789" t="str">
            <v>TRATOR DE ESTEIRAS, POTÊNCIA 347 HP, PESO OPERACIONAL 38,5 T, COM LÂMI NA 8,70 M3 - MATERIAIS NA OPERAÇÃO. AF_06/2014</v>
          </cell>
          <cell r="C1789" t="str">
            <v>H</v>
          </cell>
          <cell r="D1789">
            <v>212.48</v>
          </cell>
        </row>
        <row r="1790">
          <cell r="A1790">
            <v>5724</v>
          </cell>
          <cell r="B1790" t="str">
            <v>TRATOR DE ESTEIRAS, POTÊNCIA 100 HP, PESO OPERACIONAL 9,4 T, COM LÂMIN A 2,19 M3 - MANUTENÇÃO. AF_06/2014</v>
          </cell>
          <cell r="C1790" t="str">
            <v>H</v>
          </cell>
          <cell r="D1790">
            <v>36.33</v>
          </cell>
        </row>
        <row r="1791">
          <cell r="A1791">
            <v>5727</v>
          </cell>
          <cell r="B1791" t="str">
            <v>ROLO COMPACTADOR VIBRATÓRIO REBOCÁVEL, CILINDRO DE AÇO LISO, POTÊNCIA DE TRAÇÃO DE 65 CV, PESO 4,7 T, IMPACTO DINÂMICO 18,3 T, LARGURA DE TR ABALHO 1,67 M - MANUTENÇÃO. AF_02/2016</v>
          </cell>
          <cell r="C1791" t="str">
            <v>H</v>
          </cell>
          <cell r="D1791">
            <v>4.8499999999999996</v>
          </cell>
        </row>
        <row r="1792">
          <cell r="A1792">
            <v>5729</v>
          </cell>
          <cell r="B1792" t="str">
            <v>ROLO COMPACTADOR VIBRATÓRIO TANDEM AÇO LISO, POTÊNCIA 58 HP, PESO SEM/ COM LASTRO 6,5 / 9,4 T, LARGURA DE TRABALHO 1,2 M - MANUTENÇÃO. AF_06/ 2014</v>
          </cell>
          <cell r="C1792" t="str">
            <v>H</v>
          </cell>
          <cell r="D1792">
            <v>19.75</v>
          </cell>
        </row>
        <row r="1793">
          <cell r="A1793">
            <v>5730</v>
          </cell>
          <cell r="B1793" t="str">
            <v>ROLO COMPACTADOR VIBRATÓRIO TANDEM AÇO LISO, POTÊNCIA 58 HP, PESO SEM/ COM LASTRO 6,5 / 9,4 T, LARGURA DE TRABALHO 1,2 M - MATERIAIS NA OPERA ÇÃO. AF_06/2014</v>
          </cell>
          <cell r="C1793" t="str">
            <v>H</v>
          </cell>
          <cell r="D1793">
            <v>29.58</v>
          </cell>
        </row>
        <row r="1794">
          <cell r="A1794">
            <v>5732</v>
          </cell>
          <cell r="B1794" t="str">
            <v>ROLO COMPACTADOR DE PNEUS ESTÁTICO, PRESSÃO VARIÁVEL, POTÊNCIA 99 HP, PESO SEM/COM LASTRO 9,45 / 21,0 T, LARGURA DE ROLAGEM 2,265 M - MANUTE NÇÃO. AF_02/2016</v>
          </cell>
          <cell r="C1794" t="str">
            <v>H</v>
          </cell>
          <cell r="D1794">
            <v>18.760000000000002</v>
          </cell>
        </row>
        <row r="1795">
          <cell r="A1795">
            <v>5733</v>
          </cell>
          <cell r="B1795" t="str">
            <v>ROLO COMPACTADOR DE PNEUS ESTÁTICO, PRESSÃO VARIÁVEL, POTÊNCIA 99 HP, PESO SEM/COM LASTRO 9,45 / 21,0 T, LARGURA DE ROLAGEM 2,265 M - MATERI AIS NA OPERAÇÃO. AF_02/2016</v>
          </cell>
          <cell r="C1795" t="str">
            <v>H</v>
          </cell>
          <cell r="D1795">
            <v>50.51</v>
          </cell>
        </row>
        <row r="1796">
          <cell r="A1796">
            <v>5735</v>
          </cell>
          <cell r="B1796" t="str">
            <v>RETROESCAVADEIRA SOBRE RODAS COM CARREGADEIRA, TRAÇÃO 4X4, POTÊNCIA LÍ Q. 72 HP, CAÇAMBA CARREG. CAP. MÍN. 0,79 M3, CAÇAMBA RETRO CAP. 0,18 M 3, PESO OPERACIONAL MÍN. 7.140 KG, PROFUNDIDADE ESCAVAÇÃO MÁX. 4,50 M - MANUTENÇÃO. AF_06/2014</v>
          </cell>
          <cell r="C1796" t="str">
            <v>H</v>
          </cell>
          <cell r="D1796">
            <v>14.61</v>
          </cell>
        </row>
        <row r="1797">
          <cell r="A1797">
            <v>5736</v>
          </cell>
          <cell r="B1797" t="str">
            <v>RETROESCAVADEIRA SOBRE RODAS COM CARREGADEIRA, TRAÇÃO 4X4, POTÊNCIA LÍ Q. 72 HP, CAÇAMBA CARREG. CAP. MÍN. 0,79 M3, CAÇAMBA RETRO CAP. 0,18 M 3, PESO OPERACIONAL MÍN. 7.140 KG, PROFUNDIDADE ESCAVAÇÃO MÁX. 4,50 M - MATERIAIS NA OPERAÇÃO. AF_06/2014</v>
          </cell>
          <cell r="C1797" t="str">
            <v>H</v>
          </cell>
          <cell r="D1797">
            <v>39.799999999999997</v>
          </cell>
        </row>
        <row r="1798">
          <cell r="A1798">
            <v>5738</v>
          </cell>
          <cell r="B1798" t="str">
            <v>ROLO COMPACTADOR VIBRATÓRIO PÉ DE CARNEIRO, OPERADO POR CONTROLE REMOT O, POTÊNCIA 12,5 KW, PESO OPERACIONAL 1,675 T, LARGURA DE TRABALHO 0,8 5 M - DEPRECIAÇÃO. AF_02/2016</v>
          </cell>
          <cell r="C1798" t="str">
            <v>H</v>
          </cell>
          <cell r="D1798">
            <v>19.79</v>
          </cell>
        </row>
        <row r="1799">
          <cell r="A1799">
            <v>5739</v>
          </cell>
          <cell r="B1799" t="str">
            <v>ROLO COMPACTADOR VIBRATÓRIO PÉ DE CARNEIRO, OPERADO POR CONTROLE REMOT O, POTÊNCIA 12,5 KW, PESO OPERACIONAL 1,675 T, LARGURA DE TRABALHO 0,8 5 M - MANUTENÇÃO. AF_02/2016</v>
          </cell>
          <cell r="C1799" t="str">
            <v>H</v>
          </cell>
          <cell r="D1799">
            <v>21.98</v>
          </cell>
        </row>
        <row r="1800">
          <cell r="A1800">
            <v>5741</v>
          </cell>
          <cell r="B1800" t="str">
            <v>USINA DE LAMA ASFÁLTICA, PROD 30 A 50 T/H, SILO DE AGREGADO 7 M3, RESE RVATÓRIOS PARA EMULSÃO E ÁGUA DE 2,3 M3 CADA, MISTURADOR TIPO PUG MILL A SER MONTADO SOBRE CAMINHÃO - MANUTENÇÃO. AF_10/2014</v>
          </cell>
          <cell r="C1800" t="str">
            <v>H</v>
          </cell>
          <cell r="D1800">
            <v>18.64</v>
          </cell>
        </row>
        <row r="1801">
          <cell r="A1801">
            <v>5742</v>
          </cell>
          <cell r="B1801" t="str">
            <v>USINA DE LAMA ASFÁLTICA, PROD 30 A 50 T/H, SILO DE AGREGADO 7 M3, RESE RVATÓRIOS PARA EMULSÃO E ÁGUA DE 2,3 M3 CADA, MISTURADOR TIPO PUG MILL A SER MONTADO SOBRE CAMINHÃO - MATERIAIS NA OPERAÇÃO. AF_10/2014</v>
          </cell>
          <cell r="C1801" t="str">
            <v>H</v>
          </cell>
          <cell r="D1801">
            <v>16.62</v>
          </cell>
        </row>
        <row r="1802">
          <cell r="A1802">
            <v>5747</v>
          </cell>
          <cell r="B1802" t="str">
            <v>CAMINHÃO PIPA 6.000 L, PESO BRUTO TOTAL 13.000 KG, DISTÂNCIA ENTRE EIX OS 4,80 M, POTÊNCIA 189 CV INCLUSIVE TANQUE DE AÇO PARA TRANSPORTE DE ÁGUA, CAPACIDADE 6 M3 - MATERIAIS NA OPERAÇÃO. AF_06/2014</v>
          </cell>
          <cell r="C1802" t="str">
            <v>H</v>
          </cell>
          <cell r="D1802">
            <v>71.37</v>
          </cell>
        </row>
        <row r="1803">
          <cell r="A1803">
            <v>5751</v>
          </cell>
          <cell r="B1803" t="str">
            <v>CAMINHÃO TOCO, PESO BRUTO TOTAL 14.300 KG, CARGA ÚTIL MÁXIMA 9590 KG, DISTÂNCIA ENTRE EIXOS 4,76 M, POTÊNCIA 185 CV (NÃO INCLUI CARROCERIA) - MANUTENÇÃO. AF_06/2014</v>
          </cell>
          <cell r="C1803" t="str">
            <v>H</v>
          </cell>
          <cell r="D1803">
            <v>2.42</v>
          </cell>
        </row>
        <row r="1804">
          <cell r="A1804">
            <v>5754</v>
          </cell>
          <cell r="B1804" t="str">
            <v>CAMINHÃO TOCO, PESO BRUTO TOTAL 16.000 KG, CARGA ÚTIL MÁXIMA DE 10.685 KG, DISTÂNCIA ENTRE EIXOS 4,80 M, POTÊNCIA 189 CV EXCLUSIVE CARROCERI A - MANUTENÇÃO. AF_06/2014</v>
          </cell>
          <cell r="C1804" t="str">
            <v>H</v>
          </cell>
          <cell r="D1804">
            <v>10.01</v>
          </cell>
        </row>
        <row r="1805">
          <cell r="A1805">
            <v>5763</v>
          </cell>
          <cell r="B1805" t="str">
            <v>CAMINHÃO PIPA 10.000 L TRUCADO, PESO BRUTO TOTAL 23.000 KG, CARGA ÚTIL MÁXIMA 15.935 KG, DISTÂNCIA ENTRE EIXOS 4,8 M, POTÊNCIA 230 CV, INCLU SIVE TANQUE DE AÇO PARA TRANSPORTE DE ÁGUA - MANUTENÇÃO. AF_06/2014</v>
          </cell>
          <cell r="C1805" t="str">
            <v>H</v>
          </cell>
          <cell r="D1805">
            <v>17.25</v>
          </cell>
        </row>
        <row r="1806">
          <cell r="A1806">
            <v>5765</v>
          </cell>
          <cell r="B1806" t="str">
            <v>ESPARGIDOR DE ASFALTO PRESSURIZADO COM TANQUE DE 2500 L, REBOCÁVEL COM MOTOR A GASOLINA POTÊNCIA 3,4 HP - MANUTENÇÃO. AF_07/2014</v>
          </cell>
          <cell r="C1806" t="str">
            <v>H</v>
          </cell>
          <cell r="D1806">
            <v>4.16</v>
          </cell>
        </row>
        <row r="1807">
          <cell r="A1807">
            <v>5766</v>
          </cell>
          <cell r="B1807" t="str">
            <v>ESPARGIDOR DE ASFALTO PRESSURIZADO COM TANQUE DE 2500 L, REBOCÁVEL COM MOTOR A GASOLINA POTÊNCIA 3,4 HP - MATERIAIS NA OPERAÇÃO. AF_07/2014</v>
          </cell>
          <cell r="C1807" t="str">
            <v>H</v>
          </cell>
          <cell r="D1807">
            <v>2.87</v>
          </cell>
        </row>
        <row r="1808">
          <cell r="A1808">
            <v>5779</v>
          </cell>
          <cell r="B1808" t="str">
            <v>MOTONIVELADORA POTÊNCIA BÁSICA LÍQUIDA (PRIMEIRA MARCHA) 125 HP, PESO BRUTO 13032 KG, LARGURA DA LÂMINA DE 3,7 M - MANUTENÇÃO. AF_06/2014</v>
          </cell>
          <cell r="C1808" t="str">
            <v>H</v>
          </cell>
          <cell r="D1808">
            <v>37.130000000000003</v>
          </cell>
        </row>
        <row r="1809">
          <cell r="A1809">
            <v>5787</v>
          </cell>
          <cell r="B1809" t="str">
            <v>PÁ CARREGADEIRA SOBRE RODAS, POTÊNCIA 197 HP, CAPACIDADE DA CAÇAMBA 2, 5 A 3,5 M3, PESO OPERACIONAL 18338 KG - MATERIAIS NA OPERAÇÃO. AF_06/2 014</v>
          </cell>
          <cell r="C1809" t="str">
            <v>H</v>
          </cell>
          <cell r="D1809">
            <v>110.73</v>
          </cell>
        </row>
        <row r="1810">
          <cell r="A1810">
            <v>5791</v>
          </cell>
          <cell r="B1810" t="str">
            <v>ROLO COMPACTADOR VIBRATORIO DE UM CILINDRO LISO DE ACO, POTENCIA 80 HP , PESO OPERACIONAL MAXIMO 8,5 T, LARGURA TRABALHO 1,676 M - MANUTENÇÃO . AF_06/2014</v>
          </cell>
          <cell r="C1810" t="str">
            <v>H</v>
          </cell>
          <cell r="D1810">
            <v>16.72</v>
          </cell>
        </row>
        <row r="1811">
          <cell r="A1811">
            <v>5792</v>
          </cell>
          <cell r="B1811" t="str">
            <v>ROLO COMPACTADOR VIBRATORIO DE UM CILINDRO LISO DE ACO, POTENCIA 80 HP , PESO OPERACIONAL MAXIMO 8,5 T, LARGURA TRABALHO 1,676 M - MATERIAIS NA OPERAÇÃO. AF_06/2014</v>
          </cell>
          <cell r="C1811" t="str">
            <v>H</v>
          </cell>
          <cell r="D1811">
            <v>40.83</v>
          </cell>
        </row>
        <row r="1812">
          <cell r="A1812">
            <v>5795</v>
          </cell>
          <cell r="B1812" t="str">
            <v>MARTELETE OU ROMPEDOR PNEUMÁTICO MANUAL, 28 KG, COM SILENCIADOR - CHP DIURNO. AF_07/2016</v>
          </cell>
          <cell r="C1812" t="str">
            <v>CHP</v>
          </cell>
          <cell r="D1812">
            <v>12.95</v>
          </cell>
        </row>
        <row r="1813">
          <cell r="A1813">
            <v>5797</v>
          </cell>
          <cell r="B1813" t="str">
            <v>COMPRESSOR DE AR REBOCÁVEL, VAZÃO 189 PCM, PRESSÃO EFETIVA DE TRABALHO 102 PSI, MOTOR DIESEL, POTÊNCIA 63 CV - MANUTENÇÃO. AF_06/2015</v>
          </cell>
          <cell r="C1813" t="str">
            <v>H</v>
          </cell>
          <cell r="D1813">
            <v>2.2999999999999998</v>
          </cell>
        </row>
        <row r="1814">
          <cell r="A1814">
            <v>5800</v>
          </cell>
          <cell r="B1814" t="str">
            <v>BOMBA SUBMERSÍVEL ELÉTRICA TRIFÁSICA, POTÊNCIA 2,96 HP, Ø ROTOR 144 MM SEMI-ABERTO, BOCAL DE SAÍDA Ø 2, HM/Q = 2 MCA / 38,8 M3/H A 28 MCA / 5 M3/H - MANUTENÇÃO. AF_06/2014</v>
          </cell>
          <cell r="C1814" t="str">
            <v>H</v>
          </cell>
          <cell r="D1814">
            <v>0.18</v>
          </cell>
        </row>
        <row r="1815">
          <cell r="A1815">
            <v>5806</v>
          </cell>
          <cell r="B1815" t="str">
            <v>MOTOBOMBA CENTRÍFUGA, MOTOR A GASOLINA, POTÊNCIA 5,42 HP, BOCAIS 1 1/2 " X 1", DIÂMETRO ROTOR 143 MM HM/Q = 6 MCA / 16,8 M3/H A 38 MCA / 6,6 M3/H - CHI DIURNO. AF_06/2014</v>
          </cell>
          <cell r="C1815" t="str">
            <v>CHI</v>
          </cell>
          <cell r="D1815">
            <v>0.18</v>
          </cell>
        </row>
        <row r="1816">
          <cell r="A1816">
            <v>5811</v>
          </cell>
          <cell r="B1816" t="str">
            <v>CAMINHÃO BASCULANTE 6 M3, PESO BRUTO TOTAL 16.000 KG, CARGA ÚTIL MÁXIM A 13.071 KG, DISTÂNCIA ENTRE EIXOS 4,80 M, POTÊNCIA 230 CV INCLUSIVE C AÇAMBA METÁLICA - CHP DIURNO. AF_06/2014</v>
          </cell>
          <cell r="C1816" t="str">
            <v>CHP</v>
          </cell>
          <cell r="D1816">
            <v>136.09</v>
          </cell>
        </row>
        <row r="1817">
          <cell r="A1817">
            <v>5823</v>
          </cell>
          <cell r="B1817" t="str">
            <v>USINA DE CONCRETO FIXA, CAPACIDADE NOMINAL DE 90 A 120 M3/H, SEM SILO - CHP DIURNO. AF_07/2016</v>
          </cell>
          <cell r="C1817" t="str">
            <v>CHP</v>
          </cell>
          <cell r="D1817">
            <v>158.74</v>
          </cell>
        </row>
        <row r="1818">
          <cell r="A1818">
            <v>5824</v>
          </cell>
          <cell r="B1818" t="str">
            <v>CAMINHÃO TOCO, PBT 16.000 KG, CARGA ÚTIL MÁX. 10.685 KG, DIST. ENTRE E IXOS 4,8 M, POTÊNCIA 189 CV, INCLUSIVE CARROCERIA FIXA ABERTA DE MADEI RA P/ TRANSPORTE GERAL DE CARGA SECA, DIMEN. APROX. 2,5 X 7,00 X 0,50 M - CHP DIURNO. AF_06/2014</v>
          </cell>
          <cell r="C1818" t="str">
            <v>CHP</v>
          </cell>
          <cell r="D1818">
            <v>107.38</v>
          </cell>
        </row>
        <row r="1819">
          <cell r="A1819">
            <v>5826</v>
          </cell>
          <cell r="B1819" t="str">
            <v>CAMINHÃO TOCO, PBT 16.000 KG, CARGA ÚTIL MÁX. 10.685 KG, DIST. ENTRE E IXOS 4,8 M, POTÊNCIA 189 CV, INCLUSIVE CARROCERIA FIXA ABERTA DE MADEI RA P/ TRANSPORTE GERAL DE CARGA SECA, DIMEN. APROX. 2,5 X 7,00 X 0,50 M - CHI DIURNO. AF_06/2014</v>
          </cell>
          <cell r="C1819" t="str">
            <v>CHI</v>
          </cell>
          <cell r="D1819">
            <v>25.05</v>
          </cell>
        </row>
        <row r="1820">
          <cell r="A1820">
            <v>5829</v>
          </cell>
          <cell r="B1820" t="str">
            <v>USINA DE CONCRETO FIXA, CAPACIDADE NOMINAL DE 90 A 120 M3/H, SEM SILO - CHI DIURNO. AF_07/2016</v>
          </cell>
          <cell r="C1820" t="str">
            <v>CHI</v>
          </cell>
          <cell r="D1820">
            <v>115.72</v>
          </cell>
        </row>
        <row r="1821">
          <cell r="A1821">
            <v>5835</v>
          </cell>
          <cell r="B1821" t="str">
            <v>VIBROACABADORA DE ASFALTO SOBRE ESTEIRAS, LARGURA DE PAVIMENTAÇÃO 1,90 M A 5,30 M, POTÊNCIA 105 HP CAPACIDADE 450 T/H - CHP DIURNO. AF_11/20 14</v>
          </cell>
          <cell r="C1821" t="str">
            <v>CHP</v>
          </cell>
          <cell r="D1821">
            <v>184.63</v>
          </cell>
        </row>
        <row r="1822">
          <cell r="A1822">
            <v>5837</v>
          </cell>
          <cell r="B1822" t="str">
            <v>VIBROACABADORA DE ASFALTO SOBRE ESTEIRAS, LARGURA DE PAVIMENTAÇÃO 1,90 M A 5,30 M, POTÊNCIA 105 HP CAPACIDADE 450 T/H - CHI DIURNO. AF_11/20 14</v>
          </cell>
          <cell r="C1822" t="str">
            <v>CHI</v>
          </cell>
          <cell r="D1822">
            <v>74.400000000000006</v>
          </cell>
        </row>
        <row r="1823">
          <cell r="A1823">
            <v>5839</v>
          </cell>
          <cell r="B1823" t="str">
            <v>VASSOURA MECÂNICA REBOCÁVEL COM ESCOVA CILÍNDRICA, LARGURA ÚTIL DE VAR RIMENTO DE 2,44 M - CHP DIURNO. AF_06/2014</v>
          </cell>
          <cell r="C1823" t="str">
            <v>CHP</v>
          </cell>
          <cell r="D1823">
            <v>6.08</v>
          </cell>
        </row>
        <row r="1824">
          <cell r="A1824">
            <v>5841</v>
          </cell>
          <cell r="B1824" t="str">
            <v>VASSOURA MECÂNICA REBOCÁVEL COM ESCOVA CILÍNDRICA, LARGURA ÚTIL DE VAR RIMENTO DE 2,44 M - CHI DIURNO. AF_06/2014</v>
          </cell>
          <cell r="C1824" t="str">
            <v>CHI</v>
          </cell>
          <cell r="D1824">
            <v>3.77</v>
          </cell>
        </row>
        <row r="1825">
          <cell r="A1825">
            <v>5843</v>
          </cell>
          <cell r="B1825" t="str">
            <v>TRATOR DE PNEUS, POTÊNCIA 122 CV, TRAÇÃO 4X4, PESO COM LASTRO DE 4.510 KG - CHP DIURNO. AF_06/2014</v>
          </cell>
          <cell r="C1825" t="str">
            <v>CHP</v>
          </cell>
          <cell r="D1825">
            <v>93.33</v>
          </cell>
        </row>
        <row r="1826">
          <cell r="A1826">
            <v>5845</v>
          </cell>
          <cell r="B1826" t="str">
            <v>TRATOR DE PNEUS, POTÊNCIA 122 CV, TRAÇÃO 4X4, PESO COM LASTRO DE 4.510 KG - CHI DIURNO. AF_06/2014</v>
          </cell>
          <cell r="C1826" t="str">
            <v>CHI</v>
          </cell>
          <cell r="D1826">
            <v>24.55</v>
          </cell>
        </row>
        <row r="1827">
          <cell r="A1827">
            <v>5847</v>
          </cell>
          <cell r="B1827" t="str">
            <v>TRATOR DE ESTEIRAS, POTÊNCIA 170 HP, PESO OPERACIONAL 19 T, CAÇAMBA 5, 2 M3 - CHP DIURNO. AF_06/2014</v>
          </cell>
          <cell r="C1827" t="str">
            <v>CHP</v>
          </cell>
          <cell r="D1827">
            <v>212.37</v>
          </cell>
        </row>
        <row r="1828">
          <cell r="A1828">
            <v>5849</v>
          </cell>
          <cell r="B1828" t="str">
            <v>TRATOR DE ESTEIRAS, POTÊNCIA 170 HP, PESO OPERACIONAL 19 T, CAÇAMBA 5, 2 M3 - CHI DIURNO. AF_06/2014</v>
          </cell>
          <cell r="C1828" t="str">
            <v>CHI</v>
          </cell>
          <cell r="D1828">
            <v>61.45</v>
          </cell>
        </row>
        <row r="1829">
          <cell r="A1829">
            <v>5851</v>
          </cell>
          <cell r="B1829" t="str">
            <v>TRATOR DE ESTEIRAS, POTÊNCIA 150 HP, PESO OPERACIONAL 16,7 T, COM RODA MOTRIZ ELEVADA E LÂMINA 3,18 M3 - CHP DIURNO. AF_06/2014</v>
          </cell>
          <cell r="C1829" t="str">
            <v>CHP</v>
          </cell>
          <cell r="D1829">
            <v>200.69</v>
          </cell>
        </row>
        <row r="1830">
          <cell r="A1830">
            <v>5853</v>
          </cell>
          <cell r="B1830" t="str">
            <v>TRATOR DE ESTEIRAS, POTÊNCIA 150 HP, PESO OPERACIONAL 16,7 T, COM RODA MOTRIZ ELEVADA E LÂMINA 3,18 M3 - CHI DIURNO. AF_06/2014</v>
          </cell>
          <cell r="C1830" t="str">
            <v>CHI</v>
          </cell>
          <cell r="D1830">
            <v>61.73</v>
          </cell>
        </row>
        <row r="1831">
          <cell r="A1831">
            <v>5855</v>
          </cell>
          <cell r="B1831" t="str">
            <v>TRATOR DE ESTEIRAS, POTÊNCIA 347 HP, PESO OPERACIONAL 38,5 T, COM LÂMI NA 8,70 M3 - CHP DIURNO. AF_06/2014</v>
          </cell>
          <cell r="C1831" t="str">
            <v>CHP</v>
          </cell>
          <cell r="D1831">
            <v>533.53</v>
          </cell>
        </row>
        <row r="1832">
          <cell r="A1832">
            <v>5857</v>
          </cell>
          <cell r="B1832" t="str">
            <v>TRATOR DE ESTEIRAS, POTÊNCIA 347 HP, PESO OPERACIONAL 38,5 T, COM LÂMI NA 8,70 M3 - CHI DIURNO. AF_06/2014</v>
          </cell>
          <cell r="C1832" t="str">
            <v>CHI</v>
          </cell>
          <cell r="D1832">
            <v>166.77</v>
          </cell>
        </row>
        <row r="1833">
          <cell r="A1833">
            <v>5863</v>
          </cell>
          <cell r="B1833" t="str">
            <v>ROLO COMPACTADOR VIBRATÓRIO REBOCÁVEL, CILINDRO DE AÇO LISO, POTÊNCIA DE TRAÇÃO DE 65 CV, PESO 4,7 T, IMPACTO DINÂMICO 18,3 T, LARGURA DE TR ABALHO 1,67 M - CHP DIURNO. AF_02/2016</v>
          </cell>
          <cell r="C1833" t="str">
            <v>CHP</v>
          </cell>
          <cell r="D1833">
            <v>10.24</v>
          </cell>
        </row>
        <row r="1834">
          <cell r="A1834">
            <v>5865</v>
          </cell>
          <cell r="B1834" t="str">
            <v>ROLO COMPACTADOR VIBRATÓRIO REBOCÁVEL, CILINDRO DE AÇO LISO, POTÊNCIA DE TRAÇÃO DE 65 CV, PESO 4,7 T, IMPACTO DINÂMICO 18,3 T, LARGURA DE TR ABALHO 1,67 M - CHI DIURNO. AF_02/2016</v>
          </cell>
          <cell r="C1834" t="str">
            <v>CHI</v>
          </cell>
          <cell r="D1834">
            <v>5.39</v>
          </cell>
        </row>
        <row r="1835">
          <cell r="A1835">
            <v>5867</v>
          </cell>
          <cell r="B1835" t="str">
            <v>ROLO COMPACTADOR VIBRATÓRIO TANDEM AÇO LISO, POTÊNCIA 58 HP, PESO SEM/ COM LASTRO 6,5 / 9,4 T, LARGURA DE TRABALHO 1,2 M - CHP DIURNO. AF_06/ 2014</v>
          </cell>
          <cell r="C1835" t="str">
            <v>CHP</v>
          </cell>
          <cell r="D1835">
            <v>85.37</v>
          </cell>
        </row>
        <row r="1836">
          <cell r="A1836">
            <v>5869</v>
          </cell>
          <cell r="B1836" t="str">
            <v>ROLO COMPACTADOR VIBRATÓRIO TANDEM AÇO LISO, POTÊNCIA 58 HP, PESO SEM/ COM LASTRO 6,5 / 9,4 T, LARGURA DE TRABALHO 1,2 M - CHI DIURNO. AF_06/ 2014</v>
          </cell>
          <cell r="C1836" t="str">
            <v>CHI</v>
          </cell>
          <cell r="D1836">
            <v>36.03</v>
          </cell>
        </row>
        <row r="1837">
          <cell r="A1837">
            <v>5871</v>
          </cell>
          <cell r="B1837" t="str">
            <v>ROLO COMPACTADOR DE PNEUS ESTÁTICO, PRESSÃO VARIÁVEL, POTÊNCIA 99 HP, PESO SEM/COM LASTRO 9,45 / 21,0 T, LARGURA DE ROLAGEM 2,265 M - CHP DI URNO. AF_02/2016</v>
          </cell>
          <cell r="C1837" t="str">
            <v>CHP</v>
          </cell>
          <cell r="D1837">
            <v>106.6</v>
          </cell>
        </row>
        <row r="1838">
          <cell r="A1838">
            <v>5873</v>
          </cell>
          <cell r="B1838" t="str">
            <v>ROLO COMPACTADOR DE PNEUS ESTÁTICO, PRESSÃO VARIÁVEL, POTÊNCIA 99 HP, PESO SEM/COM LASTRO 9,45 / 21,0 T, LARGURA DE ROLAGEM 2,265 M - CHI DI URNO. AF_02/2016</v>
          </cell>
          <cell r="C1838" t="str">
            <v>CHI</v>
          </cell>
          <cell r="D1838">
            <v>37.32</v>
          </cell>
        </row>
        <row r="1839">
          <cell r="A1839">
            <v>5875</v>
          </cell>
          <cell r="B1839" t="str">
            <v>RETROESCAVADEIRA SOBRE RODAS COM CARREGADEIRA, TRAÇÃO 4X4, POTÊNCIA LÍ Q. 72 HP, CAÇAMBA CARREG. CAP. MÍN. 0,79 M3, CAÇAMBA RETRO CAP. 0,18 M 3, PESO OPERACIONAL MÍN. 7.140 KG, PROFUNDIDADE ESCAVAÇÃO MÁX. 4,50 M - CHP DIURNO. AF_06/2014</v>
          </cell>
          <cell r="C1839" t="str">
            <v>CHP</v>
          </cell>
          <cell r="D1839">
            <v>87.26</v>
          </cell>
        </row>
        <row r="1840">
          <cell r="A1840">
            <v>5877</v>
          </cell>
          <cell r="B1840" t="str">
            <v>RETROESCAVADEIRA SOBRE RODAS COM CARREGADEIRA, TRAÇÃO 4X4, POTÊNCIA LÍ Q. 72 HP, CAÇAMBA CARREG. CAP. MÍN. 0,79 M3, CAÇAMBA RETRO CAP. 0,18 M 3, PESO OPERACIONAL MÍN. 7.140 KG, PROFUNDIDADE ESCAVAÇÃO MÁX. 4,50 M - CHI DIURNO. AF_06/2014</v>
          </cell>
          <cell r="C1840" t="str">
            <v>CHI</v>
          </cell>
          <cell r="D1840">
            <v>32.840000000000003</v>
          </cell>
        </row>
        <row r="1841">
          <cell r="A1841">
            <v>5879</v>
          </cell>
          <cell r="B1841" t="str">
            <v>ROLO COMPACTADOR VIBRATÓRIO PÉ DE CARNEIRO, OPERADO POR CONTROLE REMOT O, POTÊNCIA 12,5 KW, PESO OPERACIONAL 1,675 T, LARGURA DE TRABALHO 0,8 5 M - CHP DIURNO. AF_02/2016</v>
          </cell>
          <cell r="C1841" t="str">
            <v>CHP</v>
          </cell>
          <cell r="D1841">
            <v>69.03</v>
          </cell>
        </row>
        <row r="1842">
          <cell r="A1842">
            <v>5881</v>
          </cell>
          <cell r="B1842" t="str">
            <v>ROLO COMPACTADOR VIBRATÓRIO PÉ DE CARNEIRO, OPERADO POR CONTROLE REMOT O, POTÊNCIA 12,5 KW, PESO OPERACIONAL 1,675 T, LARGURA DE TRABALHO 0,8 5 M - CHI DIURNO. AF_02/2016</v>
          </cell>
          <cell r="C1842" t="str">
            <v>CHI</v>
          </cell>
          <cell r="D1842">
            <v>38.5</v>
          </cell>
        </row>
        <row r="1843">
          <cell r="A1843">
            <v>5882</v>
          </cell>
          <cell r="B1843" t="str">
            <v>USINA DE LAMA ASFÁLTICA, PROD 30 A 50 T/H, SILO DE AGREGADO 7 M3, RESE RVATÓRIOS PARA EMULSÃO E ÁGUA DE 2,3 M3 CADA, MISTURADOR TIPO PUG MILL A SER MONTADO SOBRE CAMINHÃO - CHP DIURNO. AF_10/2014</v>
          </cell>
          <cell r="C1843" t="str">
            <v>CHP</v>
          </cell>
          <cell r="D1843">
            <v>74.06</v>
          </cell>
        </row>
        <row r="1844">
          <cell r="A1844">
            <v>5884</v>
          </cell>
          <cell r="B1844" t="str">
            <v>USINA DE LAMA ASFÁLTICA, PROD 30 A 50 T/H, SILO DE AGREGADO 7 M3, RESE RVATÓRIOS PARA EMULSÃO E ÁGUA DE 2,3 M3 CADA, MISTURADOR TIPO PUG MILL A SER MONTADO SOBRE CAMINHÃO - CHI DIURNO. AF_10/2014</v>
          </cell>
          <cell r="C1844" t="str">
            <v>CHI</v>
          </cell>
          <cell r="D1844">
            <v>38.79</v>
          </cell>
        </row>
        <row r="1845">
          <cell r="A1845">
            <v>5890</v>
          </cell>
          <cell r="B1845" t="str">
            <v>CAMINHÃO TOCO, PESO BRUTO TOTAL 14.300 KG, CARGA ÚTIL MÁXIMA 9590 KG, DISTÂNCIA ENTRE EIXOS 4,76 M, POTÊNCIA 185 CV (NÃO INCLUI CARROCERIA) - CHP DIURNO. AF_06/2014</v>
          </cell>
          <cell r="C1845" t="str">
            <v>CHP</v>
          </cell>
          <cell r="D1845">
            <v>98.28</v>
          </cell>
        </row>
        <row r="1846">
          <cell r="A1846">
            <v>5892</v>
          </cell>
          <cell r="B1846" t="str">
            <v>CAMINHÃO TOCO, PESO BRUTO TOTAL 14.300 KG, CARGA ÚTIL MÁXIMA 9590 KG, DISTÂNCIA ENTRE EIXOS 4,76 M, POTÊNCIA 185 CV (NÃO INCLUI CARROCERIA) - CHI DIURNO. AF_06/2014</v>
          </cell>
          <cell r="C1846" t="str">
            <v>CHI</v>
          </cell>
          <cell r="D1846">
            <v>26.02</v>
          </cell>
        </row>
        <row r="1847">
          <cell r="A1847">
            <v>5894</v>
          </cell>
          <cell r="B1847" t="str">
            <v>CAMINHÃO TOCO, PESO BRUTO TOTAL 16.000 KG, CARGA ÚTIL MÁXIMA DE 10.685 KG, DISTÂNCIA ENTRE EIXOS 4,80 M, POTÊNCIA 189 CV EXCLUSIVE CARROCERI A - CHP DIURNO. AF_06/2014</v>
          </cell>
          <cell r="C1847" t="str">
            <v>CHP</v>
          </cell>
          <cell r="D1847">
            <v>105.46</v>
          </cell>
        </row>
        <row r="1848">
          <cell r="A1848">
            <v>5896</v>
          </cell>
          <cell r="B1848" t="str">
            <v>CAMINHÃO TOCO, PESO BRUTO TOTAL 16.000 KG, CARGA ÚTIL MÁXIMA DE 10.685 KG, DISTÂNCIA ENTRE EIXOS 4,80 M, POTÊNCIA 189 CV EXCLUSIVE CARROCERI A - CHI DIURNO. AF_06/2014</v>
          </cell>
          <cell r="C1848" t="str">
            <v>CHI</v>
          </cell>
          <cell r="D1848">
            <v>24.07</v>
          </cell>
        </row>
        <row r="1849">
          <cell r="A1849">
            <v>5901</v>
          </cell>
          <cell r="B1849" t="str">
            <v>CAMINHÃO PIPA 10.000 L TRUCADO, PESO BRUTO TOTAL 23.000 KG, CARGA ÚTIL MÁXIMA 15.935 KG, DISTÂNCIA ENTRE EIXOS 4,8 M, POTÊNCIA 230 CV, INCLU SIVE TANQUE DE AÇO PARA TRANSPORTE DE ÁGUA - CHP DIURNO. AF_06/2014</v>
          </cell>
          <cell r="C1849" t="str">
            <v>CHP</v>
          </cell>
          <cell r="D1849">
            <v>135.74</v>
          </cell>
        </row>
        <row r="1850">
          <cell r="A1850">
            <v>5903</v>
          </cell>
          <cell r="B1850" t="str">
            <v>CAMINHÃO PIPA 10.000 L TRUCADO, PESO BRUTO TOTAL 23.000 KG, CARGA ÚTIL MÁXIMA 15.935 KG, DISTÂNCIA ENTRE EIXOS 4,8 M, POTÊNCIA 230 CV, INCLU SIVE TANQUE DE AÇO PARA TRANSPORTE DE ÁGUA - CHI DIURNO. AF_06/2014</v>
          </cell>
          <cell r="C1850" t="str">
            <v>CHI</v>
          </cell>
          <cell r="D1850">
            <v>31.65</v>
          </cell>
        </row>
        <row r="1851">
          <cell r="A1851">
            <v>5909</v>
          </cell>
          <cell r="B1851" t="str">
            <v>ESPARGIDOR DE ASFALTO PRESSURIZADO COM TANQUE DE 2500 L, REBOCÁVEL COM MOTOR A GASOLINA POTÊNCIA 3,4 HP - CHP DIURNO. AF_07/2014</v>
          </cell>
          <cell r="C1851" t="str">
            <v>CHP</v>
          </cell>
          <cell r="D1851">
            <v>25.62</v>
          </cell>
        </row>
        <row r="1852">
          <cell r="A1852">
            <v>5911</v>
          </cell>
          <cell r="B1852" t="str">
            <v>ESPARGIDOR DE ASFALTO PRESSURIZADO COM TANQUE DE 2500 L, REBOCÁVEL COM MOTOR A GASOLINA POTÊNCIA 3,4 HP - CHI DIURNO. AF_07/2014</v>
          </cell>
          <cell r="C1852" t="str">
            <v>CHI</v>
          </cell>
          <cell r="D1852">
            <v>18.59</v>
          </cell>
        </row>
        <row r="1853">
          <cell r="A1853">
            <v>5921</v>
          </cell>
          <cell r="B1853" t="str">
            <v>GRADE DE DISCO REBOCÁVEL COM 20 DISCOS 24" X 6 MM COM PNEUS PARA TRANS PORTE - CHP DIURNO. AF_06/2014</v>
          </cell>
          <cell r="C1853" t="str">
            <v>CHP</v>
          </cell>
          <cell r="D1853">
            <v>4.6100000000000003</v>
          </cell>
        </row>
        <row r="1854">
          <cell r="A1854">
            <v>5923</v>
          </cell>
          <cell r="B1854" t="str">
            <v>GRADE DE DISCO REBOCÁVEL COM 20 DISCOS 24" X 6 MM COM PNEUS PARA TRANS PORTE - CHI DIURNO. AF_06/2014</v>
          </cell>
          <cell r="C1854" t="str">
            <v>CHI</v>
          </cell>
          <cell r="D1854">
            <v>2.9</v>
          </cell>
        </row>
        <row r="1855">
          <cell r="A1855">
            <v>5928</v>
          </cell>
          <cell r="B1855" t="str">
            <v>GUINDAUTO HIDRÁULICO, CAPACIDADE MÁXIMA DE CARGA 6200 KG, MOMENTO MÁXI MO DE CARGA 11,7 TM, ALCANCE MÁXIMO HORIZONTAL 9,70 M, INCLUSIVE CAMIN HÃO TOCO PBT 16.000 KG, POTÊNCIA DE 189 CV - CHP DIURNO. AF_06/2014</v>
          </cell>
          <cell r="C1855" t="str">
            <v>CHP</v>
          </cell>
          <cell r="D1855">
            <v>113.87</v>
          </cell>
        </row>
        <row r="1856">
          <cell r="A1856">
            <v>5930</v>
          </cell>
          <cell r="B1856" t="str">
            <v>GUINDAUTO HIDRÁULICO, CAPACIDADE MÁXIMA DE CARGA 6200 KG, MOMENTO MÁXI MO DE CARGA 11,7 TM, ALCANCE MÁXIMO HORIZONTAL 9,70 M, INCLUSIVE CAMIN HÃO TOCO PBT 16.000 KG, POTÊNCIA DE 189 CV - CHI DIURNO. AF_06/2014</v>
          </cell>
          <cell r="C1856" t="str">
            <v>CHI</v>
          </cell>
          <cell r="D1856">
            <v>28.93</v>
          </cell>
        </row>
        <row r="1857">
          <cell r="A1857">
            <v>5932</v>
          </cell>
          <cell r="B1857" t="str">
            <v>MOTONIVELADORA POTÊNCIA BÁSICA LÍQUIDA (PRIMEIRA MARCHA) 125 HP, PESO BRUTO 13032 KG, LARGURA DA LÂMINA DE 3,7 M - CHP DIURNO. AF_06/2014</v>
          </cell>
          <cell r="C1857" t="str">
            <v>CHP</v>
          </cell>
          <cell r="D1857">
            <v>168.83</v>
          </cell>
        </row>
        <row r="1858">
          <cell r="A1858">
            <v>5934</v>
          </cell>
          <cell r="B1858" t="str">
            <v>MOTONIVELADORA POTÊNCIA BÁSICA LÍQUIDA (PRIMEIRA MARCHA) 125 HP, PESO BRUTO 13032 KG, LARGURA DA LÂMINA DE 3,7 M - CHI DIURNO. AF_06/2014</v>
          </cell>
          <cell r="C1858" t="str">
            <v>CHI</v>
          </cell>
          <cell r="D1858">
            <v>55.15</v>
          </cell>
        </row>
        <row r="1859">
          <cell r="A1859">
            <v>5940</v>
          </cell>
          <cell r="B1859" t="str">
            <v>PÁ CARREGADEIRA SOBRE RODAS, POTÊNCIA LÍQUIDA 128 HP, CAPACIDADE DA CA ÇAMBA 1,7 A 2,8 M3, PESO OPERACIONAL 11632 KG - CHP DIURNO. AF_06/2014</v>
          </cell>
          <cell r="C1859" t="str">
            <v>CHP</v>
          </cell>
          <cell r="D1859">
            <v>117.01</v>
          </cell>
        </row>
        <row r="1860">
          <cell r="A1860">
            <v>5942</v>
          </cell>
          <cell r="B1860" t="str">
            <v>PÁ CARREGADEIRA SOBRE RODAS, POTÊNCIA LÍQUIDA 128 HP, CAPACIDADE DA CA ÇAMBA 1,7 A 2,8 M3, PESO OPERACIONAL 11632 KG - CHI DIURNO. AF_06/2014</v>
          </cell>
          <cell r="C1860" t="str">
            <v>CHI</v>
          </cell>
          <cell r="D1860">
            <v>34.71</v>
          </cell>
        </row>
        <row r="1861">
          <cell r="A1861">
            <v>5944</v>
          </cell>
          <cell r="B1861" t="str">
            <v>PÁ CARREGADEIRA SOBRE RODAS, POTÊNCIA 197 HP, CAPACIDADE DA CAÇAMBA 2, 5 A 3,5 M3, PESO OPERACIONAL 18338 KG - CHP DIURNO. AF_06/2014</v>
          </cell>
          <cell r="C1861" t="str">
            <v>CHP</v>
          </cell>
          <cell r="D1861">
            <v>176.34</v>
          </cell>
        </row>
        <row r="1862">
          <cell r="A1862">
            <v>5946</v>
          </cell>
          <cell r="B1862" t="str">
            <v>PÁ CARREGADEIRA SOBRE RODAS, POTÊNCIA 197 HP, CAPACIDADE DA CAÇAMBA 2, 5 A 3,5 M3, PESO OPERACIONAL 18338 KG - CHI DIURNO. AF_06/2014</v>
          </cell>
          <cell r="C1862" t="str">
            <v>CHI</v>
          </cell>
          <cell r="D1862">
            <v>42.06</v>
          </cell>
        </row>
        <row r="1863">
          <cell r="A1863">
            <v>5948</v>
          </cell>
          <cell r="B1863" t="str">
            <v>ROLO COMPACTADOR VIBRATORIO DE UM CILINDRO LISO DE ACO, POTENCIA 80 HP , PESO OPERACIONAL MAXIMO 8,5 T, LARGURA TRABALHO 1,676 M - CHP DIURNO . AF_06/2014</v>
          </cell>
          <cell r="C1863" t="str">
            <v>CHP</v>
          </cell>
          <cell r="D1863">
            <v>90.3</v>
          </cell>
        </row>
        <row r="1864">
          <cell r="A1864">
            <v>5952</v>
          </cell>
          <cell r="B1864" t="str">
            <v>MARTELETE OU ROMPEDOR PNEUMÁTICO MANUAL, 28 KG, COM SILENCIADOR - CHI DIURNO. AF_07/2016</v>
          </cell>
          <cell r="C1864" t="str">
            <v>CHI</v>
          </cell>
          <cell r="D1864">
            <v>12.06</v>
          </cell>
        </row>
        <row r="1865">
          <cell r="A1865">
            <v>5953</v>
          </cell>
          <cell r="B1865" t="str">
            <v>COMPRESSOR DE AR REBOCÁVEL, VAZÃO 189 PCM, PRESSÃO EFETIVA DE TRABALHO 102 PSI, MOTOR DIESEL, POTÊNCIA 63 CV - CHP DIURNO. AF_06/2015</v>
          </cell>
          <cell r="C1865" t="str">
            <v>CHP</v>
          </cell>
          <cell r="D1865">
            <v>39.75</v>
          </cell>
        </row>
        <row r="1866">
          <cell r="A1866">
            <v>5954</v>
          </cell>
          <cell r="B1866" t="str">
            <v>COMPRESSOR DE AR REBOCÁVEL, VAZÃO 189 PCM, PRESSÃO EFETIVA DE TRABALHO 102 PSI, MOTOR DIESEL, POTÊNCIA 63 CV - CHI DIURNO. AF_06/2015</v>
          </cell>
          <cell r="C1866" t="str">
            <v>CHI</v>
          </cell>
          <cell r="D1866">
            <v>2.56</v>
          </cell>
        </row>
        <row r="1867">
          <cell r="A1867">
            <v>5961</v>
          </cell>
          <cell r="B1867" t="str">
            <v>CAMINHÃO BASCULANTE 6 M3, PESO BRUTO TOTAL 16.000 KG, CARGA ÚTIL MÁXIM A 13.071 KG, DISTÂNCIA ENTRE EIXOS 4,80 M, POTÊNCIA 230 CV INCLUSIVE C AÇAMBA METÁLICA - CHI DIURNO. AF_06/2014</v>
          </cell>
          <cell r="C1867" t="str">
            <v>CHI</v>
          </cell>
          <cell r="D1867">
            <v>30.62</v>
          </cell>
        </row>
        <row r="1868">
          <cell r="A1868">
            <v>5968</v>
          </cell>
          <cell r="B1868" t="str">
            <v>IMPERMEABILIZACAO DE SUPERFICIE COM ARGAMASSA DE CIMENTO E AREIA (MEDI A), TRACO 1:3, COM ADITIVO IMPERMEABILIZANTE, E=2CM.</v>
          </cell>
          <cell r="C1868" t="str">
            <v>M2</v>
          </cell>
          <cell r="D1868">
            <v>33.630000000000003</v>
          </cell>
        </row>
        <row r="1869">
          <cell r="A1869">
            <v>5970</v>
          </cell>
          <cell r="B1869" t="str">
            <v>FORMA TABUA PARA CONCRETO EM FUNDACAO, C/ REAPROVEITAMENTO 2X.</v>
          </cell>
          <cell r="C1869" t="str">
            <v>M2</v>
          </cell>
          <cell r="D1869">
            <v>45.1</v>
          </cell>
        </row>
        <row r="1870">
          <cell r="A1870">
            <v>5991</v>
          </cell>
          <cell r="B1870" t="str">
            <v>BARRA LISA COM ARGAMASSA TRACO 1:4 (CIMENTO E AREIA GROSSA), ESPESSURA 2,0CM, INCLUSO ADITIVO IMPERMEABILIZANTE, PREPARO MECANICO DA ARGAMAS SA</v>
          </cell>
          <cell r="C1870" t="str">
            <v>M2</v>
          </cell>
          <cell r="D1870">
            <v>36</v>
          </cell>
        </row>
        <row r="1871">
          <cell r="A1871">
            <v>5998</v>
          </cell>
          <cell r="B1871" t="str">
            <v>PASTA DE CIMENTO PORTLAND, ESPESSURA 1MM</v>
          </cell>
          <cell r="C1871" t="str">
            <v>M2</v>
          </cell>
          <cell r="D1871">
            <v>0.74</v>
          </cell>
        </row>
        <row r="1872">
          <cell r="A1872">
            <v>6005</v>
          </cell>
          <cell r="B1872" t="str">
            <v>REGISTRO GAVETA COM ACABAMENTO E CANOPLA CROMADOS, SIMPLES, BITOLA 3/4 " (REF 1509)</v>
          </cell>
          <cell r="C1872" t="str">
            <v>UN</v>
          </cell>
          <cell r="D1872">
            <v>45.01</v>
          </cell>
        </row>
        <row r="1873">
          <cell r="A1873">
            <v>6006</v>
          </cell>
          <cell r="B1873" t="str">
            <v>REGISTRO GAVETA COM ACABAMENTO E CANOPLA CROMADOS, SIMPLES, BITOLA 1/2 " (REF 1509)</v>
          </cell>
          <cell r="C1873" t="str">
            <v>UN</v>
          </cell>
          <cell r="D1873">
            <v>39.9</v>
          </cell>
        </row>
        <row r="1874">
          <cell r="A1874">
            <v>6010</v>
          </cell>
          <cell r="B1874" t="str">
            <v>REGISTRO GAVETA BRUTO EM LATAO FORJADO, BITOLA 1 1/2 " (REF 1509)</v>
          </cell>
          <cell r="C1874" t="str">
            <v>UN</v>
          </cell>
          <cell r="D1874">
            <v>50.1</v>
          </cell>
        </row>
        <row r="1875">
          <cell r="A1875">
            <v>6011</v>
          </cell>
          <cell r="B1875" t="str">
            <v>REGISTRO GAVETA BRUTO EM LATAO FORJADO, BITOLA 2 1/2 " (REF 1509)</v>
          </cell>
          <cell r="C1875" t="str">
            <v>UN</v>
          </cell>
          <cell r="D1875">
            <v>144.74</v>
          </cell>
        </row>
        <row r="1876">
          <cell r="A1876">
            <v>6012</v>
          </cell>
          <cell r="B1876" t="str">
            <v>REGISTRO GAVETA BRUTO EM LATAO FORJADO, BITOLA 3 " (REF 1509)</v>
          </cell>
          <cell r="C1876" t="str">
            <v>UN</v>
          </cell>
          <cell r="D1876">
            <v>267.64</v>
          </cell>
        </row>
        <row r="1877">
          <cell r="A1877">
            <v>6013</v>
          </cell>
          <cell r="B1877" t="str">
            <v>REGISTRO GAVETA COM ACABAMENTO E CANOPLA CROMADOS, SIMPLES, BITOLA 1 " (REF 1509)</v>
          </cell>
          <cell r="C1877" t="str">
            <v>UN</v>
          </cell>
          <cell r="D1877">
            <v>55.1</v>
          </cell>
        </row>
        <row r="1878">
          <cell r="A1878">
            <v>6014</v>
          </cell>
          <cell r="B1878" t="str">
            <v>REGISTRO GAVETA COM ACABAMENTO E CANOPLA CROMADOS, SIMPLES, BITOLA 1 1/4 " (REF 1509)</v>
          </cell>
          <cell r="C1878" t="str">
            <v>UN</v>
          </cell>
          <cell r="D1878">
            <v>76.599999999999994</v>
          </cell>
        </row>
        <row r="1879">
          <cell r="A1879">
            <v>6015</v>
          </cell>
          <cell r="B1879" t="str">
            <v>REGISTRO GAVETA COM ACABAMENTO E CANOPLA CROMADOS, SIMPLES, BITOLA 1 1/2 " (REF 1509)</v>
          </cell>
          <cell r="C1879" t="str">
            <v>UN</v>
          </cell>
          <cell r="D1879">
            <v>80.12</v>
          </cell>
        </row>
        <row r="1880">
          <cell r="A1880">
            <v>6016</v>
          </cell>
          <cell r="B1880" t="str">
            <v>REGISTRO GAVETA BRUTO EM LATAO FORJADO, BITOLA 3/4 " (REF 1509)</v>
          </cell>
          <cell r="C1880" t="str">
            <v>UN</v>
          </cell>
          <cell r="D1880">
            <v>18.45</v>
          </cell>
        </row>
        <row r="1881">
          <cell r="A1881">
            <v>6017</v>
          </cell>
          <cell r="B1881" t="str">
            <v>REGISTRO GAVETA BRUTO EM LATAO FORJADO, BITOLA 1 1/4 " (REF 1509)</v>
          </cell>
          <cell r="C1881" t="str">
            <v>UN</v>
          </cell>
          <cell r="D1881">
            <v>39.69</v>
          </cell>
        </row>
        <row r="1882">
          <cell r="A1882">
            <v>6019</v>
          </cell>
          <cell r="B1882" t="str">
            <v>REGISTRO GAVETA BRUTO EM LATAO FORJADO, BITOLA 1 " (REF 1509)</v>
          </cell>
          <cell r="C1882" t="str">
            <v>UN</v>
          </cell>
          <cell r="D1882">
            <v>29.12</v>
          </cell>
        </row>
        <row r="1883">
          <cell r="A1883">
            <v>6020</v>
          </cell>
          <cell r="B1883" t="str">
            <v>REGISTRO GAVETA BRUTO EM LATAO FORJADO, BITOLA 1/2 " (REF 1509)</v>
          </cell>
          <cell r="C1883" t="str">
            <v>UN</v>
          </cell>
          <cell r="D1883">
            <v>17.489999999999998</v>
          </cell>
        </row>
        <row r="1884">
          <cell r="A1884">
            <v>6021</v>
          </cell>
          <cell r="B1884" t="str">
            <v>REGISTRO PRESSAO COM ACABAMENTO E CANOPLA CROMADA, SIMPLES, BITOLA 1/2 " (REF 1416)</v>
          </cell>
          <cell r="C1884" t="str">
            <v>UN</v>
          </cell>
          <cell r="D1884">
            <v>41.07</v>
          </cell>
        </row>
        <row r="1885">
          <cell r="A1885">
            <v>6024</v>
          </cell>
          <cell r="B1885" t="str">
            <v>REGISTRO PRESSAO COM ACABAMENTO E CANOPLA CROMADA, SIMPLES, BITOLA 3/4 " (REF 1416)</v>
          </cell>
          <cell r="C1885" t="str">
            <v>UN</v>
          </cell>
          <cell r="D1885">
            <v>42.45</v>
          </cell>
        </row>
        <row r="1886">
          <cell r="A1886">
            <v>6027</v>
          </cell>
          <cell r="B1886" t="str">
            <v>REGISTRO GAVETA BRUTO EM LATAO FORJADO, BITOLA 4 " (REF 1509)</v>
          </cell>
          <cell r="C1886" t="str">
            <v>UN</v>
          </cell>
          <cell r="D1886">
            <v>456.09</v>
          </cell>
        </row>
        <row r="1887">
          <cell r="A1887">
            <v>6028</v>
          </cell>
          <cell r="B1887" t="str">
            <v>REGISTRO GAVETA BRUTO EM LATAO FORJADO, BITOLA 2 " (REF 1509)</v>
          </cell>
          <cell r="C1887" t="str">
            <v>UN</v>
          </cell>
          <cell r="D1887">
            <v>69.790000000000006</v>
          </cell>
        </row>
        <row r="1888">
          <cell r="A1888">
            <v>6029</v>
          </cell>
          <cell r="B1888" t="str">
            <v>REGISTRO DE ESFERA PVC, COM CABECA QUADRADA, COM ROSCA EXTERNA, 1/2"</v>
          </cell>
          <cell r="C1888" t="str">
            <v>UN</v>
          </cell>
          <cell r="D1888">
            <v>16.22</v>
          </cell>
        </row>
        <row r="1889">
          <cell r="A1889">
            <v>6031</v>
          </cell>
          <cell r="B1889" t="str">
            <v>REGISTRO DE ESFERA PVC, COM BORBOLETA, COM ROSCA EXTERNA, DE 3/4"</v>
          </cell>
          <cell r="C1889" t="str">
            <v>UN</v>
          </cell>
          <cell r="D1889">
            <v>16.04</v>
          </cell>
        </row>
        <row r="1890">
          <cell r="A1890">
            <v>6032</v>
          </cell>
          <cell r="B1890" t="str">
            <v>REGISTRO DE ESFERA, PVC, COM VOLANTE, VS, ROSCAVEL, DN 3/4", COM CORPO DIVIDIDO</v>
          </cell>
          <cell r="C1890" t="str">
            <v>UN</v>
          </cell>
          <cell r="D1890">
            <v>20.32</v>
          </cell>
        </row>
        <row r="1891">
          <cell r="A1891">
            <v>6033</v>
          </cell>
          <cell r="B1891" t="str">
            <v>REGISTRO DE ESFERA PVC, COM CABECA QUADRADA, COM ROSCA EXTERNA, 3/4"</v>
          </cell>
          <cell r="C1891" t="str">
            <v>UN</v>
          </cell>
          <cell r="D1891">
            <v>21.37</v>
          </cell>
        </row>
        <row r="1892">
          <cell r="A1892">
            <v>6034</v>
          </cell>
          <cell r="B1892" t="str">
            <v>REGISTRO DE ESFERA DE PASSEIO, PVC PARA POLIETILENO, 20 MM</v>
          </cell>
          <cell r="C1892" t="str">
            <v>UN</v>
          </cell>
          <cell r="D1892">
            <v>10.029999999999999</v>
          </cell>
        </row>
        <row r="1893">
          <cell r="A1893">
            <v>6036</v>
          </cell>
          <cell r="B1893" t="str">
            <v>REGISTRO DE ESFERA PVC, COM BORBOLETA, COM ROSCA EXTERNA, DE 1/2"</v>
          </cell>
          <cell r="C1893" t="str">
            <v>UN</v>
          </cell>
          <cell r="D1893">
            <v>13.65</v>
          </cell>
        </row>
        <row r="1894">
          <cell r="A1894">
            <v>6037</v>
          </cell>
          <cell r="B1894" t="str">
            <v>REGISTRO DE PRESSAO PVC, SOLDAVEL, VOLANTE SIMPLES, DE 20 MM</v>
          </cell>
          <cell r="C1894" t="str">
            <v>UN</v>
          </cell>
          <cell r="D1894">
            <v>10.92</v>
          </cell>
        </row>
        <row r="1895">
          <cell r="A1895">
            <v>6038</v>
          </cell>
          <cell r="B1895" t="str">
            <v>REGISTRO DE PRESSAO PVC, ROSCAVEL, VOLANTE SIMPLES, DE 1/2"</v>
          </cell>
          <cell r="C1895" t="str">
            <v>UN</v>
          </cell>
          <cell r="D1895">
            <v>5.25</v>
          </cell>
        </row>
        <row r="1896">
          <cell r="A1896">
            <v>6046</v>
          </cell>
          <cell r="B1896" t="str">
            <v>RETROESCAVADEIRA SOBRE RODAS COM CARREGADEIRA, TRACAO 4 X 4, POTENCIA LIQUIDA 72 HP, PESO OPERACIONAL MINIMO DE 7140 KG, CAPACIDADE MINIMA DA CARREGADEIRA DE 0,79 M3 E DA RETROESCAVADEIRA MINIMA DE 0,18 M3, PROFUNDIDADE DE ESCAVACAO MAXIMA DE 4,50 M</v>
          </cell>
          <cell r="C1896" t="str">
            <v>UN</v>
          </cell>
          <cell r="D1896">
            <v>208721</v>
          </cell>
        </row>
        <row r="1897">
          <cell r="A1897">
            <v>6066</v>
          </cell>
          <cell r="B1897" t="str">
            <v>ROLO COMPACTADOR DE PNEUS, ESTATICO, PRESSAO VARIAVEL, POTENCIA 99 HP, PESO SEM/COM LASTRO 9,45/21,0 T, LARGURA DE ROLAGEM 2,265 M</v>
          </cell>
          <cell r="C1897" t="str">
            <v>UN</v>
          </cell>
          <cell r="D1897">
            <v>319157.15000000002</v>
          </cell>
        </row>
        <row r="1898">
          <cell r="A1898">
            <v>6067</v>
          </cell>
          <cell r="B1898" t="str">
            <v>ROLO COMPACTADOR VIBRATORIO TANDEM, ACO LISO, POTENCIA 58 CV, PESO SEM/COM LASTRO 6,5/9,4 T, LARGURA DE TRABALHO 1,20 M</v>
          </cell>
          <cell r="C1898" t="str">
            <v>UN</v>
          </cell>
          <cell r="D1898">
            <v>259285.71</v>
          </cell>
        </row>
        <row r="1899">
          <cell r="A1899">
            <v>6068</v>
          </cell>
          <cell r="B1899" t="str">
            <v>ROLO COMPACTADOR VIBRATORIO DE UM CILINDRO DE ACO LISO, POTENCIA 80 HP, PESO SEM/COM LASTRO DE 7,4/8,1 T, LARGURA DE TRABALHO 1,676 M</v>
          </cell>
          <cell r="C1899" t="str">
            <v>UN</v>
          </cell>
          <cell r="D1899">
            <v>219497.15</v>
          </cell>
        </row>
        <row r="1900">
          <cell r="A1900">
            <v>6069</v>
          </cell>
          <cell r="B1900" t="str">
            <v>ROLO COMPACTADOR VIBRATORIO REBOCAVEL, CILINDRO DE ACO LISO, POTENCIA DE TRACAO DE 65 CV, PESO DE 4,7 T, IMPACTO DINAMICO TOTAL DE 18,3 T, LARGURA DO ROLO 1,67 M</v>
          </cell>
          <cell r="C1900" t="str">
            <v>UN</v>
          </cell>
          <cell r="D1900">
            <v>63737.15</v>
          </cell>
        </row>
        <row r="1901">
          <cell r="A1901">
            <v>6070</v>
          </cell>
          <cell r="B1901" t="str">
            <v>ROLO COMPACTADOR VIBRATORIO PE DE CARNEIRO, COM CONTROLE REMOTO POR RADIO, POTENCIA  12,5 KW, PESO OPERACIONAL DE 1,675 T, LARGURA DE TRABALHO 0,85 M</v>
          </cell>
          <cell r="C1901" t="str">
            <v>UN</v>
          </cell>
          <cell r="D1901">
            <v>288514.28000000003</v>
          </cell>
        </row>
        <row r="1902">
          <cell r="A1902">
            <v>6076</v>
          </cell>
          <cell r="B1902" t="str">
            <v>SAIBRO PARA ARGAMASSA (COLETADO NO COMERCIO)</v>
          </cell>
          <cell r="C1902" t="str">
            <v>M3</v>
          </cell>
          <cell r="D1902">
            <v>51.6</v>
          </cell>
        </row>
        <row r="1903">
          <cell r="A1903">
            <v>6077</v>
          </cell>
          <cell r="B1903" t="str">
            <v>ARGILA OU BARRO PARA ATERRO/REATERRO (RETIRADO NA JAZIDA, SEM TRANSPORTE)</v>
          </cell>
          <cell r="C1903" t="str">
            <v>M3</v>
          </cell>
          <cell r="D1903">
            <v>15.8</v>
          </cell>
        </row>
        <row r="1904">
          <cell r="A1904">
            <v>6079</v>
          </cell>
          <cell r="B1904" t="str">
            <v>ARGILA, ARGILA VERMELHA OU ARGILA ARENOSA (RETIRADA NA JAZIDA, SEM TRANSPORTE)</v>
          </cell>
          <cell r="C1904" t="str">
            <v>M3</v>
          </cell>
          <cell r="D1904">
            <v>9.0299999999999994</v>
          </cell>
        </row>
        <row r="1905">
          <cell r="A1905">
            <v>6081</v>
          </cell>
          <cell r="B1905" t="str">
            <v>ARGILA OU BARRO PARA ATERRO/REATERRO (COM TRANSPORTE ATE 10 KM)</v>
          </cell>
          <cell r="C1905" t="str">
            <v>M3</v>
          </cell>
          <cell r="D1905">
            <v>27.41</v>
          </cell>
        </row>
        <row r="1906">
          <cell r="A1906">
            <v>6082</v>
          </cell>
          <cell r="B1906" t="str">
            <v>PINTURA EM VERNIZ SINTETICO BRILHANTE EM MADEIRA, TRES DEMAOS</v>
          </cell>
          <cell r="C1906" t="str">
            <v>M2</v>
          </cell>
          <cell r="D1906">
            <v>13.79</v>
          </cell>
        </row>
        <row r="1907">
          <cell r="A1907">
            <v>6085</v>
          </cell>
          <cell r="B1907" t="str">
            <v>SELADOR ACRILICO PAREDES INTERNAS/EXTERNAS</v>
          </cell>
          <cell r="C1907" t="str">
            <v>L</v>
          </cell>
          <cell r="D1907">
            <v>5</v>
          </cell>
        </row>
        <row r="1908">
          <cell r="A1908">
            <v>6086</v>
          </cell>
          <cell r="B1908" t="str">
            <v>FUNDO SINTETICO NIVELADOR BRANCO FOSCO PARA MADEIRA</v>
          </cell>
          <cell r="C1908" t="str">
            <v>GL</v>
          </cell>
          <cell r="D1908">
            <v>78.28</v>
          </cell>
        </row>
        <row r="1909">
          <cell r="A1909">
            <v>6087</v>
          </cell>
          <cell r="B1909" t="str">
            <v>TAMPA EM CONCRETO ARMADO 60X60X5CM P/CX INSPECAO/FOSSA SEPTICA</v>
          </cell>
          <cell r="C1909" t="str">
            <v>UN</v>
          </cell>
          <cell r="D1909">
            <v>19.38</v>
          </cell>
        </row>
        <row r="1910">
          <cell r="A1910">
            <v>6090</v>
          </cell>
          <cell r="B1910" t="str">
            <v>SELADOR PVA PAREDES INTERNAS</v>
          </cell>
          <cell r="C1910" t="str">
            <v>L</v>
          </cell>
          <cell r="D1910">
            <v>9.5</v>
          </cell>
        </row>
        <row r="1911">
          <cell r="A1911">
            <v>6091</v>
          </cell>
          <cell r="B1911" t="str">
            <v>LIQUIDO PARA BRILHO PAREDES INTERNAS</v>
          </cell>
          <cell r="C1911" t="str">
            <v>L</v>
          </cell>
          <cell r="D1911">
            <v>13.48</v>
          </cell>
        </row>
        <row r="1912">
          <cell r="A1912">
            <v>6094</v>
          </cell>
          <cell r="B1912" t="str">
            <v>SELANTE A BASE DE RESINAS ACRILICAS PARA TRINCAS</v>
          </cell>
          <cell r="C1912" t="str">
            <v>KG</v>
          </cell>
          <cell r="D1912">
            <v>16.059999999999999</v>
          </cell>
        </row>
        <row r="1913">
          <cell r="A1913">
            <v>6105</v>
          </cell>
          <cell r="B1913" t="str">
            <v>SELIM PVC, COM TRAVAS, JE, 90 GRAUS,  DN 125 X 100 MM, PARA REDE COLETORA ESGOTO (NBR 10569)</v>
          </cell>
          <cell r="C1913" t="str">
            <v>UN</v>
          </cell>
          <cell r="D1913">
            <v>3</v>
          </cell>
        </row>
        <row r="1914">
          <cell r="A1914">
            <v>6106</v>
          </cell>
          <cell r="B1914" t="str">
            <v>SELIM PVC, COM TRAVAS, JE, 90 GRAUS,  DN 150 X 100 MM, PARA REDE COLETORA ESGOTO (NBR 10569)</v>
          </cell>
          <cell r="C1914" t="str">
            <v>UN</v>
          </cell>
          <cell r="D1914">
            <v>3</v>
          </cell>
        </row>
        <row r="1915">
          <cell r="A1915">
            <v>6107</v>
          </cell>
          <cell r="B1915" t="str">
            <v>SELIM PVC, SOLDAVEL, SEM TRAVAS, JE, 90 GRAUS,  DN 200 X 100 MM, PARA REDE COLETORA ESGOTO (NBR 10569)</v>
          </cell>
          <cell r="C1915" t="str">
            <v>UN</v>
          </cell>
          <cell r="D1915">
            <v>8.6999999999999993</v>
          </cell>
        </row>
        <row r="1916">
          <cell r="A1916">
            <v>6108</v>
          </cell>
          <cell r="B1916" t="str">
            <v>SELIM PVC, SOLDAVEL, SEM TRAVAS, JE, 90 GRAUS,  DN 250 X 100 MM, PARA REDE COLETORA ESGOTO (NBR 10569)</v>
          </cell>
          <cell r="C1916" t="str">
            <v>UN</v>
          </cell>
          <cell r="D1916">
            <v>11.1</v>
          </cell>
        </row>
        <row r="1917">
          <cell r="A1917">
            <v>6109</v>
          </cell>
          <cell r="B1917" t="str">
            <v>SELIM PVC, SOLDAVEL, SEM TRAVAS, JE, 90 GRAUS,  DN 300 X 100 MM, PARA REDE COLETORA ESGOTO (NBR 10569)</v>
          </cell>
          <cell r="C1917" t="str">
            <v>UN</v>
          </cell>
          <cell r="D1917">
            <v>15.77</v>
          </cell>
        </row>
        <row r="1918">
          <cell r="A1918">
            <v>6110</v>
          </cell>
          <cell r="B1918" t="str">
            <v>SERRALHEIRO</v>
          </cell>
          <cell r="C1918" t="str">
            <v>H</v>
          </cell>
          <cell r="D1918">
            <v>11.6</v>
          </cell>
        </row>
        <row r="1919">
          <cell r="A1919">
            <v>6111</v>
          </cell>
          <cell r="B1919" t="str">
            <v>SERVENTE</v>
          </cell>
          <cell r="C1919" t="str">
            <v>H</v>
          </cell>
          <cell r="D1919">
            <v>9.1199999999999992</v>
          </cell>
        </row>
        <row r="1920">
          <cell r="A1920">
            <v>6114</v>
          </cell>
          <cell r="B1920" t="str">
            <v>AJUDANTE DE ARMADOR</v>
          </cell>
          <cell r="C1920" t="str">
            <v>H</v>
          </cell>
          <cell r="D1920">
            <v>9.23</v>
          </cell>
        </row>
        <row r="1921">
          <cell r="A1921">
            <v>6117</v>
          </cell>
          <cell r="B1921" t="str">
            <v>AUXILIAR DE CARPINTEIRO</v>
          </cell>
          <cell r="C1921" t="str">
            <v>H</v>
          </cell>
          <cell r="D1921">
            <v>9.23</v>
          </cell>
        </row>
        <row r="1922">
          <cell r="A1922">
            <v>6121</v>
          </cell>
          <cell r="B1922" t="str">
            <v>AUXILIAR DE SERVICOS GERAIS</v>
          </cell>
          <cell r="C1922" t="str">
            <v>H</v>
          </cell>
          <cell r="D1922">
            <v>8.18</v>
          </cell>
        </row>
        <row r="1923">
          <cell r="A1923">
            <v>6122</v>
          </cell>
          <cell r="B1923" t="str">
            <v>APONTADOR OU APROPRIADOR</v>
          </cell>
          <cell r="C1923" t="str">
            <v>H</v>
          </cell>
          <cell r="D1923">
            <v>11.6</v>
          </cell>
        </row>
        <row r="1924">
          <cell r="A1924">
            <v>6127</v>
          </cell>
          <cell r="B1924" t="str">
            <v>AJUDANTE DE PEDREIRO</v>
          </cell>
          <cell r="C1924" t="str">
            <v>H</v>
          </cell>
          <cell r="D1924">
            <v>8.94</v>
          </cell>
        </row>
        <row r="1925">
          <cell r="A1925">
            <v>6136</v>
          </cell>
          <cell r="B1925" t="str">
            <v>SIFAO EM METAL CROMADO PARA PIA OU LAVATORIO, 1 X 1.1/2 "</v>
          </cell>
          <cell r="C1925" t="str">
            <v>UN</v>
          </cell>
          <cell r="D1925">
            <v>126.66</v>
          </cell>
        </row>
        <row r="1926">
          <cell r="A1926">
            <v>6138</v>
          </cell>
          <cell r="B1926" t="str">
            <v>VEDACAO PVC, 100 MM, PARA SAIDA VASO SANITARIO</v>
          </cell>
          <cell r="C1926" t="str">
            <v>UN</v>
          </cell>
          <cell r="D1926">
            <v>1.43</v>
          </cell>
        </row>
        <row r="1927">
          <cell r="A1927">
            <v>6140</v>
          </cell>
          <cell r="B1927" t="str">
            <v>BOLSA DE LIGACAO EM PVC FLEXIVEL PARA VASO SANITARIO 1.1/2 " (40 MM)</v>
          </cell>
          <cell r="C1927" t="str">
            <v>UN</v>
          </cell>
          <cell r="D1927">
            <v>2.34</v>
          </cell>
        </row>
        <row r="1928">
          <cell r="A1928">
            <v>6141</v>
          </cell>
          <cell r="B1928" t="str">
            <v>ENGATE/RABICHO FLEXIVEL PLASTICO (PVC OU ABS) BRANCO 1/2 " X 30 CM</v>
          </cell>
          <cell r="C1928" t="str">
            <v>UN</v>
          </cell>
          <cell r="D1928">
            <v>2.73</v>
          </cell>
        </row>
        <row r="1929">
          <cell r="A1929">
            <v>6142</v>
          </cell>
          <cell r="B1929" t="str">
            <v>CONJUNTO DE LIGACAO PARA BACIA SANITARIA AJUSTAVEL, EM PLASTICO BRANCO, COM TUBO, CANOPLA E ESPUDE</v>
          </cell>
          <cell r="C1929" t="str">
            <v>UN</v>
          </cell>
          <cell r="D1929">
            <v>5.08</v>
          </cell>
        </row>
        <row r="1930">
          <cell r="A1930">
            <v>6145</v>
          </cell>
          <cell r="B1930" t="str">
            <v>SIFAO PLASTICO TIPO COPO PARA PIA AMERICANA 1.1/2 X 1.1/2 "</v>
          </cell>
          <cell r="C1930" t="str">
            <v>UN</v>
          </cell>
          <cell r="D1930">
            <v>10.88</v>
          </cell>
        </row>
        <row r="1931">
          <cell r="A1931">
            <v>6146</v>
          </cell>
          <cell r="B1931" t="str">
            <v>SIFAO PLASTICO TIPO COPO PARA TANQUE, 1.1/4 X 1.1/2 "</v>
          </cell>
          <cell r="C1931" t="str">
            <v>UN</v>
          </cell>
          <cell r="D1931">
            <v>10.9</v>
          </cell>
        </row>
        <row r="1932">
          <cell r="A1932">
            <v>6148</v>
          </cell>
          <cell r="B1932" t="str">
            <v>SIFAO PLASTICO FLEXIVEL SAIDA VERTICAL PARA COLUNA LAVATORIO, 1 X 1.1/2 "</v>
          </cell>
          <cell r="C1932" t="str">
            <v>UN</v>
          </cell>
          <cell r="D1932">
            <v>6.06</v>
          </cell>
        </row>
        <row r="1933">
          <cell r="A1933">
            <v>6149</v>
          </cell>
          <cell r="B1933" t="str">
            <v>SIFAO PLASTICO TIPO COPO PARA PIA OU LAVATORIO, 1 X 1.1/2 "</v>
          </cell>
          <cell r="C1933" t="str">
            <v>UN</v>
          </cell>
          <cell r="D1933">
            <v>10.27</v>
          </cell>
        </row>
        <row r="1934">
          <cell r="A1934">
            <v>6150</v>
          </cell>
          <cell r="B1934" t="str">
            <v>SIFAO EM METAL CROMADO PARA PIA AMERICANA, 1.1/2 X 2 "</v>
          </cell>
          <cell r="C1934" t="str">
            <v>UN</v>
          </cell>
          <cell r="D1934">
            <v>161.13</v>
          </cell>
        </row>
        <row r="1935">
          <cell r="A1935">
            <v>6152</v>
          </cell>
          <cell r="B1935" t="str">
            <v>VALVULA EM PLASTICO BRANCO COM SAIDA LISA PARA TANQUE 1.1/4 " X 1.1/2 "</v>
          </cell>
          <cell r="C1935" t="str">
            <v>UN</v>
          </cell>
          <cell r="D1935">
            <v>2.33</v>
          </cell>
        </row>
        <row r="1936">
          <cell r="A1936">
            <v>6153</v>
          </cell>
          <cell r="B1936" t="str">
            <v>VALVULA EM PLASTICO BRANCO PARA TANQUE OU LAVATORIO 1 ", SEM UNHO E SEM LADRAO</v>
          </cell>
          <cell r="C1936" t="str">
            <v>UN</v>
          </cell>
          <cell r="D1936">
            <v>2.19</v>
          </cell>
        </row>
        <row r="1937">
          <cell r="A1937">
            <v>6154</v>
          </cell>
          <cell r="B1937" t="str">
            <v>VALVULA EM PLASTICO CROMADO PARA LAVATORIO 1 ", SEM UNHO, COM LADRAO</v>
          </cell>
          <cell r="C1937" t="str">
            <v>UN</v>
          </cell>
          <cell r="D1937">
            <v>5.22</v>
          </cell>
        </row>
        <row r="1938">
          <cell r="A1938">
            <v>6155</v>
          </cell>
          <cell r="B1938" t="str">
            <v>VALVULA EM PLASTICO CROMADO TIPO AMERICANA PARA PIA DE COZINHA 3.1/2 " X 1.1/2 ", SEM ADAPTADOR</v>
          </cell>
          <cell r="C1938" t="str">
            <v>UN</v>
          </cell>
          <cell r="D1938">
            <v>10.79</v>
          </cell>
        </row>
        <row r="1939">
          <cell r="A1939">
            <v>6156</v>
          </cell>
          <cell r="B1939" t="str">
            <v>VALVULA EM PLASTICO BRANCO PARA TANQUE 1.1/4 " X 1.1/2 ", SEM UNHO E SEM LADRAO</v>
          </cell>
          <cell r="C1939" t="str">
            <v>UN</v>
          </cell>
          <cell r="D1939">
            <v>2.77</v>
          </cell>
        </row>
        <row r="1940">
          <cell r="A1940">
            <v>6157</v>
          </cell>
          <cell r="B1940" t="str">
            <v>VALVULA EM METAL CROMADO PARA PIA AMERICANA 3.1/2 X 1.1/2 "</v>
          </cell>
          <cell r="C1940" t="str">
            <v>UN</v>
          </cell>
          <cell r="D1940">
            <v>43.25</v>
          </cell>
        </row>
        <row r="1941">
          <cell r="A1941">
            <v>6158</v>
          </cell>
          <cell r="B1941" t="str">
            <v>VALVULA EM PLASTICO BRANCO PARA LAVATORIO 1 ", SEM UNHO, COM LADRAO</v>
          </cell>
          <cell r="C1941" t="str">
            <v>UN</v>
          </cell>
          <cell r="D1941">
            <v>2.81</v>
          </cell>
        </row>
        <row r="1942">
          <cell r="A1942">
            <v>6160</v>
          </cell>
          <cell r="B1942" t="str">
            <v>SOLDADOR</v>
          </cell>
          <cell r="C1942" t="str">
            <v>H</v>
          </cell>
          <cell r="D1942">
            <v>12.27</v>
          </cell>
        </row>
        <row r="1943">
          <cell r="A1943">
            <v>6166</v>
          </cell>
          <cell r="B1943" t="str">
            <v>SOLDADOR A (PARA SOLDA A SER TESTADA COM RAIOS "X")</v>
          </cell>
          <cell r="C1943" t="str">
            <v>H</v>
          </cell>
          <cell r="D1943">
            <v>13.41</v>
          </cell>
        </row>
        <row r="1944">
          <cell r="A1944">
            <v>6171</v>
          </cell>
          <cell r="B1944" t="str">
            <v>TAMPA DE CONCRETO ARMADO 60X60X5CM PARA CAIXA</v>
          </cell>
          <cell r="C1944" t="str">
            <v>UN</v>
          </cell>
          <cell r="D1944">
            <v>19.22</v>
          </cell>
        </row>
        <row r="1945">
          <cell r="A1945">
            <v>6175</v>
          </cell>
          <cell r="B1945" t="str">
            <v>TECNICO EM SONDAGEM</v>
          </cell>
          <cell r="C1945" t="str">
            <v>H</v>
          </cell>
          <cell r="D1945">
            <v>24.22</v>
          </cell>
        </row>
        <row r="1946">
          <cell r="A1946">
            <v>6178</v>
          </cell>
          <cell r="B1946" t="str">
            <v>TABUA DE  MADEIRA PARA PISO, CUMARU/IPE CHAMPANHE OU EQUIVALENTE DA REGIAO, ENCAIXE MACHO/FEMEA, *10 X 2* CM</v>
          </cell>
          <cell r="C1946" t="str">
            <v>M2</v>
          </cell>
          <cell r="D1946">
            <v>68.47</v>
          </cell>
        </row>
        <row r="1947">
          <cell r="A1947">
            <v>6180</v>
          </cell>
          <cell r="B1947" t="str">
            <v>TABUA DE  MADEIRA PARA PISO, CUMARU/IPE CHAMPANHE OU EQUIVALENTE DA REGIAO, ENCAIXE MACHO/FEMEA, *15 X 2* CM</v>
          </cell>
          <cell r="C1947" t="str">
            <v>M2</v>
          </cell>
          <cell r="D1947">
            <v>73.900000000000006</v>
          </cell>
        </row>
        <row r="1948">
          <cell r="A1948">
            <v>6182</v>
          </cell>
          <cell r="B1948" t="str">
            <v>TABUA DE  MADEIRA PARA PISO, IPE (CERNE) OU EQUIVALENTE DA REGIAO, ENCAIXE MACHO/FEMEA, *20 X 2* CM</v>
          </cell>
          <cell r="C1948" t="str">
            <v>M2</v>
          </cell>
          <cell r="D1948">
            <v>91.72</v>
          </cell>
        </row>
        <row r="1949">
          <cell r="A1949">
            <v>6186</v>
          </cell>
          <cell r="B1949" t="str">
            <v>RODAPE DE MADEIRA MACICA CUMARU/IPE CHAMPANHE OU EQUIVALENTE DA REGIAO, *1,5 X 7 CM</v>
          </cell>
          <cell r="C1949" t="str">
            <v>M</v>
          </cell>
          <cell r="D1949">
            <v>4.0999999999999996</v>
          </cell>
        </row>
        <row r="1950">
          <cell r="A1950">
            <v>6188</v>
          </cell>
          <cell r="B1950" t="str">
            <v>TABUA MADEIRA 3A QUALIDADE 2,5 X 30CM (1 X 12 ) NAO APARELHADA</v>
          </cell>
          <cell r="C1950" t="str">
            <v>M2</v>
          </cell>
          <cell r="D1950">
            <v>19.79</v>
          </cell>
        </row>
        <row r="1951">
          <cell r="A1951">
            <v>6189</v>
          </cell>
          <cell r="B1951" t="str">
            <v>TABUA MADEIRA 2A QUALIDADE 2,5 X 30,0CM (1 X 12") NAO APARELHADA</v>
          </cell>
          <cell r="C1951" t="str">
            <v>M</v>
          </cell>
          <cell r="D1951">
            <v>6.25</v>
          </cell>
        </row>
        <row r="1952">
          <cell r="A1952">
            <v>6193</v>
          </cell>
          <cell r="B1952" t="str">
            <v>TABUA MADEIRA 2A QUALIDADE 2,5 X 20,0CM (1 X 8") NAO APARELHADA</v>
          </cell>
          <cell r="C1952" t="str">
            <v>M</v>
          </cell>
          <cell r="D1952">
            <v>4.16</v>
          </cell>
        </row>
        <row r="1953">
          <cell r="A1953">
            <v>6194</v>
          </cell>
          <cell r="B1953" t="str">
            <v>PECA DE MADEIRA 2A QUALIDADE 2,5 X 15CM (1X6") NAO APARELHADA</v>
          </cell>
          <cell r="C1953" t="str">
            <v>M</v>
          </cell>
          <cell r="D1953">
            <v>2.9</v>
          </cell>
        </row>
        <row r="1954">
          <cell r="A1954">
            <v>6204</v>
          </cell>
          <cell r="B1954" t="str">
            <v>SARRAFO DE MADEIRA NAO APARELHADA *2,5 X 15* CM, MACARANDUBA, ANGELIM OU EQUIVALENTE DA REGIAO</v>
          </cell>
          <cell r="C1954" t="str">
            <v>M</v>
          </cell>
          <cell r="D1954">
            <v>4.6500000000000004</v>
          </cell>
        </row>
        <row r="1955">
          <cell r="A1955">
            <v>6212</v>
          </cell>
          <cell r="B1955" t="str">
            <v>TABUA MADEIRA 3A QUALIDADE 2,5 X 30,0CM (1 X 12 ) NAO APARELHADA</v>
          </cell>
          <cell r="C1955" t="str">
            <v>M</v>
          </cell>
          <cell r="D1955">
            <v>5.93</v>
          </cell>
        </row>
        <row r="1956">
          <cell r="A1956">
            <v>6214</v>
          </cell>
          <cell r="B1956" t="str">
            <v>TACO DE MADEIRA PARA PISO, IPE (CERNE) OU EQUIVALENTE DA REGIAO, 7 X 42 CM, E = 2 CM</v>
          </cell>
          <cell r="C1956" t="str">
            <v>M2</v>
          </cell>
          <cell r="D1956">
            <v>42.89</v>
          </cell>
        </row>
        <row r="1957">
          <cell r="A1957">
            <v>6225</v>
          </cell>
          <cell r="B1957" t="str">
            <v>IMPERMEABILIZACAO DE CALHAS/LAJES DESCOBERTAS, COM EMULSAO ASFALTICA C OM ELASTOMEROS, 3 DEMAOS</v>
          </cell>
          <cell r="C1957" t="str">
            <v>M2</v>
          </cell>
          <cell r="D1957">
            <v>32.96</v>
          </cell>
        </row>
        <row r="1958">
          <cell r="A1958">
            <v>6240</v>
          </cell>
          <cell r="B1958" t="str">
            <v>TAMPAO FOFO SIMPLES COM BASE, CLASSE D400 CARGA MAX 40 T, REDONDO TAMPA 600 MM, REDE PLUVIAL/ESGOTO</v>
          </cell>
          <cell r="C1958" t="str">
            <v>UN</v>
          </cell>
          <cell r="D1958">
            <v>403.82</v>
          </cell>
        </row>
        <row r="1959">
          <cell r="A1959">
            <v>6243</v>
          </cell>
          <cell r="B1959" t="str">
            <v>TAMPAO FOFO SIMPLES COM BASE, CLASSE B125 CARGA MAX 12,5 T, REDONDO TAMPA 600 MM, REDE PLUVIAL/ESGOTO</v>
          </cell>
          <cell r="C1959" t="str">
            <v>UN</v>
          </cell>
          <cell r="D1959">
            <v>305</v>
          </cell>
        </row>
        <row r="1960">
          <cell r="A1960">
            <v>6249</v>
          </cell>
          <cell r="B1960" t="str">
            <v>TAMPAO COMPLETO PARA TIL, EM PVC,  DN 100 MM, PARA REDE COLETORA DE ESGOTO</v>
          </cell>
          <cell r="C1960" t="str">
            <v>UN</v>
          </cell>
          <cell r="D1960">
            <v>52.25</v>
          </cell>
        </row>
        <row r="1961">
          <cell r="A1961">
            <v>6250</v>
          </cell>
          <cell r="B1961" t="str">
            <v>TAMPAO COMPLETO PARA TIL, EM PVC,  DN 250 MM, PARA REDE COLETORA DE ESGOTO</v>
          </cell>
          <cell r="C1961" t="str">
            <v>UN</v>
          </cell>
          <cell r="D1961">
            <v>126.7</v>
          </cell>
        </row>
        <row r="1962">
          <cell r="A1962">
            <v>6251</v>
          </cell>
          <cell r="B1962" t="str">
            <v>TAMPAO COMPLETO PARA TIL, EM PVC,  DN 150 MM, PARA REDE COLETORA DE ESGOTO</v>
          </cell>
          <cell r="C1962" t="str">
            <v>UN</v>
          </cell>
          <cell r="D1962">
            <v>80.17</v>
          </cell>
        </row>
        <row r="1963">
          <cell r="A1963">
            <v>6252</v>
          </cell>
          <cell r="B1963" t="str">
            <v>TAMPAO COMPLETO PARA TIL, EM PVC,  DN 200 MM, PARA REDE COLETORA DE ESGOTO</v>
          </cell>
          <cell r="C1963" t="str">
            <v>UN</v>
          </cell>
          <cell r="D1963">
            <v>102.32</v>
          </cell>
        </row>
        <row r="1964">
          <cell r="A1964">
            <v>6253</v>
          </cell>
          <cell r="B1964" t="str">
            <v>TANQUE DE LAVAR ROUPAS EM CONCRETO PRE-MOLDADO, 1 BOCA, COM APOIO/PES, DE *60 X 65 X 80* CM (L X P X A)</v>
          </cell>
          <cell r="C1964" t="str">
            <v>UN</v>
          </cell>
          <cell r="D1964">
            <v>89</v>
          </cell>
        </row>
        <row r="1965">
          <cell r="A1965">
            <v>6259</v>
          </cell>
          <cell r="B1965" t="str">
            <v>CAMINHÃO PIPA 6.000 L, PESO BRUTO TOTAL 13.000 KG, DISTÂNCIA ENTRE EIX OS 4,80 M, POTÊNCIA 189 CV INCLUSIVE TANQUE DE AÇO PARA TRANSPORTE DE ÁGUA, CAPACIDADE 6 M3 - CHP DIURNO. AF_06/2014</v>
          </cell>
          <cell r="C1965" t="str">
            <v>CHP</v>
          </cell>
          <cell r="D1965">
            <v>112.49</v>
          </cell>
        </row>
        <row r="1966">
          <cell r="A1966">
            <v>6260</v>
          </cell>
          <cell r="B1966" t="str">
            <v>CAMINHÃO PIPA 6.000 L, PESO BRUTO TOTAL 13.000 KG, DISTÂNCIA ENTRE EIX OS 4,80 M, POTÊNCIA 189 CV INCLUSIVE TANQUE DE AÇO PARA TRANSPORTE DE ÁGUA, CAPACIDADE 6 M3 - CHI DIURNO. AF_06/2014</v>
          </cell>
          <cell r="C1966" t="str">
            <v>CHI</v>
          </cell>
          <cell r="D1966">
            <v>27.67</v>
          </cell>
        </row>
        <row r="1967">
          <cell r="A1967">
            <v>6294</v>
          </cell>
          <cell r="B1967" t="str">
            <v>TE DE FERRO GALVANIZADO, DE 1/2"</v>
          </cell>
          <cell r="C1967" t="str">
            <v>UN</v>
          </cell>
          <cell r="D1967">
            <v>6.44</v>
          </cell>
        </row>
        <row r="1968">
          <cell r="A1968">
            <v>6295</v>
          </cell>
          <cell r="B1968" t="str">
            <v>TE DE FERRO GALVANIZADO, DE 3/4"</v>
          </cell>
          <cell r="C1968" t="str">
            <v>UN</v>
          </cell>
          <cell r="D1968">
            <v>9.17</v>
          </cell>
        </row>
        <row r="1969">
          <cell r="A1969">
            <v>6296</v>
          </cell>
          <cell r="B1969" t="str">
            <v>TE DE FERRO GALVANIZADO, DE 1 1/4"</v>
          </cell>
          <cell r="C1969" t="str">
            <v>UN</v>
          </cell>
          <cell r="D1969">
            <v>22.6</v>
          </cell>
        </row>
        <row r="1970">
          <cell r="A1970">
            <v>6297</v>
          </cell>
          <cell r="B1970" t="str">
            <v>TE DE FERRO GALVANIZADO, DE 1 1/2"</v>
          </cell>
          <cell r="C1970" t="str">
            <v>UN</v>
          </cell>
          <cell r="D1970">
            <v>28.63</v>
          </cell>
        </row>
        <row r="1971">
          <cell r="A1971">
            <v>6298</v>
          </cell>
          <cell r="B1971" t="str">
            <v>TE DE FERRO GALVANIZADO, DE 2"</v>
          </cell>
          <cell r="C1971" t="str">
            <v>UN</v>
          </cell>
          <cell r="D1971">
            <v>45.35</v>
          </cell>
        </row>
        <row r="1972">
          <cell r="A1972">
            <v>6299</v>
          </cell>
          <cell r="B1972" t="str">
            <v>TE DE FERRO GALVANIZADO, DE 2 1/2"</v>
          </cell>
          <cell r="C1972" t="str">
            <v>UN</v>
          </cell>
          <cell r="D1972">
            <v>86.11</v>
          </cell>
        </row>
        <row r="1973">
          <cell r="A1973">
            <v>6300</v>
          </cell>
          <cell r="B1973" t="str">
            <v>TE DE FERRO GALVANIZADO, DE 4"</v>
          </cell>
          <cell r="C1973" t="str">
            <v>UN</v>
          </cell>
          <cell r="D1973">
            <v>212.62</v>
          </cell>
        </row>
        <row r="1974">
          <cell r="A1974">
            <v>6301</v>
          </cell>
          <cell r="B1974" t="str">
            <v>TE DE FERRO GALVANIZADO, DE 6"</v>
          </cell>
          <cell r="C1974" t="str">
            <v>UN</v>
          </cell>
          <cell r="D1974">
            <v>711.89</v>
          </cell>
        </row>
        <row r="1975">
          <cell r="A1975">
            <v>6302</v>
          </cell>
          <cell r="B1975" t="str">
            <v>TE DE REDUCAO DE FERRO GALVANIZADO, COM ROSCA BSP, DE 3/4" X 1/2"</v>
          </cell>
          <cell r="C1975" t="str">
            <v>UN</v>
          </cell>
          <cell r="D1975">
            <v>10.65</v>
          </cell>
        </row>
        <row r="1976">
          <cell r="A1976">
            <v>6303</v>
          </cell>
          <cell r="B1976" t="str">
            <v>TE DE REDUCAO DE FERRO GALVANIZADO, COM ROSCA BSP, DE 1" X 3/4"</v>
          </cell>
          <cell r="C1976" t="str">
            <v>UN</v>
          </cell>
          <cell r="D1976">
            <v>17.32</v>
          </cell>
        </row>
        <row r="1977">
          <cell r="A1977">
            <v>6304</v>
          </cell>
          <cell r="B1977" t="str">
            <v>TE DE REDUCAO DE FERRO GALVANIZADO, COM ROSCA BSP, DE 1 1/2" X 3/4"</v>
          </cell>
          <cell r="C1977" t="str">
            <v>UN</v>
          </cell>
          <cell r="D1977">
            <v>33.630000000000003</v>
          </cell>
        </row>
        <row r="1978">
          <cell r="A1978">
            <v>6305</v>
          </cell>
          <cell r="B1978" t="str">
            <v>TE DE REDUCAO DE FERRO GALVANIZADO, COM ROSCA BSP, DE 2" X 1"</v>
          </cell>
          <cell r="C1978" t="str">
            <v>UN</v>
          </cell>
          <cell r="D1978">
            <v>50.2</v>
          </cell>
        </row>
        <row r="1979">
          <cell r="A1979">
            <v>6306</v>
          </cell>
          <cell r="B1979" t="str">
            <v>TE DE REDUCAO DE FERRO GALVANIZADO, COM ROSCA BSP, DE 2" X 1 1/4"</v>
          </cell>
          <cell r="C1979" t="str">
            <v>UN</v>
          </cell>
          <cell r="D1979">
            <v>50.2</v>
          </cell>
        </row>
        <row r="1980">
          <cell r="A1980">
            <v>6307</v>
          </cell>
          <cell r="B1980" t="str">
            <v>TE DE REDUCAO DE FERRO GALVANIZADO, COM ROSCA BSP, DE 2 1/2" X 1"</v>
          </cell>
          <cell r="C1980" t="str">
            <v>UN</v>
          </cell>
          <cell r="D1980">
            <v>93.07</v>
          </cell>
        </row>
        <row r="1981">
          <cell r="A1981">
            <v>6308</v>
          </cell>
          <cell r="B1981" t="str">
            <v>TE DE REDUCAO DE FERRO GALVANIZADO, COM ROSCA BSP, DE 2 1/2" X 1 1/2"</v>
          </cell>
          <cell r="C1981" t="str">
            <v>UN</v>
          </cell>
          <cell r="D1981">
            <v>93.07</v>
          </cell>
        </row>
        <row r="1982">
          <cell r="A1982">
            <v>6309</v>
          </cell>
          <cell r="B1982" t="str">
            <v>TE DE REDUCAO DE FERRO GALVANIZADO, COM ROSCA BSP, DE 2 1/2" X 2"</v>
          </cell>
          <cell r="C1982" t="str">
            <v>UN</v>
          </cell>
          <cell r="D1982">
            <v>95.77</v>
          </cell>
        </row>
        <row r="1983">
          <cell r="A1983">
            <v>6310</v>
          </cell>
          <cell r="B1983" t="str">
            <v>TE DE REDUCAO DE FERRO GALVANIZADO, COM ROSCA BSP, DE 3" X 1"</v>
          </cell>
          <cell r="C1983" t="str">
            <v>UN</v>
          </cell>
          <cell r="D1983">
            <v>133.87</v>
          </cell>
        </row>
        <row r="1984">
          <cell r="A1984">
            <v>6311</v>
          </cell>
          <cell r="B1984" t="str">
            <v>TE DE REDUCAO DE FERRO GALVANIZADO, COM ROSCA BSP, DE 3" X 1 1/4"</v>
          </cell>
          <cell r="C1984" t="str">
            <v>UN</v>
          </cell>
          <cell r="D1984">
            <v>133.87</v>
          </cell>
        </row>
        <row r="1985">
          <cell r="A1985">
            <v>6312</v>
          </cell>
          <cell r="B1985" t="str">
            <v>TE DE REDUCAO DE FERRO GALVANIZADO, COM ROSCA BSP, DE 3" X 1 1/2"</v>
          </cell>
          <cell r="C1985" t="str">
            <v>UN</v>
          </cell>
          <cell r="D1985">
            <v>133.87</v>
          </cell>
        </row>
        <row r="1986">
          <cell r="A1986">
            <v>6313</v>
          </cell>
          <cell r="B1986" t="str">
            <v>TE DE REDUCAO DE FERRO GALVANIZADO, COM ROSCA BSP, DE 3" X 2"</v>
          </cell>
          <cell r="C1986" t="str">
            <v>UN</v>
          </cell>
          <cell r="D1986">
            <v>133.87</v>
          </cell>
        </row>
        <row r="1987">
          <cell r="A1987">
            <v>6314</v>
          </cell>
          <cell r="B1987" t="str">
            <v>TE DE REDUCAO DE FERRO GALVANIZADO, COM ROSCA BSP, DE 3" X 2 1/2"</v>
          </cell>
          <cell r="C1987" t="str">
            <v>UN</v>
          </cell>
          <cell r="D1987">
            <v>133.87</v>
          </cell>
        </row>
        <row r="1988">
          <cell r="A1988">
            <v>6315</v>
          </cell>
          <cell r="B1988" t="str">
            <v>TE DE REDUCAO DE FERRO GALVANIZADO, COM ROSCA BSP, DE 4" X 2"</v>
          </cell>
          <cell r="C1988" t="str">
            <v>UN</v>
          </cell>
          <cell r="D1988">
            <v>253.48</v>
          </cell>
        </row>
        <row r="1989">
          <cell r="A1989">
            <v>6316</v>
          </cell>
          <cell r="B1989" t="str">
            <v>TE DE REDUCAO DE FERRO GALVANIZADO, COM ROSCA BSP, DE 4" X 3"</v>
          </cell>
          <cell r="C1989" t="str">
            <v>UN</v>
          </cell>
          <cell r="D1989">
            <v>253.48</v>
          </cell>
        </row>
        <row r="1990">
          <cell r="A1990">
            <v>6317</v>
          </cell>
          <cell r="B1990" t="str">
            <v>TE DE REDUCAO DE FERRO GALVANIZADO, COM ROSCA BSP, DE 2 1/2" X 1 1/4"</v>
          </cell>
          <cell r="C1990" t="str">
            <v>UN</v>
          </cell>
          <cell r="D1990">
            <v>93.07</v>
          </cell>
        </row>
        <row r="1991">
          <cell r="A1991">
            <v>6318</v>
          </cell>
          <cell r="B1991" t="str">
            <v>TE DE REDUCAO DE FERRO GALVANIZADO, COM ROSCA BSP, DE 2" X 1 1/2"</v>
          </cell>
          <cell r="C1991" t="str">
            <v>UN</v>
          </cell>
          <cell r="D1991">
            <v>50.2</v>
          </cell>
        </row>
        <row r="1992">
          <cell r="A1992">
            <v>6319</v>
          </cell>
          <cell r="B1992" t="str">
            <v>TE DE REDUCAO DE FERRO GALVANIZADO, COM ROSCA BSP, DE 1 1/2" X 1"</v>
          </cell>
          <cell r="C1992" t="str">
            <v>UN</v>
          </cell>
          <cell r="D1992">
            <v>33.630000000000003</v>
          </cell>
        </row>
        <row r="1993">
          <cell r="A1993">
            <v>6320</v>
          </cell>
          <cell r="B1993" t="str">
            <v>TE DE REDUCAO DE FERRO GALVANIZADO, COM ROSCA BSP, DE 1" X 1/2"</v>
          </cell>
          <cell r="C1993" t="str">
            <v>UN</v>
          </cell>
          <cell r="D1993">
            <v>17.32</v>
          </cell>
        </row>
        <row r="1994">
          <cell r="A1994">
            <v>6321</v>
          </cell>
          <cell r="B1994" t="str">
            <v>TE DE FERRO GALVANIZADO, DE 5"</v>
          </cell>
          <cell r="C1994" t="str">
            <v>UN</v>
          </cell>
          <cell r="D1994">
            <v>303.72000000000003</v>
          </cell>
        </row>
        <row r="1995">
          <cell r="A1995">
            <v>6322</v>
          </cell>
          <cell r="B1995" t="str">
            <v>TE DE FERRO GALVANIZADO, DE 3"</v>
          </cell>
          <cell r="C1995" t="str">
            <v>UN</v>
          </cell>
          <cell r="D1995">
            <v>115.33</v>
          </cell>
        </row>
        <row r="1996">
          <cell r="A1996">
            <v>6323</v>
          </cell>
          <cell r="B1996" t="str">
            <v>TE DE FERRO GALVANIZADO, DE 1"</v>
          </cell>
          <cell r="C1996" t="str">
            <v>UN</v>
          </cell>
          <cell r="D1996">
            <v>14.76</v>
          </cell>
        </row>
        <row r="1997">
          <cell r="A1997">
            <v>6391</v>
          </cell>
          <cell r="B1997" t="str">
            <v>SOLDA TOPO DESCENDENTE CHANFRADA ESPESSURA=1/4" CHAPA/PERFIL/TUBO ACO COM CONVERSOR DIESEL.</v>
          </cell>
          <cell r="C1997" t="str">
            <v>M</v>
          </cell>
          <cell r="D1997">
            <v>114.96</v>
          </cell>
        </row>
        <row r="1998">
          <cell r="A1998">
            <v>6454</v>
          </cell>
          <cell r="B1998" t="str">
            <v>FORNECIMENTO E LANCAMENTO DE PEDRA DE MAO</v>
          </cell>
          <cell r="C1998" t="str">
            <v>M3</v>
          </cell>
          <cell r="D1998">
            <v>140.52000000000001</v>
          </cell>
        </row>
        <row r="1999">
          <cell r="A1999">
            <v>6514</v>
          </cell>
          <cell r="B1999" t="str">
            <v>FORNECIMENTO E LANCAMENTO DE BRITA N. 4</v>
          </cell>
          <cell r="C1999" t="str">
            <v>M3</v>
          </cell>
          <cell r="D1999">
            <v>84.72</v>
          </cell>
        </row>
        <row r="2000">
          <cell r="A2000">
            <v>6879</v>
          </cell>
          <cell r="B2000" t="str">
            <v>ROLO COMPACTADOR DE PNEUS ESTÁTICO, PRESSÃO VARIÁVEL, POTÊNCIA 111 HP, PESO SEM/COM LASTRO 9,5 / 26 T, LARGURA DE TRABALHO 1,90 M - CHP DIUR NO. AF_07/2014</v>
          </cell>
          <cell r="C2000" t="str">
            <v>CHP</v>
          </cell>
          <cell r="D2000">
            <v>114.15</v>
          </cell>
        </row>
        <row r="2001">
          <cell r="A2001">
            <v>6880</v>
          </cell>
          <cell r="B2001" t="str">
            <v>ROLO COMPACTADOR DE PNEUS ESTÁTICO, PRESSÃO VARIÁVEL, POTÊNCIA 111 HP, PESO SEM/COM LASTRO 9,5 / 26 T, LARGURA DE TRABALHO 1,90 M - CHI DIUR NO. AF_07/2014</v>
          </cell>
          <cell r="C2001" t="str">
            <v>CHI</v>
          </cell>
          <cell r="D2001">
            <v>38.11</v>
          </cell>
        </row>
        <row r="2002">
          <cell r="A2002">
            <v>7030</v>
          </cell>
          <cell r="B2002" t="str">
            <v>TANQUE DE ASFALTO ESTACIONÁRIO COM SERPENTINA, CAPACIDADE 30.000 L - C HP DIURNO. AF_06/2014</v>
          </cell>
          <cell r="C2002" t="str">
            <v>CHP</v>
          </cell>
          <cell r="D2002">
            <v>150.97999999999999</v>
          </cell>
        </row>
        <row r="2003">
          <cell r="A2003">
            <v>7031</v>
          </cell>
          <cell r="B2003" t="str">
            <v>TANQUE DE ASFALTO ESTACIONÁRIO COM SERPENTINA, CAPACIDADE 30.000 L - C HI DIURNO. AF_06/2014</v>
          </cell>
          <cell r="C2003" t="str">
            <v>CHI</v>
          </cell>
          <cell r="D2003">
            <v>2.86</v>
          </cell>
        </row>
        <row r="2004">
          <cell r="A2004">
            <v>7032</v>
          </cell>
          <cell r="B2004" t="str">
            <v>TANQUE DE ASFALTO ESTACIONÁRIO COM SERPENTINA, CAPACIDADE 30.000 L - D EPRECIAÇÃO. AF_06/2014</v>
          </cell>
          <cell r="C2004" t="str">
            <v>H</v>
          </cell>
          <cell r="D2004">
            <v>2.2000000000000002</v>
          </cell>
        </row>
        <row r="2005">
          <cell r="A2005">
            <v>7033</v>
          </cell>
          <cell r="B2005" t="str">
            <v>TANQUE DE ASFALTO ESTACIONÁRIO COM SERPENTINA, CAPACIDADE 30.000 L - J UROS. AF_06/2014</v>
          </cell>
          <cell r="C2005" t="str">
            <v>H</v>
          </cell>
          <cell r="D2005">
            <v>0.66</v>
          </cell>
        </row>
        <row r="2006">
          <cell r="A2006">
            <v>7034</v>
          </cell>
          <cell r="B2006" t="str">
            <v>TANQUE DE ASFALTO ESTACIONÁRIO COM SERPENTINA, CAPACIDADE 30.000 L - M ANUTENÇÃO. AF_06/2014</v>
          </cell>
          <cell r="C2006" t="str">
            <v>H</v>
          </cell>
          <cell r="D2006">
            <v>1.53</v>
          </cell>
        </row>
        <row r="2007">
          <cell r="A2007">
            <v>7035</v>
          </cell>
          <cell r="B2007" t="str">
            <v>TANQUE DE ASFALTO ESTACIONÁRIO COM SERPENTINA, CAPACIDADE 30.000 L - M ATERIAIS NA OPERAÇÃO. AF_06/2014</v>
          </cell>
          <cell r="C2007" t="str">
            <v>H</v>
          </cell>
          <cell r="D2007">
            <v>146.58000000000001</v>
          </cell>
        </row>
        <row r="2008">
          <cell r="A2008">
            <v>7038</v>
          </cell>
          <cell r="B2008" t="str">
            <v>ROLO COMPACTADOR DE PNEUS ESTÁTICO, PRESSÃO VARIÁVEL, POTÊNCIA 111 HP, PESO SEM/COM LASTRO 9,5 / 26 T, LARGURA DE TRABALHO 1,90 M - DEPRECIA ÇÃO. AF_07/2014</v>
          </cell>
          <cell r="C2008" t="str">
            <v>H</v>
          </cell>
          <cell r="D2008">
            <v>18.84</v>
          </cell>
        </row>
        <row r="2009">
          <cell r="A2009">
            <v>7039</v>
          </cell>
          <cell r="B2009" t="str">
            <v>ROLO COMPACTADOR DE PNEUS ESTÁTICO, PRESSÃO VARIÁVEL, POTÊNCIA 111 HP, PESO SEM/COM LASTRO 9,5 / 26 T, LARGURA DE TRABALHO 1,90 M - JUROS. A F_07/2014</v>
          </cell>
          <cell r="C2009" t="str">
            <v>H</v>
          </cell>
          <cell r="D2009">
            <v>5.18</v>
          </cell>
        </row>
        <row r="2010">
          <cell r="A2010">
            <v>7040</v>
          </cell>
          <cell r="B2010" t="str">
            <v>ROLO COMPACTADOR DE PNEUS ESTÁTICO, PRESSÃO VARIÁVEL, POTÊNCIA 111 HP, PESO SEM/COM LASTRO 9,5 / 26 T, LARGURA DE TRABALHO 1,90 M - MANUTENÇ ÃO. AF_07/2014</v>
          </cell>
          <cell r="C2010" t="str">
            <v>H</v>
          </cell>
          <cell r="D2010">
            <v>19.399999999999999</v>
          </cell>
        </row>
        <row r="2011">
          <cell r="A2011">
            <v>7042</v>
          </cell>
          <cell r="B2011" t="str">
            <v>MOTOBOMBA TRASH (PARA ÁGUA SUJA) AUTO ESCORVANTE, MOTOR GASOLINA DE 6, 41 HP, DIÂMETROS DE SUCÇÃO X RECALQUE: 3" X 3", HM/Q = 10 MCA / 60 M3/ H A 23 MCA / 0 M3/H - CHP DIURNO. AF_10/2014</v>
          </cell>
          <cell r="C2011" t="str">
            <v>CHP</v>
          </cell>
          <cell r="D2011">
            <v>5.74</v>
          </cell>
        </row>
        <row r="2012">
          <cell r="A2012">
            <v>7043</v>
          </cell>
          <cell r="B2012" t="str">
            <v>MOTOBOMBA TRASH (PARA ÁGUA SUJA) AUTO ESCORVANTE, MOTOR GASOLINA DE 6, 41 HP, DIÂMETROS DE SUCÇÃO X RECALQUE: 3" X 3", HM/Q = 10 MCA / 60 M3/ H A 23 MCA / 0 M3/H - CHI DIURNO. AF_10/2014</v>
          </cell>
          <cell r="C2012" t="str">
            <v>CHI</v>
          </cell>
          <cell r="D2012">
            <v>0.22</v>
          </cell>
        </row>
        <row r="2013">
          <cell r="A2013">
            <v>7044</v>
          </cell>
          <cell r="B2013" t="str">
            <v>MOTOBOMBA TRASH (PARA ÁGUA SUJA) AUTO ESCORVANTE, MOTOR GASOLINA DE 6, 41 HP, DIÂMETROS DE SUCÇÃO X RECALQUE: 3" X 3", HM/Q = 10 MCA / 60 M3/ H A 23 MCA / 0 M3/H - DEPRECIAÇÃO. AF_10/2014</v>
          </cell>
          <cell r="C2013" t="str">
            <v>H</v>
          </cell>
          <cell r="D2013">
            <v>0.17</v>
          </cell>
        </row>
        <row r="2014">
          <cell r="A2014">
            <v>7045</v>
          </cell>
          <cell r="B2014" t="str">
            <v>MOTOBOMBA TRASH (PARA ÁGUA SUJA) AUTO ESCORVANTE, MOTOR GASOLINA DE 6, 41 HP, DIÂMETROS DE SUCÇÃO X RECALQUE: 3" X 3", HM/Q = 10 MCA / 60 M3/ H A 23 MCA / 0 M3/H - JUROS. AF_10/2014</v>
          </cell>
          <cell r="C2014" t="str">
            <v>H</v>
          </cell>
          <cell r="D2014">
            <v>0.04</v>
          </cell>
        </row>
        <row r="2015">
          <cell r="A2015">
            <v>7046</v>
          </cell>
          <cell r="B2015" t="str">
            <v>MOTOBOMBA TRASH (PARA ÁGUA SUJA) AUTO ESCORVANTE, MOTOR GASOLINA DE 6, 41 HP, DIÂMETROS DE SUCÇÃO X RECALQUE: 3" X 3", HM/Q = 10 MCA / 60 M3/ H A 23 MCA / 0 M3/H - MANUTENÇÃO. AF_10/2014</v>
          </cell>
          <cell r="C2015" t="str">
            <v>H</v>
          </cell>
          <cell r="D2015">
            <v>0.11</v>
          </cell>
        </row>
        <row r="2016">
          <cell r="A2016">
            <v>7047</v>
          </cell>
          <cell r="B2016" t="str">
            <v>MOTOBOMBA TRASH (PARA ÁGUA SUJA) AUTO ESCORVANTE, MOTOR GASOLINA DE 6, 41 HP, DIÂMETROS DE SUCÇÃO X RECALQUE: 3" X 3", HM/Q = 10 MCA / 60 M3/ H A 23 MCA / 0 M3/H - MATERIAIS NA OPERAÇÃO. AF_10/2014</v>
          </cell>
          <cell r="C2016" t="str">
            <v>H</v>
          </cell>
          <cell r="D2016">
            <v>5.4</v>
          </cell>
        </row>
        <row r="2017">
          <cell r="A2017">
            <v>7048</v>
          </cell>
          <cell r="B2017" t="str">
            <v>TE, PVC PBA, BBB, 90 GRAUS, DN 50 / DE 60 MM, PARA REDE AGUA (NBR 10351)</v>
          </cell>
          <cell r="C2017" t="str">
            <v>UN</v>
          </cell>
          <cell r="D2017">
            <v>17.73</v>
          </cell>
        </row>
        <row r="2018">
          <cell r="A2018">
            <v>7049</v>
          </cell>
          <cell r="B2018" t="str">
            <v>ROLO COMPACTADOR PE DE CARNEIRO VIBRATORIO, POTENCIA 125 HP, PESO OPER ACIONAL SEM/COM LASTRO 11,95 / 13,30 T, IMPACTO DINAMICO 38,5 / 22,5 T , LARGURA DE TRABALHO 2,15 M - CHP DIURNO. AF_06/2014</v>
          </cell>
          <cell r="C2018" t="str">
            <v>CHP</v>
          </cell>
          <cell r="D2018">
            <v>124.94</v>
          </cell>
        </row>
        <row r="2019">
          <cell r="A2019">
            <v>7050</v>
          </cell>
          <cell r="B2019" t="str">
            <v>ROLO COMPACTADOR PE DE CARNEIRO VIBRATORIO, POTENCIA 125 HP, PESO OPER ACIONAL SEM/COM LASTRO 11,95 / 13,30 T, IMPACTO DINAMICO 38,5 / 22,5 T , LARGURA DE TRABALHO 2,15 M - CHI DIURNO. AF_06/2014</v>
          </cell>
          <cell r="C2019" t="str">
            <v>CHI</v>
          </cell>
          <cell r="D2019">
            <v>38.85</v>
          </cell>
        </row>
        <row r="2020">
          <cell r="A2020">
            <v>7051</v>
          </cell>
          <cell r="B2020" t="str">
            <v>ROLO COMPACTADOR PE DE CARNEIRO VIBRATORIO, POTENCIA 125 HP, PESO OPER ACIONAL SEM/COM LASTRO 11,95 / 13,30 T, IMPACTO DINAMICO 38,5 / 22,5 T , LARGURA DE TRABALHO 2,15 M - DEPRECIAÇÃO. AF_06/2014</v>
          </cell>
          <cell r="C2020" t="str">
            <v>H</v>
          </cell>
          <cell r="D2020">
            <v>20.07</v>
          </cell>
        </row>
        <row r="2021">
          <cell r="A2021">
            <v>7052</v>
          </cell>
          <cell r="B2021" t="str">
            <v>ROLO COMPACTADOR PE DE CARNEIRO VIBRATORIO, POTENCIA 125 HP, PESO OPER ACIONAL SEM/COM LASTRO 11,95 / 13,30 T, IMPACTO DINAMICO 38,5 / 22,5 T , LARGURA DE TRABALHO 2,15 M - JUROS. AF_06/2014</v>
          </cell>
          <cell r="C2021" t="str">
            <v>H</v>
          </cell>
          <cell r="D2021">
            <v>4.68</v>
          </cell>
        </row>
        <row r="2022">
          <cell r="A2022">
            <v>7053</v>
          </cell>
          <cell r="B2022" t="str">
            <v>ROLO COMPACTADOR PE DE CARNEIRO VIBRATORIO, POTENCIA 125 HP, PESO OPER ACIONAL SEM/COM LASTRO 11,95 / 13,30 T, IMPACTO DINAMICO 38,5 / 22,5 T , LARGURA DE TRABALHO 2,15 M - MANUTENÇÃO. AF_06/2014</v>
          </cell>
          <cell r="C2022" t="str">
            <v>H</v>
          </cell>
          <cell r="D2022">
            <v>22.3</v>
          </cell>
        </row>
        <row r="2023">
          <cell r="A2023">
            <v>7054</v>
          </cell>
          <cell r="B2023" t="str">
            <v>ROLO COMPACTADOR PE DE CARNEIRO VIBRATORIO, POTENCIA 125 HP, PESO OPER ACIONAL SEM/COM LASTRO 11,95 / 13,30 T, IMPACTO DINAMICO 38,5 / 22,5 T , LARGURA DE TRABALHO 2,15 M - MATERIAIS NA OPERAÇÃO. AF_06/2014</v>
          </cell>
          <cell r="C2023" t="str">
            <v>H</v>
          </cell>
          <cell r="D2023">
            <v>63.78</v>
          </cell>
        </row>
        <row r="2024">
          <cell r="A2024">
            <v>7058</v>
          </cell>
          <cell r="B2024" t="str">
            <v>CAMINHÃO BASCULANTE 6 M3 TOCO, PESO BRUTO TOTAL 16.000 KG, CARGA ÚTIL MÁXIMA 11.130 KG, DISTÂNCIA ENTRE EIXOS 5,36 M, POTÊNCIA 185 CV, INCLU SIVE CAÇAMBA METÁLICA - DEPRECIAÇÃO. AF_06/2014</v>
          </cell>
          <cell r="C2024" t="str">
            <v>H</v>
          </cell>
          <cell r="D2024">
            <v>12.66</v>
          </cell>
        </row>
        <row r="2025">
          <cell r="A2025">
            <v>7059</v>
          </cell>
          <cell r="B2025" t="str">
            <v>CAMINHÃO BASCULANTE 6 M3 TOCO, PESO BRUTO TOTAL 16.000 KG, CARGA ÚTIL MÁXIMA 11.130 KG, DISTÂNCIA ENTRE EIXOS 5,36 M, POTÊNCIA 185 CV, INCLU SIVE CAÇAMBA METÁLICA - JUROS. AF_06/2014</v>
          </cell>
          <cell r="C2025" t="str">
            <v>H</v>
          </cell>
          <cell r="D2025">
            <v>2.99</v>
          </cell>
        </row>
        <row r="2026">
          <cell r="A2026">
            <v>7060</v>
          </cell>
          <cell r="B2026" t="str">
            <v>CAMINHÃO BASCULANTE 6 M3 TOCO, PESO BRUTO TOTAL 16.000 KG, CARGA ÚTIL MÁXIMA 11.130 KG, DISTÂNCIA ENTRE EIXOS 5,36 M, POTÊNCIA 185 CV, INCLU SIVE CAÇAMBA METÁLICA - MANUTENÇÃO. AF_06/2014</v>
          </cell>
          <cell r="C2026" t="str">
            <v>H</v>
          </cell>
          <cell r="D2026">
            <v>17.8</v>
          </cell>
        </row>
        <row r="2027">
          <cell r="A2027">
            <v>7061</v>
          </cell>
          <cell r="B2027" t="str">
            <v>CAMINHÃO BASCULANTE 6 M3 TOCO, PESO BRUTO TOTAL 16.000 KG, CARGA ÚTIL MÁXIMA 11.130 KG, DISTÂNCIA ENTRE EIXOS 5,36 M, POTÊNCIA 185 CV, INCLU SIVE CAÇAMBA METÁLICA - MATERIAIS NA OPERAÇÃO. AF_06/2014</v>
          </cell>
          <cell r="C2027" t="str">
            <v>H</v>
          </cell>
          <cell r="D2027">
            <v>69.83</v>
          </cell>
        </row>
        <row r="2028">
          <cell r="A2028">
            <v>7063</v>
          </cell>
          <cell r="B2028" t="str">
            <v>TRATOR DE PNEUS, POTÊNCIA 122 CV, TRAÇÃO 4X4, PESO COM LASTRO DE 4.510 KG - DEPRECIAÇÃO. AF_06/2014</v>
          </cell>
          <cell r="C2028" t="str">
            <v>H</v>
          </cell>
          <cell r="D2028">
            <v>6.71</v>
          </cell>
        </row>
        <row r="2029">
          <cell r="A2029">
            <v>7064</v>
          </cell>
          <cell r="B2029" t="str">
            <v>TRATOR DE PNEUS, POTÊNCIA 122 CV, TRAÇÃO 4X4, PESO COM LASTRO DE 4.510 KG - JUROS. AF_06/2014</v>
          </cell>
          <cell r="C2029" t="str">
            <v>H</v>
          </cell>
          <cell r="D2029">
            <v>2.2599999999999998</v>
          </cell>
        </row>
        <row r="2030">
          <cell r="A2030">
            <v>7065</v>
          </cell>
          <cell r="B2030" t="str">
            <v>TRATOR DE PNEUS, POTÊNCIA 122 CV, TRAÇÃO 4X4, PESO COM LASTRO DE 4.510 KG - MANUTENÇÃO. AF_06/2014</v>
          </cell>
          <cell r="C2030" t="str">
            <v>H</v>
          </cell>
          <cell r="D2030">
            <v>7.35</v>
          </cell>
        </row>
        <row r="2031">
          <cell r="A2031">
            <v>7066</v>
          </cell>
          <cell r="B2031" t="str">
            <v>TRATOR DE PNEUS, POTÊNCIA 122 CV, TRAÇÃO 4X4, PESO COM LASTRO DE 4.510 KG - MATERIAIS NA OPERAÇÃO. AF_06/2014</v>
          </cell>
          <cell r="C2031" t="str">
            <v>H</v>
          </cell>
          <cell r="D2031">
            <v>61.42</v>
          </cell>
        </row>
        <row r="2032">
          <cell r="A2032">
            <v>7068</v>
          </cell>
          <cell r="B2032" t="str">
            <v>TE DE REDUCAO, PVC, BBB, JE, 90 GRAUS, DN 250 X 150 MM, PARA REDE COLETORA ESGOTO (NBR 10569)</v>
          </cell>
          <cell r="C2032" t="str">
            <v>UN</v>
          </cell>
          <cell r="D2032">
            <v>358.69</v>
          </cell>
        </row>
        <row r="2033">
          <cell r="A2033">
            <v>7069</v>
          </cell>
          <cell r="B2033" t="str">
            <v>TE, PVC, 90 GRAUS, BBB, JE, DN 150 MM, PARA REDE COLETORA ESGOTO (NBR 10569)</v>
          </cell>
          <cell r="C2033" t="str">
            <v>UN</v>
          </cell>
          <cell r="D2033">
            <v>101.83</v>
          </cell>
        </row>
        <row r="2034">
          <cell r="A2034">
            <v>7070</v>
          </cell>
          <cell r="B2034" t="str">
            <v>TE, PVC, 90 GRAUS, BBB, JE, DN 200 MM, PARA REDE COLETORA ESGOTO (NBR 10569)</v>
          </cell>
          <cell r="C2034" t="str">
            <v>UN</v>
          </cell>
          <cell r="D2034">
            <v>173.13</v>
          </cell>
        </row>
        <row r="2035">
          <cell r="A2035">
            <v>7082</v>
          </cell>
          <cell r="B2035" t="str">
            <v>TE, PVC, 90 GRAUS, BBB, JE, DN 100 MM, PARA REDE COLETORA ESGOTO (NBR 10569)</v>
          </cell>
          <cell r="C2035" t="str">
            <v>UN</v>
          </cell>
          <cell r="D2035">
            <v>61.79</v>
          </cell>
        </row>
        <row r="2036">
          <cell r="A2036">
            <v>7088</v>
          </cell>
          <cell r="B2036" t="str">
            <v>TE, PVC PBA, BBB, 90 GRAUS, DN 75 / DE 85 MM, PARA REDE AGUA (NBR 10351)</v>
          </cell>
          <cell r="C2036" t="str">
            <v>UN</v>
          </cell>
          <cell r="D2036">
            <v>44.43</v>
          </cell>
        </row>
        <row r="2037">
          <cell r="A2037">
            <v>7091</v>
          </cell>
          <cell r="B2037" t="str">
            <v>TE SANITARIO, PVC, DN 100 X 100 MM, SERIE NORMAL, PARA ESGOTO PREDIAL</v>
          </cell>
          <cell r="C2037" t="str">
            <v>UN</v>
          </cell>
          <cell r="D2037">
            <v>13.18</v>
          </cell>
        </row>
        <row r="2038">
          <cell r="A2038">
            <v>7094</v>
          </cell>
          <cell r="B2038" t="str">
            <v>TE PVC ROSCAVEL 90 GRAUS, 1", PARA  AGUA FRIA PREDIAL</v>
          </cell>
          <cell r="C2038" t="str">
            <v>UN</v>
          </cell>
          <cell r="D2038">
            <v>7.45</v>
          </cell>
        </row>
        <row r="2039">
          <cell r="A2039">
            <v>7097</v>
          </cell>
          <cell r="B2039" t="str">
            <v>TE SANITARIO, PVC, DN 50 X 50 MM, SERIE NORMAL, PARA ESGOTO PREDIAL</v>
          </cell>
          <cell r="C2039" t="str">
            <v>UN</v>
          </cell>
          <cell r="D2039">
            <v>5.86</v>
          </cell>
        </row>
        <row r="2040">
          <cell r="A2040">
            <v>7098</v>
          </cell>
          <cell r="B2040" t="str">
            <v>TE PVC, ROSCAVEL, 90 GRAUS, 1/2",  AGUA FRIA PREDIAL</v>
          </cell>
          <cell r="C2040" t="str">
            <v>UN</v>
          </cell>
          <cell r="D2040">
            <v>1.79</v>
          </cell>
        </row>
        <row r="2041">
          <cell r="A2041">
            <v>7103</v>
          </cell>
          <cell r="B2041" t="str">
            <v>TE PVC, SOLDAVEL, COM ROSCA NA BOLSA CENTRAL, 90 GRAUS, 32 MM X 3/4", PARA AGUA FRIA PREDIAL</v>
          </cell>
          <cell r="C2041" t="str">
            <v>UN</v>
          </cell>
          <cell r="D2041">
            <v>14.63</v>
          </cell>
        </row>
        <row r="2042">
          <cell r="A2042">
            <v>7104</v>
          </cell>
          <cell r="B2042" t="str">
            <v>TE DE REDUCAO, PVC, SOLDAVEL, 90 GRAUS, 25 MM X 20 MM, PARA AGUA FRIA PREDIAL</v>
          </cell>
          <cell r="C2042" t="str">
            <v>UN</v>
          </cell>
          <cell r="D2042">
            <v>2.68</v>
          </cell>
        </row>
        <row r="2043">
          <cell r="A2043">
            <v>7105</v>
          </cell>
          <cell r="B2043" t="str">
            <v>TE DE INSPECAO, PVC,  100 X 75 MM, SERIE NORMAL PARA ESGOTO PREDIAL</v>
          </cell>
          <cell r="C2043" t="str">
            <v>UN</v>
          </cell>
          <cell r="D2043">
            <v>32.69</v>
          </cell>
        </row>
        <row r="2044">
          <cell r="A2044">
            <v>7106</v>
          </cell>
          <cell r="B2044" t="str">
            <v>TE DE REDUCAO, PVC, SOLDAVEL, 90 GRAUS, 110 MM X 60 MM, PARA AGUA FRIA PREDIAL</v>
          </cell>
          <cell r="C2044" t="str">
            <v>UN</v>
          </cell>
          <cell r="D2044">
            <v>97.61</v>
          </cell>
        </row>
        <row r="2045">
          <cell r="A2045">
            <v>7108</v>
          </cell>
          <cell r="B2045" t="str">
            <v>TE DE REDUCAO, PVC, SOLDAVEL, 90 GRAUS, 50 MM X 20 MM, PARA AGUA FRIA PREDIAL</v>
          </cell>
          <cell r="C2045" t="str">
            <v>UN</v>
          </cell>
          <cell r="D2045">
            <v>7.89</v>
          </cell>
        </row>
        <row r="2046">
          <cell r="A2046">
            <v>7109</v>
          </cell>
          <cell r="B2046" t="str">
            <v>TE PVC, SOLDAVEL, COM ROSCA NA BOLSA CENTRAL, 90 GRAUS, 20 MM X 1/2", PARA AGUA FRIA PREDIAL</v>
          </cell>
          <cell r="C2046" t="str">
            <v>UN</v>
          </cell>
          <cell r="D2046">
            <v>2.08</v>
          </cell>
        </row>
        <row r="2047">
          <cell r="A2047">
            <v>7110</v>
          </cell>
          <cell r="B2047" t="str">
            <v>TE PVC, ROSCAVEL, 90 GRAUS, 2",  AGUA FRIA PREDIAL</v>
          </cell>
          <cell r="C2047" t="str">
            <v>UN</v>
          </cell>
          <cell r="D2047">
            <v>25.63</v>
          </cell>
        </row>
        <row r="2048">
          <cell r="A2048">
            <v>7114</v>
          </cell>
          <cell r="B2048" t="str">
            <v>TE PVC, SOLDAVEL, COM BUCHA DE LATAO NA BOLSA CENTRAL, 90 GRAUS, 32 MM X 3/4", PARA AGUA FRIA PREDIAL</v>
          </cell>
          <cell r="C2048" t="str">
            <v>UN</v>
          </cell>
          <cell r="D2048">
            <v>14.63</v>
          </cell>
        </row>
        <row r="2049">
          <cell r="A2049">
            <v>7116</v>
          </cell>
          <cell r="B2049" t="str">
            <v>TE PVC SOLDAVEL, BBB, 90 GRAUS, DN 40 MM, PARA ESGOTO SECUNDARIO PREDIAL</v>
          </cell>
          <cell r="C2049" t="str">
            <v>UN</v>
          </cell>
          <cell r="D2049">
            <v>2.42</v>
          </cell>
        </row>
        <row r="2050">
          <cell r="A2050">
            <v>7117</v>
          </cell>
          <cell r="B2050" t="str">
            <v>TE PVC, ROSCAVEL, 90 GRAUS, 1 1/4", AGUA FRIA PREDIAL</v>
          </cell>
          <cell r="C2050" t="str">
            <v>UN</v>
          </cell>
          <cell r="D2050">
            <v>10.79</v>
          </cell>
        </row>
        <row r="2051">
          <cell r="A2051">
            <v>7118</v>
          </cell>
          <cell r="B2051" t="str">
            <v>TE PVC, ROSCAVEL, 90 GRAUS, 1 1/2", AGUA FRIA PREDIAL</v>
          </cell>
          <cell r="C2051" t="str">
            <v>UN</v>
          </cell>
          <cell r="D2051">
            <v>14.19</v>
          </cell>
        </row>
        <row r="2052">
          <cell r="A2052">
            <v>7119</v>
          </cell>
          <cell r="B2052" t="str">
            <v>TE DE REDUCAO COM ROSCA, PVC, 90 GRAUS, 1 X 3/4", PARA AGUA FRIA PREDIAL</v>
          </cell>
          <cell r="C2052" t="str">
            <v>UN</v>
          </cell>
          <cell r="D2052">
            <v>7.21</v>
          </cell>
        </row>
        <row r="2053">
          <cell r="A2053">
            <v>7120</v>
          </cell>
          <cell r="B2053" t="str">
            <v>TE DE REDUCAO COM ROSCA, PVC, 90 GRAUS, 3/4 X 1/2", PARA AGUA FRIA PREDIAL</v>
          </cell>
          <cell r="C2053" t="str">
            <v>UN</v>
          </cell>
          <cell r="D2053">
            <v>4.2699999999999996</v>
          </cell>
        </row>
        <row r="2054">
          <cell r="A2054">
            <v>7121</v>
          </cell>
          <cell r="B2054" t="str">
            <v>TE PVC, SOLDAVEL, COM BUCHA DE LATAO NA BOLSA CENTRAL, 90 GRAUS, 20 MM X 1/2", PARA AGUA FRIA PREDIAL</v>
          </cell>
          <cell r="C2054" t="str">
            <v>UN</v>
          </cell>
          <cell r="D2054">
            <v>7.78</v>
          </cell>
        </row>
        <row r="2055">
          <cell r="A2055">
            <v>7122</v>
          </cell>
          <cell r="B2055" t="str">
            <v>TE PVC, SOLDAVEL, COM BUCHA DE LATAO NA BOLSA CENTRAL, 90 GRAUS, 25 MM X 3/4", PARA AGUA FRIA PREDIAL</v>
          </cell>
          <cell r="C2055" t="str">
            <v>UN</v>
          </cell>
          <cell r="D2055">
            <v>8.76</v>
          </cell>
        </row>
        <row r="2056">
          <cell r="A2056">
            <v>7123</v>
          </cell>
          <cell r="B2056" t="str">
            <v>TE PVC, ROSCAVEL, 90 GRAUS, 3/4", AGUA FRIA PREDIAL</v>
          </cell>
          <cell r="C2056" t="str">
            <v>UN</v>
          </cell>
          <cell r="D2056">
            <v>2.36</v>
          </cell>
        </row>
        <row r="2057">
          <cell r="A2057">
            <v>7126</v>
          </cell>
          <cell r="B2057" t="str">
            <v>TE REDUCAO PVC, ROSCAVEL, 90 GRAUS,  1.1/2" X 3/4",  AGUA FRIA PREDIAL</v>
          </cell>
          <cell r="C2057" t="str">
            <v>UN</v>
          </cell>
          <cell r="D2057">
            <v>11.35</v>
          </cell>
        </row>
        <row r="2058">
          <cell r="A2058">
            <v>7128</v>
          </cell>
          <cell r="B2058" t="str">
            <v>TE DE REDUCAO, PVC, SOLDAVEL, 90 GRAUS, 40 MM X 32 MM, PARA AGUA FRIA PREDIAL</v>
          </cell>
          <cell r="C2058" t="str">
            <v>UN</v>
          </cell>
          <cell r="D2058">
            <v>7.12</v>
          </cell>
        </row>
        <row r="2059">
          <cell r="A2059">
            <v>7129</v>
          </cell>
          <cell r="B2059" t="str">
            <v>TE DE REDUCAO, PVC, SOLDAVEL, 90 GRAUS, 50 MM X 25 MM, PARA AGUA FRIA PREDIAL</v>
          </cell>
          <cell r="C2059" t="str">
            <v>UN</v>
          </cell>
          <cell r="D2059">
            <v>7.92</v>
          </cell>
        </row>
        <row r="2060">
          <cell r="A2060">
            <v>7130</v>
          </cell>
          <cell r="B2060" t="str">
            <v>TE DE REDUCAO, PVC, SOLDAVEL, 90 GRAUS, 50 MM X 32 MM, PARA AGUA FRIA PREDIAL</v>
          </cell>
          <cell r="C2060" t="str">
            <v>UN</v>
          </cell>
          <cell r="D2060">
            <v>10.74</v>
          </cell>
        </row>
        <row r="2061">
          <cell r="A2061">
            <v>7131</v>
          </cell>
          <cell r="B2061" t="str">
            <v>TE DE REDUCAO, PVC, SOLDAVEL, 90 GRAUS, 50 MM X 40 MM, PARA AGUA FRIA PREDIAL</v>
          </cell>
          <cell r="C2061" t="str">
            <v>UN</v>
          </cell>
          <cell r="D2061">
            <v>12.34</v>
          </cell>
        </row>
        <row r="2062">
          <cell r="A2062">
            <v>7132</v>
          </cell>
          <cell r="B2062" t="str">
            <v>TE DE REDUCAO, PVC, SOLDAVEL, 90 GRAUS, 75 MM X 50 MM, PARA AGUA FRIA PREDIAL</v>
          </cell>
          <cell r="C2062" t="str">
            <v>UN</v>
          </cell>
          <cell r="D2062">
            <v>36.78</v>
          </cell>
        </row>
        <row r="2063">
          <cell r="A2063">
            <v>7133</v>
          </cell>
          <cell r="B2063" t="str">
            <v>TE DE REDUCAO, PVC, SOLDAVEL, 90 GRAUS, 85 MM X 60 MM, PARA AGUA FRIA PREDIAL</v>
          </cell>
          <cell r="C2063" t="str">
            <v>UN</v>
          </cell>
          <cell r="D2063">
            <v>58.37</v>
          </cell>
        </row>
        <row r="2064">
          <cell r="A2064">
            <v>7135</v>
          </cell>
          <cell r="B2064" t="str">
            <v>TE PVC, SOLDAVEL, COM ROSCA NA BOLSA CENTRAL, 90 GRAUS, 25 MM X 1/2", PARA AGUA FRIA PREDIAL</v>
          </cell>
          <cell r="C2064" t="str">
            <v>UN</v>
          </cell>
          <cell r="D2064">
            <v>3.3</v>
          </cell>
        </row>
        <row r="2065">
          <cell r="A2065">
            <v>7136</v>
          </cell>
          <cell r="B2065" t="str">
            <v>TE DE REDUCAO, PVC, SOLDAVEL, 90 GRAUS, 32 MM X 25 MM, PARA AGUA FRIA PREDIAL</v>
          </cell>
          <cell r="C2065" t="str">
            <v>UN</v>
          </cell>
          <cell r="D2065">
            <v>5.22</v>
          </cell>
        </row>
        <row r="2066">
          <cell r="A2066">
            <v>7137</v>
          </cell>
          <cell r="B2066" t="str">
            <v>TE PVC, SOLDAVEL, COM BUCHA DE LATAO NA BOLSA CENTRAL, 90 GRAUS, 25 MM X 1/2", PARA AGUA FRIA PREDIAL</v>
          </cell>
          <cell r="C2066" t="str">
            <v>UN</v>
          </cell>
          <cell r="D2066">
            <v>8.51</v>
          </cell>
        </row>
        <row r="2067">
          <cell r="A2067">
            <v>7138</v>
          </cell>
          <cell r="B2067" t="str">
            <v>TE SOLDAVEL, PVC, 90 GRAUS, 20 MM, PARA AGUA FRIA PREDIAL (NBR 5648)</v>
          </cell>
          <cell r="C2067" t="str">
            <v>UN</v>
          </cell>
          <cell r="D2067">
            <v>0.82</v>
          </cell>
        </row>
        <row r="2068">
          <cell r="A2068">
            <v>7139</v>
          </cell>
          <cell r="B2068" t="str">
            <v>TE SOLDAVEL, PVC, 90 GRAUS, 25 MM, PARA AGUA FRIA PREDIAL (NBR 5648)</v>
          </cell>
          <cell r="C2068" t="str">
            <v>UN</v>
          </cell>
          <cell r="D2068">
            <v>1.1299999999999999</v>
          </cell>
        </row>
        <row r="2069">
          <cell r="A2069">
            <v>7140</v>
          </cell>
          <cell r="B2069" t="str">
            <v>TE SOLDAVEL, PVC, 90 GRAUS, 32 MM, PARA AGUA FRIA PREDIAL (NBR 5648)</v>
          </cell>
          <cell r="C2069" t="str">
            <v>UN</v>
          </cell>
          <cell r="D2069">
            <v>2.81</v>
          </cell>
        </row>
        <row r="2070">
          <cell r="A2070">
            <v>7141</v>
          </cell>
          <cell r="B2070" t="str">
            <v>TE SOLDAVEL, PVC, 90 GRAUS, 40 MM, PARA AGUA FRIA PREDIAL (NBR 5648)</v>
          </cell>
          <cell r="C2070" t="str">
            <v>UN</v>
          </cell>
          <cell r="D2070">
            <v>7.25</v>
          </cell>
        </row>
        <row r="2071">
          <cell r="A2071">
            <v>7142</v>
          </cell>
          <cell r="B2071" t="str">
            <v>TE SOLDAVEL, PVC, 90 GRAUS,50 MM, PARA AGUA FRIA PREDIAL (NBR 5648)</v>
          </cell>
          <cell r="C2071" t="str">
            <v>UN</v>
          </cell>
          <cell r="D2071">
            <v>8.1999999999999993</v>
          </cell>
        </row>
        <row r="2072">
          <cell r="A2072">
            <v>7143</v>
          </cell>
          <cell r="B2072" t="str">
            <v>TE SOLDAVEL, PVC, 90 GRAUS, 60 MM, PARA AGUA FRIA PREDIAL (NBR 5648)</v>
          </cell>
          <cell r="C2072" t="str">
            <v>UN</v>
          </cell>
          <cell r="D2072">
            <v>23.5</v>
          </cell>
        </row>
        <row r="2073">
          <cell r="A2073">
            <v>7144</v>
          </cell>
          <cell r="B2073" t="str">
            <v>TE SOLDAVEL, PVC, 90 GRAUS, 75 MM, PARA AGUA FRIA PREDIAL (NBR 5648)</v>
          </cell>
          <cell r="C2073" t="str">
            <v>UN</v>
          </cell>
          <cell r="D2073">
            <v>45.06</v>
          </cell>
        </row>
        <row r="2074">
          <cell r="A2074">
            <v>7145</v>
          </cell>
          <cell r="B2074" t="str">
            <v>TE SOLDAVEL, PVC, 90 GRAUS, 85 MM, PARA AGUA FRIA PREDIAL (NBR 5648)</v>
          </cell>
          <cell r="C2074" t="str">
            <v>UN</v>
          </cell>
          <cell r="D2074">
            <v>70.66</v>
          </cell>
        </row>
        <row r="2075">
          <cell r="A2075">
            <v>7146</v>
          </cell>
          <cell r="B2075" t="str">
            <v>TE SOLDAVEL, PVC, 90 GRAUS, 110 MM, PARA AGUA FRIA PREDIAL (NBR 5648)</v>
          </cell>
          <cell r="C2075" t="str">
            <v>UN</v>
          </cell>
          <cell r="D2075">
            <v>132.18</v>
          </cell>
        </row>
        <row r="2076">
          <cell r="A2076">
            <v>7153</v>
          </cell>
          <cell r="B2076" t="str">
            <v>TECNICO EM LABORATORIO E CAMPO DE CONSTRUCAO CIVIL</v>
          </cell>
          <cell r="C2076" t="str">
            <v>H</v>
          </cell>
          <cell r="D2076">
            <v>20.170000000000002</v>
          </cell>
        </row>
        <row r="2077">
          <cell r="A2077">
            <v>7154</v>
          </cell>
          <cell r="B2077" t="str">
            <v>TELA DE ACO SOLDADA NERVURADA CA-60, Q-138, (2,20 KG/M2), DIAMETRO DO FIO = 4,2 MM, LARGURA =  2,45 X 120 M DE COMPRIMENTO, ESPACAMENTO DA MALHA = 10 X 10 CM</v>
          </cell>
          <cell r="C2077" t="str">
            <v>KG</v>
          </cell>
          <cell r="D2077">
            <v>5.66</v>
          </cell>
        </row>
        <row r="2078">
          <cell r="A2078">
            <v>7155</v>
          </cell>
          <cell r="B2078" t="str">
            <v>TELA DE ACO SOLDADA NERVURADA CA-60, Q-138, (2,20 KG/M2), DIAMETRO DO FIO = 4,2 MM, LARGURA =  2,45 X 120 M DE COMPRIMENTO, ESPACAMENTO DA MALHA = 10  X 10 CM</v>
          </cell>
          <cell r="C2078" t="str">
            <v>M2</v>
          </cell>
          <cell r="D2078">
            <v>12.58</v>
          </cell>
        </row>
        <row r="2079">
          <cell r="A2079">
            <v>7156</v>
          </cell>
          <cell r="B2079" t="str">
            <v>TELA DE ACO SOLDADA NERVURADA, CA-60, Q-196, (3,11 KG/M2), DIAMETRO DO FIO = 5,0 MM, LARGURA =  2,45 M, ESPACAMENTO DA MALHA = 10 X 10 CM</v>
          </cell>
          <cell r="C2079" t="str">
            <v>M2</v>
          </cell>
          <cell r="D2079">
            <v>17</v>
          </cell>
        </row>
        <row r="2080">
          <cell r="A2080">
            <v>7158</v>
          </cell>
          <cell r="B2080" t="str">
            <v>TELA DE ARAME GALV QUADRANGULAR / LOSANGULAR,  FIO 2,77 MM (12 BWG), MALHA  5 X 5 CM, H = 2 M</v>
          </cell>
          <cell r="C2080" t="str">
            <v>M2</v>
          </cell>
          <cell r="D2080">
            <v>23.16</v>
          </cell>
        </row>
        <row r="2081">
          <cell r="A2081">
            <v>7161</v>
          </cell>
          <cell r="B2081" t="str">
            <v>TELA EM METAL PARA ESTUQUE (DEPLOYE)</v>
          </cell>
          <cell r="C2081" t="str">
            <v>M2</v>
          </cell>
          <cell r="D2081">
            <v>4.3600000000000003</v>
          </cell>
        </row>
        <row r="2082">
          <cell r="A2082">
            <v>7162</v>
          </cell>
          <cell r="B2082" t="str">
            <v>TELA DE ARAME GALV QUADRANGULAR / LOSANGULAR,  FIO 3,4 MM (10  BWG), MALHA  5 X 5 CM, H = 2 M</v>
          </cell>
          <cell r="C2082" t="str">
            <v>M2</v>
          </cell>
          <cell r="D2082">
            <v>34.82</v>
          </cell>
        </row>
        <row r="2083">
          <cell r="A2083">
            <v>7164</v>
          </cell>
          <cell r="B2083" t="str">
            <v>TELA DE ARAME ONDULADA,  FIO *2,77* MM (10  BWG), MALHA  5 X 5 CM, H = 2 M</v>
          </cell>
          <cell r="C2083" t="str">
            <v>M2</v>
          </cell>
          <cell r="D2083">
            <v>28.77</v>
          </cell>
        </row>
        <row r="2084">
          <cell r="A2084">
            <v>7167</v>
          </cell>
          <cell r="B2084" t="str">
            <v>TELA DE ARAME GALV QUADRANGULAR / LOSANGULAR,  FIO 2,11 MM (14 BWG), MALHA  5 X 5 CM, H = 2 M</v>
          </cell>
          <cell r="C2084" t="str">
            <v>M2</v>
          </cell>
          <cell r="D2084">
            <v>15.37</v>
          </cell>
        </row>
        <row r="2085">
          <cell r="A2085">
            <v>7170</v>
          </cell>
          <cell r="B2085" t="str">
            <v>TELA FACHADEIRA EM POLIETILENO, ROLO DE 3 X 100 M (L X C), COR BRANCA, SEM LOGOMARCA - PARA PROTECAO DE OBRAS</v>
          </cell>
          <cell r="C2085" t="str">
            <v>M2</v>
          </cell>
          <cell r="D2085">
            <v>1.94</v>
          </cell>
        </row>
        <row r="2086">
          <cell r="A2086">
            <v>7173</v>
          </cell>
          <cell r="B2086" t="str">
            <v>TELHA CERAMICA TIPO COLONIAL, COMPRIMENTO DE *44* CM, RENDIMENTO DE *26* TELHAS/M2</v>
          </cell>
          <cell r="C2086" t="str">
            <v>MIL</v>
          </cell>
          <cell r="D2086">
            <v>1800</v>
          </cell>
        </row>
        <row r="2087">
          <cell r="A2087">
            <v>7175</v>
          </cell>
          <cell r="B2087" t="str">
            <v>TELHA CERAMICA TIPO ROMANA, COMPRIMENTO DE *41* CM,  RENDIMENTO DE *16* TELHAS/M2</v>
          </cell>
          <cell r="C2087" t="str">
            <v>UN</v>
          </cell>
          <cell r="D2087">
            <v>2.0299999999999998</v>
          </cell>
        </row>
        <row r="2088">
          <cell r="A2088">
            <v>7176</v>
          </cell>
          <cell r="B2088" t="str">
            <v>TELHA CERAMICA TIPO COLONIAL, COMPRIMENTO DE *44* CM, RENDIMENTO DE *26* TELHAS/M2</v>
          </cell>
          <cell r="C2088" t="str">
            <v>UN</v>
          </cell>
          <cell r="D2088">
            <v>1.8</v>
          </cell>
        </row>
        <row r="2089">
          <cell r="A2089">
            <v>7180</v>
          </cell>
          <cell r="B2089" t="str">
            <v>TELHA CERAMICA TIPO PAULISTA, COMPRIMENTO DE *48* CM, RENDIMENTO DE *26* TELHAS/M2</v>
          </cell>
          <cell r="C2089" t="str">
            <v>UN</v>
          </cell>
          <cell r="D2089">
            <v>1.71</v>
          </cell>
        </row>
        <row r="2090">
          <cell r="A2090">
            <v>7181</v>
          </cell>
          <cell r="B2090" t="str">
            <v>CUMEEIRA PARA TELHA CERAMICA, COMPRIMENTO DE *41* CM, RENDIMENTO DE *3* TELHAS/M</v>
          </cell>
          <cell r="C2090" t="str">
            <v>UN</v>
          </cell>
          <cell r="D2090">
            <v>4.66</v>
          </cell>
        </row>
        <row r="2091">
          <cell r="A2091">
            <v>7183</v>
          </cell>
          <cell r="B2091" t="str">
            <v>TELHA CERAMICA TIPO FRANCESA, COMPRIMENTO DE *40* CM, RENDIMENTO DE *16* TELHAS/M2</v>
          </cell>
          <cell r="C2091" t="str">
            <v>UN</v>
          </cell>
          <cell r="D2091">
            <v>2.89</v>
          </cell>
        </row>
        <row r="2092">
          <cell r="A2092">
            <v>7184</v>
          </cell>
          <cell r="B2092" t="str">
            <v>TELHA DE FIBRA DE VIDRO ONDULADA INCOLOR, E = 0,6 MM, DE *0,50 X 2,44* M</v>
          </cell>
          <cell r="C2092" t="str">
            <v>M2</v>
          </cell>
          <cell r="D2092">
            <v>23.2</v>
          </cell>
        </row>
        <row r="2093">
          <cell r="A2093">
            <v>7186</v>
          </cell>
          <cell r="B2093" t="str">
            <v>TELHA DE FIBROCIMENTO ONDULADA E = 6 MM, DE 1,83 X 1,10 M (SEM AMIANTO)</v>
          </cell>
          <cell r="C2093" t="str">
            <v>UN</v>
          </cell>
          <cell r="D2093">
            <v>33.799999999999997</v>
          </cell>
        </row>
        <row r="2094">
          <cell r="A2094">
            <v>7189</v>
          </cell>
          <cell r="B2094" t="str">
            <v>TELHA DE FIBROCIMENTO ONDULADA E = 8 MM, DE 2,44 X 1,10 M (SEM AMIANTO)</v>
          </cell>
          <cell r="C2094" t="str">
            <v>UN</v>
          </cell>
          <cell r="D2094">
            <v>62.32</v>
          </cell>
        </row>
        <row r="2095">
          <cell r="A2095">
            <v>7190</v>
          </cell>
          <cell r="B2095" t="str">
            <v>TELHA DE FIBROCIMENTO ONDULADA E = 4 MM, DE 1,22 X 0,50 M (SEM AMIANTO)</v>
          </cell>
          <cell r="C2095" t="str">
            <v>UN</v>
          </cell>
          <cell r="D2095">
            <v>5.88</v>
          </cell>
        </row>
        <row r="2096">
          <cell r="A2096">
            <v>7191</v>
          </cell>
          <cell r="B2096" t="str">
            <v>TELHA DE FIBROCIMENTO ONDULADA E = 4 MM, DE 2,44 X 0,50 M (SEM AMIANTO)</v>
          </cell>
          <cell r="C2096" t="str">
            <v>UN</v>
          </cell>
          <cell r="D2096">
            <v>11.85</v>
          </cell>
        </row>
        <row r="2097">
          <cell r="A2097">
            <v>7192</v>
          </cell>
          <cell r="B2097" t="str">
            <v>TELHA DE FIBROCIMENTO ONDULADA E = 8 MM, DE 1,53 X 1,10 M (SEM AMIANTO)</v>
          </cell>
          <cell r="C2097" t="str">
            <v>UN</v>
          </cell>
          <cell r="D2097">
            <v>37.17</v>
          </cell>
        </row>
        <row r="2098">
          <cell r="A2098">
            <v>7193</v>
          </cell>
          <cell r="B2098" t="str">
            <v>TELHA DE FIBROCIMENTO ONDULADA E = 8 MM, DE 1,83 X 1,10 M (SEM AMIANTO)</v>
          </cell>
          <cell r="C2098" t="str">
            <v>UN</v>
          </cell>
          <cell r="D2098">
            <v>44.37</v>
          </cell>
        </row>
        <row r="2099">
          <cell r="A2099">
            <v>7194</v>
          </cell>
          <cell r="B2099" t="str">
            <v>TELHA DE FIBROCIMENTO ONDULADA E = 6 MM, DE 2,44 X 1,10 M (SEM AMIANTO)</v>
          </cell>
          <cell r="C2099" t="str">
            <v>M2</v>
          </cell>
          <cell r="D2099">
            <v>16.760000000000002</v>
          </cell>
        </row>
        <row r="2100">
          <cell r="A2100">
            <v>7195</v>
          </cell>
          <cell r="B2100" t="str">
            <v>TELHA DE FIBROCIMENTO ONDULADA E = 6 MM, DE 1,53 X 1,10 M (SEM AMIANTO)</v>
          </cell>
          <cell r="C2100" t="str">
            <v>UN</v>
          </cell>
          <cell r="D2100">
            <v>28.25</v>
          </cell>
        </row>
        <row r="2101">
          <cell r="A2101">
            <v>7197</v>
          </cell>
          <cell r="B2101" t="str">
            <v>TELHA DE FIBROCIMENTO ONDULADA E = 6 MM, DE 3,66 X 1,10 M (SEM AMIANTO)</v>
          </cell>
          <cell r="C2101" t="str">
            <v>UN</v>
          </cell>
          <cell r="D2101">
            <v>67.58</v>
          </cell>
        </row>
        <row r="2102">
          <cell r="A2102">
            <v>7198</v>
          </cell>
          <cell r="B2102" t="str">
            <v>TELHA DE FIBROCIMENTO ONDULADA E = 8 MM, DE 3,66 X 1,10 M (SEM AMIANTO)</v>
          </cell>
          <cell r="C2102" t="str">
            <v>M2</v>
          </cell>
          <cell r="D2102">
            <v>23.2</v>
          </cell>
        </row>
        <row r="2103">
          <cell r="A2103">
            <v>7202</v>
          </cell>
          <cell r="B2103" t="str">
            <v>TELHA DE FIBROCIMENTO E= 8 MM, DE *3,70 X 1,06* M (SEM AMIANTO)</v>
          </cell>
          <cell r="C2103" t="str">
            <v>M2</v>
          </cell>
          <cell r="D2103">
            <v>34.31</v>
          </cell>
        </row>
        <row r="2104">
          <cell r="A2104">
            <v>7207</v>
          </cell>
          <cell r="B2104" t="str">
            <v>TELHA DE FIBROCIMENTO ONDULADA E = 6 MM, DE 2,44 X 1,10 M (SEM AMIANTO)</v>
          </cell>
          <cell r="C2104" t="str">
            <v>UN</v>
          </cell>
          <cell r="D2104">
            <v>44.98</v>
          </cell>
        </row>
        <row r="2105">
          <cell r="A2105">
            <v>7210</v>
          </cell>
          <cell r="B2105" t="str">
            <v>TELHA ESTRUTURAL DE FIBROCIMENTO 1 ABA, DE 0,52 X 4,50 M (SEM AMIANTO)</v>
          </cell>
          <cell r="C2105" t="str">
            <v>UN</v>
          </cell>
          <cell r="D2105">
            <v>122.04</v>
          </cell>
        </row>
        <row r="2106">
          <cell r="A2106">
            <v>7212</v>
          </cell>
          <cell r="B2106" t="str">
            <v>TELHA ESTRUTURAL DE FIBROCIMENTO 1 ABA, DE 0,52 X 7,20 M (SEM AMIANTO)</v>
          </cell>
          <cell r="C2106" t="str">
            <v>UN</v>
          </cell>
          <cell r="D2106">
            <v>195.23</v>
          </cell>
        </row>
        <row r="2107">
          <cell r="A2107">
            <v>7213</v>
          </cell>
          <cell r="B2107" t="str">
            <v>TELHA DE FIBROCIMENTO ONDULADA E = 4 MM, DE 2,44 X 0,50 M (SEM AMIANTO)</v>
          </cell>
          <cell r="C2107" t="str">
            <v>M2</v>
          </cell>
          <cell r="D2107">
            <v>9.7200000000000006</v>
          </cell>
        </row>
        <row r="2108">
          <cell r="A2108">
            <v>7214</v>
          </cell>
          <cell r="B2108" t="str">
            <v>CUMEEIRA SHED PARA TELHA ONDULADA DE FIBROCIMENTO, E = 6 MM, ABA 280 MM, COMPRIMENTO 1100 MM (SEM AMIANTO)</v>
          </cell>
          <cell r="C2108" t="str">
            <v>UN</v>
          </cell>
          <cell r="D2108">
            <v>23</v>
          </cell>
        </row>
        <row r="2109">
          <cell r="A2109">
            <v>7215</v>
          </cell>
          <cell r="B2109" t="str">
            <v>CUMEEIRA NORMAL PARA TELHA ESTRUTURAL DE FIBROCIMENTO 1 ABA, E = 6 MM, COMPRIMENTO 608 MM (SEM AMIANTO)</v>
          </cell>
          <cell r="C2109" t="str">
            <v>UN</v>
          </cell>
          <cell r="D2109">
            <v>16.059999999999999</v>
          </cell>
        </row>
        <row r="2110">
          <cell r="A2110">
            <v>7216</v>
          </cell>
          <cell r="B2110" t="str">
            <v>CUMEEIRA NORMAL PARA TELHA ESTRUTURAL DE FIBROCIMENTO 2 ABAS, E = 6 MM, DE 1050 X 935 MM (SEM AMIANTO)</v>
          </cell>
          <cell r="C2110" t="str">
            <v>UN</v>
          </cell>
          <cell r="D2110">
            <v>67.14</v>
          </cell>
        </row>
        <row r="2111">
          <cell r="A2111">
            <v>7219</v>
          </cell>
          <cell r="B2111" t="str">
            <v>CUMEEIRA UNIVERSAL PARA TELHA ONDULADA DE FIBROCIMENTO, E = 6 MM, ABA 210 MM, COMPRIMENTO 1100 MM (SEM AMIANTO)</v>
          </cell>
          <cell r="C2111" t="str">
            <v>UN</v>
          </cell>
          <cell r="D2111">
            <v>23.81</v>
          </cell>
        </row>
        <row r="2112">
          <cell r="A2112">
            <v>7220</v>
          </cell>
          <cell r="B2112" t="str">
            <v>TELHA ESTRUTURAL DE FIBROCIMENTO 2 ABAS, DE 1,00 X 7,40 M (SEM AMIANTO)</v>
          </cell>
          <cell r="C2112" t="str">
            <v>UN</v>
          </cell>
          <cell r="D2112">
            <v>332.17</v>
          </cell>
        </row>
        <row r="2113">
          <cell r="A2113">
            <v>7221</v>
          </cell>
          <cell r="B2113" t="str">
            <v>TELHA ESTRUTURAL DE FIBROCIMENTO 1 ABA, DE 0,52 X 4,50 M (SEM AMIANTO)</v>
          </cell>
          <cell r="C2113" t="str">
            <v>M2</v>
          </cell>
          <cell r="D2113">
            <v>52.15</v>
          </cell>
        </row>
        <row r="2114">
          <cell r="A2114">
            <v>7223</v>
          </cell>
          <cell r="B2114" t="str">
            <v>TELHA ESTRUTURAL DE FIBROCIMENTO 1 ABA, DE 0,52 X 2,50 M (SEM AMIANTO)</v>
          </cell>
          <cell r="C2114" t="str">
            <v>UN</v>
          </cell>
          <cell r="D2114">
            <v>67.319999999999993</v>
          </cell>
        </row>
        <row r="2115">
          <cell r="A2115">
            <v>7224</v>
          </cell>
          <cell r="B2115" t="str">
            <v>TELHA ESTRUTURAL DE FIBROCIMENTO 1 ABA, DE 0,52 X 4,00 M (SEM AMIANTO)</v>
          </cell>
          <cell r="C2115" t="str">
            <v>UN</v>
          </cell>
          <cell r="D2115">
            <v>107.26</v>
          </cell>
        </row>
        <row r="2116">
          <cell r="A2116">
            <v>7225</v>
          </cell>
          <cell r="B2116" t="str">
            <v>TELHA ESTRUTURAL DE FIBROCIMENTO 1 ABA, DE 0,52 X 5,00 M (SEM AMIANTO)</v>
          </cell>
          <cell r="C2116" t="str">
            <v>UN</v>
          </cell>
          <cell r="D2116">
            <v>135.6</v>
          </cell>
        </row>
        <row r="2117">
          <cell r="A2117">
            <v>7226</v>
          </cell>
          <cell r="B2117" t="str">
            <v>TELHA ESTRUTURAL DE FIBROCIMENTO 1 ABA, DE 0,52 X 5,50 M (SEM AMIANTO)</v>
          </cell>
          <cell r="C2117" t="str">
            <v>UN</v>
          </cell>
          <cell r="D2117">
            <v>149.22999999999999</v>
          </cell>
        </row>
        <row r="2118">
          <cell r="A2118">
            <v>7227</v>
          </cell>
          <cell r="B2118" t="str">
            <v>TELHA ESTRUTURAL DE FIBROCIMENTO 1 ABA, DE 0,52 X 6,50 M (SEM AMIANTO)</v>
          </cell>
          <cell r="C2118" t="str">
            <v>UN</v>
          </cell>
          <cell r="D2118">
            <v>176.32</v>
          </cell>
        </row>
        <row r="2119">
          <cell r="A2119">
            <v>7229</v>
          </cell>
          <cell r="B2119" t="str">
            <v>TELHA ESTRUTURAL DE FIBROCIMENTO 2 ABAS, DE 1,00 X 3,00 M (SEM AMIANTO)</v>
          </cell>
          <cell r="C2119" t="str">
            <v>UN</v>
          </cell>
          <cell r="D2119">
            <v>129.1</v>
          </cell>
        </row>
        <row r="2120">
          <cell r="A2120">
            <v>7230</v>
          </cell>
          <cell r="B2120" t="str">
            <v>TELHA ESTRUTURAL DE FIBROCIMENTO 2 ABAS, DE 1,00 X 4,60 M (SEM AMIANTO)</v>
          </cell>
          <cell r="C2120" t="str">
            <v>UN</v>
          </cell>
          <cell r="D2120">
            <v>205.73</v>
          </cell>
        </row>
        <row r="2121">
          <cell r="A2121">
            <v>7231</v>
          </cell>
          <cell r="B2121" t="str">
            <v>TELHA ESTRUTURAL DE FIBROCIMENTO 2 ABAS, DE 1,00 X 6,00 M (SEM AMIANTO)</v>
          </cell>
          <cell r="C2121" t="str">
            <v>UN</v>
          </cell>
          <cell r="D2121">
            <v>270.19</v>
          </cell>
        </row>
        <row r="2122">
          <cell r="A2122">
            <v>7233</v>
          </cell>
          <cell r="B2122" t="str">
            <v>TELHA ESTRUTURAL DE FIBROCIMENTO 2 ABAS, DE 1,00 X 9,20 M (SEM AMIANTO)</v>
          </cell>
          <cell r="C2122" t="str">
            <v>UN</v>
          </cell>
          <cell r="D2122">
            <v>413.92</v>
          </cell>
        </row>
        <row r="2123">
          <cell r="A2123">
            <v>7234</v>
          </cell>
          <cell r="B2123" t="str">
            <v>TELHA ESTRUTURAL DE FIBROCIMENTO 1 ABA, DE 0,52 X 3,60 M (SEM AMIANTO)</v>
          </cell>
          <cell r="C2123" t="str">
            <v>UN</v>
          </cell>
          <cell r="D2123">
            <v>97.11</v>
          </cell>
        </row>
        <row r="2124">
          <cell r="A2124">
            <v>7236</v>
          </cell>
          <cell r="B2124" t="str">
            <v>TELHA ESTRUTURAL DE FIBROCIMENTO 1 ABA, DE 0,52 X 6,00 M (SEM AMIANTO)</v>
          </cell>
          <cell r="C2124" t="str">
            <v>UN</v>
          </cell>
          <cell r="D2124">
            <v>162.75</v>
          </cell>
        </row>
        <row r="2125">
          <cell r="A2125">
            <v>7237</v>
          </cell>
          <cell r="B2125" t="str">
            <v>RUFO PARA TELHA ONDULADA DE FIBROCIMENTO, E = 6 MM, ABA *260* MM, COMPRIMENTO 1100 MM (SEM AMIANTO)</v>
          </cell>
          <cell r="C2125" t="str">
            <v>UN</v>
          </cell>
          <cell r="D2125">
            <v>14.74</v>
          </cell>
        </row>
        <row r="2126">
          <cell r="A2126">
            <v>7238</v>
          </cell>
          <cell r="B2126" t="str">
            <v>TELHA ALUMINIO ONDULADA, ALTURA = *18* MM, E = 0,5 MM</v>
          </cell>
          <cell r="C2126" t="str">
            <v>M2</v>
          </cell>
          <cell r="D2126">
            <v>36.94</v>
          </cell>
        </row>
        <row r="2127">
          <cell r="A2127">
            <v>7239</v>
          </cell>
          <cell r="B2127" t="str">
            <v>TELHA ALUMINIO ONDULADA, ALTURA = *18* MM, E = 0,6 MM</v>
          </cell>
          <cell r="C2127" t="str">
            <v>M2</v>
          </cell>
          <cell r="D2127">
            <v>45.92</v>
          </cell>
        </row>
        <row r="2128">
          <cell r="A2128">
            <v>7240</v>
          </cell>
          <cell r="B2128" t="str">
            <v>TELHA ALUMINIO ONDULADA, ALTURA = *18* MM, E = 0,7 MM</v>
          </cell>
          <cell r="C2128" t="str">
            <v>M2</v>
          </cell>
          <cell r="D2128">
            <v>52.73</v>
          </cell>
        </row>
        <row r="2129">
          <cell r="A2129">
            <v>7241</v>
          </cell>
          <cell r="B2129" t="str">
            <v>CUMEEIRA ALUMINIO ONDULADA, COMPRIMENTO = *1,12* M, E = 0,8 MM</v>
          </cell>
          <cell r="C2129" t="str">
            <v>M2</v>
          </cell>
          <cell r="D2129">
            <v>53.29</v>
          </cell>
        </row>
        <row r="2130">
          <cell r="A2130">
            <v>7243</v>
          </cell>
          <cell r="B2130" t="str">
            <v>TELHA DE ACO ZINCADO TRAPEZOIDAL, A = *40* MM, E = 0,5 MM, SEM PINTURA</v>
          </cell>
          <cell r="C2130" t="str">
            <v>M2</v>
          </cell>
          <cell r="D2130">
            <v>23.74</v>
          </cell>
        </row>
        <row r="2131">
          <cell r="A2131">
            <v>7245</v>
          </cell>
          <cell r="B2131" t="str">
            <v>TELHA DE VIDRO TIPO FRANCESA, *39 X 23* CM</v>
          </cell>
          <cell r="C2131" t="str">
            <v>UN</v>
          </cell>
          <cell r="D2131">
            <v>26.68</v>
          </cell>
        </row>
        <row r="2132">
          <cell r="A2132">
            <v>7246</v>
          </cell>
          <cell r="B2132" t="str">
            <v>TELHA VIDRO TIPO CANAL OU COLONIAL, C = 46 A 50 CM</v>
          </cell>
          <cell r="C2132" t="str">
            <v>UN</v>
          </cell>
          <cell r="D2132">
            <v>24.82</v>
          </cell>
        </row>
        <row r="2133">
          <cell r="A2133">
            <v>7247</v>
          </cell>
          <cell r="B2133" t="str">
            <v>LOCACAO DE TEODOLITO ELETRONICO, PRECISAO ANGULAR DE 5 A 7 SEGUNDOS, INCLUINDO TRIPE</v>
          </cell>
          <cell r="C2133" t="str">
            <v>H</v>
          </cell>
          <cell r="D2133">
            <v>2.2999999999999998</v>
          </cell>
        </row>
        <row r="2134">
          <cell r="A2134">
            <v>7252</v>
          </cell>
          <cell r="B2134" t="str">
            <v>LOCACAO DE NIVEL OPTICO, COM PRECISAO DE 0,7 MM, AUMENTO DE 32X</v>
          </cell>
          <cell r="C2134" t="str">
            <v>H</v>
          </cell>
          <cell r="D2134">
            <v>2.2999999999999998</v>
          </cell>
        </row>
        <row r="2135">
          <cell r="A2135">
            <v>7253</v>
          </cell>
          <cell r="B2135" t="str">
            <v>TERRA VEGETAL (GRANEL)</v>
          </cell>
          <cell r="C2135" t="str">
            <v>M3</v>
          </cell>
          <cell r="D2135">
            <v>60</v>
          </cell>
        </row>
        <row r="2136">
          <cell r="A2136">
            <v>7256</v>
          </cell>
          <cell r="B2136" t="str">
            <v>TIJOLO CERAMICO MACICO APARENTE 2 FUROS, *6,5 X 10 X 20* CM</v>
          </cell>
          <cell r="C2136" t="str">
            <v>UN</v>
          </cell>
          <cell r="D2136">
            <v>0.54</v>
          </cell>
        </row>
        <row r="2137">
          <cell r="A2137">
            <v>7258</v>
          </cell>
          <cell r="B2137" t="str">
            <v>TIJOLO CERAMICO MACICO *5 X 10 X 20* CM</v>
          </cell>
          <cell r="C2137" t="str">
            <v>UN</v>
          </cell>
          <cell r="D2137">
            <v>0.3</v>
          </cell>
        </row>
        <row r="2138">
          <cell r="A2138">
            <v>7260</v>
          </cell>
          <cell r="B2138" t="str">
            <v>TIJOLO CERAMICO MACICO APARENTE *6 X 12 X 24* CM</v>
          </cell>
          <cell r="C2138" t="str">
            <v>UN</v>
          </cell>
          <cell r="D2138">
            <v>0.93</v>
          </cell>
        </row>
        <row r="2139">
          <cell r="A2139">
            <v>7266</v>
          </cell>
          <cell r="B2139" t="str">
            <v>BLOCO CERAMICO (ALVENARIA DE VEDACAO), DE 9 X 19 X 19 CM</v>
          </cell>
          <cell r="C2139" t="str">
            <v>MIL</v>
          </cell>
          <cell r="D2139">
            <v>480.5</v>
          </cell>
        </row>
        <row r="2140">
          <cell r="A2140">
            <v>7267</v>
          </cell>
          <cell r="B2140" t="str">
            <v>BLOCO CERAMICO (ALVENARIA VEDACAO), 6 FUROS, DE 9 X 14 X 19 CM</v>
          </cell>
          <cell r="C2140" t="str">
            <v>UN</v>
          </cell>
          <cell r="D2140">
            <v>0.33</v>
          </cell>
        </row>
        <row r="2141">
          <cell r="A2141">
            <v>7268</v>
          </cell>
          <cell r="B2141" t="str">
            <v>BLOCO CERAMICO (ALVENARIA DE VEDACAO), 8 FUROS, DE 9 X 19 X 29 CM</v>
          </cell>
          <cell r="C2141" t="str">
            <v>UN</v>
          </cell>
          <cell r="D2141">
            <v>0.68</v>
          </cell>
        </row>
        <row r="2142">
          <cell r="A2142">
            <v>7269</v>
          </cell>
          <cell r="B2142" t="str">
            <v>BLOCO CERAMICO (ALVENARIA DE VEDACAO), 6 FUROS, DE 9 X 9 X 19 CM</v>
          </cell>
          <cell r="C2142" t="str">
            <v>UN</v>
          </cell>
          <cell r="D2142">
            <v>0.32</v>
          </cell>
        </row>
        <row r="2143">
          <cell r="A2143">
            <v>7270</v>
          </cell>
          <cell r="B2143" t="str">
            <v>BLOCO CERAMICO (ALVENARIA DE VEDACAO), 4 FUROS, DE 9 X 9 X 19 CM</v>
          </cell>
          <cell r="C2143" t="str">
            <v>UN</v>
          </cell>
          <cell r="D2143">
            <v>0.45</v>
          </cell>
        </row>
        <row r="2144">
          <cell r="A2144">
            <v>7271</v>
          </cell>
          <cell r="B2144" t="str">
            <v>BLOCO CERAMICO (ALVENARIA DE VEDACAO), 8 FUROS, DE 9 X 19 X 19 CM</v>
          </cell>
          <cell r="C2144" t="str">
            <v>UN</v>
          </cell>
          <cell r="D2144">
            <v>0.48</v>
          </cell>
        </row>
        <row r="2145">
          <cell r="A2145">
            <v>7272</v>
          </cell>
          <cell r="B2145" t="str">
            <v>ELEMENTO VAZADO CERAMICO 9 X 20 X 20 CM</v>
          </cell>
          <cell r="C2145" t="str">
            <v>UN</v>
          </cell>
          <cell r="D2145">
            <v>3.24</v>
          </cell>
        </row>
        <row r="2146">
          <cell r="A2146">
            <v>7273</v>
          </cell>
          <cell r="B2146" t="str">
            <v>ELEMENTO VAZADO CERAMICO 7 X 20 X 20 CM</v>
          </cell>
          <cell r="C2146" t="str">
            <v>UN</v>
          </cell>
          <cell r="D2146">
            <v>2.33</v>
          </cell>
        </row>
        <row r="2147">
          <cell r="A2147">
            <v>7274</v>
          </cell>
          <cell r="B2147" t="str">
            <v>TIL PARA LIGACAO PREDIAL, EM PVC, JE, BBB, DN 100 X 100 MM, PARA REDE COLETORA ESGOTO (NBR 10569)</v>
          </cell>
          <cell r="C2147" t="str">
            <v>UN</v>
          </cell>
          <cell r="D2147">
            <v>24.83</v>
          </cell>
        </row>
        <row r="2148">
          <cell r="A2148">
            <v>7275</v>
          </cell>
          <cell r="B2148" t="str">
            <v>TIL RADIAL, PVC, JE, BBB, DN 150 X 200 MM, PARA REDE COLETORA DE ESGOTO (NBR 10569)</v>
          </cell>
          <cell r="C2148" t="str">
            <v>UN</v>
          </cell>
          <cell r="D2148">
            <v>653.35</v>
          </cell>
        </row>
        <row r="2149">
          <cell r="A2149">
            <v>7276</v>
          </cell>
          <cell r="B2149" t="str">
            <v>TIL DE PASSAGEM, EM PVC, JE, BBB, DN 200 X 150 MM, PARA REDE COLETORA DE ESGOTO NBR 10569</v>
          </cell>
          <cell r="C2149" t="str">
            <v>UN</v>
          </cell>
          <cell r="D2149">
            <v>721.97</v>
          </cell>
        </row>
        <row r="2150">
          <cell r="A2150">
            <v>7277</v>
          </cell>
          <cell r="B2150" t="str">
            <v>TIL DE PASSAGEM, EM PVC, JE, BBB, DN 250 X 150 MM, PARA REDE COLETORA DE ESGOTO NBR 10569 TIL DE PASSAGEM, EM PVC, JE, BBB, DN 250 X 150 MM, PARA REDE COLETORA DE ESGOTO</v>
          </cell>
          <cell r="C2150" t="str">
            <v>UN</v>
          </cell>
          <cell r="D2150">
            <v>932.09</v>
          </cell>
        </row>
        <row r="2151">
          <cell r="A2151">
            <v>7278</v>
          </cell>
          <cell r="B2151" t="str">
            <v>TIL DE PASSAGEM, EM PVC, JE, BBB, DN 300 X 150 MM, PARA REDE COLETORA DE ESGOTO NBR 10569</v>
          </cell>
          <cell r="C2151" t="str">
            <v>UN</v>
          </cell>
          <cell r="D2151">
            <v>1194.72</v>
          </cell>
        </row>
        <row r="2152">
          <cell r="A2152">
            <v>7280</v>
          </cell>
          <cell r="B2152" t="str">
            <v>TIL DE PASSAGEM, EM PVC, JE, BBB, DN 100 X 100 MM, PARA REDE COLETORA DE ESGOTO NBR 10569</v>
          </cell>
          <cell r="C2152" t="str">
            <v>UN</v>
          </cell>
          <cell r="D2152">
            <v>354.25</v>
          </cell>
        </row>
        <row r="2153">
          <cell r="A2153">
            <v>7282</v>
          </cell>
          <cell r="B2153" t="str">
            <v>TIL DE PASSAGEM, EM PVC, JE, BBB, DN 150 X 150 MM, PARA REDE COLETORA DE ESGOTO NBR 10569</v>
          </cell>
          <cell r="C2153" t="str">
            <v>UN</v>
          </cell>
          <cell r="D2153">
            <v>666.82</v>
          </cell>
        </row>
        <row r="2154">
          <cell r="A2154">
            <v>7284</v>
          </cell>
          <cell r="B2154" t="str">
            <v>TIL RADIAL, PVC, JE, BBB, DN 300 X 200 MM, PARA REDE COLETORA DE ESGOTO (NBR 10569)</v>
          </cell>
          <cell r="C2154" t="str">
            <v>UN</v>
          </cell>
          <cell r="D2154">
            <v>2012.3</v>
          </cell>
        </row>
        <row r="2155">
          <cell r="A2155">
            <v>7287</v>
          </cell>
          <cell r="B2155" t="str">
            <v>TINTA A OLEO BRILHANTE PARA MADEIRA E METAIS</v>
          </cell>
          <cell r="C2155" t="str">
            <v>GL</v>
          </cell>
          <cell r="D2155">
            <v>57.6</v>
          </cell>
        </row>
        <row r="2156">
          <cell r="A2156">
            <v>7288</v>
          </cell>
          <cell r="B2156" t="str">
            <v>TINTA ESMALTE SINTETICO PREMIUM FOSCO</v>
          </cell>
          <cell r="C2156" t="str">
            <v>L</v>
          </cell>
          <cell r="D2156">
            <v>20.51</v>
          </cell>
        </row>
        <row r="2157">
          <cell r="A2157">
            <v>7292</v>
          </cell>
          <cell r="B2157" t="str">
            <v>TINTA ESMALTE SINTETICO PREMIUM BRILHANTE</v>
          </cell>
          <cell r="C2157" t="str">
            <v>L</v>
          </cell>
          <cell r="D2157">
            <v>18.100000000000001</v>
          </cell>
        </row>
        <row r="2158">
          <cell r="A2158">
            <v>7293</v>
          </cell>
          <cell r="B2158" t="str">
            <v>TINTA ESMALTE SINTETICO GRAFITE COM PROTECAO PARA METAIS FERROSOS</v>
          </cell>
          <cell r="C2158" t="str">
            <v>L</v>
          </cell>
          <cell r="D2158">
            <v>19.27</v>
          </cell>
        </row>
        <row r="2159">
          <cell r="A2159">
            <v>7300</v>
          </cell>
          <cell r="B2159" t="str">
            <v>!EM PROCESSO DE DESATIVACAO! TINTA ALUMINIO ESMALTE PROTETORA SUPERFICIE METALICA</v>
          </cell>
          <cell r="C2159" t="str">
            <v>GL</v>
          </cell>
          <cell r="D2159">
            <v>77.3</v>
          </cell>
        </row>
        <row r="2160">
          <cell r="A2160">
            <v>7304</v>
          </cell>
          <cell r="B2160" t="str">
            <v>TINTA EPOXI PREMIUM, BRANCA</v>
          </cell>
          <cell r="C2160" t="str">
            <v>L</v>
          </cell>
          <cell r="D2160">
            <v>42.99</v>
          </cell>
        </row>
        <row r="2161">
          <cell r="A2161">
            <v>7306</v>
          </cell>
          <cell r="B2161" t="str">
            <v>TINTA PROTETORA SUPERFICIE METALICA ALUMINIO</v>
          </cell>
          <cell r="C2161" t="str">
            <v>L</v>
          </cell>
          <cell r="D2161">
            <v>22.1</v>
          </cell>
        </row>
        <row r="2162">
          <cell r="A2162">
            <v>7307</v>
          </cell>
          <cell r="B2162" t="str">
            <v>FUNDO ANTICORROSIVO PARA METAIS FERROSOS (ZARCAO)</v>
          </cell>
          <cell r="C2162" t="str">
            <v>L</v>
          </cell>
          <cell r="D2162">
            <v>18.8</v>
          </cell>
        </row>
        <row r="2163">
          <cell r="A2163">
            <v>7311</v>
          </cell>
          <cell r="B2163" t="str">
            <v>TINTA ESMALTE SINTETICO PREMIUM ACETINADO</v>
          </cell>
          <cell r="C2163" t="str">
            <v>L</v>
          </cell>
          <cell r="D2163">
            <v>18.64</v>
          </cell>
        </row>
        <row r="2164">
          <cell r="A2164">
            <v>7313</v>
          </cell>
          <cell r="B2164" t="str">
            <v>TINTA ASFALTICA IMPERMEABILIZANTE DILUIDA EM SOLVENTE, PARA MATERIAIS CIMENTICIOS, METAL E MADEIRA</v>
          </cell>
          <cell r="C2164" t="str">
            <v>L</v>
          </cell>
          <cell r="D2164">
            <v>11.24</v>
          </cell>
        </row>
        <row r="2165">
          <cell r="A2165">
            <v>7314</v>
          </cell>
          <cell r="B2165" t="str">
            <v>TINTA BORRACHA CLORADA, ACABAMENTO SEMIBRILHO, CORES VIVAS</v>
          </cell>
          <cell r="C2165" t="str">
            <v>L</v>
          </cell>
          <cell r="D2165">
            <v>79.06</v>
          </cell>
        </row>
        <row r="2166">
          <cell r="A2166">
            <v>7317</v>
          </cell>
          <cell r="B2166" t="str">
            <v>SELANTE DE BASE ASFALTICA PARA VEDACAO</v>
          </cell>
          <cell r="C2166" t="str">
            <v>KG</v>
          </cell>
          <cell r="D2166">
            <v>21.28</v>
          </cell>
        </row>
        <row r="2167">
          <cell r="A2167">
            <v>7319</v>
          </cell>
          <cell r="B2167" t="str">
            <v>TINTA ASFALTICA IMPERMEABILIZANTE DISPERSA EM AGUA, PARA MATERIAIS CIMENTICIOS</v>
          </cell>
          <cell r="C2167" t="str">
            <v>L</v>
          </cell>
          <cell r="D2167">
            <v>6.43</v>
          </cell>
        </row>
        <row r="2168">
          <cell r="A2168">
            <v>7321</v>
          </cell>
          <cell r="B2168" t="str">
            <v>!EM PROCESSO DE DESATIVACAO! MASTIQUE ELASTICO BASE SILICONE</v>
          </cell>
          <cell r="C2168" t="str">
            <v>310ML</v>
          </cell>
          <cell r="D2168">
            <v>23.97</v>
          </cell>
        </row>
        <row r="2169">
          <cell r="A2169">
            <v>7325</v>
          </cell>
          <cell r="B2169" t="str">
            <v>ADITIVO IMPERMEABILIZANTE DE PEGA NORMAL PARA ARGAMASSAS E  CONCRETOS SEM ARMACAO</v>
          </cell>
          <cell r="C2169" t="str">
            <v>KG</v>
          </cell>
          <cell r="D2169">
            <v>4.95</v>
          </cell>
        </row>
        <row r="2170">
          <cell r="A2170">
            <v>7331</v>
          </cell>
          <cell r="B2170" t="str">
            <v>!EM PROCESSO DE DESATIVACAO! EMULSAO ASFALTICA COM ELASTOMERO</v>
          </cell>
          <cell r="C2170" t="str">
            <v>KG</v>
          </cell>
          <cell r="D2170">
            <v>10.95</v>
          </cell>
        </row>
        <row r="2171">
          <cell r="A2171">
            <v>7334</v>
          </cell>
          <cell r="B2171" t="str">
            <v>ADITIVO ADESIVO LIQUIDO PARA ARGAMASSAS DE REVESTIMENTOS CIMENTICIOS</v>
          </cell>
          <cell r="C2171" t="str">
            <v>L</v>
          </cell>
          <cell r="D2171">
            <v>8.18</v>
          </cell>
        </row>
        <row r="2172">
          <cell r="A2172">
            <v>7337</v>
          </cell>
          <cell r="B2172" t="str">
            <v>!EM PROCESSO DE DESATIVACAO! TINTA BASE RESINA EPOXI</v>
          </cell>
          <cell r="C2172" t="str">
            <v>L</v>
          </cell>
          <cell r="D2172">
            <v>39.770000000000003</v>
          </cell>
        </row>
        <row r="2173">
          <cell r="A2173">
            <v>7338</v>
          </cell>
          <cell r="B2173" t="str">
            <v>TINTA/REVESTIMENTO A BASE DE RESINA EPOXI COM ALCATRAO, BICOMPONENTE</v>
          </cell>
          <cell r="C2173" t="str">
            <v>KG</v>
          </cell>
          <cell r="D2173">
            <v>27.01</v>
          </cell>
        </row>
        <row r="2174">
          <cell r="A2174">
            <v>7340</v>
          </cell>
          <cell r="B2174" t="str">
            <v>IMUNIZANTE PARA MADEIRA, INCOLOR</v>
          </cell>
          <cell r="C2174" t="str">
            <v>L</v>
          </cell>
          <cell r="D2174">
            <v>15.27</v>
          </cell>
        </row>
        <row r="2175">
          <cell r="A2175">
            <v>7342</v>
          </cell>
          <cell r="B2175" t="str">
            <v>TINTA MINERAL IMPERMEAVEL EM PO, BRANCA</v>
          </cell>
          <cell r="C2175" t="str">
            <v>KG</v>
          </cell>
          <cell r="D2175">
            <v>1.23</v>
          </cell>
        </row>
        <row r="2176">
          <cell r="A2176">
            <v>7343</v>
          </cell>
          <cell r="B2176" t="str">
            <v>TINTA A BASE DE RESINA ACRILICA, PARA SINALIZACAO HORIZONTAL VIARIA (NBR 11862)</v>
          </cell>
          <cell r="C2176" t="str">
            <v>L</v>
          </cell>
          <cell r="D2176">
            <v>9.14</v>
          </cell>
        </row>
        <row r="2177">
          <cell r="A2177">
            <v>7344</v>
          </cell>
          <cell r="B2177" t="str">
            <v>TINTA LATEX PVA PREMIUM,  COR BRANCA</v>
          </cell>
          <cell r="C2177" t="str">
            <v>GL</v>
          </cell>
          <cell r="D2177">
            <v>49.98</v>
          </cell>
        </row>
        <row r="2178">
          <cell r="A2178">
            <v>7345</v>
          </cell>
          <cell r="B2178" t="str">
            <v>TINTA LATEX PVA PREMIUM, COR BRANCA</v>
          </cell>
          <cell r="C2178" t="str">
            <v>L</v>
          </cell>
          <cell r="D2178">
            <v>13.88</v>
          </cell>
        </row>
        <row r="2179">
          <cell r="A2179">
            <v>7347</v>
          </cell>
          <cell r="B2179" t="str">
            <v>TINTA ACRILICA PREMIUM PARA PISO</v>
          </cell>
          <cell r="C2179" t="str">
            <v>GL</v>
          </cell>
          <cell r="D2179">
            <v>38.58</v>
          </cell>
        </row>
        <row r="2180">
          <cell r="A2180">
            <v>7348</v>
          </cell>
          <cell r="B2180" t="str">
            <v>TINTA ACRILICA PREMIUM PARA PISO</v>
          </cell>
          <cell r="C2180" t="str">
            <v>L</v>
          </cell>
          <cell r="D2180">
            <v>10.71</v>
          </cell>
        </row>
        <row r="2181">
          <cell r="A2181">
            <v>7350</v>
          </cell>
          <cell r="B2181" t="str">
            <v>TINTA ACRILICA PARA CERAMICA</v>
          </cell>
          <cell r="C2181" t="str">
            <v>L</v>
          </cell>
          <cell r="D2181">
            <v>19.100000000000001</v>
          </cell>
        </row>
        <row r="2182">
          <cell r="A2182">
            <v>7353</v>
          </cell>
          <cell r="B2182" t="str">
            <v>RESINA ACRILICA BASE AGUA - COR BRANCA</v>
          </cell>
          <cell r="C2182" t="str">
            <v>L</v>
          </cell>
          <cell r="D2182">
            <v>18.600000000000001</v>
          </cell>
        </row>
        <row r="2183">
          <cell r="A2183">
            <v>7355</v>
          </cell>
          <cell r="B2183" t="str">
            <v>TINTA ACRILICA PREMIUM, COR BRANCO  FOSCO</v>
          </cell>
          <cell r="C2183" t="str">
            <v>GL</v>
          </cell>
          <cell r="D2183">
            <v>57.82</v>
          </cell>
        </row>
        <row r="2184">
          <cell r="A2184">
            <v>7356</v>
          </cell>
          <cell r="B2184" t="str">
            <v>TINTA ACRILICA PREMIUM, COR BRANCO FOSCO</v>
          </cell>
          <cell r="C2184" t="str">
            <v>L</v>
          </cell>
          <cell r="D2184">
            <v>16.059999999999999</v>
          </cell>
        </row>
        <row r="2185">
          <cell r="A2185">
            <v>7524</v>
          </cell>
          <cell r="B2185" t="str">
            <v>TOMADA INDUSTRIAL DE EMBUTIR 3P+T 30 A, 440 V, COM TRAVA, SEM PLACA</v>
          </cell>
          <cell r="C2185" t="str">
            <v>UN</v>
          </cell>
          <cell r="D2185">
            <v>24.08</v>
          </cell>
        </row>
        <row r="2186">
          <cell r="A2186">
            <v>7525</v>
          </cell>
          <cell r="B2186" t="str">
            <v>TOMADA INDUSTRIAL DE EMBUTIR 3P+T 30 A, 440 V, COM TRAVA, COM PLACA</v>
          </cell>
          <cell r="C2186" t="str">
            <v>UN</v>
          </cell>
          <cell r="D2186">
            <v>25.55</v>
          </cell>
        </row>
        <row r="2187">
          <cell r="A2187">
            <v>7527</v>
          </cell>
          <cell r="B2187" t="str">
            <v>!EM PROCESSO DE DESATIVACAO! TOMADA TELEFONE 4P TELEBRAS S/PLACA PIAL OU SIMILAR</v>
          </cell>
          <cell r="C2187" t="str">
            <v>UN</v>
          </cell>
          <cell r="D2187">
            <v>8.24</v>
          </cell>
        </row>
        <row r="2188">
          <cell r="A2188">
            <v>7528</v>
          </cell>
          <cell r="B2188" t="str">
            <v>TOMADA 2P+T 10A, 250V, CONJUNTO MONTADO PARA EMBUTIR 4" X 2" (PLACA + SUPORTE + MODULO)</v>
          </cell>
          <cell r="C2188" t="str">
            <v>UN</v>
          </cell>
          <cell r="D2188">
            <v>5.19</v>
          </cell>
        </row>
        <row r="2189">
          <cell r="A2189">
            <v>7543</v>
          </cell>
          <cell r="B2189" t="str">
            <v>TAMPA CEGA EM PVC PARA CONDULETE 4 X 2"</v>
          </cell>
          <cell r="C2189" t="str">
            <v>UN</v>
          </cell>
          <cell r="D2189">
            <v>3.37</v>
          </cell>
        </row>
        <row r="2190">
          <cell r="A2190">
            <v>7552</v>
          </cell>
          <cell r="B2190" t="str">
            <v>PLACA/TAMPA CEGA EM LATAO ESCOVADO PARA CONDULETE EM LIGA DE ALUMINIO 4 X 4"</v>
          </cell>
          <cell r="C2190" t="str">
            <v>UN</v>
          </cell>
          <cell r="D2190">
            <v>12.77</v>
          </cell>
        </row>
        <row r="2191">
          <cell r="A2191">
            <v>7568</v>
          </cell>
          <cell r="B2191" t="str">
            <v>BUCHA DE NYLON SEM ABA S10, COM PARAFUSO DE 6,10 X 65 MM EM ACO ZINCADO COM ROSCA SOBERBA, CABECA CHATA E FENDA PHILLIPS</v>
          </cell>
          <cell r="C2191" t="str">
            <v>UN</v>
          </cell>
          <cell r="D2191">
            <v>0.61</v>
          </cell>
        </row>
        <row r="2192">
          <cell r="A2192">
            <v>7569</v>
          </cell>
          <cell r="B2192" t="str">
            <v>HASTE ANCORA EM ACO GALVANIZADO, DIMENSOES 16 MM X 2000 MM</v>
          </cell>
          <cell r="C2192" t="str">
            <v>UN</v>
          </cell>
          <cell r="D2192">
            <v>27.04</v>
          </cell>
        </row>
        <row r="2193">
          <cell r="A2193">
            <v>7571</v>
          </cell>
          <cell r="B2193" t="str">
            <v>TERMINAL AEREO EM ACO GALVANIZADO DN 5/16", COMPRIMENTO DE 350MM, COM BASE DE FIXACAO HORIZONTAL</v>
          </cell>
          <cell r="C2193" t="str">
            <v>UN</v>
          </cell>
          <cell r="D2193">
            <v>5.93</v>
          </cell>
        </row>
        <row r="2194">
          <cell r="A2194">
            <v>7572</v>
          </cell>
          <cell r="B2194" t="str">
            <v>SUPORTE ISOLADOR REFORCADO DIAMETRO NOMINAL 5/16", COM ROSCA SOBERBA E BUCHA</v>
          </cell>
          <cell r="C2194" t="str">
            <v>UN</v>
          </cell>
          <cell r="D2194">
            <v>4.8600000000000003</v>
          </cell>
        </row>
        <row r="2195">
          <cell r="A2195">
            <v>7576</v>
          </cell>
          <cell r="B2195" t="str">
            <v>SUPORTE EM ACO GALVANIZADO PARA TRANSFORMADOR PARA POSTE DUPLO T 185 X 95 MM, CHAPA DE 5/16"</v>
          </cell>
          <cell r="C2195" t="str">
            <v>UN</v>
          </cell>
          <cell r="D2195">
            <v>67.540000000000006</v>
          </cell>
        </row>
        <row r="2196">
          <cell r="A2196">
            <v>7581</v>
          </cell>
          <cell r="B2196" t="str">
            <v>SAPATILHA EM ACO GALVANIZADO PARA CABOS COM DIAMETRO NOMINAL ATE 5/8"</v>
          </cell>
          <cell r="C2196" t="str">
            <v>UN</v>
          </cell>
          <cell r="D2196">
            <v>1.64</v>
          </cell>
        </row>
        <row r="2197">
          <cell r="A2197">
            <v>7583</v>
          </cell>
          <cell r="B2197" t="str">
            <v>BUCHA DE NYLON SEM ABA S8, COM PARAFUSO DE 4,80 X 50 MM EM ACO ZINCADO COM ROSCA SOBERBA, CABECA CHATA E FENDA PHILLIPS</v>
          </cell>
          <cell r="C2197" t="str">
            <v>UN</v>
          </cell>
          <cell r="D2197">
            <v>0.41</v>
          </cell>
        </row>
        <row r="2198">
          <cell r="A2198">
            <v>7584</v>
          </cell>
          <cell r="B2198" t="str">
            <v>BUCHA DE NYLON SEM ABA S12, COM PARAFUSO DE 5/16" X 80 MM EM ACO ZINCADO COM ROSCA SOBERBA E CABECA SEXTAVADA BUCHA DE NYLON SEM ABA S12, COM PARAFUSO DE 5/16" X 80 MM EM ACO ZINCADO COM</v>
          </cell>
          <cell r="C2198" t="str">
            <v>UN</v>
          </cell>
          <cell r="D2198">
            <v>0.93</v>
          </cell>
        </row>
        <row r="2199">
          <cell r="A2199">
            <v>7588</v>
          </cell>
          <cell r="B2199" t="str">
            <v>AUTOMATICO DE BOIA SUPERIOR / INFERIOR, *15* A / 250 V</v>
          </cell>
          <cell r="C2199" t="str">
            <v>UN</v>
          </cell>
          <cell r="D2199">
            <v>32.25</v>
          </cell>
        </row>
        <row r="2200">
          <cell r="A2200">
            <v>7592</v>
          </cell>
          <cell r="B2200" t="str">
            <v>TOPOGRAFO</v>
          </cell>
          <cell r="C2200" t="str">
            <v>H</v>
          </cell>
          <cell r="D2200">
            <v>12.27</v>
          </cell>
        </row>
        <row r="2201">
          <cell r="A2201">
            <v>7595</v>
          </cell>
          <cell r="B2201" t="str">
            <v>NIVELADOR</v>
          </cell>
          <cell r="C2201" t="str">
            <v>H</v>
          </cell>
          <cell r="D2201">
            <v>9.9499999999999993</v>
          </cell>
        </row>
        <row r="2202">
          <cell r="A2202">
            <v>7602</v>
          </cell>
          <cell r="B2202" t="str">
            <v>TORNEIRA METAL AMARELO COM BICO PARA JARDIM, PADRAO POPULAR, 1/2 " OU 3/4 " (REF 1128)</v>
          </cell>
          <cell r="C2202" t="str">
            <v>UN</v>
          </cell>
          <cell r="D2202">
            <v>14.08</v>
          </cell>
        </row>
        <row r="2203">
          <cell r="A2203">
            <v>7603</v>
          </cell>
          <cell r="B2203" t="str">
            <v>TORNEIRA METAL AMARELO CURTA SEM BICO PARA TANQUE, PADRAO POPULAR, 1/2 " OU 3/4 " (REF 1120)</v>
          </cell>
          <cell r="C2203" t="str">
            <v>UN</v>
          </cell>
          <cell r="D2203">
            <v>13.65</v>
          </cell>
        </row>
        <row r="2204">
          <cell r="A2204">
            <v>7604</v>
          </cell>
          <cell r="B2204" t="str">
            <v>TORNEIRA CROMADA SEM BICO PARA TANQUE, PADRAO POPULAR, 1/2 " OU 3/4 " (REF 1126)</v>
          </cell>
          <cell r="C2204" t="str">
            <v>UN</v>
          </cell>
          <cell r="D2204">
            <v>14.2</v>
          </cell>
        </row>
        <row r="2205">
          <cell r="A2205">
            <v>7606</v>
          </cell>
          <cell r="B2205" t="str">
            <v>TORNEIRA METALICA DE BOIA CONVENCIONAL PARA CAIXA D'AGUA, 3/4 ", COM HASTE METALICA E BALAO METALICO</v>
          </cell>
          <cell r="C2205" t="str">
            <v>UN</v>
          </cell>
          <cell r="D2205">
            <v>16.64</v>
          </cell>
        </row>
        <row r="2206">
          <cell r="A2206">
            <v>7608</v>
          </cell>
          <cell r="B2206" t="str">
            <v>CHUVEIRO PLASTICO BRANCO SIMPLES 5 '' PARA ACOPLAR EM HASTE 1/2 ", AGUA FRIA</v>
          </cell>
          <cell r="C2206" t="str">
            <v>UN</v>
          </cell>
          <cell r="D2206">
            <v>3.62</v>
          </cell>
        </row>
        <row r="2207">
          <cell r="A2207">
            <v>7610</v>
          </cell>
          <cell r="B2207" t="str">
            <v>TRANSFORMADOR TRIFASICO DE DISTRIBUICAO, POTENCIA DE 30 KVA, TENSAO NOMINAL DE 15 KV, TENSAO SECUNDARIA DE 220/127V, EM OLEO ISOLANTE TIPO MINERAL</v>
          </cell>
          <cell r="C2207" t="str">
            <v>UN</v>
          </cell>
          <cell r="D2207">
            <v>6160.15</v>
          </cell>
        </row>
        <row r="2208">
          <cell r="A2208">
            <v>7611</v>
          </cell>
          <cell r="B2208" t="str">
            <v>TRANSFORMADOR TRIFASICO DE DISTRIBUICAO, POTENCIA DE 75 KVA, TENSAO NOMINAL DE 15 KV, TENSAO SECUNDARIA DE 220/127V, EM OLEO ISOLANTE TIPO MINERAL</v>
          </cell>
          <cell r="C2208" t="str">
            <v>UN</v>
          </cell>
          <cell r="D2208">
            <v>8898</v>
          </cell>
        </row>
        <row r="2209">
          <cell r="A2209">
            <v>7612</v>
          </cell>
          <cell r="B2209" t="str">
            <v>TRANSFORMADOR TRIFASICO DE DISTRIBUICAO, POTENCIA DE 750 KVA, TENSAO NOMINAL DE 15 KV, TENSAO SECUNDARIA DE 220/127V, EM OLEO ISOLANTE TIPO MINERAL</v>
          </cell>
          <cell r="C2209" t="str">
            <v>UN</v>
          </cell>
          <cell r="D2209">
            <v>50800.01</v>
          </cell>
        </row>
        <row r="2210">
          <cell r="A2210">
            <v>7613</v>
          </cell>
          <cell r="B2210" t="str">
            <v>TRANSFORMADOR TRIFASICO DE DISTRIBUICAO, POTENCIA DE 1000 KVA, TENSAO NOMINAL DE 15 KV, TENSAO SECUNDARIA DE 220/127V, EM OLEO ISOLANTE TIPO MINERAL</v>
          </cell>
          <cell r="C2210" t="str">
            <v>UN</v>
          </cell>
          <cell r="D2210">
            <v>71126.36</v>
          </cell>
        </row>
        <row r="2211">
          <cell r="A2211">
            <v>7614</v>
          </cell>
          <cell r="B2211" t="str">
            <v>TRANSFORMADOR TRIFASICO DE DISTRIBUICAO, POTENCIA DE 150 KVA, TENSAO NOMINAL DE 15 KV, TENSAO SECUNDARIA DE 220/127V, EM OLEO ISOLANTE TIPO MINERAL</v>
          </cell>
          <cell r="C2211" t="str">
            <v>UN</v>
          </cell>
          <cell r="D2211">
            <v>13866.83</v>
          </cell>
        </row>
        <row r="2212">
          <cell r="A2212">
            <v>7615</v>
          </cell>
          <cell r="B2212" t="str">
            <v>TRANSFORMADOR TRIFASICO DE DISTRIBUICAO, POTENCIA DE 300 KVA, TENSAO NOMINAL DE 15 KV, TENSAO SECUNDARIA DE 220/127V, EM OLEO ISOLANTE TIPO MINERAL</v>
          </cell>
          <cell r="C2212" t="str">
            <v>UN</v>
          </cell>
          <cell r="D2212">
            <v>22695.3</v>
          </cell>
        </row>
        <row r="2213">
          <cell r="A2213">
            <v>7616</v>
          </cell>
          <cell r="B2213" t="str">
            <v>TRANSFORMADOR TRIFASICO DE DISTRIBUICAO, POTENCIA DE 500 KVA, TENSAO NOMINAL DE 15 KV, TENSAO SECUNDARIA DE 220/127V, EM OLEO ISOLANTE TIPO MINERAL</v>
          </cell>
          <cell r="C2213" t="str">
            <v>UN</v>
          </cell>
          <cell r="D2213">
            <v>37035.129999999997</v>
          </cell>
        </row>
        <row r="2214">
          <cell r="A2214">
            <v>7617</v>
          </cell>
          <cell r="B2214" t="str">
            <v>TRANSFORMADOR TRIFASICO DE DISTRIBUICAO, POTENCIA DE 45 KVA, TENSAO NOMINAL DE 15 KV, TENSAO SECUNDARIA DE 220/127V, EM OLEO ISOLANTE TIPO MINERAL</v>
          </cell>
          <cell r="C2214" t="str">
            <v>UN</v>
          </cell>
          <cell r="D2214">
            <v>6880.63</v>
          </cell>
        </row>
        <row r="2215">
          <cell r="A2215">
            <v>7618</v>
          </cell>
          <cell r="B2215" t="str">
            <v>TRANSFORMADOR TRIFASICO DE DISTRIBUICAO, POTENCIA DE 1500 KVA, TENSAO NOMINAL DE 15 KV, TENSAO SECUNDARIA DE 220/127V, EM OLEO ISOLANTE TIPO MINERAL</v>
          </cell>
          <cell r="C2215" t="str">
            <v>UN</v>
          </cell>
          <cell r="D2215">
            <v>89936.8</v>
          </cell>
        </row>
        <row r="2216">
          <cell r="A2216">
            <v>7619</v>
          </cell>
          <cell r="B2216" t="str">
            <v>TRANSFORMADOR TRIFASICO DE DISTRIBUICAO, POTENCIA DE 112,5 KVA, TENSAO NOMINAL DE 15 KV, TENSAO SECUNDARIA DE 220/127V, EM OLEO ISOLANTE TIPO MINERAL</v>
          </cell>
          <cell r="C2216" t="str">
            <v>UN</v>
          </cell>
          <cell r="D2216">
            <v>10994.61</v>
          </cell>
        </row>
        <row r="2217">
          <cell r="A2217">
            <v>7620</v>
          </cell>
          <cell r="B2217" t="str">
            <v>TRANSFORMADOR TRIFASICO DE DISTRIBUICAO, POTENCIA DE 225 KVA, TENSAO NOMINAL DE 15 KV, TENSAO SECUNDARIA DE 220/127V, EM OLEO ISOLANTE TIPO MINERAL</v>
          </cell>
          <cell r="C2217" t="str">
            <v>UN</v>
          </cell>
          <cell r="D2217">
            <v>19453.11</v>
          </cell>
        </row>
        <row r="2218">
          <cell r="A2218">
            <v>7622</v>
          </cell>
          <cell r="B2218" t="str">
            <v>TRATOR DE ESTEIRAS, POTENCIA DE 100 HP, PESO OPERACIONAL DE 9,4 T, COM LAMINA COM CAPACIDADE DE 2,19 M3</v>
          </cell>
          <cell r="C2218" t="str">
            <v>UN</v>
          </cell>
          <cell r="D2218">
            <v>454144.08</v>
          </cell>
        </row>
        <row r="2219">
          <cell r="A2219">
            <v>7623</v>
          </cell>
          <cell r="B2219" t="str">
            <v>TRATOR DE ESTEIRAS, POTENCIA DE 347 HP, PESO OPERACIONAL DE 38,5 T, COM LAMINA COM CAPACIDADE DE 8,70M3</v>
          </cell>
          <cell r="C2219" t="str">
            <v>UN</v>
          </cell>
          <cell r="D2219">
            <v>1928486.59</v>
          </cell>
        </row>
        <row r="2220">
          <cell r="A2220">
            <v>7624</v>
          </cell>
          <cell r="B2220" t="str">
            <v>TRATOR DE ESTEIRAS, POTENCIA DE 150 HP, PESO OPERACIONAL DE 16,7 T, COM RODA MOTRIZ ELEVADA E LAMINA COM CONTATO DE 3,18M3 TRATOR DE ESTEIRAS, POTENCIA DE 150 HP, PESO OPERACIONAL DE 16,7 T, COM RODA</v>
          </cell>
          <cell r="C2220" t="str">
            <v>UN</v>
          </cell>
          <cell r="D2220">
            <v>588750</v>
          </cell>
        </row>
        <row r="2221">
          <cell r="A2221">
            <v>7625</v>
          </cell>
          <cell r="B2221" t="str">
            <v>TRATOR DE ESTEIRAS, POTENCIA DE 170 HP, PESO OPERACIONAL DE 19 T, COM LAMINA COM CAPACIDADE DE 5,2 M3</v>
          </cell>
          <cell r="C2221" t="str">
            <v>UN</v>
          </cell>
          <cell r="D2221">
            <v>585149.02</v>
          </cell>
        </row>
        <row r="2222">
          <cell r="A2222">
            <v>7640</v>
          </cell>
          <cell r="B2222" t="str">
            <v>TRATOR DE PNEUS COM POTENCIA DE 85 CV, TRACAO 4 X 4, PESO COM LASTRO DE 4675 KG</v>
          </cell>
          <cell r="C2222" t="str">
            <v>UN</v>
          </cell>
          <cell r="D2222">
            <v>123000</v>
          </cell>
        </row>
        <row r="2223">
          <cell r="A2223">
            <v>7660</v>
          </cell>
          <cell r="B2223" t="str">
            <v>TUBO CHAPA PRETA E = 1/4" - 30" - 175KG</v>
          </cell>
          <cell r="C2223" t="str">
            <v>M</v>
          </cell>
          <cell r="D2223">
            <v>924.78</v>
          </cell>
        </row>
        <row r="2224">
          <cell r="A2224">
            <v>7661</v>
          </cell>
          <cell r="B2224" t="str">
            <v>TUBO ACO PRETO SEM COSTURA 8", E= *8,18 MM, SCHEDULE 40, *42,55 KG/M</v>
          </cell>
          <cell r="C2224" t="str">
            <v>M</v>
          </cell>
          <cell r="D2224">
            <v>322.64999999999998</v>
          </cell>
        </row>
        <row r="2225">
          <cell r="A2225">
            <v>7667</v>
          </cell>
          <cell r="B2225" t="str">
            <v>TUBO CHAPA PRETA E = 3/16" - 26" - 147KG</v>
          </cell>
          <cell r="C2225" t="str">
            <v>M</v>
          </cell>
          <cell r="D2225">
            <v>776.81</v>
          </cell>
        </row>
        <row r="2226">
          <cell r="A2226">
            <v>7672</v>
          </cell>
          <cell r="B2226" t="str">
            <v>TUBO ACO PRETO SEM COSTURA 6", E= 7,11 MM,  SCHEDULE 40, *28,26 KG/M</v>
          </cell>
          <cell r="C2226" t="str">
            <v>M</v>
          </cell>
          <cell r="D2226">
            <v>214.29</v>
          </cell>
        </row>
        <row r="2227">
          <cell r="A2227">
            <v>7676</v>
          </cell>
          <cell r="B2227" t="str">
            <v>TUBO CHAPA PRETA E = 3/8" - 30" -177KG</v>
          </cell>
          <cell r="C2227" t="str">
            <v>M</v>
          </cell>
          <cell r="D2227">
            <v>935.35</v>
          </cell>
        </row>
        <row r="2228">
          <cell r="A2228">
            <v>7690</v>
          </cell>
          <cell r="B2228" t="str">
            <v>TUBO ACO PRETO SEM COSTURA 8", E= *6,35 MM,  SCHEDULE 20, *33,27 KG/M</v>
          </cell>
          <cell r="C2228" t="str">
            <v>M</v>
          </cell>
          <cell r="D2228">
            <v>248.63</v>
          </cell>
        </row>
        <row r="2229">
          <cell r="A2229">
            <v>7691</v>
          </cell>
          <cell r="B2229" t="str">
            <v>TUBO ACO GALVANIZADO COM COSTURA, CLASSE MEDIA, DN 1/2", E = *2,65* MM, PESO *1,22* KG/M (NBR 5580)</v>
          </cell>
          <cell r="C2229" t="str">
            <v>M</v>
          </cell>
          <cell r="D2229">
            <v>7.94</v>
          </cell>
        </row>
        <row r="2230">
          <cell r="A2230">
            <v>7692</v>
          </cell>
          <cell r="B2230" t="str">
            <v>TUBO ACO GALVANIZADO COM COSTURA, CLASSE MEDIA, DN 5", E = *5,40* MM, PESO *17,80* KG/M (NBR 5580)</v>
          </cell>
          <cell r="C2230" t="str">
            <v>M</v>
          </cell>
          <cell r="D2230">
            <v>108.51</v>
          </cell>
        </row>
        <row r="2231">
          <cell r="A2231">
            <v>7693</v>
          </cell>
          <cell r="B2231" t="str">
            <v>TUBO ACO GALVANIZADO COM COSTURA, CLASSE MEDIA, DN 4", E = 4,50* MM, PESO 12,10* KG/M (NBR 5580)</v>
          </cell>
          <cell r="C2231" t="str">
            <v>M</v>
          </cell>
          <cell r="D2231">
            <v>72.48</v>
          </cell>
        </row>
        <row r="2232">
          <cell r="A2232">
            <v>7694</v>
          </cell>
          <cell r="B2232" t="str">
            <v>TUBO ACO GALVANIZADO COM COSTURA, CLASSE MEDIA, DN 3", E = *4,05* MM, PESO *8,47* KG/M (NBR 5580)</v>
          </cell>
          <cell r="C2232" t="str">
            <v>M</v>
          </cell>
          <cell r="D2232">
            <v>52.62</v>
          </cell>
        </row>
        <row r="2233">
          <cell r="A2233">
            <v>7695</v>
          </cell>
          <cell r="B2233" t="str">
            <v>TUBO ACO GALVANIZADO COM COSTURA, CLASSE MEDIA, DN 6", E = 4,85* MM, PESO 19,68* KG/M (NBR 5580)</v>
          </cell>
          <cell r="C2233" t="str">
            <v>M</v>
          </cell>
          <cell r="D2233">
            <v>117.68</v>
          </cell>
        </row>
        <row r="2234">
          <cell r="A2234">
            <v>7696</v>
          </cell>
          <cell r="B2234" t="str">
            <v>TUBO ACO GALVANIZADO COM COSTURA, CLASSE MEDIA, DN 2", E = *3,65* MM, PESO *5,10* KG/M (NBR 5580)</v>
          </cell>
          <cell r="C2234" t="str">
            <v>M</v>
          </cell>
          <cell r="D2234">
            <v>31.51</v>
          </cell>
        </row>
        <row r="2235">
          <cell r="A2235">
            <v>7697</v>
          </cell>
          <cell r="B2235" t="str">
            <v>TUBO ACO GALVANIZADO COM COSTURA, CLASSE MEDIA, DN 1.1/2", E = *3,25* MM, PESO *3,61* KG/M (NBR 5580)</v>
          </cell>
          <cell r="C2235" t="str">
            <v>M</v>
          </cell>
          <cell r="D2235">
            <v>21.85</v>
          </cell>
        </row>
        <row r="2236">
          <cell r="A2236">
            <v>7698</v>
          </cell>
          <cell r="B2236" t="str">
            <v>TUBO ACO GALVANIZADO COM COSTURA, CLASSE MEDIA, DN 1.1/4", E = *3,25* MM, PESO *3,14* KG/M (NBR 5580)</v>
          </cell>
          <cell r="C2236" t="str">
            <v>M</v>
          </cell>
          <cell r="D2236">
            <v>18.809999999999999</v>
          </cell>
        </row>
        <row r="2237">
          <cell r="A2237">
            <v>7700</v>
          </cell>
          <cell r="B2237" t="str">
            <v>TUBO ACO GALVANIZADO COM COSTURA, CLASSE MEDIA, DN 3/4", E = *2,65* MM, PESO *1,58* KG/M (NBR 5580)</v>
          </cell>
          <cell r="C2237" t="str">
            <v>M</v>
          </cell>
          <cell r="D2237">
            <v>10.050000000000001</v>
          </cell>
        </row>
        <row r="2238">
          <cell r="A2238">
            <v>7701</v>
          </cell>
          <cell r="B2238" t="str">
            <v>TUBO ACO GALVANIZADO COM COSTURA, CLASSE MEDIA, DN 2.1/2", E = *3,65* MM, PESO *6,51* KG/M (NBR 5580)</v>
          </cell>
          <cell r="C2238" t="str">
            <v>M</v>
          </cell>
          <cell r="D2238">
            <v>39.1</v>
          </cell>
        </row>
        <row r="2239">
          <cell r="A2239">
            <v>7714</v>
          </cell>
          <cell r="B2239" t="str">
            <v>TUBO CONCRETO ARMADO, CLASSE PA-1, PB, DN 500 MM, PARA AGUAS PLUVIAIS (NBR 8890)</v>
          </cell>
          <cell r="C2239" t="str">
            <v>M</v>
          </cell>
          <cell r="D2239">
            <v>90.71</v>
          </cell>
        </row>
        <row r="2240">
          <cell r="A2240">
            <v>7720</v>
          </cell>
          <cell r="B2240" t="str">
            <v>TUBO CONCRETO ARMADO, CLASSE EA-2, PB JE, DN 1000 MM, PARA ESGOTO SANITARIO (NBR 8890)</v>
          </cell>
          <cell r="C2240" t="str">
            <v>M</v>
          </cell>
          <cell r="D2240">
            <v>448.07</v>
          </cell>
        </row>
        <row r="2241">
          <cell r="A2241">
            <v>7722</v>
          </cell>
          <cell r="B2241" t="str">
            <v>TUBO CONCRETO ARMADO, CLASSE PA-2, PB, DN 700 MM, PARA AGUAS PLUVIAIS (NBR 8890)</v>
          </cell>
          <cell r="C2241" t="str">
            <v>M</v>
          </cell>
          <cell r="D2241">
            <v>177.57</v>
          </cell>
        </row>
        <row r="2242">
          <cell r="A2242">
            <v>7725</v>
          </cell>
          <cell r="B2242" t="str">
            <v>TUBO CONCRETO ARMADO, CLASSE PA-1, PB, DN 600 MM, PARA AGUAS PLUVIAIS (NBR 8890)</v>
          </cell>
          <cell r="C2242" t="str">
            <v>M</v>
          </cell>
          <cell r="D2242">
            <v>120</v>
          </cell>
        </row>
        <row r="2243">
          <cell r="A2243">
            <v>7727</v>
          </cell>
          <cell r="B2243" t="str">
            <v>TUBO CONCRETO ARMADO, CLASSE PA-2, PB, DN 2000 MM, PARA AGUAS PLUVIAIS (NBR 8890)</v>
          </cell>
          <cell r="C2243" t="str">
            <v>M</v>
          </cell>
          <cell r="D2243">
            <v>1409.17</v>
          </cell>
        </row>
        <row r="2244">
          <cell r="A2244">
            <v>7733</v>
          </cell>
          <cell r="B2244" t="str">
            <v>TUBO CONCRETO ARMADO, CLASSE EA-3, PB JE, DN 700 MM, PARA ESGOTO SANITARIO (NBR 8890)</v>
          </cell>
          <cell r="C2244" t="str">
            <v>M</v>
          </cell>
          <cell r="D2244">
            <v>290.73</v>
          </cell>
        </row>
        <row r="2245">
          <cell r="A2245">
            <v>7734</v>
          </cell>
          <cell r="B2245" t="str">
            <v>TUBO CONCRETO ARMADO, CLASSE EA-3, PB JE, DN 900 MM, PARA ESGOTO SANITARIO (NBR 8890)</v>
          </cell>
          <cell r="C2245" t="str">
            <v>M</v>
          </cell>
          <cell r="D2245">
            <v>517.1</v>
          </cell>
        </row>
        <row r="2246">
          <cell r="A2246">
            <v>7735</v>
          </cell>
          <cell r="B2246" t="str">
            <v>TUBO CONCRETO ARMADO, CLASSE EA-3, PB JE, DN 1000 MM, PARA ESGOTO SANITARIO (NBR 8890)</v>
          </cell>
          <cell r="C2246" t="str">
            <v>M</v>
          </cell>
          <cell r="D2246">
            <v>565.64</v>
          </cell>
        </row>
        <row r="2247">
          <cell r="A2247">
            <v>7740</v>
          </cell>
          <cell r="B2247" t="str">
            <v>TUBO CONCRETO ARMADO, CLASSE EA-2, PB JE, DN 400 MM, PARA ESGOTO SANITARIO (NBR 8890)</v>
          </cell>
          <cell r="C2247" t="str">
            <v>M</v>
          </cell>
          <cell r="D2247">
            <v>124.51</v>
          </cell>
        </row>
        <row r="2248">
          <cell r="A2248">
            <v>7741</v>
          </cell>
          <cell r="B2248" t="str">
            <v>TUBO CONCRETO ARMADO, CLASSE EA-2, PB JE, DN 500 MM, PARA ESGOTO SANITARIO (NBR 8890)</v>
          </cell>
          <cell r="C2248" t="str">
            <v>M</v>
          </cell>
          <cell r="D2248">
            <v>157.13999999999999</v>
          </cell>
        </row>
        <row r="2249">
          <cell r="A2249">
            <v>7742</v>
          </cell>
          <cell r="B2249" t="str">
            <v>TUBO CONCRETO ARMADO, CLASSE PA-1, PB, DN 700 MM, PARA AGUAS PLUVIAIS (NBR 8890)</v>
          </cell>
          <cell r="C2249" t="str">
            <v>M</v>
          </cell>
          <cell r="D2249">
            <v>179.12</v>
          </cell>
        </row>
        <row r="2250">
          <cell r="A2250">
            <v>7743</v>
          </cell>
          <cell r="B2250" t="str">
            <v>TUBO CONCRETO ARMADO, CLASSE EA-3, PB JE, DN 600 MM, PARA ESGOTO SANITARIO (NBR 8890)</v>
          </cell>
          <cell r="C2250" t="str">
            <v>M</v>
          </cell>
          <cell r="D2250">
            <v>260.72000000000003</v>
          </cell>
        </row>
        <row r="2251">
          <cell r="A2251">
            <v>7744</v>
          </cell>
          <cell r="B2251" t="str">
            <v>TUBO CONCRETO ARMADO, CLASSE EA-2, PB JE, DN 700 MM, PARA ESGOTO SANITARIO (NBR 8890)</v>
          </cell>
          <cell r="C2251" t="str">
            <v>M</v>
          </cell>
          <cell r="D2251">
            <v>243.85</v>
          </cell>
        </row>
        <row r="2252">
          <cell r="A2252">
            <v>7745</v>
          </cell>
          <cell r="B2252" t="str">
            <v>TUBO CONCRETO ARMADO, CLASSE PA-1, PB, DN 400 MM, PARA AGUAS PLUVIAIS (NBR 8890)</v>
          </cell>
          <cell r="C2252" t="str">
            <v>M</v>
          </cell>
          <cell r="D2252">
            <v>68.69</v>
          </cell>
        </row>
        <row r="2253">
          <cell r="A2253">
            <v>7750</v>
          </cell>
          <cell r="B2253" t="str">
            <v>TUBO CONCRETO ARMADO, CLASSE PA-1, PB, DN 800 MM, PARA AGUAS PLUVIAIS (NBR 8890)</v>
          </cell>
          <cell r="C2253" t="str">
            <v>M</v>
          </cell>
          <cell r="D2253">
            <v>191</v>
          </cell>
        </row>
        <row r="2254">
          <cell r="A2254">
            <v>7752</v>
          </cell>
          <cell r="B2254" t="str">
            <v>TUBO CONCRETO ARMADO, CLASSE PA-2, PB, DN 500 MM, PARA AGUAS PLUVIAIS (NBR 8890)</v>
          </cell>
          <cell r="C2254" t="str">
            <v>M</v>
          </cell>
          <cell r="D2254">
            <v>88.01</v>
          </cell>
        </row>
        <row r="2255">
          <cell r="A2255">
            <v>7753</v>
          </cell>
          <cell r="B2255" t="str">
            <v>TUBO CONCRETO ARMADO, CLASSE PA-1, PB, DN 1000 MM, PARA AGUAS PLUVIAIS (NBR 8890)</v>
          </cell>
          <cell r="C2255" t="str">
            <v>M</v>
          </cell>
          <cell r="D2255">
            <v>262.18</v>
          </cell>
        </row>
        <row r="2256">
          <cell r="A2256">
            <v>7754</v>
          </cell>
          <cell r="B2256" t="str">
            <v>TUBO CONCRETO ARMADO, CLASSE EA-2, PB JE, DN 900 MM, PARA ESGOTO SANITARIO (NBR 8890)</v>
          </cell>
          <cell r="C2256" t="str">
            <v>M</v>
          </cell>
          <cell r="D2256">
            <v>412.68</v>
          </cell>
        </row>
        <row r="2257">
          <cell r="A2257">
            <v>7755</v>
          </cell>
          <cell r="B2257" t="str">
            <v>TUBO CONCRETO ARMADO, CLASSE EA-3, PB JE, DN 400 MM, PARA ESGOTO SANITARIO (NBR 8890)</v>
          </cell>
          <cell r="C2257" t="str">
            <v>M</v>
          </cell>
          <cell r="D2257">
            <v>151.69</v>
          </cell>
        </row>
        <row r="2258">
          <cell r="A2258">
            <v>7756</v>
          </cell>
          <cell r="B2258" t="str">
            <v>TUBO CONCRETO ARMADO, CLASSE PA-1, PB, DN 900 MM, PARA AGUAS PLUVIAIS (NBR 8890)</v>
          </cell>
          <cell r="C2258" t="str">
            <v>M</v>
          </cell>
          <cell r="D2258">
            <v>235.81</v>
          </cell>
        </row>
        <row r="2259">
          <cell r="A2259">
            <v>7757</v>
          </cell>
          <cell r="B2259" t="str">
            <v>TUBO CONCRETO ARMADO, CLASSE PA-1, PB, DN 1200 MM, PARA AGUAS PLUVIAIS (NBR 8890)</v>
          </cell>
          <cell r="C2259" t="str">
            <v>M</v>
          </cell>
          <cell r="D2259">
            <v>371.55</v>
          </cell>
        </row>
        <row r="2260">
          <cell r="A2260">
            <v>7758</v>
          </cell>
          <cell r="B2260" t="str">
            <v>TUBO CONCRETO ARMADO, CLASSE PA-1, PB, DN 1500 MM, PARA AGUAS PLUVIAIS (NBR 8890)</v>
          </cell>
          <cell r="C2260" t="str">
            <v>M</v>
          </cell>
          <cell r="D2260">
            <v>552.66</v>
          </cell>
        </row>
        <row r="2261">
          <cell r="A2261">
            <v>7759</v>
          </cell>
          <cell r="B2261" t="str">
            <v>TUBO CONCRETO ARMADO, CLASSE PA-1, PB, DN 2000 MM, PARA AGUAS PLUVIAIS (NBR 8890)</v>
          </cell>
          <cell r="C2261" t="str">
            <v>M</v>
          </cell>
          <cell r="D2261">
            <v>1204.04</v>
          </cell>
        </row>
        <row r="2262">
          <cell r="A2262">
            <v>7760</v>
          </cell>
          <cell r="B2262" t="str">
            <v>TUBO CONCRETO ARMADO, CLASSE PA-2, PB, DN 300 MM, PARA AGUAS PLUVIAIS (NBR 8890)</v>
          </cell>
          <cell r="C2262" t="str">
            <v>M</v>
          </cell>
          <cell r="D2262">
            <v>68.36</v>
          </cell>
        </row>
        <row r="2263">
          <cell r="A2263">
            <v>7761</v>
          </cell>
          <cell r="B2263" t="str">
            <v>TUBO CONCRETO ARMADO, CLASSE PA-2, PB, DN 400 MM, PARA AGUAS PLUVIAIS (NBR 8890)</v>
          </cell>
          <cell r="C2263" t="str">
            <v>M</v>
          </cell>
          <cell r="D2263">
            <v>72.66</v>
          </cell>
        </row>
        <row r="2264">
          <cell r="A2264">
            <v>7762</v>
          </cell>
          <cell r="B2264" t="str">
            <v>TUBO CONCRETO ARMADO, CLASSE PA-2, PB, DN 600 MM, PARA AGUAS PLUVIAIS (NBR 8890)</v>
          </cell>
          <cell r="C2264" t="str">
            <v>M</v>
          </cell>
          <cell r="D2264">
            <v>115.15</v>
          </cell>
        </row>
        <row r="2265">
          <cell r="A2265">
            <v>7763</v>
          </cell>
          <cell r="B2265" t="str">
            <v>TUBO CONCRETO ARMADO, CLASSE PA-2, PB, DN 800 MM, PARA AGUAS PLUVIAIS (NBR 8890)</v>
          </cell>
          <cell r="C2265" t="str">
            <v>M</v>
          </cell>
          <cell r="D2265">
            <v>197.88</v>
          </cell>
        </row>
        <row r="2266">
          <cell r="A2266">
            <v>7764</v>
          </cell>
          <cell r="B2266" t="str">
            <v>TUBO CONCRETO ARMADO, CLASSE PA-2, PB, DN 900 MM, PARA AGUAS PLUVIAIS (NBR 8890)</v>
          </cell>
          <cell r="C2266" t="str">
            <v>M</v>
          </cell>
          <cell r="D2266">
            <v>297.24</v>
          </cell>
        </row>
        <row r="2267">
          <cell r="A2267">
            <v>7765</v>
          </cell>
          <cell r="B2267" t="str">
            <v>TUBO CONCRETO ARMADO, CLASSE PA-2, PB, DN 1000 MM, PARA AGUAS PLUVIAIS (NBR 8890)</v>
          </cell>
          <cell r="C2267" t="str">
            <v>M</v>
          </cell>
          <cell r="D2267">
            <v>289.54000000000002</v>
          </cell>
        </row>
        <row r="2268">
          <cell r="A2268">
            <v>7766</v>
          </cell>
          <cell r="B2268" t="str">
            <v>TUBO CONCRETO ARMADO, CLASSE PA-2, PB, DN 1200 MM, PARA AGUAS PLUVIAIS (NBR 8890)</v>
          </cell>
          <cell r="C2268" t="str">
            <v>M</v>
          </cell>
          <cell r="D2268">
            <v>421.1</v>
          </cell>
        </row>
        <row r="2269">
          <cell r="A2269">
            <v>7767</v>
          </cell>
          <cell r="B2269" t="str">
            <v>TUBO CONCRETO ARMADO, CLASSE PA-2, PB, DN 1500 MM, PARA AGUAS PLUVIAIS (NBR 8890)</v>
          </cell>
          <cell r="C2269" t="str">
            <v>M</v>
          </cell>
          <cell r="D2269">
            <v>648.89</v>
          </cell>
        </row>
        <row r="2270">
          <cell r="A2270">
            <v>7773</v>
          </cell>
          <cell r="B2270" t="str">
            <v>TUBO CONCRETO ARMADO, CLASSE EA-2, PB JE, DN 800 MM, PARA ESGOTO SANITARIO (NBR 8890)</v>
          </cell>
          <cell r="C2270" t="str">
            <v>M</v>
          </cell>
          <cell r="D2270">
            <v>303.68</v>
          </cell>
        </row>
        <row r="2271">
          <cell r="A2271">
            <v>7774</v>
          </cell>
          <cell r="B2271" t="str">
            <v>TUBO CONCRETO ARMADO, CLASSE EA-2, PB JE, DN 600 MM, PARA ESGOTO SANITARIO (NBR 8890)</v>
          </cell>
          <cell r="C2271" t="str">
            <v>M</v>
          </cell>
          <cell r="D2271">
            <v>211.54</v>
          </cell>
        </row>
        <row r="2272">
          <cell r="A2272">
            <v>7775</v>
          </cell>
          <cell r="B2272" t="str">
            <v>TUBO CONCRETO ARMADO, CLASSE EA-3, PB JE, DN 800 MM, PARA ESGOTO SANITARIO (NBR 8890)</v>
          </cell>
          <cell r="C2272" t="str">
            <v>M</v>
          </cell>
          <cell r="D2272">
            <v>357.68</v>
          </cell>
        </row>
        <row r="2273">
          <cell r="A2273">
            <v>7776</v>
          </cell>
          <cell r="B2273" t="str">
            <v>TUBO CONCRETO ARMADO, CLASSE EA-3, PB JE, DN 500 MM, PARA ESGOTO SANITARIO (NBR 8890)</v>
          </cell>
          <cell r="C2273" t="str">
            <v>M</v>
          </cell>
          <cell r="D2273">
            <v>197.43</v>
          </cell>
        </row>
        <row r="2274">
          <cell r="A2274">
            <v>7778</v>
          </cell>
          <cell r="B2274" t="str">
            <v>TUBO DE CONCRETO SIMPLES, CLASSE- PS1, PB, DN 200 MM, PARA AGUAS PLUVIAIS (NBR 8890)</v>
          </cell>
          <cell r="C2274" t="str">
            <v>M</v>
          </cell>
          <cell r="D2274">
            <v>26.16</v>
          </cell>
        </row>
        <row r="2275">
          <cell r="A2275">
            <v>7781</v>
          </cell>
          <cell r="B2275" t="str">
            <v>TUBO DE CONCRETO SIMPLES, CLASSE- PS1, PB, DN 400 MM, PARA AGUAS PLUVIAIS (NBR 8890)</v>
          </cell>
          <cell r="C2275" t="str">
            <v>M</v>
          </cell>
          <cell r="D2275">
            <v>41.64</v>
          </cell>
        </row>
        <row r="2276">
          <cell r="A2276">
            <v>7783</v>
          </cell>
          <cell r="B2276" t="str">
            <v>TUBO DE CONCRETO SIMPLES, CLASSE- PS2, PB, DN 200 MM, PARA AGUAS PLUVIAIS (NBR 8890)</v>
          </cell>
          <cell r="C2276" t="str">
            <v>M</v>
          </cell>
          <cell r="D2276">
            <v>29.36</v>
          </cell>
        </row>
        <row r="2277">
          <cell r="A2277">
            <v>7785</v>
          </cell>
          <cell r="B2277" t="str">
            <v>TUBO DE CONCRETO SIMPLES, CLASSE- PS2, PB, DN 400 MM, PARA AGUAS PLUVIAIS (NBR 8890)</v>
          </cell>
          <cell r="C2277" t="str">
            <v>M</v>
          </cell>
          <cell r="D2277">
            <v>44.84</v>
          </cell>
        </row>
        <row r="2278">
          <cell r="A2278">
            <v>7790</v>
          </cell>
          <cell r="B2278" t="str">
            <v>TUBO DE CONCRETO SIMPLES, CLASSE- PS2, PB, DN 300 MM, PARA AGUAS PLUVIAIS (NBR 8890)</v>
          </cell>
          <cell r="C2278" t="str">
            <v>M</v>
          </cell>
          <cell r="D2278">
            <v>34.159999999999997</v>
          </cell>
        </row>
        <row r="2279">
          <cell r="A2279">
            <v>7791</v>
          </cell>
          <cell r="B2279" t="str">
            <v>TUBO DE CONCRETO SIMPLES, CLASSE- PS1, PB, DN 600 MM, PARA AGUAS PLUVIAIS (NBR 8890)</v>
          </cell>
          <cell r="C2279" t="str">
            <v>M</v>
          </cell>
          <cell r="D2279">
            <v>76.88</v>
          </cell>
        </row>
        <row r="2280">
          <cell r="A2280">
            <v>7792</v>
          </cell>
          <cell r="B2280" t="str">
            <v>TUBO DE CONCRETO SIMPLES, CLASSE- PS2, PB, DN 500 MM, PARA AGUAS PLUVIAIS (NBR 8890)</v>
          </cell>
          <cell r="C2280" t="str">
            <v>M</v>
          </cell>
          <cell r="D2280">
            <v>65.13</v>
          </cell>
        </row>
        <row r="2281">
          <cell r="A2281">
            <v>7793</v>
          </cell>
          <cell r="B2281" t="str">
            <v>TUBO DE CONCRETO SIMPLES, CLASSE- PS2, PB, DN 600 MM, PARA AGUAS PLUVIAIS (NBR 8890)</v>
          </cell>
          <cell r="C2281" t="str">
            <v>M</v>
          </cell>
          <cell r="D2281">
            <v>84.06</v>
          </cell>
        </row>
        <row r="2282">
          <cell r="A2282">
            <v>7795</v>
          </cell>
          <cell r="B2282" t="str">
            <v>TUBO DE CONCRETO SIMPLES, CLASSE- PS1, PB, DN 500 MM, PARA AGUAS PLUVIAIS (NBR 8890)</v>
          </cell>
          <cell r="C2282" t="str">
            <v>M</v>
          </cell>
          <cell r="D2282">
            <v>60.33</v>
          </cell>
        </row>
        <row r="2283">
          <cell r="A2283">
            <v>7796</v>
          </cell>
          <cell r="B2283" t="str">
            <v>TUBO DE CONCRETO SIMPLES, CLASSE- PS1, PB, DN 300 MM, PARA AGUAS PLUVIAIS (NBR 8890)</v>
          </cell>
          <cell r="C2283" t="str">
            <v>M</v>
          </cell>
          <cell r="D2283">
            <v>31.5</v>
          </cell>
        </row>
        <row r="2284">
          <cell r="A2284">
            <v>8260</v>
          </cell>
          <cell r="B2284" t="str">
            <v>INSTALACAO PARA-RAIOS P/RESERVATORIO</v>
          </cell>
          <cell r="C2284" t="str">
            <v>UN</v>
          </cell>
          <cell r="D2284">
            <v>2291.92</v>
          </cell>
        </row>
        <row r="2285">
          <cell r="A2285">
            <v>9535</v>
          </cell>
          <cell r="B2285" t="str">
            <v>CHUVEIRO ELETRICO COMUM CORPO PLASTICO TIPO DUCHA, FORNECIMENTO E INST ALACAO</v>
          </cell>
          <cell r="C2285" t="str">
            <v>UN</v>
          </cell>
          <cell r="D2285">
            <v>57.21</v>
          </cell>
        </row>
        <row r="2286">
          <cell r="A2286">
            <v>9536</v>
          </cell>
          <cell r="B2286" t="str">
            <v>FORRO DE MADEIRA PARA BEIRAL, TABUAS DE 10X1CM COM FRISO MACHO/FEMEA, INCLUSA MEIA-CANA E TESTEIRA COM ALTURA DE 15CM</v>
          </cell>
          <cell r="C2286" t="str">
            <v>M2</v>
          </cell>
          <cell r="D2286">
            <v>101.22</v>
          </cell>
        </row>
        <row r="2287">
          <cell r="A2287">
            <v>9537</v>
          </cell>
          <cell r="B2287" t="str">
            <v>LIMPEZA FINAL DA OBRA</v>
          </cell>
          <cell r="C2287" t="str">
            <v>M2</v>
          </cell>
          <cell r="D2287">
            <v>2.1</v>
          </cell>
        </row>
        <row r="2288">
          <cell r="A2288">
            <v>9540</v>
          </cell>
          <cell r="B2288" t="str">
            <v>ENTRADA DE ENERGIA ELÉTRICA AÉREA MONOFÁSICA 50A COM POSTE DE CONCRETO , INCLUSIVE CABEAMENTO, CAIXA DE PROTEÇÃO PARA MEDIDOR E ATERRAMENTO.</v>
          </cell>
          <cell r="C2288" t="str">
            <v>UN</v>
          </cell>
          <cell r="D2288">
            <v>884.04</v>
          </cell>
        </row>
        <row r="2289">
          <cell r="A2289">
            <v>9813</v>
          </cell>
          <cell r="B2289" t="str">
            <v>TUBO DE POLIETILENO DE ALTA DENSIDADE (PEAD), PE-80, DE = 20 MM X 2,3 MM DE PAREDE, PARA LIGACAO DE AGUA PREDIAL (NBR 15561)</v>
          </cell>
          <cell r="C2289" t="str">
            <v>M</v>
          </cell>
          <cell r="D2289">
            <v>3.95</v>
          </cell>
        </row>
        <row r="2290">
          <cell r="A2290">
            <v>9815</v>
          </cell>
          <cell r="B2290" t="str">
            <v>TUBO DE POLIETILENO DE ALTA DENSIDADE (PEAD), PE-80, DE = 32 MM X 3,0 MM DE PAREDE, PARA LIGACAO DE AGUA PREDIAL (NBR 15561)</v>
          </cell>
          <cell r="C2290" t="str">
            <v>M</v>
          </cell>
          <cell r="D2290">
            <v>7.8</v>
          </cell>
        </row>
        <row r="2291">
          <cell r="A2291">
            <v>9818</v>
          </cell>
          <cell r="B2291" t="str">
            <v>TUBO COLETOR DE ESGOTO PVC, JE OU JEI, DN 150 MM (NBR 7362)</v>
          </cell>
          <cell r="C2291" t="str">
            <v>M</v>
          </cell>
          <cell r="D2291">
            <v>25.91</v>
          </cell>
        </row>
        <row r="2292">
          <cell r="A2292">
            <v>9819</v>
          </cell>
          <cell r="B2292" t="str">
            <v>TUBO COLETOR DE ESGOTO PVC, JE OU JEI, DN 200 MM (NBR 7362)</v>
          </cell>
          <cell r="C2292" t="str">
            <v>M</v>
          </cell>
          <cell r="D2292">
            <v>43.53</v>
          </cell>
        </row>
        <row r="2293">
          <cell r="A2293">
            <v>9820</v>
          </cell>
          <cell r="B2293" t="str">
            <v>TUBO COLETOR DE ESGOTO PVC, JE OU JEI, DN 250 MM (NBR 7362)</v>
          </cell>
          <cell r="C2293" t="str">
            <v>M</v>
          </cell>
          <cell r="D2293">
            <v>70.209999999999994</v>
          </cell>
        </row>
        <row r="2294">
          <cell r="A2294">
            <v>9821</v>
          </cell>
          <cell r="B2294" t="str">
            <v>TUBO COLETOR DE ESGOTO PVC, JE OU JEI, DN 300 MM (NBR 7362)</v>
          </cell>
          <cell r="C2294" t="str">
            <v>M</v>
          </cell>
          <cell r="D2294">
            <v>115.03</v>
          </cell>
        </row>
        <row r="2295">
          <cell r="A2295">
            <v>9822</v>
          </cell>
          <cell r="B2295" t="str">
            <v>UBO COLETOR DE ESGOTO PVC, JE OU JEI, DN 350 MM (NBR 7362)</v>
          </cell>
          <cell r="C2295" t="str">
            <v>M</v>
          </cell>
          <cell r="D2295">
            <v>143.57</v>
          </cell>
        </row>
        <row r="2296">
          <cell r="A2296">
            <v>9823</v>
          </cell>
          <cell r="B2296" t="str">
            <v>TUBO COLETOR DE ESGOTO PVC, JE OU JEI, DN 400 MM (NBR 7362)</v>
          </cell>
          <cell r="C2296" t="str">
            <v>M</v>
          </cell>
          <cell r="D2296">
            <v>187.87</v>
          </cell>
        </row>
        <row r="2297">
          <cell r="A2297">
            <v>9825</v>
          </cell>
          <cell r="B2297" t="str">
            <v>TUBO PVC DEFOFO, JEI, 1 MPA, DN 100 MM, PARA REDE DE AGUA (NBR 7665)</v>
          </cell>
          <cell r="C2297" t="str">
            <v>M</v>
          </cell>
          <cell r="D2297">
            <v>30.93</v>
          </cell>
        </row>
        <row r="2298">
          <cell r="A2298">
            <v>9826</v>
          </cell>
          <cell r="B2298" t="str">
            <v>TUBO PVC DEFOFO, JEI, 1 MPA, DN 250 MM, PARA REDE DE AGUA (NBR 7665)</v>
          </cell>
          <cell r="C2298" t="str">
            <v>M</v>
          </cell>
          <cell r="D2298">
            <v>159.26</v>
          </cell>
        </row>
        <row r="2299">
          <cell r="A2299">
            <v>9827</v>
          </cell>
          <cell r="B2299" t="str">
            <v>TUBO PVC DEFOFO, JEI, 1 MPA, DN 300 MM, PARA REDE DE AGUA (NBR 7665)</v>
          </cell>
          <cell r="C2299" t="str">
            <v>M</v>
          </cell>
          <cell r="D2299">
            <v>231.46</v>
          </cell>
        </row>
        <row r="2300">
          <cell r="A2300">
            <v>9828</v>
          </cell>
          <cell r="B2300" t="str">
            <v>TUBO PVC DEFOFO, JEI, 1 MPA, DN 150 MM, PARA REDEDE  AGUA (NBR 7665)</v>
          </cell>
          <cell r="C2300" t="str">
            <v>M</v>
          </cell>
          <cell r="D2300">
            <v>60.3</v>
          </cell>
        </row>
        <row r="2301">
          <cell r="A2301">
            <v>9829</v>
          </cell>
          <cell r="B2301" t="str">
            <v>TUBO PVC DEFOFO, JEI, 1 MPA, DN 200 MM, PARA REDE DE AGUA (NBR 7665)</v>
          </cell>
          <cell r="C2301" t="str">
            <v>M</v>
          </cell>
          <cell r="D2301">
            <v>107.35</v>
          </cell>
        </row>
        <row r="2302">
          <cell r="A2302">
            <v>9830</v>
          </cell>
          <cell r="B2302" t="str">
            <v>TUBO PVC, FLEXIVEL, CORRUGADO, PERFURADO, DN 65 MM, PARA DRENAGEM, SISTEMA IRRIGACAO</v>
          </cell>
          <cell r="C2302" t="str">
            <v>M</v>
          </cell>
          <cell r="D2302">
            <v>5.08</v>
          </cell>
        </row>
        <row r="2303">
          <cell r="A2303">
            <v>9833</v>
          </cell>
          <cell r="B2303" t="str">
            <v>TUBO PVC, FLEXIVEL, CORRUGADO, PERFURADO, DN 110 MM, PARA DRENAGEM, SISTEMA IRRIGACAO</v>
          </cell>
          <cell r="C2303" t="str">
            <v>M</v>
          </cell>
          <cell r="D2303">
            <v>9.49</v>
          </cell>
        </row>
        <row r="2304">
          <cell r="A2304">
            <v>9834</v>
          </cell>
          <cell r="B2304" t="str">
            <v>TUBO PVC, RIGIDO, CORRUGADO, PERFURADO, DN 150 MM, PARA DRENAGEM, SISTEMA IRRIGACAO</v>
          </cell>
          <cell r="C2304" t="str">
            <v>M</v>
          </cell>
          <cell r="D2304">
            <v>26.42</v>
          </cell>
        </row>
        <row r="2305">
          <cell r="A2305">
            <v>9835</v>
          </cell>
          <cell r="B2305" t="str">
            <v>TUBO PVC  SERIE NORMAL, DN 40 MM, PARA ESGOTO  PREDIAL (NBR 5688)</v>
          </cell>
          <cell r="C2305" t="str">
            <v>M</v>
          </cell>
          <cell r="D2305">
            <v>3.12</v>
          </cell>
        </row>
        <row r="2306">
          <cell r="A2306">
            <v>9836</v>
          </cell>
          <cell r="B2306" t="str">
            <v>TUBO PVC  SERIE NORMAL, DN 100 MM, PARA ESGOTO  PREDIAL (NBR 5688)</v>
          </cell>
          <cell r="C2306" t="str">
            <v>M</v>
          </cell>
          <cell r="D2306">
            <v>8.24</v>
          </cell>
        </row>
        <row r="2307">
          <cell r="A2307">
            <v>9837</v>
          </cell>
          <cell r="B2307" t="str">
            <v>TUBO PVC SERIE NORMAL, DN 75 MM, PARA ESGOTO PREDIAL (NBR 5688)</v>
          </cell>
          <cell r="C2307" t="str">
            <v>M</v>
          </cell>
          <cell r="D2307">
            <v>7.26</v>
          </cell>
        </row>
        <row r="2308">
          <cell r="A2308">
            <v>9838</v>
          </cell>
          <cell r="B2308" t="str">
            <v>TUBO PVC SERIE NORMAL, DN 50 MM, PARA ESGOTO PREDIAL (NBR 5688)</v>
          </cell>
          <cell r="C2308" t="str">
            <v>M</v>
          </cell>
          <cell r="D2308">
            <v>5.36</v>
          </cell>
        </row>
        <row r="2309">
          <cell r="A2309">
            <v>9839</v>
          </cell>
          <cell r="B2309" t="str">
            <v>TUBO PVC, PBV, SERIE R, DN 75 MM, PARA ESGOTO OU AGUAS PLUVIAIS PREDIAL (NBR 5688)</v>
          </cell>
          <cell r="C2309" t="str">
            <v>M</v>
          </cell>
          <cell r="D2309">
            <v>9.6</v>
          </cell>
        </row>
        <row r="2310">
          <cell r="A2310">
            <v>9840</v>
          </cell>
          <cell r="B2310" t="str">
            <v>TUBO PVC, PBV, SERIE R, DN 150 MM, PARA ESGOTO OU AGUAS PLUVIAIS PREDIAL (NBR 5688)</v>
          </cell>
          <cell r="C2310" t="str">
            <v>M</v>
          </cell>
          <cell r="D2310">
            <v>32.9</v>
          </cell>
        </row>
        <row r="2311">
          <cell r="A2311">
            <v>9841</v>
          </cell>
          <cell r="B2311" t="str">
            <v>TUBO PVC, PBV, SERIE R, DN 100 MM, PARA ESGOTO OU AGUAS PLUVIAIS PREDIAL (NBR 5688)</v>
          </cell>
          <cell r="C2311" t="str">
            <v>M</v>
          </cell>
          <cell r="D2311">
            <v>15.82</v>
          </cell>
        </row>
        <row r="2312">
          <cell r="A2312">
            <v>9844</v>
          </cell>
          <cell r="B2312" t="str">
            <v>TUBO PVC PBA, CLASSE 12, JE, DN 50/DE 60 MM, REDE AGUA (NBR 5647)</v>
          </cell>
          <cell r="C2312" t="str">
            <v>M</v>
          </cell>
          <cell r="D2312">
            <v>7.84</v>
          </cell>
        </row>
        <row r="2313">
          <cell r="A2313">
            <v>9846</v>
          </cell>
          <cell r="B2313" t="str">
            <v>TUBO PVC PBA, CLASSE 12, JE, DN 75/DE 85 MM, REDE AGUA (NBR 5647)</v>
          </cell>
          <cell r="C2313" t="str">
            <v>M</v>
          </cell>
          <cell r="D2313">
            <v>16.03</v>
          </cell>
        </row>
        <row r="2314">
          <cell r="A2314">
            <v>9847</v>
          </cell>
          <cell r="B2314" t="str">
            <v>TUBO PVC PBA, CLASSE 12, JE, DN 100/DE 110 MM, REDE AGUA (NBR 5647)</v>
          </cell>
          <cell r="C2314" t="str">
            <v>M</v>
          </cell>
          <cell r="D2314">
            <v>26.27</v>
          </cell>
        </row>
        <row r="2315">
          <cell r="A2315">
            <v>9850</v>
          </cell>
          <cell r="B2315" t="str">
            <v>TUBO PVC DE REVESTIMENTO GEOMECANICO NERVURADO REFORCADO, DN = 150 MM, COMPRIMENTO = 2 M</v>
          </cell>
          <cell r="C2315" t="str">
            <v>M</v>
          </cell>
          <cell r="D2315">
            <v>94</v>
          </cell>
        </row>
        <row r="2316">
          <cell r="A2316">
            <v>9851</v>
          </cell>
          <cell r="B2316" t="str">
            <v>TUBO PVC DE REVESTIMENTO GEOMECANICO NERVURADO STANDARD, DN = 206 MM, COMPRIMENTO = 2 M</v>
          </cell>
          <cell r="C2316" t="str">
            <v>M</v>
          </cell>
          <cell r="D2316">
            <v>127</v>
          </cell>
        </row>
        <row r="2317">
          <cell r="A2317">
            <v>9853</v>
          </cell>
          <cell r="B2317" t="str">
            <v>TUBO PVC DE REVESTIMENTO GEOMECANICO NERVURADO REFORCADO, DN = 200 MM, COMPRIMENTO = 2 M</v>
          </cell>
          <cell r="C2317" t="str">
            <v>M</v>
          </cell>
          <cell r="D2317">
            <v>167.16</v>
          </cell>
        </row>
        <row r="2318">
          <cell r="A2318">
            <v>9854</v>
          </cell>
          <cell r="B2318" t="str">
            <v>TUBO PVC DE REVESTIMENTO GEOMECANICO NERVURADO STANDARD, DN = 154 MM, COMPRIMENTO = 2 M</v>
          </cell>
          <cell r="C2318" t="str">
            <v>M</v>
          </cell>
          <cell r="D2318">
            <v>73.239999999999995</v>
          </cell>
        </row>
        <row r="2319">
          <cell r="A2319">
            <v>9855</v>
          </cell>
          <cell r="B2319" t="str">
            <v>TUBO PVC DE REVESTIMENTO GEOMECANICO NERVURADO STANDARD, DN = 250 MM, COMPRIMENTO = 2 M</v>
          </cell>
          <cell r="C2319" t="str">
            <v>M</v>
          </cell>
          <cell r="D2319">
            <v>212.42</v>
          </cell>
        </row>
        <row r="2320">
          <cell r="A2320">
            <v>9856</v>
          </cell>
          <cell r="B2320" t="str">
            <v>TUBO PVC, ROSCAVEL, 1/2", AGUA FRIA PREDIAL</v>
          </cell>
          <cell r="C2320" t="str">
            <v>M</v>
          </cell>
          <cell r="D2320">
            <v>3.09</v>
          </cell>
        </row>
        <row r="2321">
          <cell r="A2321">
            <v>9857</v>
          </cell>
          <cell r="B2321" t="str">
            <v>TUBO PVC, ROSCAVEL, 3", AGUA FRIA PREDIAL</v>
          </cell>
          <cell r="C2321" t="str">
            <v>M</v>
          </cell>
          <cell r="D2321">
            <v>41.79</v>
          </cell>
        </row>
        <row r="2322">
          <cell r="A2322">
            <v>9858</v>
          </cell>
          <cell r="B2322" t="str">
            <v>TUBO PVC, ROSCAVEL, 6",  AGUA FRIA PREDIAL</v>
          </cell>
          <cell r="C2322" t="str">
            <v>M</v>
          </cell>
          <cell r="D2322">
            <v>81.3</v>
          </cell>
        </row>
        <row r="2323">
          <cell r="A2323">
            <v>9859</v>
          </cell>
          <cell r="B2323" t="str">
            <v>TUBO PVC ROSCAVEL, 3/4",  AGUA FRIA PREDIAL</v>
          </cell>
          <cell r="C2323" t="str">
            <v>M</v>
          </cell>
          <cell r="D2323">
            <v>4.1900000000000004</v>
          </cell>
        </row>
        <row r="2324">
          <cell r="A2324">
            <v>9860</v>
          </cell>
          <cell r="B2324" t="str">
            <v>TUBO PVC, ROSCAVEL,  2", PARA AGUA FRIA PREDIAL</v>
          </cell>
          <cell r="C2324" t="str">
            <v>M</v>
          </cell>
          <cell r="D2324">
            <v>19.39</v>
          </cell>
        </row>
        <row r="2325">
          <cell r="A2325">
            <v>9861</v>
          </cell>
          <cell r="B2325" t="str">
            <v>TUBO PVC, ROSCAVEL, 1 1/4", AGUA FRIA PREDIAL</v>
          </cell>
          <cell r="C2325" t="str">
            <v>M</v>
          </cell>
          <cell r="D2325">
            <v>10.89</v>
          </cell>
        </row>
        <row r="2326">
          <cell r="A2326">
            <v>9862</v>
          </cell>
          <cell r="B2326" t="str">
            <v>TUBO PVC, ROSCAVEL, 1 1/2",  AGUA FRIA PREDIAL</v>
          </cell>
          <cell r="C2326" t="str">
            <v>M</v>
          </cell>
          <cell r="D2326">
            <v>13.55</v>
          </cell>
        </row>
        <row r="2327">
          <cell r="A2327">
            <v>9863</v>
          </cell>
          <cell r="B2327" t="str">
            <v>TUBO PVC, ROSCAVEL,  2 1/2", AGUA FRIA PREDIAL</v>
          </cell>
          <cell r="C2327" t="str">
            <v>M</v>
          </cell>
          <cell r="D2327">
            <v>32.24</v>
          </cell>
        </row>
        <row r="2328">
          <cell r="A2328">
            <v>9864</v>
          </cell>
          <cell r="B2328" t="str">
            <v>TUBO PVC, ROSCAVEL, 4",  AGUA FRIA PREDIAL</v>
          </cell>
          <cell r="C2328" t="str">
            <v>M</v>
          </cell>
          <cell r="D2328">
            <v>49.36</v>
          </cell>
        </row>
        <row r="2329">
          <cell r="A2329">
            <v>9865</v>
          </cell>
          <cell r="B2329" t="str">
            <v>TUBO PVC, ROSCAVEL, 5",  AGUA FRIA PREDIAL</v>
          </cell>
          <cell r="C2329" t="str">
            <v>M</v>
          </cell>
          <cell r="D2329">
            <v>70.319999999999993</v>
          </cell>
        </row>
        <row r="2330">
          <cell r="A2330">
            <v>9866</v>
          </cell>
          <cell r="B2330" t="str">
            <v>TUBO PVC, ROSCAVEL, 1", AGUA FRIA PREDIAL</v>
          </cell>
          <cell r="C2330" t="str">
            <v>M</v>
          </cell>
          <cell r="D2330">
            <v>8.19</v>
          </cell>
        </row>
        <row r="2331">
          <cell r="A2331">
            <v>9867</v>
          </cell>
          <cell r="B2331" t="str">
            <v>TUBO PVC, SOLDAVEL, DN 20 MM, AGUA FRIA (NBR-5648)</v>
          </cell>
          <cell r="C2331" t="str">
            <v>M</v>
          </cell>
          <cell r="D2331">
            <v>2.16</v>
          </cell>
        </row>
        <row r="2332">
          <cell r="A2332">
            <v>9868</v>
          </cell>
          <cell r="B2332" t="str">
            <v>TUBO PVC, SOLDAVEL, DN 25 MM, AGUA FRIA (NBR-5648)</v>
          </cell>
          <cell r="C2332" t="str">
            <v>M</v>
          </cell>
          <cell r="D2332">
            <v>2.87</v>
          </cell>
        </row>
        <row r="2333">
          <cell r="A2333">
            <v>9869</v>
          </cell>
          <cell r="B2333" t="str">
            <v>TUBO PVC, SOLDAVEL, DN 32 MM, AGUA FRIA (NBR-5648)</v>
          </cell>
          <cell r="C2333" t="str">
            <v>M</v>
          </cell>
          <cell r="D2333">
            <v>6.15</v>
          </cell>
        </row>
        <row r="2334">
          <cell r="A2334">
            <v>9870</v>
          </cell>
          <cell r="B2334" t="str">
            <v>TUBO PVC, SOLDAVEL, DN 110 MM, AGUA FRIA (NBR-5648)</v>
          </cell>
          <cell r="C2334" t="str">
            <v>M</v>
          </cell>
          <cell r="D2334">
            <v>51.7</v>
          </cell>
        </row>
        <row r="2335">
          <cell r="A2335">
            <v>9871</v>
          </cell>
          <cell r="B2335" t="str">
            <v>TUBO PVC, SOLDAVEL, DN 75 MM, AGUA FRIA (NBR-5648)</v>
          </cell>
          <cell r="C2335" t="str">
            <v>M</v>
          </cell>
          <cell r="D2335">
            <v>24.33</v>
          </cell>
        </row>
        <row r="2336">
          <cell r="A2336">
            <v>9872</v>
          </cell>
          <cell r="B2336" t="str">
            <v>TUBO PVC, SOLDAVEL, DN 85 MM, AGUA FRIA (NBR-5648)</v>
          </cell>
          <cell r="C2336" t="str">
            <v>M</v>
          </cell>
          <cell r="D2336">
            <v>30.66</v>
          </cell>
        </row>
        <row r="2337">
          <cell r="A2337">
            <v>9873</v>
          </cell>
          <cell r="B2337" t="str">
            <v>TUBO PVC, SOLDAVEL, DN 60 MM, AGUA FRIA (NBR-5648)</v>
          </cell>
          <cell r="C2337" t="str">
            <v>M</v>
          </cell>
          <cell r="D2337">
            <v>17.34</v>
          </cell>
        </row>
        <row r="2338">
          <cell r="A2338">
            <v>9874</v>
          </cell>
          <cell r="B2338" t="str">
            <v>TUBO PVC, SOLDAVEL, DN 40 MM, AGUA FRIA (NBR-5648)</v>
          </cell>
          <cell r="C2338" t="str">
            <v>M</v>
          </cell>
          <cell r="D2338">
            <v>8.9700000000000006</v>
          </cell>
        </row>
        <row r="2339">
          <cell r="A2339">
            <v>9875</v>
          </cell>
          <cell r="B2339" t="str">
            <v>TUBO PVC, SOLDAVEL, DN 50 MM, PARA AGUA FRIA (NBR-5648)</v>
          </cell>
          <cell r="C2339" t="str">
            <v>M</v>
          </cell>
          <cell r="D2339">
            <v>11.12</v>
          </cell>
        </row>
        <row r="2340">
          <cell r="A2340">
            <v>9876</v>
          </cell>
          <cell r="B2340" t="str">
            <v>TUBO DE PVC, PBL, TIPO LEVE, DN = 125 MM,  PARA VENTILACAO</v>
          </cell>
          <cell r="C2340" t="str">
            <v>M</v>
          </cell>
          <cell r="D2340">
            <v>10.39</v>
          </cell>
        </row>
        <row r="2341">
          <cell r="A2341">
            <v>9877</v>
          </cell>
          <cell r="B2341" t="str">
            <v>TUBO DE PVC, PBL, TIPO LEVE, DN = 250 MM,  PARA VENTILACAO</v>
          </cell>
          <cell r="C2341" t="str">
            <v>M</v>
          </cell>
          <cell r="D2341">
            <v>37.549999999999997</v>
          </cell>
        </row>
        <row r="2342">
          <cell r="A2342">
            <v>9878</v>
          </cell>
          <cell r="B2342" t="str">
            <v>TUBO DE PVC, PBL, TIPO LEVE, DN = 300 MM,  PARA VENTILACAO</v>
          </cell>
          <cell r="C2342" t="str">
            <v>M</v>
          </cell>
          <cell r="D2342">
            <v>52.12</v>
          </cell>
        </row>
        <row r="2343">
          <cell r="A2343">
            <v>9879</v>
          </cell>
          <cell r="B2343" t="str">
            <v>TUBO DE PVC, PBL, TIPO LEVE, DN = 400 MM,  PARA VENTILACAO</v>
          </cell>
          <cell r="C2343" t="str">
            <v>M</v>
          </cell>
          <cell r="D2343">
            <v>123.02</v>
          </cell>
        </row>
        <row r="2344">
          <cell r="A2344">
            <v>9883</v>
          </cell>
          <cell r="B2344" t="str">
            <v>UNIAO DE FERRO GALVANIZADO, COM ROSCA BSP, COM ASSENTO PLANO, DE 1/2"</v>
          </cell>
          <cell r="C2344" t="str">
            <v>UN</v>
          </cell>
          <cell r="D2344">
            <v>16.600000000000001</v>
          </cell>
        </row>
        <row r="2345">
          <cell r="A2345">
            <v>9884</v>
          </cell>
          <cell r="B2345" t="str">
            <v>UNIAO DE FERRO GALVANIZADO, COM ROSCA BSP, COM ASSENTO PLANO, DE 1 1/2"</v>
          </cell>
          <cell r="C2345" t="str">
            <v>UN</v>
          </cell>
          <cell r="D2345">
            <v>47.35</v>
          </cell>
        </row>
        <row r="2346">
          <cell r="A2346">
            <v>9885</v>
          </cell>
          <cell r="B2346" t="str">
            <v>UNIAO DE FERRO GALVANIZADO, COM ROSCA BSP, COM ASSENTO PLANO, DE 3/4"</v>
          </cell>
          <cell r="C2346" t="str">
            <v>UN</v>
          </cell>
          <cell r="D2346">
            <v>21.98</v>
          </cell>
        </row>
        <row r="2347">
          <cell r="A2347">
            <v>9886</v>
          </cell>
          <cell r="B2347" t="str">
            <v>UNIAO DE FERRO GALVANIZADO, COM ROSCA BSP, COM ASSENTO PLANO, DE 1"</v>
          </cell>
          <cell r="C2347" t="str">
            <v>UN</v>
          </cell>
          <cell r="D2347">
            <v>22.74</v>
          </cell>
        </row>
        <row r="2348">
          <cell r="A2348">
            <v>9887</v>
          </cell>
          <cell r="B2348" t="str">
            <v>UNIAO DE FERRO GALVANIZADO, COM ROSCA BSP, COM ASSENTO PLANO, DE 2"</v>
          </cell>
          <cell r="C2348" t="str">
            <v>UN</v>
          </cell>
          <cell r="D2348">
            <v>69.62</v>
          </cell>
        </row>
        <row r="2349">
          <cell r="A2349">
            <v>9888</v>
          </cell>
          <cell r="B2349" t="str">
            <v>UNIAO DE FERRO GALVANIZADO, COM ROSCA BSP, COM ASSENTO PLANO, DE 1 1/4"</v>
          </cell>
          <cell r="C2349" t="str">
            <v>UN</v>
          </cell>
          <cell r="D2349">
            <v>38.04</v>
          </cell>
        </row>
        <row r="2350">
          <cell r="A2350">
            <v>9889</v>
          </cell>
          <cell r="B2350" t="str">
            <v>UNIAO DE FERRO GALVANIZADO, COM ROSCA BSP, COM ASSENTO PLANO, DE 2 1/2"</v>
          </cell>
          <cell r="C2350" t="str">
            <v>UN</v>
          </cell>
          <cell r="D2350">
            <v>115.2</v>
          </cell>
        </row>
        <row r="2351">
          <cell r="A2351">
            <v>9890</v>
          </cell>
          <cell r="B2351" t="str">
            <v>UNIAO DE FERRO GALVANIZADO, COM ROSCA BSP, COM ASSENTO PLANO, DE 3"</v>
          </cell>
          <cell r="C2351" t="str">
            <v>UN</v>
          </cell>
          <cell r="D2351">
            <v>178.47</v>
          </cell>
        </row>
        <row r="2352">
          <cell r="A2352">
            <v>9891</v>
          </cell>
          <cell r="B2352" t="str">
            <v>UNIAO DE FERRO GALVANIZADO, COM ROSCA BSP, COM ASSENTO PLANO, DE 4"</v>
          </cell>
          <cell r="C2352" t="str">
            <v>UN</v>
          </cell>
          <cell r="D2352">
            <v>250.54</v>
          </cell>
        </row>
        <row r="2353">
          <cell r="A2353">
            <v>9892</v>
          </cell>
          <cell r="B2353" t="str">
            <v>UNIAO PVC, ROSCAVEL 1/2",  AGUA FRIA PREDIAL</v>
          </cell>
          <cell r="C2353" t="str">
            <v>UN</v>
          </cell>
          <cell r="D2353">
            <v>5.99</v>
          </cell>
        </row>
        <row r="2354">
          <cell r="A2354">
            <v>9893</v>
          </cell>
          <cell r="B2354" t="str">
            <v>UNIAO PVC, ROSCAVEL 2",  AGUA FRIA PREDIAL</v>
          </cell>
          <cell r="C2354" t="str">
            <v>UN</v>
          </cell>
          <cell r="D2354">
            <v>65.64</v>
          </cell>
        </row>
        <row r="2355">
          <cell r="A2355">
            <v>9894</v>
          </cell>
          <cell r="B2355" t="str">
            <v>UNIAO PVC, SOLDAVEL, 40 MM,  PARA AGUA FRIA PREDIAL</v>
          </cell>
          <cell r="C2355" t="str">
            <v>UN</v>
          </cell>
          <cell r="D2355">
            <v>22.68</v>
          </cell>
        </row>
        <row r="2356">
          <cell r="A2356">
            <v>9895</v>
          </cell>
          <cell r="B2356" t="str">
            <v>UNIAO PVC, SOLDAVEL, 32 MM,  PARA AGUA FRIA PREDIAL</v>
          </cell>
          <cell r="C2356" t="str">
            <v>UN</v>
          </cell>
          <cell r="D2356">
            <v>11.6</v>
          </cell>
        </row>
        <row r="2357">
          <cell r="A2357">
            <v>9896</v>
          </cell>
          <cell r="B2357" t="str">
            <v>UNIAO PVC, ROSCAVEL, 1 1/4",  AGUA FRIA PREDIAL</v>
          </cell>
          <cell r="C2357" t="str">
            <v>UN</v>
          </cell>
          <cell r="D2357">
            <v>24.86</v>
          </cell>
        </row>
        <row r="2358">
          <cell r="A2358">
            <v>9897</v>
          </cell>
          <cell r="B2358" t="str">
            <v>UNIAO PVC, SOLDAVEL, 50 MM,  PARA AGUA FRIA PREDIAL</v>
          </cell>
          <cell r="C2358" t="str">
            <v>UN</v>
          </cell>
          <cell r="D2358">
            <v>26.67</v>
          </cell>
        </row>
        <row r="2359">
          <cell r="A2359">
            <v>9898</v>
          </cell>
          <cell r="B2359" t="str">
            <v>UNIAO PVC, ROSCAVEL, 2 1/2",  AGUA FRIA PREDIAL</v>
          </cell>
          <cell r="C2359" t="str">
            <v>UN</v>
          </cell>
          <cell r="D2359">
            <v>134.91999999999999</v>
          </cell>
        </row>
        <row r="2360">
          <cell r="A2360">
            <v>9899</v>
          </cell>
          <cell r="B2360" t="str">
            <v>UNIAO PVC, ROSCAVEL, 3/4",  AGUA FRIA PREDIAL</v>
          </cell>
          <cell r="C2360" t="str">
            <v>UN</v>
          </cell>
          <cell r="D2360">
            <v>8.25</v>
          </cell>
        </row>
        <row r="2361">
          <cell r="A2361">
            <v>9900</v>
          </cell>
          <cell r="B2361" t="str">
            <v>UNIAO PVC, ROSCAVEL, 1",  AGUA FRIA PREDIAL</v>
          </cell>
          <cell r="C2361" t="str">
            <v>UN</v>
          </cell>
          <cell r="D2361">
            <v>15.39</v>
          </cell>
        </row>
        <row r="2362">
          <cell r="A2362">
            <v>9901</v>
          </cell>
          <cell r="B2362" t="str">
            <v>UNIAO PVC, ROSCAVEL, 1 1/2",  AGUA FRIA PREDIAL</v>
          </cell>
          <cell r="C2362" t="str">
            <v>UN</v>
          </cell>
          <cell r="D2362">
            <v>28.87</v>
          </cell>
        </row>
        <row r="2363">
          <cell r="A2363">
            <v>9902</v>
          </cell>
          <cell r="B2363" t="str">
            <v>UNIAO PVC, ROSCAVEL, 3",  AGUA FRIA PREDIAL</v>
          </cell>
          <cell r="C2363" t="str">
            <v>UN</v>
          </cell>
          <cell r="D2363">
            <v>170.95</v>
          </cell>
        </row>
        <row r="2364">
          <cell r="A2364">
            <v>9905</v>
          </cell>
          <cell r="B2364" t="str">
            <v>UNIAO PVC, SOLDAVEL, 20 MM,  PARA AGUA FRIA PREDIAL</v>
          </cell>
          <cell r="C2364" t="str">
            <v>UN</v>
          </cell>
          <cell r="D2364">
            <v>5.82</v>
          </cell>
        </row>
        <row r="2365">
          <cell r="A2365">
            <v>9906</v>
          </cell>
          <cell r="B2365" t="str">
            <v>UNIAO PVC, SOLDAVEL, 25 MM,  PARA AGUA FRIA PREDIAL</v>
          </cell>
          <cell r="C2365" t="str">
            <v>UN</v>
          </cell>
          <cell r="D2365">
            <v>6.87</v>
          </cell>
        </row>
        <row r="2366">
          <cell r="A2366">
            <v>9907</v>
          </cell>
          <cell r="B2366" t="str">
            <v>UNIAO PVC, SOLDAVEL, 85 MM,  PARA AGUA FRIA PREDIAL</v>
          </cell>
          <cell r="C2366" t="str">
            <v>UN</v>
          </cell>
          <cell r="D2366">
            <v>190.36</v>
          </cell>
        </row>
        <row r="2367">
          <cell r="A2367">
            <v>9908</v>
          </cell>
          <cell r="B2367" t="str">
            <v>UNIAO PVC, SOLDAVEL, 110 MM,  PARA AGUA FRIA PREDIAL</v>
          </cell>
          <cell r="C2367" t="str">
            <v>UN</v>
          </cell>
          <cell r="D2367">
            <v>432.92</v>
          </cell>
        </row>
        <row r="2368">
          <cell r="A2368">
            <v>9909</v>
          </cell>
          <cell r="B2368" t="str">
            <v>UNIAO PVC, SOLDAVEL, 75 MM,  PARA AGUA FRIA PREDIAL</v>
          </cell>
          <cell r="C2368" t="str">
            <v>UN</v>
          </cell>
          <cell r="D2368">
            <v>128.22999999999999</v>
          </cell>
        </row>
        <row r="2369">
          <cell r="A2369">
            <v>9910</v>
          </cell>
          <cell r="B2369" t="str">
            <v>UNIAO PVC, SOLDAVEL, 60 MM,  PARA AGUA FRIA PREDIAL</v>
          </cell>
          <cell r="C2369" t="str">
            <v>UN</v>
          </cell>
          <cell r="D2369">
            <v>61.71</v>
          </cell>
        </row>
        <row r="2370">
          <cell r="A2370">
            <v>9911</v>
          </cell>
          <cell r="B2370" t="str">
            <v>UNIAO PVC, ROSCAVEL, 4",  AGUA FRIA PREDIAL</v>
          </cell>
          <cell r="C2370" t="str">
            <v>UN</v>
          </cell>
          <cell r="D2370">
            <v>297.39999999999998</v>
          </cell>
        </row>
        <row r="2371">
          <cell r="A2371">
            <v>9912</v>
          </cell>
          <cell r="B2371" t="str">
            <v>USINA DE MISTURAS ASFALTICAS A QUENTE, MOVEL, TIPO CONTRA FLUXO, CAPACIDADE DE 40 A 80 T/H</v>
          </cell>
          <cell r="C2371" t="str">
            <v>UN</v>
          </cell>
          <cell r="D2371">
            <v>1845000</v>
          </cell>
        </row>
        <row r="2372">
          <cell r="A2372">
            <v>9914</v>
          </cell>
          <cell r="B2372" t="str">
            <v>USINA DE CONCRETO FIXA, CAPACIDADE NOMINAL DE 90 A 120 M3/H, SEM SILO</v>
          </cell>
          <cell r="C2372" t="str">
            <v>UN</v>
          </cell>
          <cell r="D2372">
            <v>682500</v>
          </cell>
        </row>
        <row r="2373">
          <cell r="A2373">
            <v>9921</v>
          </cell>
          <cell r="B2373" t="str">
            <v>USINA MISTURADORA DE SOLOS,  DOSADORES TRIPLOS, CALHA VIBRATORIA CAPACIDADE DE 200 A 500 T/H, POTENCIA DE 75 KW</v>
          </cell>
          <cell r="C2373" t="str">
            <v>UN</v>
          </cell>
          <cell r="D2373">
            <v>951738.26</v>
          </cell>
        </row>
        <row r="2374">
          <cell r="A2374">
            <v>10228</v>
          </cell>
          <cell r="B2374" t="str">
            <v>VALVULA DE DESCARGA METALICA, BASE 1 1/2 " E ACABAMENTO METALICO CROMADO</v>
          </cell>
          <cell r="C2374" t="str">
            <v>UN</v>
          </cell>
          <cell r="D2374">
            <v>123.22</v>
          </cell>
        </row>
        <row r="2375">
          <cell r="A2375">
            <v>10229</v>
          </cell>
          <cell r="B2375" t="str">
            <v>VALVULA DE RETENCAO DE BRONZE, PE COM CRIVOS, EXTREMIDADE COM ROSCA, DE 3/4", PARA FUNDO DE POCO</v>
          </cell>
          <cell r="C2375" t="str">
            <v>UN</v>
          </cell>
          <cell r="D2375">
            <v>34.78</v>
          </cell>
        </row>
        <row r="2376">
          <cell r="A2376">
            <v>10230</v>
          </cell>
          <cell r="B2376" t="str">
            <v>VALVULA DE RETENCAO DE BRONZE, PE COM CRIVOS, EXTREMIDADE COM ROSCA, DE 4", PARA FUNDO DE POCO</v>
          </cell>
          <cell r="C2376" t="str">
            <v>UN</v>
          </cell>
          <cell r="D2376">
            <v>425.48</v>
          </cell>
        </row>
        <row r="2377">
          <cell r="A2377">
            <v>10231</v>
          </cell>
          <cell r="B2377" t="str">
            <v>VALVULA DE RETENCAO DE BRONZE, PE COM CRIVOS, EXTREMIDADE COM ROSCA, DE 2 1/2", PARA FUNDO DE POCO</v>
          </cell>
          <cell r="C2377" t="str">
            <v>UN</v>
          </cell>
          <cell r="D2377">
            <v>176.35</v>
          </cell>
        </row>
        <row r="2378">
          <cell r="A2378">
            <v>10232</v>
          </cell>
          <cell r="B2378" t="str">
            <v>VALVULA DE RETENCAO DE BRONZE, PE COM CRIVOS, EXTREMIDADE COM ROSCA, DE 2", PARA FUNDO DE POCO</v>
          </cell>
          <cell r="C2378" t="str">
            <v>UN</v>
          </cell>
          <cell r="D2378">
            <v>98.68</v>
          </cell>
        </row>
        <row r="2379">
          <cell r="A2379">
            <v>10233</v>
          </cell>
          <cell r="B2379" t="str">
            <v>VALVULA DE RETENCAO DE BRONZE, PE COM CRIVOS, EXTREMIDADE COM ROSCA, DE 1 1/4", PARA FUNDO DE POCO</v>
          </cell>
          <cell r="C2379" t="str">
            <v>UN</v>
          </cell>
          <cell r="D2379">
            <v>61.05</v>
          </cell>
        </row>
        <row r="2380">
          <cell r="A2380">
            <v>10234</v>
          </cell>
          <cell r="B2380" t="str">
            <v>VALVULA DE RETENCAO DE BRONZE, PE COM CRIVOS, EXTREMIDADE COM ROSCA, DE 1", PARA FUNDO DE POCO</v>
          </cell>
          <cell r="C2380" t="str">
            <v>UN</v>
          </cell>
          <cell r="D2380">
            <v>38.450000000000003</v>
          </cell>
        </row>
        <row r="2381">
          <cell r="A2381">
            <v>10235</v>
          </cell>
          <cell r="B2381" t="str">
            <v>VALVULA DE RETENCAO DE BRONZE, PE COM CRIVOS, EXTREMIDADE COM ROSCA, DE 3", PARA FUNDO DE POCO</v>
          </cell>
          <cell r="C2381" t="str">
            <v>UN</v>
          </cell>
          <cell r="D2381">
            <v>241.76</v>
          </cell>
        </row>
        <row r="2382">
          <cell r="A2382">
            <v>10236</v>
          </cell>
          <cell r="B2382" t="str">
            <v>VALVULA DE RETENCAO DE BRONZE, PE COM CRIVOS, EXTREMIDADE COM ROSCA, DE 1 1/2", PARA FUNDO DE POCO</v>
          </cell>
          <cell r="C2382" t="str">
            <v>UN</v>
          </cell>
          <cell r="D2382">
            <v>65.150000000000006</v>
          </cell>
        </row>
        <row r="2383">
          <cell r="A2383">
            <v>10404</v>
          </cell>
          <cell r="B2383" t="str">
            <v>VALVULA DE RETENCAO HORIZONTAL, DE BRONZE (PN-25), 1/2", 400 PSI, TAMPA DE PORCA DE UNIAO, EXTREMIDADES COM ROSCA</v>
          </cell>
          <cell r="C2383" t="str">
            <v>UN</v>
          </cell>
          <cell r="D2383">
            <v>45.87</v>
          </cell>
        </row>
        <row r="2384">
          <cell r="A2384">
            <v>10405</v>
          </cell>
          <cell r="B2384" t="str">
            <v>VALVULA DE RETENCAO HORIZONTAL, DE BRONZE (PN-25), 2 1/2", 400 PSI, TAMPA DE PORCA DE UNIAO, EXTREMIDADES COM ROSCA</v>
          </cell>
          <cell r="C2384" t="str">
            <v>UN</v>
          </cell>
          <cell r="D2384">
            <v>253.25</v>
          </cell>
        </row>
        <row r="2385">
          <cell r="A2385">
            <v>10406</v>
          </cell>
          <cell r="B2385" t="str">
            <v>VALVULA DE RETENCAO HORIZONTAL, DE BRONZE (PN-25), 3", 400 PSI, TAMPA DE PORCA DE UNIAO, EXTREMIDADES COM ROSCA</v>
          </cell>
          <cell r="C2385" t="str">
            <v>UN</v>
          </cell>
          <cell r="D2385">
            <v>349.79</v>
          </cell>
        </row>
        <row r="2386">
          <cell r="A2386">
            <v>10407</v>
          </cell>
          <cell r="B2386" t="str">
            <v>VALVULA DE RETENCAO HORIZONTAL, DE BRONZE (PN-25), 4", 400 PSI, TAMPA DE PORCA DE UNIAO, EXTREMIDADES COM ROSCA</v>
          </cell>
          <cell r="C2386" t="str">
            <v>UN</v>
          </cell>
          <cell r="D2386">
            <v>542.53</v>
          </cell>
        </row>
        <row r="2387">
          <cell r="A2387">
            <v>10408</v>
          </cell>
          <cell r="B2387" t="str">
            <v>VALVULA DE RETENCAO HORIZONTAL, DE BRONZE (PN-25), 2", 400 PSI, TAMPA DE PORCA DE UNIAO, EXTREMIDADES COM ROSCA</v>
          </cell>
          <cell r="C2387" t="str">
            <v>UN</v>
          </cell>
          <cell r="D2387">
            <v>177.09</v>
          </cell>
        </row>
        <row r="2388">
          <cell r="A2388">
            <v>10409</v>
          </cell>
          <cell r="B2388" t="str">
            <v>VALVULA DE RETENCAO HORIZONTAL, DE BRONZE (PN-25), 1 1/2", 400 PSI, TAMPA DE PORCA DE UNIAO, EXTREMIDADES COM ROSCA</v>
          </cell>
          <cell r="C2388" t="str">
            <v>UN</v>
          </cell>
          <cell r="D2388">
            <v>126.4</v>
          </cell>
        </row>
        <row r="2389">
          <cell r="A2389">
            <v>10410</v>
          </cell>
          <cell r="B2389" t="str">
            <v>VALVULA DE RETENCAO HORIZONTAL, DE BRONZE (PN-25), 1", 400 PSI, TAMPA DE PORCA DE UNIAO, EXTREMIDADES COM ROSCA</v>
          </cell>
          <cell r="C2389" t="str">
            <v>UN</v>
          </cell>
          <cell r="D2389">
            <v>75.55</v>
          </cell>
        </row>
        <row r="2390">
          <cell r="A2390">
            <v>10411</v>
          </cell>
          <cell r="B2390" t="str">
            <v>VALVULA DE RETENCAO HORIZONTAL, DE BRONZE (PN-25), 1 1/4", 400 PSI, TAMPA DE PORCA DE UNIAO, EXTREMIDADES COM ROSCA</v>
          </cell>
          <cell r="C2390" t="str">
            <v>UN</v>
          </cell>
          <cell r="D2390">
            <v>113.11</v>
          </cell>
        </row>
        <row r="2391">
          <cell r="A2391">
            <v>10412</v>
          </cell>
          <cell r="B2391" t="str">
            <v>VALVULA DE RETENCAO HORIZONTAL, DE BRONZE (PN-25), 3/4", 400 PSI, TAMPA DE PORCA DE UNIAO, EXTREMIDADES COM ROSCA</v>
          </cell>
          <cell r="C2391" t="str">
            <v>UN</v>
          </cell>
          <cell r="D2391">
            <v>55.59</v>
          </cell>
        </row>
        <row r="2392">
          <cell r="A2392">
            <v>10413</v>
          </cell>
          <cell r="B2392" t="str">
            <v>VALVULA DE RETENCAO VERTICAL, DE BRONZE (PN-16), 3/4", 200 PSI, EXTREMIDADES COM ROSCA</v>
          </cell>
          <cell r="C2392" t="str">
            <v>UN</v>
          </cell>
          <cell r="D2392">
            <v>35.630000000000003</v>
          </cell>
        </row>
        <row r="2393">
          <cell r="A2393">
            <v>10414</v>
          </cell>
          <cell r="B2393" t="str">
            <v>VALVULA DE RETENCAO VERTICAL, DE BRONZE (PN-16), 3", 200 PSI, EXTREMIDADES COM ROSCA</v>
          </cell>
          <cell r="C2393" t="str">
            <v>UN</v>
          </cell>
          <cell r="D2393">
            <v>214.55</v>
          </cell>
        </row>
        <row r="2394">
          <cell r="A2394">
            <v>10415</v>
          </cell>
          <cell r="B2394" t="str">
            <v>VALVULA DE RETENCAO VERTICAL, DE BRONZE (PN-16), 4", 200 PSI, EXTREMIDADES COM ROSCA</v>
          </cell>
          <cell r="C2394" t="str">
            <v>UN</v>
          </cell>
          <cell r="D2394">
            <v>372.37</v>
          </cell>
        </row>
        <row r="2395">
          <cell r="A2395">
            <v>10416</v>
          </cell>
          <cell r="B2395" t="str">
            <v>VALVULA DE RETENCAO VERTICAL, DE BRONZE (PN-16), 1 1/2", 200 PSI, EXTREMIDADES COM ROSCA</v>
          </cell>
          <cell r="C2395" t="str">
            <v>UN</v>
          </cell>
          <cell r="D2395">
            <v>67.290000000000006</v>
          </cell>
        </row>
        <row r="2396">
          <cell r="A2396">
            <v>10417</v>
          </cell>
          <cell r="B2396" t="str">
            <v>VALVULA DE RETENCAO VERTICAL, DE BRONZE (PN-16), 2", 200 PSI, EXTREMIDADES COM ROSCA</v>
          </cell>
          <cell r="C2396" t="str">
            <v>UN</v>
          </cell>
          <cell r="D2396">
            <v>98.05</v>
          </cell>
        </row>
        <row r="2397">
          <cell r="A2397">
            <v>10418</v>
          </cell>
          <cell r="B2397" t="str">
            <v>VALVULA DE RETENCAO VERTICAL, DE BRONZE (PN-16), 1", 200 PSI, EXTREMIDADES COM ROSCA</v>
          </cell>
          <cell r="C2397" t="str">
            <v>UN</v>
          </cell>
          <cell r="D2397">
            <v>38.93</v>
          </cell>
        </row>
        <row r="2398">
          <cell r="A2398">
            <v>10419</v>
          </cell>
          <cell r="B2398" t="str">
            <v>VALVULA DE RETENCAO VERTICAL, DE BRONZE (PN-16), 1 1/4", 200 PSI, EXTREMIDADES COM ROSCA</v>
          </cell>
          <cell r="C2398" t="str">
            <v>UN</v>
          </cell>
          <cell r="D2398">
            <v>58.41</v>
          </cell>
        </row>
        <row r="2399">
          <cell r="A2399">
            <v>10420</v>
          </cell>
          <cell r="B2399" t="str">
            <v>BACIA SANITARIA (VASO) CONVENCIONAL DE LOUCA BRANCA</v>
          </cell>
          <cell r="C2399" t="str">
            <v>UN</v>
          </cell>
          <cell r="D2399">
            <v>114.95</v>
          </cell>
        </row>
        <row r="2400">
          <cell r="A2400">
            <v>10421</v>
          </cell>
          <cell r="B2400" t="str">
            <v>BACIA SANITARIA (VASO) CONVENCIONAL DE LOUCA COR</v>
          </cell>
          <cell r="C2400" t="str">
            <v>UN</v>
          </cell>
          <cell r="D2400">
            <v>153.84</v>
          </cell>
        </row>
        <row r="2401">
          <cell r="A2401">
            <v>10422</v>
          </cell>
          <cell r="B2401" t="str">
            <v>BACIA SANITARIA (VASO) COM CAIXA ACOPLADA, DE LOUCA BRANCA</v>
          </cell>
          <cell r="C2401" t="str">
            <v>UN</v>
          </cell>
          <cell r="D2401">
            <v>306.49</v>
          </cell>
        </row>
        <row r="2402">
          <cell r="A2402">
            <v>10423</v>
          </cell>
          <cell r="B2402" t="str">
            <v>TANQUE LOUCA BRANCA SUSPENSO *20* L</v>
          </cell>
          <cell r="C2402" t="str">
            <v>UN</v>
          </cell>
          <cell r="D2402">
            <v>311.29000000000002</v>
          </cell>
        </row>
        <row r="2403">
          <cell r="A2403">
            <v>10425</v>
          </cell>
          <cell r="B2403" t="str">
            <v>LAVATORIO LOUCA BRANCA SUSPENSO *40 X 30* CM</v>
          </cell>
          <cell r="C2403" t="str">
            <v>UN</v>
          </cell>
          <cell r="D2403">
            <v>75.010000000000005</v>
          </cell>
        </row>
        <row r="2404">
          <cell r="A2404">
            <v>10426</v>
          </cell>
          <cell r="B2404" t="str">
            <v>LAVATORIO LOUCA BRANCA COM COLUNA *54 X 44* CM</v>
          </cell>
          <cell r="C2404" t="str">
            <v>UN</v>
          </cell>
          <cell r="D2404">
            <v>170.11</v>
          </cell>
        </row>
        <row r="2405">
          <cell r="A2405">
            <v>10427</v>
          </cell>
          <cell r="B2405" t="str">
            <v>LAVATORIO/CUBA DE SOBREPOR RETANGULAR LOUCA BRANCA COM LADRAO *52 X 45* CM</v>
          </cell>
          <cell r="C2405" t="str">
            <v>UN</v>
          </cell>
          <cell r="D2405">
            <v>210.33</v>
          </cell>
        </row>
        <row r="2406">
          <cell r="A2406">
            <v>10428</v>
          </cell>
          <cell r="B2406" t="str">
            <v>LAVATORIO/CUBA DE SOBREPOR RETANGULAR LOUCA COR COM LADRAO *52 X 45* CM</v>
          </cell>
          <cell r="C2406" t="str">
            <v>UN</v>
          </cell>
          <cell r="D2406">
            <v>213.47</v>
          </cell>
        </row>
        <row r="2407">
          <cell r="A2407">
            <v>10429</v>
          </cell>
          <cell r="B2407" t="str">
            <v>LAVATORIO LOUCA COR SUSPENSO *40 X 30* CM</v>
          </cell>
          <cell r="C2407" t="str">
            <v>UN</v>
          </cell>
          <cell r="D2407">
            <v>89.46</v>
          </cell>
        </row>
        <row r="2408">
          <cell r="A2408">
            <v>10430</v>
          </cell>
          <cell r="B2408" t="str">
            <v>MICTORIO SIFONADO LOUCA COR SEM COMPLEMENTOS</v>
          </cell>
          <cell r="C2408" t="str">
            <v>UN</v>
          </cell>
          <cell r="D2408">
            <v>281.44</v>
          </cell>
        </row>
        <row r="2409">
          <cell r="A2409">
            <v>10431</v>
          </cell>
          <cell r="B2409" t="str">
            <v>LAVATORIO LOUCA COR COM COLUNA *54 X 44* CM</v>
          </cell>
          <cell r="C2409" t="str">
            <v>UN</v>
          </cell>
          <cell r="D2409">
            <v>186.62</v>
          </cell>
        </row>
        <row r="2410">
          <cell r="A2410">
            <v>10432</v>
          </cell>
          <cell r="B2410" t="str">
            <v>MICTORIO SIFONADO LOUCA BRANCA SEM COMPLEMENTOS</v>
          </cell>
          <cell r="C2410" t="str">
            <v>UN</v>
          </cell>
          <cell r="D2410">
            <v>261.32</v>
          </cell>
        </row>
        <row r="2411">
          <cell r="A2411">
            <v>10472</v>
          </cell>
          <cell r="B2411" t="str">
            <v>!EM PROCESSO DE DESATIVACAO! VERNIZ SINTETICO BRILHANTE</v>
          </cell>
          <cell r="C2411" t="str">
            <v>GL</v>
          </cell>
          <cell r="D2411">
            <v>68.510000000000005</v>
          </cell>
        </row>
        <row r="2412">
          <cell r="A2412">
            <v>10475</v>
          </cell>
          <cell r="B2412" t="str">
            <v>VERNIZ SINTETICO BRILHANTE PARA MADEIRA TIPO COPAL, USO INTERNO</v>
          </cell>
          <cell r="C2412" t="str">
            <v>L</v>
          </cell>
          <cell r="D2412">
            <v>19.579999999999998</v>
          </cell>
        </row>
        <row r="2413">
          <cell r="A2413">
            <v>10478</v>
          </cell>
          <cell r="B2413" t="str">
            <v>VERNIZ POLIURETANO BRILHANTE PARA MADEIRA, COM FILTRO SOLAR, USO INTERNO E EXTERNO</v>
          </cell>
          <cell r="C2413" t="str">
            <v>L</v>
          </cell>
          <cell r="D2413">
            <v>22.26</v>
          </cell>
        </row>
        <row r="2414">
          <cell r="A2414">
            <v>10480</v>
          </cell>
          <cell r="B2414" t="str">
            <v>!EM PROCESSO DE DESATIVACAO! VERNIZ POLIURETANO FOSCO</v>
          </cell>
          <cell r="C2414" t="str">
            <v>L</v>
          </cell>
          <cell r="D2414">
            <v>26.78</v>
          </cell>
        </row>
        <row r="2415">
          <cell r="A2415">
            <v>10481</v>
          </cell>
          <cell r="B2415" t="str">
            <v>VERNIZ SINTETICO BRILHANTE PARA MADEIRA, COM FILTRO SOLAR, USO INTERNO E EXTERNO (BASE SOLVENTE)</v>
          </cell>
          <cell r="C2415" t="str">
            <v>L</v>
          </cell>
          <cell r="D2415">
            <v>21.36</v>
          </cell>
        </row>
        <row r="2416">
          <cell r="A2416">
            <v>10483</v>
          </cell>
          <cell r="B2416" t="str">
            <v>!EM PROCESSO DE DESATIVACAO! SOLUCAO DE SILICONE HIDRORREPELENE PARA APLICACAO EM TIJOLOS E CONCRETOS APARENTES.</v>
          </cell>
          <cell r="C2416" t="str">
            <v>L</v>
          </cell>
          <cell r="D2416">
            <v>24.1</v>
          </cell>
        </row>
        <row r="2417">
          <cell r="A2417">
            <v>10488</v>
          </cell>
          <cell r="B2417" t="str">
            <v>VIBROACABADORA DE ASFALTO SOBRE ESTEIRAS, LARG. PAVIMENT. 1,90 A 5,3 M, POT. 78 KW/105 HP, CAP. 450 T/H</v>
          </cell>
          <cell r="C2417" t="str">
            <v>UN</v>
          </cell>
          <cell r="D2417">
            <v>880800</v>
          </cell>
        </row>
        <row r="2418">
          <cell r="A2418">
            <v>10489</v>
          </cell>
          <cell r="B2418" t="str">
            <v>VIDRACEIRO</v>
          </cell>
          <cell r="C2418" t="str">
            <v>H</v>
          </cell>
          <cell r="D2418">
            <v>10.58</v>
          </cell>
        </row>
        <row r="2419">
          <cell r="A2419">
            <v>10490</v>
          </cell>
          <cell r="B2419" t="str">
            <v>VIDRO LISO INCOLOR 2 A 3 MM - SEM COLOCACAO</v>
          </cell>
          <cell r="C2419" t="str">
            <v>M2</v>
          </cell>
          <cell r="D2419">
            <v>90</v>
          </cell>
        </row>
        <row r="2420">
          <cell r="A2420">
            <v>10491</v>
          </cell>
          <cell r="B2420" t="str">
            <v>VIDRO LISO INCOLOR 6 MM - SEM COLOCACAO</v>
          </cell>
          <cell r="C2420" t="str">
            <v>M2</v>
          </cell>
          <cell r="D2420">
            <v>170</v>
          </cell>
        </row>
        <row r="2421">
          <cell r="A2421">
            <v>10492</v>
          </cell>
          <cell r="B2421" t="str">
            <v>VIDRO LISO INCOLOR 4MM - SEM COLOCACAO</v>
          </cell>
          <cell r="C2421" t="str">
            <v>M2</v>
          </cell>
          <cell r="D2421">
            <v>119.99</v>
          </cell>
        </row>
        <row r="2422">
          <cell r="A2422">
            <v>10493</v>
          </cell>
          <cell r="B2422" t="str">
            <v>VIDRO LISO INCOLOR 5MM - SEM COLOCACAO</v>
          </cell>
          <cell r="C2422" t="str">
            <v>M2</v>
          </cell>
          <cell r="D2422">
            <v>140</v>
          </cell>
        </row>
        <row r="2423">
          <cell r="A2423">
            <v>10496</v>
          </cell>
          <cell r="B2423" t="str">
            <v>VIDRO COMUM LAMINADO, LISO, INCOLOR, DUPLO, ESPESSURA TOTAL 6 MM (CADA CAMADA E= 3 MM) - COLOCADO</v>
          </cell>
          <cell r="C2423" t="str">
            <v>M2</v>
          </cell>
          <cell r="D2423">
            <v>500</v>
          </cell>
        </row>
        <row r="2424">
          <cell r="A2424">
            <v>10497</v>
          </cell>
          <cell r="B2424" t="str">
            <v>VIDRO COMUM LAMINADO, LISO, INCOLOR, TRIPLO, ESPESSURA TOTAL 12 MM (CADA CAMADA E=  4 MM) - COLOCADO</v>
          </cell>
          <cell r="C2424" t="str">
            <v>M2</v>
          </cell>
          <cell r="D2424">
            <v>1299.99</v>
          </cell>
        </row>
        <row r="2425">
          <cell r="A2425">
            <v>10498</v>
          </cell>
          <cell r="B2425" t="str">
            <v>MASSA PARA VIDRO</v>
          </cell>
          <cell r="C2425" t="str">
            <v>KG</v>
          </cell>
          <cell r="D2425">
            <v>7.63</v>
          </cell>
        </row>
        <row r="2426">
          <cell r="A2426">
            <v>10499</v>
          </cell>
          <cell r="B2426" t="str">
            <v>VIDRO MARTELADO OU CANELADO, 4 MM - SEM COLOCACAO</v>
          </cell>
          <cell r="C2426" t="str">
            <v>M2</v>
          </cell>
          <cell r="D2426">
            <v>99.99</v>
          </cell>
        </row>
        <row r="2427">
          <cell r="A2427">
            <v>10501</v>
          </cell>
          <cell r="B2427" t="str">
            <v>VIDRO TEMPERADO VERDE E = 6 MM, SEM COLOCACAO</v>
          </cell>
          <cell r="C2427" t="str">
            <v>M2</v>
          </cell>
          <cell r="D2427">
            <v>138.24</v>
          </cell>
        </row>
        <row r="2428">
          <cell r="A2428">
            <v>10502</v>
          </cell>
          <cell r="B2428" t="str">
            <v>VIDRO TEMPERADO VERDE E = 10 MM, SEM COLOCACAO</v>
          </cell>
          <cell r="C2428" t="str">
            <v>M2</v>
          </cell>
          <cell r="D2428">
            <v>244.7</v>
          </cell>
        </row>
        <row r="2429">
          <cell r="A2429">
            <v>10503</v>
          </cell>
          <cell r="B2429" t="str">
            <v>VIDRO TEMPERADO VERDE E = 8 MM, SEM COLOCACAO</v>
          </cell>
          <cell r="C2429" t="str">
            <v>M2</v>
          </cell>
          <cell r="D2429">
            <v>186.77</v>
          </cell>
        </row>
        <row r="2430">
          <cell r="A2430">
            <v>10504</v>
          </cell>
          <cell r="B2430" t="str">
            <v>VIDRO COMUM LAMINADO, LISO, INCOLOR, TRIPLO, ESPESSURA TOTAL 15 MM (CADA CAMADA E = 5 MM) - COLOCADO</v>
          </cell>
          <cell r="C2430" t="str">
            <v>M2</v>
          </cell>
          <cell r="D2430">
            <v>1520</v>
          </cell>
        </row>
        <row r="2431">
          <cell r="A2431">
            <v>10505</v>
          </cell>
          <cell r="B2431" t="str">
            <v>VIDRO TEMPERADO INCOLOR E = 6 MM, SEM COLOCACAO</v>
          </cell>
          <cell r="C2431" t="str">
            <v>M2</v>
          </cell>
          <cell r="D2431">
            <v>114.56</v>
          </cell>
        </row>
        <row r="2432">
          <cell r="A2432">
            <v>10506</v>
          </cell>
          <cell r="B2432" t="str">
            <v>VIDRO TEMPERADO INCOLOR E = 8 MM, SEM COLOCACAO</v>
          </cell>
          <cell r="C2432" t="str">
            <v>M2</v>
          </cell>
          <cell r="D2432">
            <v>149.55000000000001</v>
          </cell>
        </row>
        <row r="2433">
          <cell r="A2433">
            <v>10507</v>
          </cell>
          <cell r="B2433" t="str">
            <v>VIDRO TEMPERADO INCOLOR E = 10 MM, SEM COLOCACAO</v>
          </cell>
          <cell r="C2433" t="str">
            <v>M2</v>
          </cell>
          <cell r="D2433">
            <v>194.15</v>
          </cell>
        </row>
        <row r="2434">
          <cell r="A2434">
            <v>10508</v>
          </cell>
          <cell r="B2434" t="str">
            <v>!EM PROCESSO DE DESATIVACAO! VIGIA NOTURNO (SEM ADICIONAIS)</v>
          </cell>
          <cell r="C2434" t="str">
            <v>H</v>
          </cell>
          <cell r="D2434">
            <v>9.91</v>
          </cell>
        </row>
        <row r="2435">
          <cell r="A2435">
            <v>10510</v>
          </cell>
          <cell r="B2435" t="str">
            <v>CRUZETA DE EUCALIPTO TRATADO, OU EQUIVALENTE DA REGIAO, *2,4* M, SECAO *9 X 11,5* CM</v>
          </cell>
          <cell r="C2435" t="str">
            <v>UN</v>
          </cell>
          <cell r="D2435">
            <v>65.62</v>
          </cell>
        </row>
        <row r="2436">
          <cell r="A2436">
            <v>10511</v>
          </cell>
          <cell r="B2436" t="str">
            <v>CIMENTO PORTLAND COMPOSTO CP II-32 (SACO DE 50 KG)</v>
          </cell>
          <cell r="C2436" t="str">
            <v>50KG</v>
          </cell>
          <cell r="D2436">
            <v>23.2</v>
          </cell>
        </row>
        <row r="2437">
          <cell r="A2437">
            <v>10512</v>
          </cell>
          <cell r="B2437" t="str">
            <v>MOTORISTA DE CAMINHAO - PISO MENSAL (ENCARGO SOCIAL MENSALISTA)</v>
          </cell>
          <cell r="C2437" t="str">
            <v>MES</v>
          </cell>
          <cell r="D2437">
            <v>1831.44</v>
          </cell>
        </row>
        <row r="2438">
          <cell r="A2438">
            <v>10515</v>
          </cell>
          <cell r="B2438" t="str">
            <v>REVESTIMENTO EM CERAMICA ESMALTADA EXTRA, PEI MAIOR OU IGUAL 4, FORMATO MAIOR A 2025 CM2</v>
          </cell>
          <cell r="C2438" t="str">
            <v>M2</v>
          </cell>
          <cell r="D2438">
            <v>40.69</v>
          </cell>
        </row>
        <row r="2439">
          <cell r="A2439">
            <v>10518</v>
          </cell>
          <cell r="B2439" t="str">
            <v>RETARDO PARA CORDEL DETONANTE</v>
          </cell>
          <cell r="C2439" t="str">
            <v>UN</v>
          </cell>
          <cell r="D2439">
            <v>60.41</v>
          </cell>
        </row>
        <row r="2440">
          <cell r="A2440">
            <v>10521</v>
          </cell>
          <cell r="B2440" t="str">
            <v>CAIXA DE INCENDIO/ABRIGO PARA MANGUEIRA, DE EMBUTIR/INTERNA, COM 75 X 45 X 17 CM, EM CHAPA DE ACO, PORTA COM VENTILACAO, VISOR COM A INSCRICAO "INCENDIO", SUPORTE/CESTA INTERNA PARA A MANGUEIRA, PINTURA ELETROSTATICA VERMELHA</v>
          </cell>
          <cell r="C2440" t="str">
            <v>UN</v>
          </cell>
          <cell r="D2440">
            <v>200.45</v>
          </cell>
        </row>
        <row r="2441">
          <cell r="A2441">
            <v>10527</v>
          </cell>
          <cell r="B2441" t="str">
            <v>LOCACAO DE ANDAIME METALICO TUBULAR DE ENCAIXE, TIPO DE TORRE, COM LARGURA DE 1 ATE 1,5 M E ALTURA DE *1,00* M</v>
          </cell>
          <cell r="C2441" t="str">
            <v>M/MES</v>
          </cell>
          <cell r="D2441">
            <v>15</v>
          </cell>
        </row>
        <row r="2442">
          <cell r="A2442">
            <v>10531</v>
          </cell>
          <cell r="B2442" t="str">
            <v>!EM PROCESSO DE DESATIVACAO! BETONEIRA 320 L COM MOTOR ELETRICO TRIFASICO, POTENCIA DE 3 HP, COM CARREGADOR MECANICO (LOCACAO)</v>
          </cell>
          <cell r="C2442" t="str">
            <v>H</v>
          </cell>
          <cell r="D2442">
            <v>0.92</v>
          </cell>
        </row>
        <row r="2443">
          <cell r="A2443">
            <v>10532</v>
          </cell>
          <cell r="B2443" t="str">
            <v>!EM PROCESSO DE DESATIVACAO! BETONEIRA DE 320 A 600 LITROS COM CARREGADOR E MOTOR ELETRICO TRIFASICO (LOCACAO)</v>
          </cell>
          <cell r="C2443" t="str">
            <v>H</v>
          </cell>
          <cell r="D2443">
            <v>0.89</v>
          </cell>
        </row>
        <row r="2444">
          <cell r="A2444">
            <v>10535</v>
          </cell>
          <cell r="B2444" t="str">
            <v>BETONEIRA CAPACIDADE NOMINAL 400 L, CAPACIDADE DE MISTURA  280 L, MOTOR ELETRICO TRIFASICO 220/380 V POTENCIA 2 CV, SEM CARREGADOR</v>
          </cell>
          <cell r="C2444" t="str">
            <v>UN</v>
          </cell>
          <cell r="D2444">
            <v>3400</v>
          </cell>
        </row>
        <row r="2445">
          <cell r="A2445">
            <v>10537</v>
          </cell>
          <cell r="B2445" t="str">
            <v>BETONEIRA CAPACIDADE NOMINAL 400 L, CAPACIDADE DE MISTURA 310 L, MOTOR A DIESEL POTENCIA 5 CV, SEM CARREGADOR</v>
          </cell>
          <cell r="C2445" t="str">
            <v>UN</v>
          </cell>
          <cell r="D2445">
            <v>4636.67</v>
          </cell>
        </row>
        <row r="2446">
          <cell r="A2446">
            <v>10541</v>
          </cell>
          <cell r="B2446" t="str">
            <v>CALHA/CANALETA DE CONCRETO SIMPLES, TIPO MEIA CANA, D = 30 CM, PARA AGUA PLUVIAL</v>
          </cell>
          <cell r="C2446" t="str">
            <v>M</v>
          </cell>
          <cell r="D2446">
            <v>19.22</v>
          </cell>
        </row>
        <row r="2447">
          <cell r="A2447">
            <v>10542</v>
          </cell>
          <cell r="B2447" t="str">
            <v>CALHA/CANALETA DE CONCRETO SIMPLES, TIPO MEIA CANA, D= 40 CM, PARA AGUA PLUVIAL</v>
          </cell>
          <cell r="C2447" t="str">
            <v>M</v>
          </cell>
          <cell r="D2447">
            <v>26.48</v>
          </cell>
        </row>
        <row r="2448">
          <cell r="A2448">
            <v>10543</v>
          </cell>
          <cell r="B2448" t="str">
            <v>CALHA/CANALETA DE CONCRETO SIMPLES, TIPO MEIA CANA, D = 50 CM, PARA AGUA PLUVIAL</v>
          </cell>
          <cell r="C2448" t="str">
            <v>M</v>
          </cell>
          <cell r="D2448">
            <v>37.29</v>
          </cell>
        </row>
        <row r="2449">
          <cell r="A2449">
            <v>10544</v>
          </cell>
          <cell r="B2449" t="str">
            <v>CALHA/CANALETA DE CONCRETO SIMPLES, TIPO MEIA CANA, D = 60 CM, PARA AGUA PLUVIAL</v>
          </cell>
          <cell r="C2449" t="str">
            <v>M</v>
          </cell>
          <cell r="D2449">
            <v>44.84</v>
          </cell>
        </row>
        <row r="2450">
          <cell r="A2450">
            <v>10545</v>
          </cell>
          <cell r="B2450" t="str">
            <v>CALHA/CANALETA DE CONCRETO SIMPLES, TIPO MEIA CANA, D = 80 CM, PARA AGUA PLUVIAL</v>
          </cell>
          <cell r="C2450" t="str">
            <v>M</v>
          </cell>
          <cell r="D2450">
            <v>68.78</v>
          </cell>
        </row>
        <row r="2451">
          <cell r="A2451">
            <v>10553</v>
          </cell>
          <cell r="B2451" t="str">
            <v>PORTA DE MADEIRA, FOLHA MEDIA (NBR 15930) DE 60 X 210 CM, E = 35 MM, NUCLEO SARRAFEADO, CAPA LISA EM HDF, ACABAMENTO EM PRIMER PARA PINTURA</v>
          </cell>
          <cell r="C2451" t="str">
            <v>UN</v>
          </cell>
          <cell r="D2451">
            <v>189.57</v>
          </cell>
        </row>
        <row r="2452">
          <cell r="A2452">
            <v>10554</v>
          </cell>
          <cell r="B2452" t="str">
            <v>PORTA DE MADEIRA, FOLHA MEDIA (NBR 15930) DE 70 X 210 CM, E = 35 MM, NUCLEO SARRAFEADO, CAPA LISA EM HDF, ACABAMENTO EM PRIMER PARA PINTURA</v>
          </cell>
          <cell r="C2452" t="str">
            <v>UN</v>
          </cell>
          <cell r="D2452">
            <v>211.86</v>
          </cell>
        </row>
        <row r="2453">
          <cell r="A2453">
            <v>10555</v>
          </cell>
          <cell r="B2453" t="str">
            <v>PORTA DE MADEIRA, FOLHA MEDIA (NBR 15930) DE 80 X 210 CM, E = 35 MM, NUCLEO SARRAFEADO, CAPA LISA EM HDF, ACABAMENTO EM PRIMER PARA PINTURA</v>
          </cell>
          <cell r="C2453" t="str">
            <v>UN</v>
          </cell>
          <cell r="D2453">
            <v>204.48</v>
          </cell>
        </row>
        <row r="2454">
          <cell r="A2454">
            <v>10556</v>
          </cell>
          <cell r="B2454" t="str">
            <v>PORTA DE MADEIRA, FOLHA MEDIA (NBR 15930) DE 90 X 210 CM, E = 35 MM, NUCLEO SARRAFEADO, CAPA LISA EM HDF, ACABAMENTO EM PRIMER PARA PINTURA</v>
          </cell>
          <cell r="C2454" t="str">
            <v>UN</v>
          </cell>
          <cell r="D2454">
            <v>217.23</v>
          </cell>
        </row>
        <row r="2455">
          <cell r="A2455">
            <v>10559</v>
          </cell>
          <cell r="B2455" t="str">
            <v>ROCADEIRA COSTAL COM MOTOR A GASOLINA DE *32* CC</v>
          </cell>
          <cell r="C2455" t="str">
            <v>UN</v>
          </cell>
          <cell r="D2455">
            <v>2171</v>
          </cell>
        </row>
        <row r="2456">
          <cell r="A2456">
            <v>10560</v>
          </cell>
          <cell r="B2456" t="str">
            <v>CARVAO ANTRACITO PARA FILTRO, GRAO VARIANDO DE 0,8 ATE 1,1 MM, COEFICIENTE DE UNIFORMIDADE MENOR QUE 1,7 MM</v>
          </cell>
          <cell r="C2456" t="str">
            <v>M3</v>
          </cell>
          <cell r="D2456">
            <v>1236.05</v>
          </cell>
        </row>
        <row r="2457">
          <cell r="A2457">
            <v>10561</v>
          </cell>
          <cell r="B2457" t="str">
            <v>HEXAMETAFOSFATO DE SODIO</v>
          </cell>
          <cell r="C2457" t="str">
            <v>KG</v>
          </cell>
          <cell r="D2457">
            <v>0.28999999999999998</v>
          </cell>
        </row>
        <row r="2458">
          <cell r="A2458">
            <v>10567</v>
          </cell>
          <cell r="B2458" t="str">
            <v>TABUA MADEIRA 3A QUALIDADE 2,5 X 23,0CM (1 X 9") NAO APARELHADA</v>
          </cell>
          <cell r="C2458" t="str">
            <v>M</v>
          </cell>
          <cell r="D2458">
            <v>4.24</v>
          </cell>
        </row>
        <row r="2459">
          <cell r="A2459">
            <v>10569</v>
          </cell>
          <cell r="B2459" t="str">
            <v>CAIXA DE PASSAGEM OCTOGONAL 4 X4, EM ACO ESMALTADA, COM FUNDO MOVEL SIMPLES</v>
          </cell>
          <cell r="C2459" t="str">
            <v>UN</v>
          </cell>
          <cell r="D2459">
            <v>2.81</v>
          </cell>
        </row>
        <row r="2460">
          <cell r="A2460">
            <v>10571</v>
          </cell>
          <cell r="B2460" t="str">
            <v>DIVISORIA (N3) PAINEL/VIDRO/PAINEL VERMICULITA E=35MM - MONTANTE/RODAPE DUPLO ALUMINIO ANOD NATURAL - COLOCADA</v>
          </cell>
          <cell r="C2460" t="str">
            <v>M2</v>
          </cell>
          <cell r="D2460">
            <v>270.45999999999998</v>
          </cell>
        </row>
        <row r="2461">
          <cell r="A2461">
            <v>10575</v>
          </cell>
          <cell r="B2461" t="str">
            <v>BOMBA CENTRIFUGA MOTOR ELETRICO MONOFASICO 0,50 CV DIAMETRO DE SUCCAO X ELEVACAO 3/4" X 3/4", MONOESTAGIO, DIAMETRO DOS ROTORES 114 MM, HM/Q: 2 M / 2,99 M3/H A 24 M / 0,71 M3/H</v>
          </cell>
          <cell r="C2461" t="str">
            <v>UN</v>
          </cell>
          <cell r="D2461">
            <v>681.19</v>
          </cell>
        </row>
        <row r="2462">
          <cell r="A2462">
            <v>10577</v>
          </cell>
          <cell r="B2462" t="str">
            <v>ELEMENTO VAZADO DE CONCRETO, QUADRICULADO, 25 FUROS *50 X 50 X 5* CM</v>
          </cell>
          <cell r="C2462" t="str">
            <v>UN</v>
          </cell>
          <cell r="D2462">
            <v>14.56</v>
          </cell>
        </row>
        <row r="2463">
          <cell r="A2463">
            <v>10578</v>
          </cell>
          <cell r="B2463" t="str">
            <v>ELEMENTO VAZADO DE CONCRETO, QUADRICULADO, 16 FUROS *33 X 33 X 10* CM</v>
          </cell>
          <cell r="C2463" t="str">
            <v>UN</v>
          </cell>
          <cell r="D2463">
            <v>10</v>
          </cell>
        </row>
        <row r="2464">
          <cell r="A2464">
            <v>10579</v>
          </cell>
          <cell r="B2464" t="str">
            <v>ELEMENTO VAZADO DE CONCRETO, VENEZIANA *39 X 29 X 10* CM</v>
          </cell>
          <cell r="C2464" t="str">
            <v>UN</v>
          </cell>
          <cell r="D2464">
            <v>13.32</v>
          </cell>
        </row>
        <row r="2465">
          <cell r="A2465">
            <v>10582</v>
          </cell>
          <cell r="B2465" t="str">
            <v>ELEMENTO VAZADO DE CONCRETO, VENEZIANA *40 X 10 X 10* CM</v>
          </cell>
          <cell r="C2465" t="str">
            <v>UN</v>
          </cell>
          <cell r="D2465">
            <v>4.66</v>
          </cell>
        </row>
        <row r="2466">
          <cell r="A2466">
            <v>10583</v>
          </cell>
          <cell r="B2466" t="str">
            <v>ELEMENTO VAZADO DE CONCRETO, VENEZIANA *39 X 22 X 15* CM</v>
          </cell>
          <cell r="C2466" t="str">
            <v>UN</v>
          </cell>
          <cell r="D2466">
            <v>8.16</v>
          </cell>
        </row>
        <row r="2467">
          <cell r="A2467">
            <v>10587</v>
          </cell>
          <cell r="B2467" t="str">
            <v>BOMBA SUBMERSA PARA POCOS TUBULARES PROFUNDOS DIAMETRO DE 4 POLEGADAS, ELETRICA, MONOFASICA, POTENCIA 0,49 HP, 13 ESTAGIOS, BOCAL DE DESCARGA DIAMETRO DE UMA POLEGADA E MEIA, HM/Q = 18 M / 1,90 M3/H A 85 M / 0,60 M3/H</v>
          </cell>
          <cell r="C2467" t="str">
            <v>UN</v>
          </cell>
          <cell r="D2467">
            <v>2452.71</v>
          </cell>
        </row>
        <row r="2468">
          <cell r="A2468">
            <v>10588</v>
          </cell>
          <cell r="B2468" t="str">
            <v>BOMBA SUBMERSIVEL, ELETRICA, TRIFASICA, POTENCIA 0,98 HP, DIAMETRO DO ROTOR 142 MM SEMIABERTO, BOCAL DE SAIDA DIAMETRO DE 2 POLEGADAS, HM/Q = 2 M / 32 M3/H A 8 M / 16 M3/H</v>
          </cell>
          <cell r="C2468" t="str">
            <v>UN</v>
          </cell>
          <cell r="D2468">
            <v>2546.2199999999998</v>
          </cell>
        </row>
        <row r="2469">
          <cell r="A2469">
            <v>10589</v>
          </cell>
          <cell r="B2469" t="str">
            <v>BOMBA SUBMERSIVEL, ELETRICA, TRIFASICA, POTENCIA 1,97 HP, DIAMETRO DO ROTOR 144 MM SEMIABERTO, BOCAL DE SAIDA DIAMETRO DE 2 POLEGADAS, HM/Q = 2 M / 26,8 M3/H A 28 M / 4,6 M3/H</v>
          </cell>
          <cell r="C2469" t="str">
            <v>UN</v>
          </cell>
          <cell r="D2469">
            <v>4131.74</v>
          </cell>
        </row>
        <row r="2470">
          <cell r="A2470">
            <v>10592</v>
          </cell>
          <cell r="B2470" t="str">
            <v>BOMBA SUBMERSIVEL, ELETRICA, TRIFASICA, POTENCIA 0,99 HP, DIAMETRO ROTOR 98 MM SEMIABERTO, BOCAL DE SAIDA DIAMETRO 2 POLEGADAS, HM/Q = 2 M / 28,90 M3/H A 14 M / 7 M3/H</v>
          </cell>
          <cell r="C2470" t="str">
            <v>UN</v>
          </cell>
          <cell r="D2470">
            <v>3075.5</v>
          </cell>
        </row>
        <row r="2471">
          <cell r="A2471">
            <v>10597</v>
          </cell>
          <cell r="B2471" t="str">
            <v>MOTONIVELADORA - POTENCIA 185HP PESO OPERACIONAL 14,7T.</v>
          </cell>
          <cell r="C2471" t="str">
            <v>UN</v>
          </cell>
          <cell r="D2471">
            <v>869739.49</v>
          </cell>
        </row>
        <row r="2472">
          <cell r="A2472">
            <v>10598</v>
          </cell>
          <cell r="B2472" t="str">
            <v>TRATOR DE PNEUS COM POTENCIA DE 50 CV, TRACAO 4 X 2, PESO COM LASTRO DE 2714 KG</v>
          </cell>
          <cell r="C2472" t="str">
            <v>UN</v>
          </cell>
          <cell r="D2472">
            <v>80158.05</v>
          </cell>
        </row>
        <row r="2473">
          <cell r="A2473">
            <v>10601</v>
          </cell>
          <cell r="B2473" t="str">
            <v>USINA DE ASFALTO A QUENTE, FIXA, TIPO CONTRA FLUXO, CAPACIDADE DE 100 A 140 T/H, POTENCIA DE 280 KW, COM MISTURADOR EXTERNO ROTATIVO</v>
          </cell>
          <cell r="C2473" t="str">
            <v>UN</v>
          </cell>
          <cell r="D2473">
            <v>2266271.06</v>
          </cell>
        </row>
        <row r="2474">
          <cell r="A2474">
            <v>10604</v>
          </cell>
          <cell r="B2474" t="str">
            <v>ELEMENTO VAZADO DE CONCRETO, QUADRICULADO, 1 FURO *20 X 10 X 7* CM</v>
          </cell>
          <cell r="C2474" t="str">
            <v>UN</v>
          </cell>
          <cell r="D2474">
            <v>3.6</v>
          </cell>
        </row>
        <row r="2475">
          <cell r="A2475">
            <v>10605</v>
          </cell>
          <cell r="B2475" t="str">
            <v>ELEMENTO VAZADO DE CONCRETO, QUADRICULADO, 1 FURO *10 X 10 X 10* CM</v>
          </cell>
          <cell r="C2475" t="str">
            <v>UN</v>
          </cell>
          <cell r="D2475">
            <v>1.81</v>
          </cell>
        </row>
        <row r="2476">
          <cell r="A2476">
            <v>10608</v>
          </cell>
          <cell r="B2476" t="str">
            <v>MESA VIBRATORIA COM DIMENSOES DE 2,0 X 1,0 M, COM MOTOR ELETRICO DE 2 POLOS E POTENCIA DE 3 CV</v>
          </cell>
          <cell r="C2476" t="str">
            <v>UN</v>
          </cell>
          <cell r="D2476">
            <v>4280.6099999999997</v>
          </cell>
        </row>
        <row r="2477">
          <cell r="A2477">
            <v>10609</v>
          </cell>
          <cell r="B2477" t="str">
            <v>CAVALO MECANICO TRACAO 4X2, PESO BRUTO TOTAL COMBINADO 56000 KG, CAPACIDADE MAXIMA DE TRACAO 80000 KG, POTENCIA 400 CV (INCLUI CABINE E CHASSI, NAO INCLUI SEMIRREBOQUE)</v>
          </cell>
          <cell r="C2477" t="str">
            <v>UN</v>
          </cell>
          <cell r="D2477">
            <v>346235.04</v>
          </cell>
        </row>
        <row r="2478">
          <cell r="A2478">
            <v>10610</v>
          </cell>
          <cell r="B2478" t="str">
            <v>BLOCO ESTRUTURAL CERAMICO - 14 X 19 X 29 CM - 4,0 MPA -  NBR 15270</v>
          </cell>
          <cell r="C2478" t="str">
            <v>UN</v>
          </cell>
          <cell r="D2478">
            <v>1.29</v>
          </cell>
        </row>
        <row r="2479">
          <cell r="A2479">
            <v>10615</v>
          </cell>
          <cell r="B2479" t="str">
            <v>VEICULO DE PASSEIO COM MOTOR 1.0 FLEX, POTENCIA 72/76 CV, 4 PORTAS</v>
          </cell>
          <cell r="C2479" t="str">
            <v>UN</v>
          </cell>
          <cell r="D2479">
            <v>39216.699999999997</v>
          </cell>
        </row>
        <row r="2480">
          <cell r="A2480">
            <v>10617</v>
          </cell>
          <cell r="B2480" t="str">
            <v>TIJOLO CERAMICO REFRATARIO 6,3 X 11,4 X 22,9 CM</v>
          </cell>
          <cell r="C2480" t="str">
            <v>UN</v>
          </cell>
          <cell r="D2480">
            <v>3.27</v>
          </cell>
        </row>
        <row r="2481">
          <cell r="A2481">
            <v>10629</v>
          </cell>
          <cell r="B2481" t="str">
            <v>DIVISORIA EM MARMORE, COM DUAS FACES POLIDAS, BRANCO COMUM, E=  *3,0* CM</v>
          </cell>
          <cell r="C2481" t="str">
            <v>M2</v>
          </cell>
          <cell r="D2481">
            <v>167.67</v>
          </cell>
        </row>
        <row r="2482">
          <cell r="A2482">
            <v>10630</v>
          </cell>
          <cell r="B2482" t="str">
            <v>CAVALO MECANICO TRACAO 4X2, PESO BRUTO TOTAL COMBINADO 49000 KG, CAPACIDADE MAXIMA DE TRACAO 66000 KG, POTENCIA 310 CV (INCLUI CABINE E CHASSI, NAO INCLUI SEMIRREBOQUE)</v>
          </cell>
          <cell r="C2482" t="str">
            <v>UN</v>
          </cell>
          <cell r="D2482">
            <v>304011.24</v>
          </cell>
        </row>
        <row r="2483">
          <cell r="A2483">
            <v>10634</v>
          </cell>
          <cell r="B2483" t="str">
            <v>EMPILHADEIRA SOBRE PNEUS COM TORRE DE TRES ESTAGIOS, 4,80M DE ELEVACAO, C/ DESLOCADOR LATERAL DOS GARFOS, MOTOR GLP 2.4L, CAPACIDADE NOMINAL DE CARGA DE 2,5T</v>
          </cell>
          <cell r="C2483" t="str">
            <v>UN</v>
          </cell>
          <cell r="D2483">
            <v>120000</v>
          </cell>
        </row>
        <row r="2484">
          <cell r="A2484">
            <v>10635</v>
          </cell>
          <cell r="B2484" t="str">
            <v>EMPILHADEIRA SOBRE PNEUS COM TORRE DE TRES ESTAGIOS, 4,80M DE ELEVACAO, C/ DESLOCADOR LATERAL DOS GARFOS, MOTOR GLP 2.2L, CAPACIDADE NOMINAL DE CARGA DE 3T</v>
          </cell>
          <cell r="C2484" t="str">
            <v>UN</v>
          </cell>
          <cell r="D2484">
            <v>140136.73000000001</v>
          </cell>
        </row>
        <row r="2485">
          <cell r="A2485">
            <v>10636</v>
          </cell>
          <cell r="B2485" t="str">
            <v>EMPILHADEIRA SOBRE PNEUS COM TORRE DE TRES ESTAGIOS, 4,80M DE ELEVACAO, C/ DESLOCADOR LATERAL DOS GARFOS, MOTOR GLP 4.3L, CAPACIDADE NOMINAL DE CARGA DE 4T</v>
          </cell>
          <cell r="C2485" t="str">
            <v>UN</v>
          </cell>
          <cell r="D2485">
            <v>264269.38</v>
          </cell>
        </row>
        <row r="2486">
          <cell r="A2486">
            <v>10637</v>
          </cell>
          <cell r="B2486" t="str">
            <v>EMPILHADEIRA SOBRE PNEUS COM TORRE DE TRES ESTAGIOS, 4,80M DE ELEVACAO, C/ DESLOCADOR LATERAL DOS GARFOS, MOTOR GLP 4.3L, CAPACIDADE NOMINAL DE CARGA DE 5T</v>
          </cell>
          <cell r="C2486" t="str">
            <v>UN</v>
          </cell>
          <cell r="D2486">
            <v>276428.56</v>
          </cell>
        </row>
        <row r="2487">
          <cell r="A2487">
            <v>10638</v>
          </cell>
          <cell r="B2487" t="str">
            <v>EMPILHADEIRA SOBRE PNEUS COM TORRE DE TRES ESTAGIOS, 4,70M DE ELEVACAO, C/ DESLOCADOR LATERAL DOS GARFOS, MOTOR GLP 4.3L, CAPACIDADE NOMINAL DE CARGA DE 6T</v>
          </cell>
          <cell r="C2487" t="str">
            <v>UN</v>
          </cell>
          <cell r="D2487">
            <v>405428.56</v>
          </cell>
        </row>
        <row r="2488">
          <cell r="A2488">
            <v>10640</v>
          </cell>
          <cell r="B2488" t="str">
            <v>REGUA VIBRATORIA DE CONCRETO TRELICADA, EQUIPADA COM MOTOR A GASOLINA DE 9 HP</v>
          </cell>
          <cell r="C2488" t="str">
            <v>UN</v>
          </cell>
          <cell r="D2488">
            <v>16714.34</v>
          </cell>
        </row>
        <row r="2489">
          <cell r="A2489">
            <v>10642</v>
          </cell>
          <cell r="B2489" t="str">
            <v>ROLO COMPACTADOR DE PNEUS, ESTATICO, PRESSAO VARIAVEL, POTENCIA 111 HP, PESO SEM/COM LASTRO 9,5/26,0 T, LARGURA DE ROLAGEM 1,90 M</v>
          </cell>
          <cell r="C2489" t="str">
            <v>UN</v>
          </cell>
          <cell r="D2489">
            <v>330000</v>
          </cell>
        </row>
        <row r="2490">
          <cell r="A2490">
            <v>10646</v>
          </cell>
          <cell r="B2490" t="str">
            <v>ROLO COMPACTADOR VIBRATORIO DE UM CILINDRO, ACO LISO, POTENCIA 80 HP, PESO OPERACIONAL MAXIMO 8,1 T, IMPACTO DINAMICO 16,15/9,5 T, LARGURA TRABALHO 1,68 M</v>
          </cell>
          <cell r="C2490" t="str">
            <v>UN</v>
          </cell>
          <cell r="D2490">
            <v>211152.77</v>
          </cell>
        </row>
        <row r="2491">
          <cell r="A2491">
            <v>10658</v>
          </cell>
          <cell r="B2491" t="str">
            <v>ALISADORA DE CONCRETO COM MOTOR A GASOLINA DE 5,5 HP, PESO COM MOTOR DE 78 KG, 4 PAS</v>
          </cell>
          <cell r="C2491" t="str">
            <v>UN</v>
          </cell>
          <cell r="D2491">
            <v>9200</v>
          </cell>
        </row>
        <row r="2492">
          <cell r="A2492">
            <v>10664</v>
          </cell>
          <cell r="B2492" t="str">
            <v>ROCADEIRA DESLOCAVEL, LARGURA DE TRABALHO DE 1,3 M</v>
          </cell>
          <cell r="C2492" t="str">
            <v>UN</v>
          </cell>
          <cell r="D2492">
            <v>5900.31</v>
          </cell>
        </row>
        <row r="2493">
          <cell r="A2493">
            <v>10667</v>
          </cell>
          <cell r="B2493" t="str">
            <v>CONTAINER ALMOXARIFADO, DE *2,40* X *6,00* M, PADRAO SIMPLES, SEM REVESTIMENTO E SEM DIVISORIAS INTERNOS E SEM SANITARIO, PARA USO EM CANTEIRO DE OBRAS</v>
          </cell>
          <cell r="C2493" t="str">
            <v>UN</v>
          </cell>
          <cell r="D2493">
            <v>9510</v>
          </cell>
        </row>
        <row r="2494">
          <cell r="A2494">
            <v>10685</v>
          </cell>
          <cell r="B2494" t="str">
            <v>ESCAVADEIRA HIDRAULICA SOBRE ESTEIRAS, CACAMBA 0,80M3, PESO OPERACIONAL 17T, POTENCIA BRUTA 111HP</v>
          </cell>
          <cell r="C2494" t="str">
            <v>UN</v>
          </cell>
          <cell r="D2494">
            <v>410000</v>
          </cell>
        </row>
        <row r="2495">
          <cell r="A2495">
            <v>10691</v>
          </cell>
          <cell r="B2495" t="str">
            <v>SOLVENTE PARA COLA (PARA LAMINADO MELAMINICO) A BASE DE RESINA SINTETICA</v>
          </cell>
          <cell r="C2495" t="str">
            <v>L</v>
          </cell>
          <cell r="D2495">
            <v>26.33</v>
          </cell>
        </row>
        <row r="2496">
          <cell r="A2496">
            <v>10698</v>
          </cell>
          <cell r="B2496" t="str">
            <v>DIVISORIA, PLACA  PRE-MOLDADA EM GRANILITE, MARMORITE OU GRANITINA,  E = *3 CM</v>
          </cell>
          <cell r="C2496" t="str">
            <v>M2</v>
          </cell>
          <cell r="D2496">
            <v>148.26</v>
          </cell>
        </row>
        <row r="2497">
          <cell r="A2497">
            <v>10700</v>
          </cell>
          <cell r="B2497" t="str">
            <v>ARADO REVERSIVEL COM 3 DISCOS DE 26" X 6MM REBOCAVEL</v>
          </cell>
          <cell r="C2497" t="str">
            <v>UN</v>
          </cell>
          <cell r="D2497">
            <v>13148.03</v>
          </cell>
        </row>
        <row r="2498">
          <cell r="A2498">
            <v>10708</v>
          </cell>
          <cell r="B2498" t="str">
            <v>CARPETE DE POLIESTER EM MANTA PARA TRAFEGO COMERCIAL PESADO, E = 4 A 5 MM (INSTALADO)</v>
          </cell>
          <cell r="C2498" t="str">
            <v>M2</v>
          </cell>
          <cell r="D2498">
            <v>41.81</v>
          </cell>
        </row>
        <row r="2499">
          <cell r="A2499">
            <v>10709</v>
          </cell>
          <cell r="B2499" t="str">
            <v>CARPETE DE NYLON EM MANTA PARA TRAFEGO COMERCIAL PESADO, E = 9 A 10 MM (INSTALADO)</v>
          </cell>
          <cell r="C2499" t="str">
            <v>M2</v>
          </cell>
          <cell r="D2499">
            <v>132.68</v>
          </cell>
        </row>
        <row r="2500">
          <cell r="A2500">
            <v>10710</v>
          </cell>
          <cell r="B2500" t="str">
            <v>CARPETE DE NYLON EM MANTA PARA TRAFEGO COMERCIAL PESADO, E = 6 A 7 MM (INSTALADO)</v>
          </cell>
          <cell r="C2500" t="str">
            <v>M2</v>
          </cell>
          <cell r="D2500">
            <v>108</v>
          </cell>
        </row>
        <row r="2501">
          <cell r="A2501">
            <v>10712</v>
          </cell>
          <cell r="B2501" t="str">
            <v>GUINDAUTO HIDRAULICO, CAPACIDADE MAXIMA DE CARGA 3300 KG, MOMENTO MAXIMO DE CARGA 5,8 TM , ALCANCE MAXIMO HORIZONTAL  7,60 M, PARA MONTAGEM SOBRE CHASSI DE CAMINHAO PBT MINIMO 8000 KG (INCLUI MONTAGEM, NAO INCLUI CAMINHAO)</v>
          </cell>
          <cell r="C2501" t="str">
            <v>UN</v>
          </cell>
          <cell r="D2501">
            <v>36968.75</v>
          </cell>
        </row>
        <row r="2502">
          <cell r="A2502">
            <v>10730</v>
          </cell>
          <cell r="B2502" t="str">
            <v>PEDRA ARDOSIA, CINZA, 30  X  30,  E= *1 CM</v>
          </cell>
          <cell r="C2502" t="str">
            <v>M2</v>
          </cell>
          <cell r="D2502">
            <v>64.78</v>
          </cell>
        </row>
        <row r="2503">
          <cell r="A2503">
            <v>10731</v>
          </cell>
          <cell r="B2503" t="str">
            <v>PEDRA ARDOSIA, CINZA, *40 X 40* CM, E= *1 CM</v>
          </cell>
          <cell r="C2503" t="str">
            <v>M2</v>
          </cell>
          <cell r="D2503">
            <v>67</v>
          </cell>
        </row>
        <row r="2504">
          <cell r="A2504">
            <v>10734</v>
          </cell>
          <cell r="B2504" t="str">
            <v>PEDRA GRANITICA, SERRADA, TIPO MIRACEMA, MADEIRA, PADUANA, RACHINHA, SANTA ISABEL OU OUTRAS SIMILARES, *11,5 X  *23 CM, E=  *1,0 A *2,0 CM</v>
          </cell>
          <cell r="C2504" t="str">
            <v>M2</v>
          </cell>
          <cell r="D2504">
            <v>125.25</v>
          </cell>
        </row>
        <row r="2505">
          <cell r="A2505">
            <v>10737</v>
          </cell>
          <cell r="B2505" t="str">
            <v>PEDRA GRANITICA OU BASALTO, CACO, RETALHO, CAVACO, TIPO MIRACEMA, MADEIRA, PADUANA, RACHINHA, SANTA ISABEL OU OUTRAS SIMILARES, E=  *1,0 A *2,0 CM</v>
          </cell>
          <cell r="C2505" t="str">
            <v>M2</v>
          </cell>
          <cell r="D2505">
            <v>210.55</v>
          </cell>
        </row>
        <row r="2506">
          <cell r="A2506">
            <v>10740</v>
          </cell>
          <cell r="B2506" t="str">
            <v>TALHA ELETRICA 3 T, VELOCIDADE  2,1 M / MIN, POTENCIA 1,3 KW</v>
          </cell>
          <cell r="C2506" t="str">
            <v>UN</v>
          </cell>
          <cell r="D2506">
            <v>9133.7900000000009</v>
          </cell>
        </row>
        <row r="2507">
          <cell r="A2507">
            <v>10742</v>
          </cell>
          <cell r="B2507" t="str">
            <v>TALHA MANUAL DE CORRENTE, CAPACIDADE DE 2 T COM ELEVACAO DE 3 M</v>
          </cell>
          <cell r="C2507" t="str">
            <v>UN</v>
          </cell>
          <cell r="D2507">
            <v>963.88</v>
          </cell>
        </row>
        <row r="2508">
          <cell r="A2508">
            <v>10743</v>
          </cell>
          <cell r="B2508" t="str">
            <v>TROLEY MANUAL CAPACIDADE 1 T</v>
          </cell>
          <cell r="C2508" t="str">
            <v>UN</v>
          </cell>
          <cell r="D2508">
            <v>533.61</v>
          </cell>
        </row>
        <row r="2509">
          <cell r="A2509">
            <v>10747</v>
          </cell>
          <cell r="B2509" t="str">
            <v>MARTELO PERFURADOR PNEUMATICO MANUAL, PESO DE 25 KG, COM SILENCIADOR</v>
          </cell>
          <cell r="C2509" t="str">
            <v>UN</v>
          </cell>
          <cell r="D2509">
            <v>17887.060000000001</v>
          </cell>
        </row>
        <row r="2510">
          <cell r="A2510">
            <v>10749</v>
          </cell>
          <cell r="B2510" t="str">
            <v>LOCACAO DE ESCORA METALICA TELESCOPICA, COM ALTURA REGULAVEL DE *1,80* A *3,20* M, COM CAPACIDADE DE CARGA DE NO MINIMO 1000 KGF (10 KN), INCLUSO TRIPE E FORCADO</v>
          </cell>
          <cell r="C2510" t="str">
            <v>MES</v>
          </cell>
          <cell r="D2510">
            <v>6.87</v>
          </cell>
        </row>
        <row r="2511">
          <cell r="A2511">
            <v>10765</v>
          </cell>
          <cell r="B2511" t="str">
            <v>CURVA PVC LONGA 45G, DN 50 MM, PARA ESGOTO PREDIAL</v>
          </cell>
          <cell r="C2511" t="str">
            <v>UN</v>
          </cell>
          <cell r="D2511">
            <v>7.28</v>
          </cell>
        </row>
        <row r="2512">
          <cell r="A2512">
            <v>10767</v>
          </cell>
          <cell r="B2512" t="str">
            <v>CURVA PVC LONGA 45G, DN 75 MM, PARA ESGOTO PREDIAL</v>
          </cell>
          <cell r="C2512" t="str">
            <v>UN</v>
          </cell>
          <cell r="D2512">
            <v>20.02</v>
          </cell>
        </row>
        <row r="2513">
          <cell r="A2513">
            <v>10775</v>
          </cell>
          <cell r="B2513" t="str">
            <v>LOCACAO DE CONTAINER 2,30  X  6,00 M, ALT. 2,50 M, COM 1 SANITARIO, PARA ESCRITORIO, COMPLETO, SEM DIVISORIAS INTERNAS</v>
          </cell>
          <cell r="C2513" t="str">
            <v>MES</v>
          </cell>
          <cell r="D2513">
            <v>515</v>
          </cell>
        </row>
        <row r="2514">
          <cell r="A2514">
            <v>10776</v>
          </cell>
          <cell r="B2514" t="str">
            <v>LOCACAO DE CONTAINER 2,30  X  6,00 M, ALT. 2,50 M, PARA ESCRITORIO, SEM DIVISORIAS INTERNAS E SEM SANITARIO</v>
          </cell>
          <cell r="C2514" t="str">
            <v>MES</v>
          </cell>
          <cell r="D2514">
            <v>402.34</v>
          </cell>
        </row>
        <row r="2515">
          <cell r="A2515">
            <v>10777</v>
          </cell>
          <cell r="B2515" t="str">
            <v>LOCACAO DE CONTAINER 2,30 X 4,30 M, ALT. 2,50 M, PARA SANITARIO, COM 3 BACIAS, 4 CHUVEIROS, 1 LAVATORIO E 1 MICTORIO</v>
          </cell>
          <cell r="C2515" t="str">
            <v>MES</v>
          </cell>
          <cell r="D2515">
            <v>584.73</v>
          </cell>
        </row>
        <row r="2516">
          <cell r="A2516">
            <v>10778</v>
          </cell>
          <cell r="B2516" t="str">
            <v>LOCACAO DE CONTAINER 2,30 X 6,00 M, ALT. 2,50 M,  PARA SANITARIO,  COM 4 BACIAS, 8 CHUVEIROS,1 LAVATORIO E 1 MICTORIO</v>
          </cell>
          <cell r="C2516" t="str">
            <v>MES</v>
          </cell>
          <cell r="D2516">
            <v>643.75</v>
          </cell>
        </row>
        <row r="2517">
          <cell r="A2517">
            <v>10779</v>
          </cell>
          <cell r="B2517" t="str">
            <v>LOCACAO DE CONTAINER 2,30 X 4,30 M, ALT. 2,50 M, P/ SANITARIO, C/ 5 BACIAS, 1 LAVATORIO E 4 MICTORIOS</v>
          </cell>
          <cell r="C2517" t="str">
            <v>MES</v>
          </cell>
          <cell r="D2517">
            <v>643.75</v>
          </cell>
        </row>
        <row r="2518">
          <cell r="A2518">
            <v>10780</v>
          </cell>
          <cell r="B2518" t="str">
            <v>EXTREMIDADE/TUBETE PARA HIDROMETRO PVC, COM ROSCA, CURTA, COM BUCHA LATAO, 1/2"</v>
          </cell>
          <cell r="C2518" t="str">
            <v>UN</v>
          </cell>
          <cell r="D2518">
            <v>4.38</v>
          </cell>
        </row>
        <row r="2519">
          <cell r="A2519">
            <v>10781</v>
          </cell>
          <cell r="B2519" t="str">
            <v>EXTREMIDADE/TUBETE PARA HIDROMETRO PVC, COM ROSCA, CURTA, COM BUCHA LATAO, 3/4"</v>
          </cell>
          <cell r="C2519" t="str">
            <v>UN</v>
          </cell>
          <cell r="D2519">
            <v>5.44</v>
          </cell>
        </row>
        <row r="2520">
          <cell r="A2520">
            <v>10809</v>
          </cell>
          <cell r="B2520" t="str">
            <v>LOCACAO DE TALHA ELETRICA 3 T, VELOCIDADE  2,1 M / MIN, POTENCIA 1,3 KW</v>
          </cell>
          <cell r="C2520" t="str">
            <v>H</v>
          </cell>
          <cell r="D2520">
            <v>1.24</v>
          </cell>
        </row>
        <row r="2521">
          <cell r="A2521">
            <v>10811</v>
          </cell>
          <cell r="B2521" t="str">
            <v>LOCACAO DE TALHA MANUAL DE CORRENTE, CAPACIDADE DE 2 T COM ELEVACAO DE 3 M</v>
          </cell>
          <cell r="C2521" t="str">
            <v>H</v>
          </cell>
          <cell r="D2521">
            <v>1.06</v>
          </cell>
        </row>
        <row r="2522">
          <cell r="A2522">
            <v>10814</v>
          </cell>
          <cell r="B2522" t="str">
            <v>ISCA FORMICIDA GRANULADO</v>
          </cell>
          <cell r="C2522" t="str">
            <v>KG</v>
          </cell>
          <cell r="D2522">
            <v>16</v>
          </cell>
        </row>
        <row r="2523">
          <cell r="A2523">
            <v>10815</v>
          </cell>
          <cell r="B2523" t="str">
            <v>HERBICIDA DE ISOPROPILAMINA DE GLIFOSATO 480 G/L</v>
          </cell>
          <cell r="C2523" t="str">
            <v>L</v>
          </cell>
          <cell r="D2523">
            <v>34.56</v>
          </cell>
        </row>
        <row r="2524">
          <cell r="A2524">
            <v>10818</v>
          </cell>
          <cell r="B2524" t="str">
            <v>CAPIM BRAQUIARIA DECUMBENS/ BRAQUIARINHA, VC *70*% MINIMO</v>
          </cell>
          <cell r="C2524" t="str">
            <v>KG</v>
          </cell>
          <cell r="D2524">
            <v>21.35</v>
          </cell>
        </row>
        <row r="2525">
          <cell r="A2525">
            <v>10826</v>
          </cell>
          <cell r="B2525" t="str">
            <v>MUDA DE ARBUSTO FLORIFERO, CLUSIA/GARDENIA/MOREIA BRANCA/ AZALEIA OU EQUIVALENTE DA REGIAO, H= *50 A 70* CM</v>
          </cell>
          <cell r="C2525" t="str">
            <v>UN</v>
          </cell>
          <cell r="D2525">
            <v>86.2</v>
          </cell>
        </row>
        <row r="2526">
          <cell r="A2526">
            <v>10835</v>
          </cell>
          <cell r="B2526" t="str">
            <v>JOELHO PVC, COM BOLSA E ANEL, 90 GRAUS, DN 40 X *38* MM, SERIE NORMAL, PARA ESGOTO PREDIAL</v>
          </cell>
          <cell r="C2526" t="str">
            <v>UN</v>
          </cell>
          <cell r="D2526">
            <v>3.47</v>
          </cell>
        </row>
        <row r="2527">
          <cell r="A2527">
            <v>10836</v>
          </cell>
          <cell r="B2527" t="str">
            <v>JOELHO PVC COM VISITA, 90 GRAUS, DN 100 X 50 MM, SERIE NORMAL, PARA ESGOTO PREDIAL</v>
          </cell>
          <cell r="C2527" t="str">
            <v>UN</v>
          </cell>
          <cell r="D2527">
            <v>15.54</v>
          </cell>
        </row>
        <row r="2528">
          <cell r="A2528">
            <v>10840</v>
          </cell>
          <cell r="B2528" t="str">
            <v>PISO EM GRANITO, POLIDO, TIPO AMENDOA/ AMARELO CAPRI/ AMARELO DOURADO CARIOCA OU OUTROS EQUIVALENTES DA REGIAO, FORMATO MENOR OU IGUAL A 3025 CM2, E=  *2* CM</v>
          </cell>
          <cell r="C2528" t="str">
            <v>M2</v>
          </cell>
          <cell r="D2528">
            <v>155</v>
          </cell>
        </row>
        <row r="2529">
          <cell r="A2529">
            <v>10841</v>
          </cell>
          <cell r="B2529" t="str">
            <v>PISO EM GRANITO, POLIDO, TIPO ANDORINHA/ QUARTZ/ CASTELO/ CORUMBA OU OUTROS EQUIVALENTES DA REGIAO, FORMATO MENOR OU IGUAL A 3025 CM2, E=  *2* CM</v>
          </cell>
          <cell r="C2529" t="str">
            <v>M2</v>
          </cell>
          <cell r="D2529">
            <v>116.98</v>
          </cell>
        </row>
        <row r="2530">
          <cell r="A2530">
            <v>10842</v>
          </cell>
          <cell r="B2530" t="str">
            <v>PISO EM GRANITO, POLIDO, TIPO PRETO SAO GABRIEL/ TIJUCA OU OUTROS EQUIVALENTES DA REGIAO, FORMATO MENOR OU IGUAL A 3025 CM2, E=  *2* CM</v>
          </cell>
          <cell r="C2530" t="str">
            <v>M2</v>
          </cell>
          <cell r="D2530">
            <v>168.97</v>
          </cell>
        </row>
        <row r="2531">
          <cell r="A2531">
            <v>10848</v>
          </cell>
          <cell r="B2531" t="str">
            <v>PLACA DE INAUGURACAO METALICA, *40* CM X *60* CM</v>
          </cell>
          <cell r="C2531" t="str">
            <v>UN</v>
          </cell>
          <cell r="D2531">
            <v>904.5</v>
          </cell>
        </row>
        <row r="2532">
          <cell r="A2532">
            <v>10849</v>
          </cell>
          <cell r="B2532" t="str">
            <v>PLACA DE INAUGURACAO EM BRONZE *35X 50*CM</v>
          </cell>
          <cell r="C2532" t="str">
            <v>UN</v>
          </cell>
          <cell r="D2532">
            <v>1440.01</v>
          </cell>
        </row>
        <row r="2533">
          <cell r="A2533">
            <v>10850</v>
          </cell>
          <cell r="B2533" t="str">
            <v>PLACA NUMERACAO RESIDENCIAL EM CHAPA GALVANIZADA ESMALTADA 12 X 18 CM</v>
          </cell>
          <cell r="C2533" t="str">
            <v>UN</v>
          </cell>
          <cell r="D2533">
            <v>45</v>
          </cell>
        </row>
        <row r="2534">
          <cell r="A2534">
            <v>10851</v>
          </cell>
          <cell r="B2534" t="str">
            <v>PLACA DE ACRILICO TRANSPARENTE ADESIVADA PARA SINALIZACAO DE PORTAS, BORDA POLIDA, DE *25 X 8*, E = 6 MM (NAO INCLUI ACESSORIOS PARA FIXACAO)</v>
          </cell>
          <cell r="C2534" t="str">
            <v>UN</v>
          </cell>
          <cell r="D2534">
            <v>36.450000000000003</v>
          </cell>
        </row>
        <row r="2535">
          <cell r="A2535">
            <v>10853</v>
          </cell>
          <cell r="B2535" t="str">
            <v>LETRA ACO INOX (AISI 304), CHAPA NUM. 22, RECORTADO, H= 20 CM (SEM RELEVO)</v>
          </cell>
          <cell r="C2535" t="str">
            <v>UN</v>
          </cell>
          <cell r="D2535">
            <v>62.75</v>
          </cell>
        </row>
        <row r="2536">
          <cell r="A2536">
            <v>10855</v>
          </cell>
          <cell r="B2536" t="str">
            <v>PEITORIL PRE-MOLDADO EM GRANILITE, MARMORITE OU GRANITINA,  L = *15* CM</v>
          </cell>
          <cell r="C2536" t="str">
            <v>M</v>
          </cell>
          <cell r="D2536">
            <v>65.12</v>
          </cell>
        </row>
        <row r="2537">
          <cell r="A2537">
            <v>10856</v>
          </cell>
          <cell r="B2537" t="str">
            <v>SOLEIRA PRE-MOLDADA EM GRANILITE, MARMORITE OU GRANITINA, L = *15 CM</v>
          </cell>
          <cell r="C2537" t="str">
            <v>M</v>
          </cell>
          <cell r="D2537">
            <v>74.13</v>
          </cell>
        </row>
        <row r="2538">
          <cell r="A2538">
            <v>10857</v>
          </cell>
          <cell r="B2538" t="str">
            <v>RODAPE ARDOSIA, CINZA, 10 CM, E= *1CM</v>
          </cell>
          <cell r="C2538" t="str">
            <v>M</v>
          </cell>
          <cell r="D2538">
            <v>26.1</v>
          </cell>
        </row>
        <row r="2539">
          <cell r="A2539">
            <v>10865</v>
          </cell>
          <cell r="B2539" t="str">
            <v>JUNCAO, PVC PBA, BBB, DN 50 / DE 60 MM, PARA REDE DE AGUA (NBR 5647)</v>
          </cell>
          <cell r="C2539" t="str">
            <v>UN</v>
          </cell>
          <cell r="D2539">
            <v>11.73</v>
          </cell>
        </row>
        <row r="2540">
          <cell r="A2540">
            <v>10885</v>
          </cell>
          <cell r="B2540" t="str">
            <v>CAIXA DE INCENDIO/ABRIGO PARA MANGUEIRA, DE EMBUTIR/INTERNA, COM 90 X 60 X 17 CM, EM CHAPA DE ACO, PORTA COM VENTILACAO, VISOR COM A INSCRICAO "INCENDIO", SUPORTE/CESTA INTERNA PARA A MANGUEIRA, PINTURA ELETROSTATICA VERMELHA</v>
          </cell>
          <cell r="C2540" t="str">
            <v>UN</v>
          </cell>
          <cell r="D2540">
            <v>253.55</v>
          </cell>
        </row>
        <row r="2541">
          <cell r="A2541">
            <v>10886</v>
          </cell>
          <cell r="B2541" t="str">
            <v>EXTINTOR DE INCENDIO PORTATIL COM CARGA DE AGUA PRESSURIZADA DE 10 L, CLASSE A</v>
          </cell>
          <cell r="C2541" t="str">
            <v>UN</v>
          </cell>
          <cell r="D2541">
            <v>131.25</v>
          </cell>
        </row>
        <row r="2542">
          <cell r="A2542">
            <v>10888</v>
          </cell>
          <cell r="B2542" t="str">
            <v>EXTINTOR DE INCENDIO PORTATIL COM CARGA DE GAS CARBONICO CO2 DE 4 KG, CLASSE BC</v>
          </cell>
          <cell r="C2542" t="str">
            <v>UN</v>
          </cell>
          <cell r="D2542">
            <v>415.38</v>
          </cell>
        </row>
        <row r="2543">
          <cell r="A2543">
            <v>10889</v>
          </cell>
          <cell r="B2543" t="str">
            <v>EXTINTOR DE INCENDIO PORTATIL COM CARGA DE GAS CARBONICO CO2 DE 6 KG, CLASSE BC</v>
          </cell>
          <cell r="C2543" t="str">
            <v>UN</v>
          </cell>
          <cell r="D2543">
            <v>450</v>
          </cell>
        </row>
        <row r="2544">
          <cell r="A2544">
            <v>10890</v>
          </cell>
          <cell r="B2544" t="str">
            <v>EXTINTOR DE INCENDIO PORTATIL COM CARGA DE PO QUIMICO SECO (PQS) DE 12 KG, CLASSE BC</v>
          </cell>
          <cell r="C2544" t="str">
            <v>UN</v>
          </cell>
          <cell r="D2544">
            <v>207.69</v>
          </cell>
        </row>
        <row r="2545">
          <cell r="A2545">
            <v>10891</v>
          </cell>
          <cell r="B2545" t="str">
            <v>EXTINTOR DE INCENDIO PORTATIL COM CARGA DE PO QUIMICO SECO (PQS) DE 4 KG, CLASSE BC</v>
          </cell>
          <cell r="C2545" t="str">
            <v>UN</v>
          </cell>
          <cell r="D2545">
            <v>126.92</v>
          </cell>
        </row>
        <row r="2546">
          <cell r="A2546">
            <v>10892</v>
          </cell>
          <cell r="B2546" t="str">
            <v>EXTINTOR DE INCENDIO PORTATIL COM CARGA DE PO QUIMICO SECO (PQS) DE 6 KG, CLASSE BC</v>
          </cell>
          <cell r="C2546" t="str">
            <v>UN</v>
          </cell>
          <cell r="D2546">
            <v>150</v>
          </cell>
        </row>
        <row r="2547">
          <cell r="A2547">
            <v>10899</v>
          </cell>
          <cell r="B2547" t="str">
            <v>ADAPTADOR, EM LATAO, ENGATE RAPIDO 2 1/2" X ROSCA INTERNA 5 FIOS 2 1/2",  PARA INSTALACAO PREDIAL DE COMBATE A INCENDIO</v>
          </cell>
          <cell r="C2547" t="str">
            <v>UN</v>
          </cell>
          <cell r="D2547">
            <v>55.19</v>
          </cell>
        </row>
        <row r="2548">
          <cell r="A2548">
            <v>10900</v>
          </cell>
          <cell r="B2548" t="str">
            <v>ADAPTADOR, EM LATAO, ENGATE RAPIDO1 1/2" X ROSCA INTERNA 5 FIOS 2 1/2",  PARA INSTALACAO PREDIAL DE COMBATE A INCENDIO</v>
          </cell>
          <cell r="C2548" t="str">
            <v>UN</v>
          </cell>
          <cell r="D2548">
            <v>43.19</v>
          </cell>
        </row>
        <row r="2549">
          <cell r="A2549">
            <v>10902</v>
          </cell>
          <cell r="B2549" t="str">
            <v>ESGUICHO TIPO JATO SOLIDO, EM LATAO, ENGATE RAPIDO 1 1/2" X 13 MM, PARA MANGUEIRA EM INSTALACAO PREDIAL COMBATE A INCENDIO</v>
          </cell>
          <cell r="C2549" t="str">
            <v>UN</v>
          </cell>
          <cell r="D2549">
            <v>45.16</v>
          </cell>
        </row>
        <row r="2550">
          <cell r="A2550">
            <v>10903</v>
          </cell>
          <cell r="B2550" t="str">
            <v>ESGUICHO TIPO JATO SOLIDO, EM LATAO, ENGATE RAPIDO 2 1/2" X 13 MM, PARA MANGUEIRA EM INSTALACAO PREDIAL COMBATE A INCENDIO</v>
          </cell>
          <cell r="C2550" t="str">
            <v>UN</v>
          </cell>
          <cell r="D2550">
            <v>74.39</v>
          </cell>
        </row>
        <row r="2551">
          <cell r="A2551">
            <v>10904</v>
          </cell>
          <cell r="B2551" t="str">
            <v>REGISTRO OU VALVULA GLOBO ANGULAR DE LATAO, 45 GRAUS, D = 2 1/2", PARA HIDRANTES EM INSTALACAO PREDIAL DE INCENDIO</v>
          </cell>
          <cell r="C2551" t="str">
            <v>UN</v>
          </cell>
          <cell r="D2551">
            <v>126</v>
          </cell>
        </row>
        <row r="2552">
          <cell r="A2552">
            <v>10905</v>
          </cell>
          <cell r="B2552" t="str">
            <v>TAMPAO COM CORRENTE, EM LATAO, ENGATE RAPIDO 2 1/2", PARA INSTALACAO PREDIAL DE COMBATE A INCENDIO</v>
          </cell>
          <cell r="C2552" t="str">
            <v>UN</v>
          </cell>
          <cell r="D2552">
            <v>65.989999999999995</v>
          </cell>
        </row>
        <row r="2553">
          <cell r="A2553">
            <v>10908</v>
          </cell>
          <cell r="B2553" t="str">
            <v>JUNCAO DE REDUCAO INVERTIDA, PVC SOLDAVEL, 100 X 50 MM, SERIE NORMAL PARA ESGOTO PREDIAL</v>
          </cell>
          <cell r="C2553" t="str">
            <v>UN</v>
          </cell>
          <cell r="D2553">
            <v>12.93</v>
          </cell>
        </row>
        <row r="2554">
          <cell r="A2554">
            <v>10909</v>
          </cell>
          <cell r="B2554" t="str">
            <v>JUNCAO DE REDUCAO INVERTIDA, PVC SOLDAVEL, 100 X 75 MM, SERIE NORMAL PARA ESGOTO PREDIAL</v>
          </cell>
          <cell r="C2554" t="str">
            <v>UN</v>
          </cell>
          <cell r="D2554">
            <v>15.7</v>
          </cell>
        </row>
        <row r="2555">
          <cell r="A2555">
            <v>10911</v>
          </cell>
          <cell r="B2555" t="str">
            <v>JUNCAO INVERTIDA, PVC SOLDAVEL, 75 X 75 MM, SERIE NORMAL PARA ESGOTO PREDIAL</v>
          </cell>
          <cell r="C2555" t="str">
            <v>UN</v>
          </cell>
          <cell r="D2555">
            <v>14.88</v>
          </cell>
        </row>
        <row r="2556">
          <cell r="A2556">
            <v>10915</v>
          </cell>
          <cell r="B2556" t="str">
            <v>TELA DE ACO SOLDADA NERVURADA CA-60, Q-61, (0,97 KG/M2), DIAMETRO DO FIO = 3,4 MM, LARGURA =  2,45 X 120 M DE COMPRIMENTO, ESPACAMENTO DA MALHA = 15  X 15 CM</v>
          </cell>
          <cell r="C2556" t="str">
            <v>KG</v>
          </cell>
          <cell r="D2556">
            <v>5.88</v>
          </cell>
        </row>
        <row r="2557">
          <cell r="A2557">
            <v>10916</v>
          </cell>
          <cell r="B2557" t="str">
            <v>TELA DE ACO SOLDADA NERVURADA CA-60, Q-92, (1,48 KG/M2), DIAMETRO DO FIO = 4,2 MM, LARGURA =  2,45 X 60 M DE COMPRIMENTO, ESPACAMENTO DA MALHA = 15 X 15 CM</v>
          </cell>
          <cell r="C2557" t="str">
            <v>KG</v>
          </cell>
          <cell r="D2557">
            <v>5.71</v>
          </cell>
        </row>
        <row r="2558">
          <cell r="A2558">
            <v>10917</v>
          </cell>
          <cell r="B2558" t="str">
            <v>TELA DE ACO SOLDADA NERVURADA CA-60, Q-61, (0,97 KG/M2), DIAMETRO DO FIO = 3,4 MM, LARGURA =  2,45 X 120 M DE COMPRIMENTO, ESPACAMENTO DA MALHA = 15 X 15 CM</v>
          </cell>
          <cell r="C2558" t="str">
            <v>M2</v>
          </cell>
          <cell r="D2558">
            <v>5.7</v>
          </cell>
        </row>
        <row r="2559">
          <cell r="A2559">
            <v>10920</v>
          </cell>
          <cell r="B2559" t="str">
            <v>TELA SOLDADA ARAME GALVANIZADO 12 BWG (2,77MM), MALHA 15 X 5 CM</v>
          </cell>
          <cell r="C2559" t="str">
            <v>M2</v>
          </cell>
          <cell r="D2559">
            <v>11.33</v>
          </cell>
        </row>
        <row r="2560">
          <cell r="A2560">
            <v>10921</v>
          </cell>
          <cell r="B2560" t="str">
            <v>HIDRANTE DE COLUNA COMPLETO, EM FERRO FUNDIDO, DN = 100 MM, COM REGISTRO, CUNHA DE BORRACHA, CURVA DESSIMETRICA, EXTREMIDADE E TAMPAS (INCLUI KIT FIXACAO)</v>
          </cell>
          <cell r="C2560" t="str">
            <v>UN</v>
          </cell>
          <cell r="D2560">
            <v>2990</v>
          </cell>
        </row>
        <row r="2561">
          <cell r="A2561">
            <v>10922</v>
          </cell>
          <cell r="B2561" t="str">
            <v>HIDRANTE DE COLUNA COMPLETO, EM FERRO FUNDIDO, DN = 75 MM, COM REGISTRO, CUNHA DE BORRACHA, CURVA DESSIMETRICA, EXTREMIDADE E TAMPAS (INCLUI KIT FIXACAO)</v>
          </cell>
          <cell r="C2561" t="str">
            <v>UN</v>
          </cell>
          <cell r="D2561">
            <v>2708.26</v>
          </cell>
        </row>
        <row r="2562">
          <cell r="A2562">
            <v>10923</v>
          </cell>
          <cell r="B2562" t="str">
            <v>HIDRANTE SUBTERRANEO, EM FERRO FUNDIDO, COM CURVA CURTA E CAIXA, DN 75 MM</v>
          </cell>
          <cell r="C2562" t="str">
            <v>UN</v>
          </cell>
          <cell r="D2562">
            <v>1600.7</v>
          </cell>
        </row>
        <row r="2563">
          <cell r="A2563">
            <v>10924</v>
          </cell>
          <cell r="B2563" t="str">
            <v>HIDRANTE SUBTERRANEO, EM FERRO FUNDIDO, COM CURVA LONGA E CAIXA, DN 75 MM</v>
          </cell>
          <cell r="C2563" t="str">
            <v>UN</v>
          </cell>
          <cell r="D2563">
            <v>1685.85</v>
          </cell>
        </row>
        <row r="2564">
          <cell r="A2564">
            <v>10927</v>
          </cell>
          <cell r="B2564" t="str">
            <v>TELA DE ARAME GALV QUADRANGULAR / LOSANGULAR,  FIO 2,77 MM (12  BWG), MALHA  8 X 8 CM, H = 2 M</v>
          </cell>
          <cell r="C2564" t="str">
            <v>M2</v>
          </cell>
          <cell r="D2564">
            <v>16.59</v>
          </cell>
        </row>
        <row r="2565">
          <cell r="A2565">
            <v>10928</v>
          </cell>
          <cell r="B2565" t="str">
            <v>TELA DE ARAME GALV QUADRANGULAR / LOSANGULAR,  FIO 2,11 MM (14  BWG), MALHA  8 X 8 CM, H = 2 M</v>
          </cell>
          <cell r="C2565" t="str">
            <v>M2</v>
          </cell>
          <cell r="D2565">
            <v>11.25</v>
          </cell>
        </row>
        <row r="2566">
          <cell r="A2566">
            <v>10931</v>
          </cell>
          <cell r="B2566" t="str">
            <v>TELA DE ARAME GALV, HEXAGONAL,  FIO 0,56 MM (24  BWG), MALHA  1/2", H = 1 M</v>
          </cell>
          <cell r="C2566" t="str">
            <v>M2</v>
          </cell>
          <cell r="D2566">
            <v>10.27</v>
          </cell>
        </row>
        <row r="2567">
          <cell r="A2567">
            <v>10932</v>
          </cell>
          <cell r="B2567" t="str">
            <v>TELA DE ARAME GALV QUADRANGULAR / LOSANGULAR,  FIO 4,19 MM (8 BWG), MALHA  5 X 5 CM, H = 2 M</v>
          </cell>
          <cell r="C2567" t="str">
            <v>M2</v>
          </cell>
          <cell r="D2567">
            <v>61.66</v>
          </cell>
        </row>
        <row r="2568">
          <cell r="A2568">
            <v>10933</v>
          </cell>
          <cell r="B2568" t="str">
            <v>TELA DE ARAME GALV QUADRANGULAR / LOSANGULAR,  FIO 2,77 MM (12  BWG), MALHA  10 X 10 CM, H = 2 M</v>
          </cell>
          <cell r="C2568" t="str">
            <v>M2</v>
          </cell>
          <cell r="D2568">
            <v>13.74</v>
          </cell>
        </row>
        <row r="2569">
          <cell r="A2569">
            <v>10935</v>
          </cell>
          <cell r="B2569" t="str">
            <v>TELA DE ARAME GALV REVESTIDO EM PVC, QUADRANGULAR / LOSANGULAR,  FIO 2,77 MM (12 BWG), BITOLA FINAL = *3,8* MM, MALHA  7,5 X 7,5 CM, H = 2 M</v>
          </cell>
          <cell r="C2569" t="str">
            <v>M2</v>
          </cell>
          <cell r="D2569">
            <v>31.92</v>
          </cell>
        </row>
        <row r="2570">
          <cell r="A2570">
            <v>10937</v>
          </cell>
          <cell r="B2570" t="str">
            <v>TELA DE ARAME GALV REVESTIDO EM PVC, QUADRANGULAR / LOSANGULAR,  FIO 2,11 MM (14 BWG), BITOLA FINAL = *2,8* MM, MALHA  *8 X 8* CM, H = 2 M</v>
          </cell>
          <cell r="C2570" t="str">
            <v>M2</v>
          </cell>
          <cell r="D2570">
            <v>24.23</v>
          </cell>
        </row>
        <row r="2571">
          <cell r="A2571">
            <v>10956</v>
          </cell>
          <cell r="B2571" t="str">
            <v>BASE PARA MASTRO DE PARA-RAIOS DIAMETRO NOMINAL 2"</v>
          </cell>
          <cell r="C2571" t="str">
            <v>UN</v>
          </cell>
          <cell r="D2571">
            <v>39.11</v>
          </cell>
        </row>
        <row r="2572">
          <cell r="A2572">
            <v>10957</v>
          </cell>
          <cell r="B2572" t="str">
            <v>CHAPA DE ACO GROSSA, ASTM A36, E = 3/4 " (19,05 MM) 149,39 KG/M2</v>
          </cell>
          <cell r="C2572" t="str">
            <v>KG</v>
          </cell>
          <cell r="D2572">
            <v>7.93</v>
          </cell>
        </row>
        <row r="2573">
          <cell r="A2573">
            <v>10962</v>
          </cell>
          <cell r="B2573" t="str">
            <v>PERFIL "I" DE ACO LAMINADO, "W" 150 X 22,5</v>
          </cell>
          <cell r="C2573" t="str">
            <v>KG</v>
          </cell>
          <cell r="D2573">
            <v>4.34</v>
          </cell>
        </row>
        <row r="2574">
          <cell r="A2574">
            <v>10963</v>
          </cell>
          <cell r="B2574" t="str">
            <v>PERFIL "I" DE ACO LAMINADO, "I" 203  X  34,3</v>
          </cell>
          <cell r="C2574" t="str">
            <v>M</v>
          </cell>
          <cell r="D2574">
            <v>139.91999999999999</v>
          </cell>
        </row>
        <row r="2575">
          <cell r="A2575">
            <v>10965</v>
          </cell>
          <cell r="B2575" t="str">
            <v>PERFIL "U" DE ACO LAMINADO, "U" 102 X 9,3</v>
          </cell>
          <cell r="C2575" t="str">
            <v>M</v>
          </cell>
          <cell r="D2575">
            <v>36.83</v>
          </cell>
        </row>
        <row r="2576">
          <cell r="A2576">
            <v>10966</v>
          </cell>
          <cell r="B2576" t="str">
            <v>PERFIL "U" DE ACO LAMINADO, "U" 152 X 15,6</v>
          </cell>
          <cell r="C2576" t="str">
            <v>KG</v>
          </cell>
          <cell r="D2576">
            <v>4.1100000000000003</v>
          </cell>
        </row>
        <row r="2577">
          <cell r="A2577">
            <v>10997</v>
          </cell>
          <cell r="B2577" t="str">
            <v>ELETRODO REVESTIDO AWS - E7018, DIAMETRO IGUAL A 4,00 MM</v>
          </cell>
          <cell r="C2577" t="str">
            <v>KG</v>
          </cell>
          <cell r="D2577">
            <v>12.04</v>
          </cell>
        </row>
        <row r="2578">
          <cell r="A2578">
            <v>10998</v>
          </cell>
          <cell r="B2578" t="str">
            <v>ELETRODO REVESTIDO AWS - E-6010, DIAMETRO IGUAL A 4,00 MM</v>
          </cell>
          <cell r="C2578" t="str">
            <v>KG</v>
          </cell>
          <cell r="D2578">
            <v>12.62</v>
          </cell>
        </row>
        <row r="2579">
          <cell r="A2579">
            <v>10999</v>
          </cell>
          <cell r="B2579" t="str">
            <v>ELETRODO REVESTIDO AWS - E6013, DIAMETRO IGUAL A 4,00 MM</v>
          </cell>
          <cell r="C2579" t="str">
            <v>KG</v>
          </cell>
          <cell r="D2579">
            <v>11.1</v>
          </cell>
        </row>
        <row r="2580">
          <cell r="A2580">
            <v>11002</v>
          </cell>
          <cell r="B2580" t="str">
            <v>ELETRODO REVESTIDO AWS - E6013, DIAMETRO IGUAL A 2,50 MM</v>
          </cell>
          <cell r="C2580" t="str">
            <v>KG</v>
          </cell>
          <cell r="D2580">
            <v>11.56</v>
          </cell>
        </row>
        <row r="2581">
          <cell r="A2581">
            <v>11013</v>
          </cell>
          <cell r="B2581" t="str">
            <v>CUMEEIRA ARTICULADA (ABA INTERNA INFERIOR OU EXTERNA SUPERIOR) PARA TELHA ESTRUTURAL DE FIBROCIMENTO, 1 ABA, E = 6 MM (SEM AMIANTO)</v>
          </cell>
          <cell r="C2581" t="str">
            <v>UN</v>
          </cell>
          <cell r="D2581">
            <v>9.98</v>
          </cell>
        </row>
        <row r="2582">
          <cell r="A2582">
            <v>11017</v>
          </cell>
          <cell r="B2582" t="str">
            <v>CUMEEIRA ARTICULADA (ABA SUPERIOR) PARA TELHA ONDULADA DE FIBROCIMENTO E = 4 MM, ABA *330* MM, COMPRIMENTO 500 MM (SEM AMIANTO)</v>
          </cell>
          <cell r="C2582" t="str">
            <v>UN</v>
          </cell>
          <cell r="D2582">
            <v>4.26</v>
          </cell>
        </row>
        <row r="2583">
          <cell r="A2583">
            <v>11026</v>
          </cell>
          <cell r="B2583" t="str">
            <v>CHAPA DE ACO GALVANIZADA BITOLA GSG 14, E = 1,95 MM (15,60 KG/M2)</v>
          </cell>
          <cell r="C2583" t="str">
            <v>KG</v>
          </cell>
          <cell r="D2583">
            <v>8.25</v>
          </cell>
        </row>
        <row r="2584">
          <cell r="A2584">
            <v>11027</v>
          </cell>
          <cell r="B2584" t="str">
            <v>CHAPA DE ACO GALVANIZADA BITOLA GSG 16, E = 1,55 MM (12,40 KG/M2)</v>
          </cell>
          <cell r="C2584" t="str">
            <v>KG</v>
          </cell>
          <cell r="D2584">
            <v>8.76</v>
          </cell>
        </row>
        <row r="2585">
          <cell r="A2585">
            <v>11029</v>
          </cell>
          <cell r="B2585" t="str">
            <v>HASTE RETA PARA GANCHO DE FERRO GALVANIZADO, COM ROSCA 1/4 " X 30 CM PARA FIXACAO DE TELHA METALICA, INCLUI PORCA E ARRUELAS DE VEDACAO</v>
          </cell>
          <cell r="C2585" t="str">
            <v>CJ</v>
          </cell>
          <cell r="D2585">
            <v>1.1100000000000001</v>
          </cell>
        </row>
        <row r="2586">
          <cell r="A2586">
            <v>11032</v>
          </cell>
          <cell r="B2586" t="str">
            <v>GRAMPO U DE 5/8 " N8 EM FERRO GALVANIZADO</v>
          </cell>
          <cell r="C2586" t="str">
            <v>UN</v>
          </cell>
          <cell r="D2586">
            <v>7.27</v>
          </cell>
        </row>
        <row r="2587">
          <cell r="A2587">
            <v>11033</v>
          </cell>
          <cell r="B2587" t="str">
            <v>SUPORTE PARA CALHA DE 150 MM EM FERRO GALVANIZADO</v>
          </cell>
          <cell r="C2587" t="str">
            <v>UN</v>
          </cell>
          <cell r="D2587">
            <v>4.13</v>
          </cell>
        </row>
        <row r="2588">
          <cell r="A2588">
            <v>11045</v>
          </cell>
          <cell r="B2588" t="str">
            <v>LUVA SIMPLES, PVC PBA, JE, DN 75 / DE 85 MM, PARA REDE AGUA (NBR 10351)</v>
          </cell>
          <cell r="C2588" t="str">
            <v>UN</v>
          </cell>
          <cell r="D2588">
            <v>19.54</v>
          </cell>
        </row>
        <row r="2589">
          <cell r="A2589">
            <v>11046</v>
          </cell>
          <cell r="B2589" t="str">
            <v>CHAPA DE ACO GALVANIZADA BITOLA GSG 18, E = 1,25 MM (10,00 KG/M2)</v>
          </cell>
          <cell r="C2589" t="str">
            <v>KG</v>
          </cell>
          <cell r="D2589">
            <v>8.51</v>
          </cell>
        </row>
        <row r="2590">
          <cell r="A2590">
            <v>11047</v>
          </cell>
          <cell r="B2590" t="str">
            <v>CHAPA DE ACO GALVANIZADA BITOLA GSG 19, E = 1,11 MM (8,88 KG/M2)</v>
          </cell>
          <cell r="C2590" t="str">
            <v>KG</v>
          </cell>
          <cell r="D2590">
            <v>6.43</v>
          </cell>
        </row>
        <row r="2591">
          <cell r="A2591">
            <v>11049</v>
          </cell>
          <cell r="B2591" t="str">
            <v>CHAPA DE ACO GALVANIZADA BITOLA GSG 22, E = 0,80 MM (6,40 KG/M2)</v>
          </cell>
          <cell r="C2591" t="str">
            <v>KG</v>
          </cell>
          <cell r="D2591">
            <v>7.93</v>
          </cell>
        </row>
        <row r="2592">
          <cell r="A2592">
            <v>11051</v>
          </cell>
          <cell r="B2592" t="str">
            <v>CHAPA DE ACO GALVANIZADA BITOLA GSG 26, E = 0,50 MM (4,00 KG/M2)</v>
          </cell>
          <cell r="C2592" t="str">
            <v>KG</v>
          </cell>
          <cell r="D2592">
            <v>8.52</v>
          </cell>
        </row>
        <row r="2593">
          <cell r="A2593">
            <v>11054</v>
          </cell>
          <cell r="B2593" t="str">
            <v>PARAFUSO ROSCA SOBERBA ZINCADO CABECA CHATA FENDA SIMPLES 3,2 X 20 MM (3/4 ")</v>
          </cell>
          <cell r="C2593" t="str">
            <v>UN</v>
          </cell>
          <cell r="D2593">
            <v>0.02</v>
          </cell>
        </row>
        <row r="2594">
          <cell r="A2594">
            <v>11055</v>
          </cell>
          <cell r="B2594" t="str">
            <v>PARAFUSO ROSCA SOBERBA ZINCADO CABECA CHATA FENDA SIMPLES 3,5 X 25 MM (1 ")</v>
          </cell>
          <cell r="C2594" t="str">
            <v>UN</v>
          </cell>
          <cell r="D2594">
            <v>0.04</v>
          </cell>
        </row>
        <row r="2595">
          <cell r="A2595">
            <v>11056</v>
          </cell>
          <cell r="B2595" t="str">
            <v>PARAFUSO ROSCA SOBERBA ZINCADO CABECA CHATA FENDA SIMPLES 3,8 X 30 MM (1.1/4 ")</v>
          </cell>
          <cell r="C2595" t="str">
            <v>UN</v>
          </cell>
          <cell r="D2595">
            <v>0.05</v>
          </cell>
        </row>
        <row r="2596">
          <cell r="A2596">
            <v>11057</v>
          </cell>
          <cell r="B2596" t="str">
            <v>PARAFUSO ROSCA SOBERBA ZINCADO CABECA CHATA FENDA SIMPLES 4,8 X 40 MM (1.1/2 ")</v>
          </cell>
          <cell r="C2596" t="str">
            <v>UN</v>
          </cell>
          <cell r="D2596">
            <v>0.1</v>
          </cell>
        </row>
        <row r="2597">
          <cell r="A2597">
            <v>11058</v>
          </cell>
          <cell r="B2597" t="str">
            <v>PARAFUSO ROSCA SOBERBA ZINCADO CABECA CHATA FENDA SIMPLES 5,5 X 65 MM (2.1/2 ")</v>
          </cell>
          <cell r="C2597" t="str">
            <v>UN</v>
          </cell>
          <cell r="D2597">
            <v>0.25</v>
          </cell>
        </row>
        <row r="2598">
          <cell r="A2598">
            <v>11059</v>
          </cell>
          <cell r="B2598" t="str">
            <v>PARAFUSO ROSCA SOBERBA ZINCADO CABECA CHATA FENDA SIMPLES 5,5 X 50 MM (2 ")</v>
          </cell>
          <cell r="C2598" t="str">
            <v>UN</v>
          </cell>
          <cell r="D2598">
            <v>0.19</v>
          </cell>
        </row>
        <row r="2599">
          <cell r="A2599">
            <v>11060</v>
          </cell>
          <cell r="B2599" t="str">
            <v>TIRANTE EM FERRO GALVANIZADO PARA CONTRAVENTAMENTO DE TELHA CANALETE 90, 1/4 " X 400 MM</v>
          </cell>
          <cell r="C2599" t="str">
            <v>UN</v>
          </cell>
          <cell r="D2599">
            <v>24.51</v>
          </cell>
        </row>
        <row r="2600">
          <cell r="A2600">
            <v>11061</v>
          </cell>
          <cell r="B2600" t="str">
            <v>CHAPA DE ACO GALVANIZADA BITOLA GSG 30, E = 0,35 MM (2,80 KG/M2)</v>
          </cell>
          <cell r="C2600" t="str">
            <v>KG</v>
          </cell>
          <cell r="D2600">
            <v>5.96</v>
          </cell>
        </row>
        <row r="2601">
          <cell r="A2601">
            <v>11062</v>
          </cell>
          <cell r="B2601" t="str">
            <v>PLACA CIMENTICIA LISA E = 10 MM, DE 1,20 X 3,00 M (SEM AMIANTO)</v>
          </cell>
          <cell r="C2601" t="str">
            <v>M2</v>
          </cell>
          <cell r="D2601">
            <v>38.770000000000003</v>
          </cell>
        </row>
        <row r="2602">
          <cell r="A2602">
            <v>11063</v>
          </cell>
          <cell r="B2602" t="str">
            <v>PLACA CIMENTICIA LISA E = 6 MM, DE 1,20 X 3,00 M (SEM AMIANTO)</v>
          </cell>
          <cell r="C2602" t="str">
            <v>M2</v>
          </cell>
          <cell r="D2602">
            <v>37.53</v>
          </cell>
        </row>
        <row r="2603">
          <cell r="A2603">
            <v>11064</v>
          </cell>
          <cell r="B2603" t="str">
            <v>RUFO PARA TELHA ESTRUTURAL DE FIBROCIMENTO 2 ABAS, COMPRIMENTO DE 1031 MM (SEM AMIANTO)</v>
          </cell>
          <cell r="C2603" t="str">
            <v>UN</v>
          </cell>
          <cell r="D2603">
            <v>10.8</v>
          </cell>
        </row>
        <row r="2604">
          <cell r="A2604">
            <v>11065</v>
          </cell>
          <cell r="B2604" t="str">
            <v>TAMPAO PARA TELHA ESTRUTURAL DE FIBROCIMENTO 2 ABAS, DE 787 X 215 X 60 MM (SEM AMIANTO)</v>
          </cell>
          <cell r="C2604" t="str">
            <v>UN</v>
          </cell>
          <cell r="D2604">
            <v>10.28</v>
          </cell>
        </row>
        <row r="2605">
          <cell r="A2605">
            <v>11066</v>
          </cell>
          <cell r="B2605" t="str">
            <v>TAMPAO PARA TELHA ESTRUTURAL DE FIBROCIMENTO 1 ABA, DE 370 X 155 X 76 MM (SEM AMIANTO)</v>
          </cell>
          <cell r="C2605" t="str">
            <v>UN</v>
          </cell>
          <cell r="D2605">
            <v>8.9600000000000009</v>
          </cell>
        </row>
        <row r="2606">
          <cell r="A2606">
            <v>11067</v>
          </cell>
          <cell r="B2606" t="str">
            <v>TELHA DE ALUMINIO TRAPEZOIDAL, ALTURA = 38 MM, E = 0,5 MM (LARGURA = 1056 MM E COMPRIMENTO = 5000 MM)</v>
          </cell>
          <cell r="C2606" t="str">
            <v>UN</v>
          </cell>
          <cell r="D2606">
            <v>183.72</v>
          </cell>
        </row>
        <row r="2607">
          <cell r="A2607">
            <v>11068</v>
          </cell>
          <cell r="B2607" t="str">
            <v>TELHA DE ALUMINIO TRAPEZOIDAL, ALTURA = 38 MM, E = 0,7 MM (LARGURA = 1056 MM E COMPRIMENTO = 5000 MM)</v>
          </cell>
          <cell r="C2607" t="str">
            <v>UN</v>
          </cell>
          <cell r="D2607">
            <v>259.49</v>
          </cell>
        </row>
        <row r="2608">
          <cell r="A2608">
            <v>11071</v>
          </cell>
          <cell r="B2608" t="str">
            <v>PLUG PVC P/ ESG PREDIAL 100MM</v>
          </cell>
          <cell r="C2608" t="str">
            <v>UN</v>
          </cell>
          <cell r="D2608">
            <v>9.84</v>
          </cell>
        </row>
        <row r="2609">
          <cell r="A2609">
            <v>11072</v>
          </cell>
          <cell r="B2609" t="str">
            <v>PLUG PVC P/ ESG PREDIAL 50MM</v>
          </cell>
          <cell r="C2609" t="str">
            <v>UN</v>
          </cell>
          <cell r="D2609">
            <v>3.6</v>
          </cell>
        </row>
        <row r="2610">
          <cell r="A2610">
            <v>11073</v>
          </cell>
          <cell r="B2610" t="str">
            <v>PLUG PVC P/ ESG PREDIAL  75MM</v>
          </cell>
          <cell r="C2610" t="str">
            <v>UN</v>
          </cell>
          <cell r="D2610">
            <v>8.25</v>
          </cell>
        </row>
        <row r="2611">
          <cell r="A2611">
            <v>11075</v>
          </cell>
          <cell r="B2611" t="str">
            <v>AREIA PARA LEITO FILTRANTE (0,42 A 1,68 MM) - POSTO JAZIDA/FORNECEDOR (RETIRADO NA JAZIDA, SEM TRANSPORTE)</v>
          </cell>
          <cell r="C2611" t="str">
            <v>M3</v>
          </cell>
          <cell r="D2611">
            <v>777.81</v>
          </cell>
        </row>
        <row r="2612">
          <cell r="A2612">
            <v>11076</v>
          </cell>
          <cell r="B2612" t="str">
            <v>AREIA PRETA PARA EMBOCO - POSTO JAZIDA/FORNECEDOR (RETIRADO NA JAZIDA, SEM TRANSPORTE)</v>
          </cell>
          <cell r="C2612" t="str">
            <v>M3</v>
          </cell>
          <cell r="D2612">
            <v>59.37</v>
          </cell>
        </row>
        <row r="2613">
          <cell r="A2613">
            <v>11079</v>
          </cell>
          <cell r="B2613" t="str">
            <v>MATERIAL FILTRANTE (PEDREGULHO) 0,6 A 25,46 MM (POSTO PEDREIRA/FORNECEDOR, SEM FRETE)</v>
          </cell>
          <cell r="C2613" t="str">
            <v>M3</v>
          </cell>
          <cell r="D2613">
            <v>620.04999999999995</v>
          </cell>
        </row>
        <row r="2614">
          <cell r="A2614">
            <v>11082</v>
          </cell>
          <cell r="B2614" t="str">
            <v>MATERIAL FILTRANTE (PEDREGULHO) 38 A 25,4 MM (POSTO PEDREIRA/FORNECEDOR, SEM FRETE)</v>
          </cell>
          <cell r="C2614" t="str">
            <v>M3</v>
          </cell>
          <cell r="D2614">
            <v>632.6</v>
          </cell>
        </row>
        <row r="2615">
          <cell r="A2615">
            <v>11086</v>
          </cell>
          <cell r="B2615" t="str">
            <v>REJEITO DE MINERIO DE FERRO PARA PAVIMENTACAO (POSTO PEDREIRA/FORNECEDOR, SEM FRETE)</v>
          </cell>
          <cell r="C2615" t="str">
            <v>M3</v>
          </cell>
          <cell r="D2615">
            <v>44.68</v>
          </cell>
        </row>
        <row r="2616">
          <cell r="A2616">
            <v>11088</v>
          </cell>
          <cell r="B2616" t="str">
            <v>TELHA CERAMICA TIPO PLAN, COMPRIMENTO DE *47* CM, RENDIMENTO DE *26* TELHAS/M2</v>
          </cell>
          <cell r="C2616" t="str">
            <v>UN</v>
          </cell>
          <cell r="D2616">
            <v>1.62</v>
          </cell>
        </row>
        <row r="2617">
          <cell r="A2617">
            <v>11091</v>
          </cell>
          <cell r="B2617" t="str">
            <v>PINGADEIRA PLASTICA PARA TELHA DE FIBROCIMENTO CANALETE 49/KALHETA OU CANALETE 90/KALHETAO</v>
          </cell>
          <cell r="C2617" t="str">
            <v>UN</v>
          </cell>
          <cell r="D2617">
            <v>0.96</v>
          </cell>
        </row>
        <row r="2618">
          <cell r="A2618">
            <v>11096</v>
          </cell>
          <cell r="B2618" t="str">
            <v>PO DE MARMORE (POSTO PEDREIRA/FORNECEDOR, SEM FRETE)</v>
          </cell>
          <cell r="C2618" t="str">
            <v>KG</v>
          </cell>
          <cell r="D2618">
            <v>0.25</v>
          </cell>
        </row>
        <row r="2619">
          <cell r="A2619">
            <v>11107</v>
          </cell>
          <cell r="B2619" t="str">
            <v>ARAME GALVANIZADO 6 BWG, 5,16 MM (0,157 KG/M)</v>
          </cell>
          <cell r="C2619" t="str">
            <v>KG</v>
          </cell>
          <cell r="D2619">
            <v>8.5</v>
          </cell>
        </row>
        <row r="2620">
          <cell r="A2620">
            <v>11112</v>
          </cell>
          <cell r="B2620" t="str">
            <v>CHAPA/BOBINA ALUMINIO, E = 0,5 MM, L = 300 MM - 0,41 KG/M (LIGA 1200 - H14)</v>
          </cell>
          <cell r="C2620" t="str">
            <v>KG</v>
          </cell>
          <cell r="D2620">
            <v>22.9</v>
          </cell>
        </row>
        <row r="2621">
          <cell r="A2621">
            <v>11113</v>
          </cell>
          <cell r="B2621" t="str">
            <v>CHAPA/BOBINA ALUMINIO, E = 0,8 MM, L = 500 MM - 1,08 KG/M (LIGA 1200 - H14)</v>
          </cell>
          <cell r="C2621" t="str">
            <v>KG</v>
          </cell>
          <cell r="D2621">
            <v>22.9</v>
          </cell>
        </row>
        <row r="2622">
          <cell r="A2622">
            <v>11114</v>
          </cell>
          <cell r="B2622" t="str">
            <v>CHAPA/BOBINA ALUMINIO, E = 0,8 MM, L = 600 MM - 1,30 KG/M (LIGA 1200 - H14)</v>
          </cell>
          <cell r="C2622" t="str">
            <v>M</v>
          </cell>
          <cell r="D2622">
            <v>17.61</v>
          </cell>
        </row>
        <row r="2623">
          <cell r="A2623">
            <v>11115</v>
          </cell>
          <cell r="B2623" t="str">
            <v>CHAPA/BOBINA ALUMINIO, E = 0,8 MM, L = 1000 MM - 2,16 KG/M (LIGA 1200 - H14)</v>
          </cell>
          <cell r="C2623" t="str">
            <v>M</v>
          </cell>
          <cell r="D2623">
            <v>10.6</v>
          </cell>
        </row>
        <row r="2624">
          <cell r="A2624">
            <v>11116</v>
          </cell>
          <cell r="B2624" t="str">
            <v>DOMOS INDIVIDUAL EM ACRILICO BRANCO *95 X 95* CM, SEM INSTALACAO</v>
          </cell>
          <cell r="C2624" t="str">
            <v>UN</v>
          </cell>
          <cell r="D2624">
            <v>370.09</v>
          </cell>
        </row>
        <row r="2625">
          <cell r="A2625">
            <v>11122</v>
          </cell>
          <cell r="B2625" t="str">
            <v>CHAPA DE ALUMINIO, E = 3 MM, L = 1000 MM - 8,10 KG/M2 (LIGA 1200 - H14)</v>
          </cell>
          <cell r="C2625" t="str">
            <v>KG</v>
          </cell>
          <cell r="D2625">
            <v>22.9</v>
          </cell>
        </row>
        <row r="2626">
          <cell r="A2626">
            <v>11123</v>
          </cell>
          <cell r="B2626" t="str">
            <v>CHAPA DE ALUMINIO, E = 4 MM, L = 1000 MM - 10,8 KG/M2 (LIGA 1200 - H14)</v>
          </cell>
          <cell r="C2626" t="str">
            <v>KG</v>
          </cell>
          <cell r="D2626">
            <v>22.9</v>
          </cell>
        </row>
        <row r="2627">
          <cell r="A2627">
            <v>11125</v>
          </cell>
          <cell r="B2627" t="str">
            <v>CHAPA DE ALUMINIO, E = 5 MM, L = 1060 MM - 13,5 KG/M2 (LIGA 1200 - H14)</v>
          </cell>
          <cell r="C2627" t="str">
            <v>KG</v>
          </cell>
          <cell r="D2627">
            <v>22.9</v>
          </cell>
        </row>
        <row r="2628">
          <cell r="A2628">
            <v>11130</v>
          </cell>
          <cell r="B2628" t="str">
            <v>CHAPA DE MADEIRA COMPENSADA DE PINUS, VIROLA OU EQUIVALENTE, DE *2,2 X 1,6* M, E = 8 MM</v>
          </cell>
          <cell r="C2628" t="str">
            <v>M2</v>
          </cell>
          <cell r="D2628">
            <v>18.350000000000001</v>
          </cell>
        </row>
        <row r="2629">
          <cell r="A2629">
            <v>11131</v>
          </cell>
          <cell r="B2629" t="str">
            <v>CHAPA DE MADEIRA COMPENSADA DE PINUS, VIROLA OU EQUIVALENTE, DE *2,2 X 1,6* M, E = 20 MM</v>
          </cell>
          <cell r="C2629" t="str">
            <v>M2</v>
          </cell>
          <cell r="D2629">
            <v>36.44</v>
          </cell>
        </row>
        <row r="2630">
          <cell r="A2630">
            <v>11132</v>
          </cell>
          <cell r="B2630" t="str">
            <v>CHAPA DE MADEIRA COMPENSADA DE PINUS, VIROLA OU EQUIVALENTE, DE *2,2 X 1,6* M, E = 25 MM</v>
          </cell>
          <cell r="C2630" t="str">
            <v>M2</v>
          </cell>
          <cell r="D2630">
            <v>43.09</v>
          </cell>
        </row>
        <row r="2631">
          <cell r="A2631">
            <v>11134</v>
          </cell>
          <cell r="B2631" t="str">
            <v>CHAPA DE MADEIRA COMPENSADA NAVAL (COM COLA FENOLICA), E = 10 MM, DE *1,60 X 2,20* M</v>
          </cell>
          <cell r="C2631" t="str">
            <v>M2</v>
          </cell>
          <cell r="D2631">
            <v>24.63</v>
          </cell>
        </row>
        <row r="2632">
          <cell r="A2632">
            <v>11135</v>
          </cell>
          <cell r="B2632" t="str">
            <v>CHAPA DE MADEIRA COMPENSADA NAVAL (COM COLA FENOLICA), E = 12 MM, DE *1,60 X 2,20* M</v>
          </cell>
          <cell r="C2632" t="str">
            <v>M2</v>
          </cell>
          <cell r="D2632">
            <v>30.02</v>
          </cell>
        </row>
        <row r="2633">
          <cell r="A2633">
            <v>11136</v>
          </cell>
          <cell r="B2633" t="str">
            <v>CHAPA DE MADEIRA COMPENSADA NAVAL (COM COLA FENOLICA), E = 15 MM, DE *1,60 X 2,20* M</v>
          </cell>
          <cell r="C2633" t="str">
            <v>M2</v>
          </cell>
          <cell r="D2633">
            <v>32.47</v>
          </cell>
        </row>
        <row r="2634">
          <cell r="A2634">
            <v>11137</v>
          </cell>
          <cell r="B2634" t="str">
            <v>CHAPA DE MADEIRA COMPENSADA NAVAL (COM COLA FENOLICA), E = 20 MM, DE *1,60 X 2,20* M</v>
          </cell>
          <cell r="C2634" t="str">
            <v>M2</v>
          </cell>
          <cell r="D2634">
            <v>46.1</v>
          </cell>
        </row>
        <row r="2635">
          <cell r="A2635">
            <v>11138</v>
          </cell>
          <cell r="B2635" t="str">
            <v>OLEO COMBUSTIVEL BPF A GRANEL</v>
          </cell>
          <cell r="C2635" t="str">
            <v>L</v>
          </cell>
          <cell r="D2635">
            <v>2.2000000000000002</v>
          </cell>
        </row>
        <row r="2636">
          <cell r="A2636">
            <v>11145</v>
          </cell>
          <cell r="B2636" t="str">
            <v>CONCRETO USINADO BOMBEAVEL, CLASSE DE RESISTENCIA C35, COM BRITA 0 E 1, SLUMP = 100 +/- 20 MM, INCLUI SERVICO DE BOMBEAMENTO (NBR 8953)</v>
          </cell>
          <cell r="C2636" t="str">
            <v>M3</v>
          </cell>
          <cell r="D2636">
            <v>384.94</v>
          </cell>
        </row>
        <row r="2637">
          <cell r="A2637">
            <v>11146</v>
          </cell>
          <cell r="B2637" t="str">
            <v>CONCRETO AUTOADENSAVEL (CAA) CLASSE DE RESISTENCIA C15, ESPALHAMENTO SF2, INCLUI SERVICO DE BOMBEAMENTO (NBR 15823)</v>
          </cell>
          <cell r="C2637" t="str">
            <v>M3</v>
          </cell>
          <cell r="D2637">
            <v>326.83999999999997</v>
          </cell>
        </row>
        <row r="2638">
          <cell r="A2638">
            <v>11147</v>
          </cell>
          <cell r="B2638" t="str">
            <v>CONCRETO AUTOADENSAVEL (CAA) CLASSE DE RESISTENCIA C20, ESPALHAMENTO SF2, INCLUI SERVICO DE BOMBEAMENTO (NBR 15823)</v>
          </cell>
          <cell r="C2638" t="str">
            <v>M3</v>
          </cell>
          <cell r="D2638">
            <v>338.94</v>
          </cell>
        </row>
        <row r="2639">
          <cell r="A2639">
            <v>11149</v>
          </cell>
          <cell r="B2639" t="str">
            <v>PRIMER EPOXI</v>
          </cell>
          <cell r="C2639" t="str">
            <v>GL</v>
          </cell>
          <cell r="D2639">
            <v>146.69999999999999</v>
          </cell>
        </row>
        <row r="2640">
          <cell r="A2640">
            <v>11152</v>
          </cell>
          <cell r="B2640" t="str">
            <v>!EM PROCESSO DE DESATIVACAO! PORTA DE ABRIR EM ACO COM TRAVESSAS PARA VIDROS, COM PINTURA PRIMER DE PROTECAO, COM GUARNICAO, VIDROS NAO INCLUSOS</v>
          </cell>
          <cell r="C2640" t="str">
            <v>M2</v>
          </cell>
          <cell r="D2640">
            <v>447.05</v>
          </cell>
        </row>
        <row r="2641">
          <cell r="A2641">
            <v>11153</v>
          </cell>
          <cell r="B2641" t="str">
            <v>!EM PROCESSO DE DESATIVACAO! PORTA DE ABRIR EM ACO TIPO MISTA, VENEZIANA COM POSTIGO E GRADE QUADRICULADA, COM PINTURA PRIMER DE PROTECAO, COM GUARNICAO, VIDROS NAO INCLUSOS</v>
          </cell>
          <cell r="C2641" t="str">
            <v>M2</v>
          </cell>
          <cell r="D2641">
            <v>459.69</v>
          </cell>
        </row>
        <row r="2642">
          <cell r="A2642">
            <v>11154</v>
          </cell>
          <cell r="B2642" t="str">
            <v>PORTA CORTA-FOGO PARA SAIDA DE EMERGENCIA, COM FECHADURA, VAO LUZ DE 90 X 210 CM, CLASSE P-90 (NBR 11742)</v>
          </cell>
          <cell r="C2642" t="str">
            <v>UN</v>
          </cell>
          <cell r="D2642">
            <v>1290.8699999999999</v>
          </cell>
        </row>
        <row r="2643">
          <cell r="A2643">
            <v>11157</v>
          </cell>
          <cell r="B2643" t="str">
            <v>WASH PRIMER PARA TINTA AUTOMOTIVA</v>
          </cell>
          <cell r="C2643" t="str">
            <v>GL</v>
          </cell>
          <cell r="D2643">
            <v>118.81</v>
          </cell>
        </row>
        <row r="2644">
          <cell r="A2644">
            <v>11161</v>
          </cell>
          <cell r="B2644" t="str">
            <v>CAL HIDRATADA PARA PINTURA</v>
          </cell>
          <cell r="C2644" t="str">
            <v>KG</v>
          </cell>
          <cell r="D2644">
            <v>0.81</v>
          </cell>
        </row>
        <row r="2645">
          <cell r="A2645">
            <v>11162</v>
          </cell>
          <cell r="B2645" t="str">
            <v>FIXADOR DE CAL (SACHE 150 ML)</v>
          </cell>
          <cell r="C2645" t="str">
            <v>UN</v>
          </cell>
          <cell r="D2645">
            <v>1.04</v>
          </cell>
        </row>
        <row r="2646">
          <cell r="A2646">
            <v>11174</v>
          </cell>
          <cell r="B2646" t="str">
            <v>PRIMER UNIVERSAL, FUNDO ANTICORROSIVO TIPO ZARCAO</v>
          </cell>
          <cell r="C2646" t="str">
            <v>18L</v>
          </cell>
          <cell r="D2646">
            <v>416.53</v>
          </cell>
        </row>
        <row r="2647">
          <cell r="A2647">
            <v>11183</v>
          </cell>
          <cell r="B2647" t="str">
            <v>JANELA BASCULANTE, ACO, COM BATENTE/REQUADRO, 100 X 100 CM (SEM VIDROS)</v>
          </cell>
          <cell r="C2647" t="str">
            <v>UN</v>
          </cell>
          <cell r="D2647">
            <v>409.58</v>
          </cell>
        </row>
        <row r="2648">
          <cell r="A2648">
            <v>11185</v>
          </cell>
          <cell r="B2648" t="str">
            <v>VIDRO PLANO ARMADO E = 7MM - SEM COLOCACAO</v>
          </cell>
          <cell r="C2648" t="str">
            <v>M2</v>
          </cell>
          <cell r="D2648">
            <v>309.99</v>
          </cell>
        </row>
        <row r="2649">
          <cell r="A2649">
            <v>11186</v>
          </cell>
          <cell r="B2649" t="str">
            <v>ESPELHO CRISTAL E = 4 MM</v>
          </cell>
          <cell r="C2649" t="str">
            <v>M2</v>
          </cell>
          <cell r="D2649">
            <v>343.99</v>
          </cell>
        </row>
        <row r="2650">
          <cell r="A2650">
            <v>11188</v>
          </cell>
          <cell r="B2650" t="str">
            <v>VIDRO LISO FUME E = 4MM - SEM COLOCACAO</v>
          </cell>
          <cell r="C2650" t="str">
            <v>M2</v>
          </cell>
          <cell r="D2650">
            <v>160</v>
          </cell>
        </row>
        <row r="2651">
          <cell r="A2651">
            <v>11189</v>
          </cell>
          <cell r="B2651" t="str">
            <v>VIDRO LISO FUME E = 6MM - SEM COLOCACAO</v>
          </cell>
          <cell r="C2651" t="str">
            <v>M2</v>
          </cell>
          <cell r="D2651">
            <v>240</v>
          </cell>
        </row>
        <row r="2652">
          <cell r="A2652">
            <v>11190</v>
          </cell>
          <cell r="B2652" t="str">
            <v>JANELA BASCULANTE, ACO, COM BATENTE/REQUADRO, 60 X 60 CM (SEM VIDROS)</v>
          </cell>
          <cell r="C2652" t="str">
            <v>UN</v>
          </cell>
          <cell r="D2652">
            <v>190</v>
          </cell>
        </row>
        <row r="2653">
          <cell r="A2653">
            <v>11192</v>
          </cell>
          <cell r="B2653" t="str">
            <v>JANELA BASCULANTE, ACO, COM BATENTE/REQUADRO, 80 X 80 CM (SEM VIDROS)</v>
          </cell>
          <cell r="C2653" t="str">
            <v>UN</v>
          </cell>
          <cell r="D2653">
            <v>349.59</v>
          </cell>
        </row>
        <row r="2654">
          <cell r="A2654">
            <v>11193</v>
          </cell>
          <cell r="B2654" t="str">
            <v>JANELA DE CORRER, ACO, BATENTE/REQUADRO DE 6 A 14 CM, VENEZIANA, PINT ANTICORROSIVA, PINT ACABAMENTO, COM VIDRO, 6 FLS, 120  X 150 CM (A X L)</v>
          </cell>
          <cell r="C2654" t="str">
            <v>M2</v>
          </cell>
          <cell r="D2654">
            <v>741.45</v>
          </cell>
        </row>
        <row r="2655">
          <cell r="A2655">
            <v>11194</v>
          </cell>
          <cell r="B2655" t="str">
            <v>JANELA DE CORRER, ACO, BATENTE/REQUADRO DE 6 A 14 CM, VENEZIANA, PINT ANTICORROSIVA, SEM VIDRO, 6 FLS, 120  X 150 CM (A X L)</v>
          </cell>
          <cell r="C2655" t="str">
            <v>M2</v>
          </cell>
          <cell r="D2655">
            <v>667.59</v>
          </cell>
        </row>
        <row r="2656">
          <cell r="A2656">
            <v>11197</v>
          </cell>
          <cell r="B2656" t="str">
            <v>JANELA DE CORRER, ACO, COM BATENTE/REQUADRO DE 6 A 14 CM, SEM DIVISAO, PINT ANTICORROSIVA, PINT ACABAMENTO, COM VIDRO, SEM BANDEIRA, 2 FLS, 120  X 150 CM (A X L)</v>
          </cell>
          <cell r="C2656" t="str">
            <v>UN</v>
          </cell>
          <cell r="D2656">
            <v>1015.43</v>
          </cell>
        </row>
        <row r="2657">
          <cell r="A2657">
            <v>11199</v>
          </cell>
          <cell r="B2657" t="str">
            <v>JANELA DE CORRER, ACO, BATENTE/REQUADRO DE 6 A 14 CM,  COM DIVISAO HORIZ , PINT ANTICORROSIVA, SEM VIDRO, BANDEIRA COM BASCULA, 4 FLS, 120  X 150 CM (A X L)</v>
          </cell>
          <cell r="C2657" t="str">
            <v>UN</v>
          </cell>
          <cell r="D2657">
            <v>1049.33</v>
          </cell>
        </row>
        <row r="2658">
          <cell r="A2658">
            <v>11226</v>
          </cell>
          <cell r="B2658" t="str">
            <v>JANELA CHAPA DOBRADA ACO GALVANIZADO A FOGO, DE CORRER, 4 FLS, SEM DIVISAO HORIZONTAL P/ VIDRO, DE 150 X 120 CM (3/4" X 1/8")</v>
          </cell>
          <cell r="C2658" t="str">
            <v>UN</v>
          </cell>
          <cell r="D2658">
            <v>533.91999999999996</v>
          </cell>
        </row>
        <row r="2659">
          <cell r="A2659">
            <v>11227</v>
          </cell>
          <cell r="B2659" t="str">
            <v>JANELA DE CORRER, ACO, BATENTE/REQUADRO DE 6 A 14 CM, SEM  DIVISAO, PINT ANTICORROSIVA, SEM VIDRO, BANDEIRA COM BASCULA, 4 FLS, 120  X 200 CM (A X L)</v>
          </cell>
          <cell r="C2659" t="str">
            <v>UN</v>
          </cell>
          <cell r="D2659">
            <v>774.54</v>
          </cell>
        </row>
        <row r="2660">
          <cell r="A2660">
            <v>11231</v>
          </cell>
          <cell r="B2660" t="str">
            <v>JANELA BASCULANTE, ACO, COM BATENTE/REQUADRO, 80 X 80 CM (SEM VIDROS)</v>
          </cell>
          <cell r="C2660" t="str">
            <v>M2</v>
          </cell>
          <cell r="D2660">
            <v>546.23</v>
          </cell>
        </row>
        <row r="2661">
          <cell r="A2661">
            <v>11234</v>
          </cell>
          <cell r="B2661" t="str">
            <v>RALO FOFO COM REQUADRO, QUADRADO 200 X 200 MM</v>
          </cell>
          <cell r="C2661" t="str">
            <v>UN</v>
          </cell>
          <cell r="D2661">
            <v>49.17</v>
          </cell>
        </row>
        <row r="2662">
          <cell r="A2662">
            <v>11235</v>
          </cell>
          <cell r="B2662" t="str">
            <v>GRELHA FOFO SIMPLES COM REQUADRO, CARGA MAXIMA 1,5 T, 150 X 1000 MM, E= *15* MM</v>
          </cell>
          <cell r="C2662" t="str">
            <v>UN</v>
          </cell>
          <cell r="D2662">
            <v>113.48</v>
          </cell>
        </row>
        <row r="2663">
          <cell r="A2663">
            <v>11236</v>
          </cell>
          <cell r="B2663" t="str">
            <v>GRELHA FOFO SIMPLES COM REQUADRO, CARGA MAXIMA 1,5 T, 200 X 1000 MM, E= *15* MM</v>
          </cell>
          <cell r="C2663" t="str">
            <v>UN</v>
          </cell>
          <cell r="D2663">
            <v>144.22</v>
          </cell>
        </row>
        <row r="2664">
          <cell r="A2664">
            <v>11241</v>
          </cell>
          <cell r="B2664" t="str">
            <v>TAMPAO FOFO ARTICULADO P/ REGISTRO, CLASSE A15 CARGA MAXIMA 1,5 T, *400 X 400* MM</v>
          </cell>
          <cell r="C2664" t="str">
            <v>UN</v>
          </cell>
          <cell r="D2664">
            <v>132.4</v>
          </cell>
        </row>
        <row r="2665">
          <cell r="A2665">
            <v>11244</v>
          </cell>
          <cell r="B2665" t="str">
            <v>GRELHA FOFO ARTICULADA, CARGA MAXIMA 1,5 T, *300 X 1000* MM, E= *15* MM</v>
          </cell>
          <cell r="C2665" t="str">
            <v>UN</v>
          </cell>
          <cell r="D2665">
            <v>148.71</v>
          </cell>
        </row>
        <row r="2666">
          <cell r="A2666">
            <v>11245</v>
          </cell>
          <cell r="B2666" t="str">
            <v>GRELHA FOFO SIMPLES COM REQUADRO, CARGA MAXIMA  12,5 T, *300 X 1000* MM, E= *15* MM, AREA ESTACIONAMENTO CARRO PASSEIO</v>
          </cell>
          <cell r="C2666" t="str">
            <v>UN</v>
          </cell>
          <cell r="D2666">
            <v>205.69</v>
          </cell>
        </row>
        <row r="2667">
          <cell r="A2667">
            <v>11246</v>
          </cell>
          <cell r="B2667" t="str">
            <v>!EM PROCESSO DE DESATIVACAO! CAIXA DE PASSAGEM N 1 PADRAO TELEBRAS DIM 10 X10 X 5CM EM CHAPA DE ACO GALV</v>
          </cell>
          <cell r="C2667" t="str">
            <v>UN</v>
          </cell>
          <cell r="D2667">
            <v>14.23</v>
          </cell>
        </row>
        <row r="2668">
          <cell r="A2668">
            <v>11247</v>
          </cell>
          <cell r="B2668" t="str">
            <v>CAIXA DE PASSAGEM N 7, DE EMBUTIR, PADRAO TELEBRAS, DIMENSOES 150 X 150 X 15 CM, EM CHAPA DE ACO GALVANIZADO</v>
          </cell>
          <cell r="C2668" t="str">
            <v>UN</v>
          </cell>
          <cell r="D2668">
            <v>904.81</v>
          </cell>
        </row>
        <row r="2669">
          <cell r="A2669">
            <v>11249</v>
          </cell>
          <cell r="B2669" t="str">
            <v>CAIXA DE PASSAGEM N 8, DE EMBUTIR, PADRAO TELEBRAS, DIMENSOES 200 X 200 X 20 CM, EM CHAPA DE ACO GALVANIZADO</v>
          </cell>
          <cell r="C2669" t="str">
            <v>UN</v>
          </cell>
          <cell r="D2669">
            <v>2957.5</v>
          </cell>
        </row>
        <row r="2670">
          <cell r="A2670">
            <v>11250</v>
          </cell>
          <cell r="B2670" t="str">
            <v>CAIXA DE PASSAGEM N 2, DE EMBUTIR, PADRAO TELEBRAS, DIMENSOES 20 X 20 X 12 CM, EM CHAPA DE ACO GALVANIZADO</v>
          </cell>
          <cell r="C2670" t="str">
            <v>UN</v>
          </cell>
          <cell r="D2670">
            <v>46.2</v>
          </cell>
        </row>
        <row r="2671">
          <cell r="A2671">
            <v>11251</v>
          </cell>
          <cell r="B2671" t="str">
            <v>CAIXA DE PASSAGEM N 3, DE EMBUTIR, PADRAO TELEBRAS, DIMENSOES 40 X 40 X 12 CM, EM CHAPA DE ACO GALVANIZADO</v>
          </cell>
          <cell r="C2671" t="str">
            <v>UN</v>
          </cell>
          <cell r="D2671">
            <v>97.22</v>
          </cell>
        </row>
        <row r="2672">
          <cell r="A2672">
            <v>11253</v>
          </cell>
          <cell r="B2672" t="str">
            <v>CAIXA DE PASSAGEM N 4, DE EMBUTIR, PADRAO TELEBRAS, DIMENSOES 60 X 60 X 12 CM, EM CHAPA DE ACO GALVANIZADO</v>
          </cell>
          <cell r="C2672" t="str">
            <v>UN</v>
          </cell>
          <cell r="D2672">
            <v>191.21</v>
          </cell>
        </row>
        <row r="2673">
          <cell r="A2673">
            <v>11254</v>
          </cell>
          <cell r="B2673" t="str">
            <v>CAIXA DE PASSAGEM N 4, DE SOBREPOR, PADRAO TELEBRAS, DIMENSOES 60 X 60 X *12* CM, EM CHAPA DE ACO GALVANIZADO</v>
          </cell>
          <cell r="C2673" t="str">
            <v>UN</v>
          </cell>
          <cell r="D2673">
            <v>205.43</v>
          </cell>
        </row>
        <row r="2674">
          <cell r="A2674">
            <v>11255</v>
          </cell>
          <cell r="B2674" t="str">
            <v>CAIXA DE PASSAGEM N 5, DE EMBUTIR, PADRAO TELEBRAS, DIMENSOES 80 X 80 X 12 CM, EM CHAPA DE ACO GALVANIZADO</v>
          </cell>
          <cell r="C2674" t="str">
            <v>UN</v>
          </cell>
          <cell r="D2674">
            <v>311.12</v>
          </cell>
        </row>
        <row r="2675">
          <cell r="A2675">
            <v>11256</v>
          </cell>
          <cell r="B2675" t="str">
            <v>CAIXA DE PASSAGEM N 5, DE SOBREPOR, PADRAO TELEBRAS, DIMENSOES 80 X 80 X *12* CM, EM CHAPA DE ACO GALVANIZADO</v>
          </cell>
          <cell r="C2675" t="str">
            <v>UN</v>
          </cell>
          <cell r="D2675">
            <v>356.02</v>
          </cell>
        </row>
        <row r="2676">
          <cell r="A2676">
            <v>11267</v>
          </cell>
          <cell r="B2676" t="str">
            <v>ARRUELA REDONDA DE LATAO, DIAMETRO EXTERNO = 34 MM, ESPESSURA = 2,5 MM, DIAMETRO DO FURO = 17 MM</v>
          </cell>
          <cell r="C2676" t="str">
            <v>UN</v>
          </cell>
          <cell r="D2676">
            <v>3.79</v>
          </cell>
        </row>
        <row r="2677">
          <cell r="A2677">
            <v>11270</v>
          </cell>
          <cell r="B2677" t="str">
            <v>ABRACADEIRA DE LATAO PARA FIXACAO DE CABO PARA-RAIO, DIMENSOES 32 X 24 X 24 MM</v>
          </cell>
          <cell r="C2677" t="str">
            <v>UN</v>
          </cell>
          <cell r="D2677">
            <v>1.1399999999999999</v>
          </cell>
        </row>
        <row r="2678">
          <cell r="A2678">
            <v>11272</v>
          </cell>
          <cell r="B2678" t="str">
            <v>ALCA PREFORMADA DE DISTRIBUICAO, EM ACO GALVANIZADO, PARA CONDUTORES DE ALUMINIO AWG 2 (CAA 6/1 OU CA 7 FIOS)</v>
          </cell>
          <cell r="C2678" t="str">
            <v>UN</v>
          </cell>
          <cell r="D2678">
            <v>2.76</v>
          </cell>
        </row>
        <row r="2679">
          <cell r="A2679">
            <v>11273</v>
          </cell>
          <cell r="B2679" t="str">
            <v>ALCA PREFORMADA DE DISTRIBUICAO, EM ACO GALVANIZADO, PARA CONDUTORES DE ALUMINIO AWG 1/0 (CAA 6/1 OU CA 7 FIOS)</v>
          </cell>
          <cell r="C2679" t="str">
            <v>UN</v>
          </cell>
          <cell r="D2679">
            <v>4.57</v>
          </cell>
        </row>
        <row r="2680">
          <cell r="A2680">
            <v>11274</v>
          </cell>
          <cell r="B2680" t="str">
            <v>ALCA PREFORMADA DE SERVICO, EM ACO GALVANIZADO, PARA CONDUTORES DE ALUMINIO AWG 6 (CAA 6/1)</v>
          </cell>
          <cell r="C2680" t="str">
            <v>UN</v>
          </cell>
          <cell r="D2680">
            <v>0.84</v>
          </cell>
        </row>
        <row r="2681">
          <cell r="A2681">
            <v>11275</v>
          </cell>
          <cell r="B2681" t="str">
            <v>ALCA PREFORMADA DE SERVICO, EM ACO GALVANIZADO, PARA CONDUTORES DE ALUMINIO AWG 4 (CAA 6/1)</v>
          </cell>
          <cell r="C2681" t="str">
            <v>UN</v>
          </cell>
          <cell r="D2681">
            <v>1.1000000000000001</v>
          </cell>
        </row>
        <row r="2682">
          <cell r="A2682">
            <v>11280</v>
          </cell>
          <cell r="B2682" t="str">
            <v>CORTADEIRA DE PISO DE CONCRETO E ASFALTO, PARA DISCO PADRAO DE DIAMETRO 350 MM (14") OU 450 MM (18") , MOTOR A GASOLINA, POTENCIA 13 HP, SEM DISCO</v>
          </cell>
          <cell r="C2682" t="str">
            <v>UN</v>
          </cell>
          <cell r="D2682">
            <v>13302.31</v>
          </cell>
        </row>
        <row r="2683">
          <cell r="A2683">
            <v>11281</v>
          </cell>
          <cell r="B2683" t="str">
            <v>COMPACTADOR DE SOLOS DE PERCURSAO (SOQUETE) COM MOTOR A GASOLINA 4 TEMPOS DE 3 HP (3 CV)</v>
          </cell>
          <cell r="C2683" t="str">
            <v>UN</v>
          </cell>
          <cell r="D2683">
            <v>12500</v>
          </cell>
        </row>
        <row r="2684">
          <cell r="A2684">
            <v>11282</v>
          </cell>
          <cell r="B2684" t="str">
            <v>ROLO COMPACTADOR VIBRATORIO TANDEM, CILINDROS EM ACO LISO, POTENCIA 23,5 HP, PESO OPERACIONAL 1,665 T, LARGURA DE TRABALHO 0,9 M</v>
          </cell>
          <cell r="C2684" t="str">
            <v>UN</v>
          </cell>
          <cell r="D2684">
            <v>118025.72</v>
          </cell>
        </row>
        <row r="2685">
          <cell r="A2685">
            <v>11289</v>
          </cell>
          <cell r="B2685" t="str">
            <v>TAMPAO FOFO ARTICULADO P/ REGISTRO, CLASSE A15 CARGA MAX 1,5 T, *200 X 200* MM</v>
          </cell>
          <cell r="C2685" t="str">
            <v>UN</v>
          </cell>
          <cell r="D2685">
            <v>52.96</v>
          </cell>
        </row>
        <row r="2686">
          <cell r="A2686">
            <v>11292</v>
          </cell>
          <cell r="B2686" t="str">
            <v>TAMPAO FOFO SIMPLES COM BASE, CLASSE A15 CARGA MAX 1,5 T, 300 X 400 MM</v>
          </cell>
          <cell r="C2686" t="str">
            <v>UN</v>
          </cell>
          <cell r="D2686">
            <v>188.2</v>
          </cell>
        </row>
        <row r="2687">
          <cell r="A2687">
            <v>11293</v>
          </cell>
          <cell r="B2687" t="str">
            <v>TAMPAO FOFO SIMPLES COM BASE, CLASSE A15 CARGA MAX 1,5 T, 400 X 500 MM, COM INSCRICAO INCENDIO</v>
          </cell>
          <cell r="C2687" t="str">
            <v>UN</v>
          </cell>
          <cell r="D2687">
            <v>208.06</v>
          </cell>
        </row>
        <row r="2688">
          <cell r="A2688">
            <v>11296</v>
          </cell>
          <cell r="B2688" t="str">
            <v>TAMPAO FOFO SIMPLES COM BASE, CLASSE D400 CARGA MAX 40 T, REDONDO TAMPA 900 MM, REDE PLUVIAL/ESGOTO</v>
          </cell>
          <cell r="C2688" t="str">
            <v>UN</v>
          </cell>
          <cell r="D2688">
            <v>1286.67</v>
          </cell>
        </row>
        <row r="2689">
          <cell r="A2689">
            <v>11299</v>
          </cell>
          <cell r="B2689" t="str">
            <v>TAMPAO FOFO SIMPLES, CLASSE A15 CARGA MAX 1,5 T, *550 X 1100* MM, REDE TELEFONE</v>
          </cell>
          <cell r="C2689" t="str">
            <v>UN</v>
          </cell>
          <cell r="D2689">
            <v>435.51</v>
          </cell>
        </row>
        <row r="2690">
          <cell r="A2690">
            <v>11301</v>
          </cell>
          <cell r="B2690" t="str">
            <v>TAMPAO FOFO ARTICULADO, CLASSE B125 CARGA MAX 12,5 T, REDONDO TAMPA 600 MM, REDE PLUVIAL/ESGOTO</v>
          </cell>
          <cell r="C2690" t="str">
            <v>UN</v>
          </cell>
          <cell r="D2690">
            <v>335.73</v>
          </cell>
        </row>
        <row r="2691">
          <cell r="A2691">
            <v>11315</v>
          </cell>
          <cell r="B2691" t="str">
            <v>TAMPAO FOFO SIMPLES COM BASE, CLASSE A15 CARGA MAX 1,5 T, 300 X 300 MM, REDE PLUVIAL/ESGOTO</v>
          </cell>
          <cell r="C2691" t="str">
            <v>UN</v>
          </cell>
          <cell r="D2691">
            <v>80.38</v>
          </cell>
        </row>
        <row r="2692">
          <cell r="A2692">
            <v>11316</v>
          </cell>
          <cell r="B2692" t="str">
            <v>TAMPAO FOFO SIMPLES COM BASE, CLASSE B125 CARGA MAX 12,5 T, REDONDO TAMPA 500 MM, REDE PLUVIAL/ESGOTO</v>
          </cell>
          <cell r="C2692" t="str">
            <v>UN</v>
          </cell>
          <cell r="D2692">
            <v>264.8</v>
          </cell>
        </row>
        <row r="2693">
          <cell r="A2693">
            <v>11321</v>
          </cell>
          <cell r="B2693" t="str">
            <v>REDUCAO PVC PBA, JE, PB, DN 100 X 50 / DE 110 X 60 MM, PARA REDE DE AGUA</v>
          </cell>
          <cell r="C2693" t="str">
            <v>UN</v>
          </cell>
          <cell r="D2693">
            <v>18.66</v>
          </cell>
        </row>
        <row r="2694">
          <cell r="A2694">
            <v>11323</v>
          </cell>
          <cell r="B2694" t="str">
            <v>REDUCAO PVC PBA, JE, PB, DN 100 X 75 / DE 110 X 85 MM, PARA REDE DE AGUA</v>
          </cell>
          <cell r="C2694" t="str">
            <v>UN</v>
          </cell>
          <cell r="D2694">
            <v>22.3</v>
          </cell>
        </row>
        <row r="2695">
          <cell r="A2695">
            <v>11359</v>
          </cell>
          <cell r="B2695" t="str">
            <v>ESMERILHADEIRA ANGULAR ELETRICA, DIAMETRO DO DISCO 7 '' (180 MM), ROTACAO 8500 RPM, POTENCIA 2400 W</v>
          </cell>
          <cell r="C2695" t="str">
            <v>UN</v>
          </cell>
          <cell r="D2695">
            <v>962.85</v>
          </cell>
        </row>
        <row r="2696">
          <cell r="A2696">
            <v>11364</v>
          </cell>
          <cell r="B2696" t="str">
            <v>PORTA DE MADEIRA, FOLHA LEVE (NBR 15930) DE 60 X 210 CM, E = *35* MM, NUCLEO COLMEIA, CAPA LISA EM HDF, ACABAMENTO EM PRIMER PARA PINTURA</v>
          </cell>
          <cell r="C2696" t="str">
            <v>UN</v>
          </cell>
          <cell r="D2696">
            <v>102</v>
          </cell>
        </row>
        <row r="2697">
          <cell r="A2697">
            <v>11365</v>
          </cell>
          <cell r="B2697" t="str">
            <v>PORTA DE MADEIRA, FOLHA LEVE (NBR 15930) DE 70 X 210 CM, E = *35* MM, NUCLEO COLMEIA, CAPA LISA EM HDF, ACABAMENTO EM PRIMER PARA PINTURA</v>
          </cell>
          <cell r="C2697" t="str">
            <v>UN</v>
          </cell>
          <cell r="D2697">
            <v>109.85</v>
          </cell>
        </row>
        <row r="2698">
          <cell r="A2698">
            <v>11366</v>
          </cell>
          <cell r="B2698" t="str">
            <v>PORTA DE MADEIRA, FOLHA LEVE (NBR 15930) DE 80 X 210 CM, E = *35* MM, NUCLEO COLMEIA, CAPA LISA EM HDF, ACABAMENTO EM PRIMER PARA PINTURA</v>
          </cell>
          <cell r="C2698" t="str">
            <v>UN</v>
          </cell>
          <cell r="D2698">
            <v>116.26</v>
          </cell>
        </row>
        <row r="2699">
          <cell r="A2699">
            <v>11367</v>
          </cell>
          <cell r="B2699" t="str">
            <v>PORTA DE MADEIRA, FOLHA LEVE (NBR 15930), E = *35* MM, NUCLEO COLMEIA, CAPA LISA EM HDF, ACABAMENTO MELAMINICO EM PADRAO MADEIRA</v>
          </cell>
          <cell r="C2699" t="str">
            <v>M2</v>
          </cell>
          <cell r="D2699">
            <v>89.55</v>
          </cell>
        </row>
        <row r="2700">
          <cell r="A2700">
            <v>11378</v>
          </cell>
          <cell r="B2700" t="str">
            <v>TE DE REDUCAO, PVC PBA, BBB, JE, DN 100 X 50 / DE 110 X 60 MM, PARA REDE AGUA (NBR 10351)</v>
          </cell>
          <cell r="C2700" t="str">
            <v>UN</v>
          </cell>
          <cell r="D2700">
            <v>66.86</v>
          </cell>
        </row>
        <row r="2701">
          <cell r="A2701">
            <v>11379</v>
          </cell>
          <cell r="B2701" t="str">
            <v>TE DE REDUCAO, PVC PBA, BBB, JE, DN 100 X 75 / DE 110 X 85 MM, PARA REDE AGUA (NBR 10351)</v>
          </cell>
          <cell r="C2701" t="str">
            <v>UN</v>
          </cell>
          <cell r="D2701">
            <v>73.02</v>
          </cell>
        </row>
        <row r="2702">
          <cell r="A2702">
            <v>11427</v>
          </cell>
          <cell r="B2702" t="str">
            <v>POLVORA NEGRA</v>
          </cell>
          <cell r="C2702" t="str">
            <v>KG</v>
          </cell>
          <cell r="D2702">
            <v>59.19</v>
          </cell>
        </row>
        <row r="2703">
          <cell r="A2703">
            <v>11447</v>
          </cell>
          <cell r="B2703" t="str">
            <v>DOBRADICA EM LATAO, 3 " X 2 1/2 ", E= 1,9 A 2 MM, COM ANEL, CROMADO, TAMPA BOLA, COM PARAFUSOS</v>
          </cell>
          <cell r="C2703" t="str">
            <v>UN</v>
          </cell>
          <cell r="D2703">
            <v>10.11</v>
          </cell>
        </row>
        <row r="2704">
          <cell r="A2704">
            <v>11449</v>
          </cell>
          <cell r="B2704" t="str">
            <v>DOBRADICA TIPO PIANO EM ACO/FERRO, 1'' X 3 M, GALVANIZADO, COM PARAFUSOS</v>
          </cell>
          <cell r="C2704" t="str">
            <v>UN</v>
          </cell>
          <cell r="D2704">
            <v>27.57</v>
          </cell>
        </row>
        <row r="2705">
          <cell r="A2705">
            <v>11451</v>
          </cell>
          <cell r="B2705" t="str">
            <v>DOBRADICA TIPO VAI-E-VEM EM ACO/FERRO, TAMANHO 3'', GALVANIZADO, COM PARAFUSOS</v>
          </cell>
          <cell r="C2705" t="str">
            <v>UN</v>
          </cell>
          <cell r="D2705">
            <v>27.11</v>
          </cell>
        </row>
        <row r="2706">
          <cell r="A2706">
            <v>11455</v>
          </cell>
          <cell r="B2706" t="str">
            <v>FECHO / TRINCO / FERROLHO FIO REDONDO, DE SOBREPOR, 8", EM ACO GALVANIZADO / ZINCADO</v>
          </cell>
          <cell r="C2706" t="str">
            <v>UN</v>
          </cell>
          <cell r="D2706">
            <v>7.88</v>
          </cell>
        </row>
        <row r="2707">
          <cell r="A2707">
            <v>11456</v>
          </cell>
          <cell r="B2707" t="str">
            <v>FECHO / TRINCO / FERROLHO FIO REDONDO, DE SOBREPOR, 12", EM ACO GALVANIZADO / ZINCADO</v>
          </cell>
          <cell r="C2707" t="str">
            <v>UN</v>
          </cell>
          <cell r="D2707">
            <v>11</v>
          </cell>
        </row>
        <row r="2708">
          <cell r="A2708">
            <v>11457</v>
          </cell>
          <cell r="B2708" t="str">
            <v>TARJETA TIPO LIVRE / OCUPADO, CROMADA, PARA PORTA DE BANHEIRO</v>
          </cell>
          <cell r="C2708" t="str">
            <v>UN</v>
          </cell>
          <cell r="D2708">
            <v>23.16</v>
          </cell>
        </row>
        <row r="2709">
          <cell r="A2709">
            <v>11458</v>
          </cell>
          <cell r="B2709" t="str">
            <v>FECHO DE SEGURANCA, TIPO BATOM, EM LATAO / ZAMAC, CROMADO, PARA PORTAS E JANELAS - INCLUI PARAFUSOS</v>
          </cell>
          <cell r="C2709" t="str">
            <v>UN</v>
          </cell>
          <cell r="D2709">
            <v>17.61</v>
          </cell>
        </row>
        <row r="2710">
          <cell r="A2710">
            <v>11461</v>
          </cell>
          <cell r="B2710" t="str">
            <v>FERROLHO / FECHO CHATO, DE SOBREPOR, EM FERRO ZINCADO, REFORCADO, 5", COM PORTA CADEADO, PARA PORTAO, PORTA E JANELA - INCLUI PARAFUSOS</v>
          </cell>
          <cell r="C2710" t="str">
            <v>UN</v>
          </cell>
          <cell r="D2710">
            <v>4.47</v>
          </cell>
        </row>
        <row r="2711">
          <cell r="A2711">
            <v>11462</v>
          </cell>
          <cell r="B2711" t="str">
            <v>GONZO DE SOBREPOR, EM LATAO / ZAMAC, PARA JANELA PIVOTANTE - INCLUI PARAFUSOS</v>
          </cell>
          <cell r="C2711" t="str">
            <v>PAR</v>
          </cell>
          <cell r="D2711">
            <v>12.92</v>
          </cell>
        </row>
        <row r="2712">
          <cell r="A2712">
            <v>11467</v>
          </cell>
          <cell r="B2712" t="str">
            <v>CONJUNTO DE FECHADURA DE SOBREPOR EM FERRO PINTADO, SEM MACANETA, COM CHAVE GRANDE (SEM CILINDRO) - TIPO CAIXAO - COMPLETA</v>
          </cell>
          <cell r="C2712" t="str">
            <v>UN</v>
          </cell>
          <cell r="D2712">
            <v>13.22</v>
          </cell>
        </row>
        <row r="2713">
          <cell r="A2713">
            <v>11468</v>
          </cell>
          <cell r="B2713" t="str">
            <v>FECHADURA DE SOBREPOR, CROMADA, COM CILINDRO REDONDO, PARA ARMARIO E GAVETA DE MADEIRA, COM PORTA DE APROXIMADAMENTE 20 MM</v>
          </cell>
          <cell r="C2713" t="str">
            <v>UN</v>
          </cell>
          <cell r="D2713">
            <v>8.2799999999999994</v>
          </cell>
        </row>
        <row r="2714">
          <cell r="A2714">
            <v>11469</v>
          </cell>
          <cell r="B2714" t="str">
            <v>FECHADURA TRADICIONAL DE EMBUTIR, CROMADA, COM CILINDRO, PARA GAVETAS E MOVEIS DE MADEIRA - COM ABINHAS LATERAIS CURVAS, CHAVES COM PROTECAO PLASTICA</v>
          </cell>
          <cell r="C2714" t="str">
            <v>UN</v>
          </cell>
          <cell r="D2714">
            <v>9.89</v>
          </cell>
        </row>
        <row r="2715">
          <cell r="A2715">
            <v>11470</v>
          </cell>
          <cell r="B2715" t="str">
            <v>FECHADURA AUXILIAR DE EMBUTIR PARA PORTA DE ARMARIO, CROMADA, CAIXA COM CILINDRO REDONDO, CHAPA TESTA E LINGUETA</v>
          </cell>
          <cell r="C2715" t="str">
            <v>UN</v>
          </cell>
          <cell r="D2715">
            <v>18.79</v>
          </cell>
        </row>
        <row r="2716">
          <cell r="A2716">
            <v>11474</v>
          </cell>
          <cell r="B2716" t="str">
            <v>FECHADURA AUXILIAR DE EMBUTIR PARA PORTA DE ARMARIO DE MADEIRA, CROMADA, CHAVE TIPO GORGES, CAIXA COM LINGUETA, CHAPA TESTA E CONTRA CHAPA</v>
          </cell>
          <cell r="C2716" t="str">
            <v>UN</v>
          </cell>
          <cell r="D2716">
            <v>28.68</v>
          </cell>
        </row>
        <row r="2717">
          <cell r="A2717">
            <v>11476</v>
          </cell>
          <cell r="B2717" t="str">
            <v>FECHADURA DE EMBUTIR PARA PORTA INTERNA, TIPO GORGES, MAQUINA 55 MM (SOMENTE MAQUINA, SEM ESPELHO E SEM MACANETA) - NIVEL DE SEGURANCA MEDIO</v>
          </cell>
          <cell r="C2717" t="str">
            <v>UN</v>
          </cell>
          <cell r="D2717">
            <v>23.48</v>
          </cell>
        </row>
        <row r="2718">
          <cell r="A2718">
            <v>11477</v>
          </cell>
          <cell r="B2718" t="str">
            <v>FECHADURA TUBULAR CROMADA, MACANETA DIAMETRO *30* MM, CILINDRO CENTRAL COM CHAVE EXTERNA E BOTAO INTERNO, MAQUINA *70* MM - COMPLETA</v>
          </cell>
          <cell r="C2718" t="str">
            <v>CJ</v>
          </cell>
          <cell r="D2718">
            <v>44.93</v>
          </cell>
        </row>
        <row r="2719">
          <cell r="A2719">
            <v>11478</v>
          </cell>
          <cell r="B2719" t="str">
            <v>FECHADURA DE EMBUTIR PARA PORTA EXTERNA, MAQUINA 55 MM, SEM ESPELHO, SEM MACANETA (SOMENTE MAQUINA) - NIVEL DE SEGURANCA MEDIO</v>
          </cell>
          <cell r="C2719" t="str">
            <v>UN</v>
          </cell>
          <cell r="D2719">
            <v>39.19</v>
          </cell>
        </row>
        <row r="2720">
          <cell r="A2720">
            <v>11479</v>
          </cell>
          <cell r="B2720" t="str">
            <v>FECHADURA DE EMBUTIR PARA PORTA EXTERNA, MAQUINA 40 MM, SEM MACANETA, SEM ESPELHO (SOMENTE MAQUINA) - NIVEL DE SEGURANCA MEDIO</v>
          </cell>
          <cell r="C2720" t="str">
            <v>UN</v>
          </cell>
          <cell r="D2720">
            <v>22.34</v>
          </cell>
        </row>
        <row r="2721">
          <cell r="A2721">
            <v>11480</v>
          </cell>
          <cell r="B2721" t="str">
            <v>FECHADURA AUXILIAR SEGURANCA, DE EMBUTIR, REFORCADA, MAQUINA DE 40 A 55 MM, COM CILINDRO, CROMADA, PARA PORTA EXTERNA - COMPLETA</v>
          </cell>
          <cell r="C2721" t="str">
            <v>CJ</v>
          </cell>
          <cell r="D2721">
            <v>46.9</v>
          </cell>
        </row>
        <row r="2722">
          <cell r="A2722">
            <v>11481</v>
          </cell>
          <cell r="B2722" t="str">
            <v>FECHADURA DE EMBUTIR PARA PORTA DE BANHEIRO, CHAVE TIPO TRANQUETA, MAQUINA 40 MM, SEM MACANETA, SEM ESPELHO (SOMENTE MAQUINA) - NIVEL SEGURANCA MEDIO</v>
          </cell>
          <cell r="C2722" t="str">
            <v>UN</v>
          </cell>
          <cell r="D2722">
            <v>14.77</v>
          </cell>
        </row>
        <row r="2723">
          <cell r="A2723">
            <v>11482</v>
          </cell>
          <cell r="B2723" t="str">
            <v>FECHADURA BICO DE PAPAGAIO, MAQUINA *45* MM, CROMADA, COM CHAVE TIPO GORGES BIPARTIDA, PARA PORTA DE CORRER INTERNA - COMPLETA</v>
          </cell>
          <cell r="C2723" t="str">
            <v>CJ</v>
          </cell>
          <cell r="D2723">
            <v>42.6</v>
          </cell>
        </row>
        <row r="2724">
          <cell r="A2724">
            <v>11484</v>
          </cell>
          <cell r="B2724" t="str">
            <v>FECHADURA DE SOBREPOR PARA PORTAO, CAIXA *100* MM, COM CILINDRO, CHAVE SIMPLES, TRINCO LATERAL, EM  LATAO OU ACO CROMADO OU POLIDO, COM OU SEM PINTURA - COMPLETA</v>
          </cell>
          <cell r="C2724" t="str">
            <v>UN</v>
          </cell>
          <cell r="D2724">
            <v>27.05</v>
          </cell>
        </row>
        <row r="2725">
          <cell r="A2725">
            <v>11493</v>
          </cell>
          <cell r="B2725" t="str">
            <v>TE DE REDUCAO, PVC PBA, BBB, JE, DN 75 X 50 / DE 85 X 60 MM, PARA REDE AGUA (NBR 10351)</v>
          </cell>
          <cell r="C2725" t="str">
            <v>UN</v>
          </cell>
          <cell r="D2725">
            <v>36.96</v>
          </cell>
        </row>
        <row r="2726">
          <cell r="A2726">
            <v>11499</v>
          </cell>
          <cell r="B2726" t="str">
            <v>MOLA HIDRAULICA DE PISO P/ VIDRO TEMPERADO 10MM</v>
          </cell>
          <cell r="C2726" t="str">
            <v>UN</v>
          </cell>
          <cell r="D2726">
            <v>1022.83</v>
          </cell>
        </row>
        <row r="2727">
          <cell r="A2727">
            <v>11518</v>
          </cell>
          <cell r="B2727" t="str">
            <v>MACANETA TIPO BOLA, CROMADA,  DIAMETRO APROXIMADO DE *2 1/2*", (SOMENTE MACANETAS)</v>
          </cell>
          <cell r="C2727" t="str">
            <v>PAR</v>
          </cell>
          <cell r="D2727">
            <v>29.67</v>
          </cell>
        </row>
        <row r="2728">
          <cell r="A2728">
            <v>11519</v>
          </cell>
          <cell r="B2728" t="str">
            <v>MACANETA ALAVANCA, RETA OU CURVA, MACICA, CROMADA, COMPRIMENTO DE 10 A 16 CM, ACABAMENTO PADRAO MEDIO - SOMENTE MACANETAS</v>
          </cell>
          <cell r="C2728" t="str">
            <v>PAR</v>
          </cell>
          <cell r="D2728">
            <v>25.71</v>
          </cell>
        </row>
        <row r="2729">
          <cell r="A2729">
            <v>11520</v>
          </cell>
          <cell r="B2729" t="str">
            <v>MACANETA ALAVANCA, RETA SIMPLES / OCA, CROMADA, COMPRIMENTO DE 10 A 16 CM, ACABAMENTO PADRAO POPULAR - SOMENTE MACANETAS</v>
          </cell>
          <cell r="C2729" t="str">
            <v>PAR</v>
          </cell>
          <cell r="D2729">
            <v>10.19</v>
          </cell>
        </row>
        <row r="2730">
          <cell r="A2730">
            <v>11522</v>
          </cell>
          <cell r="B2730" t="str">
            <v>PUXADOR CONCHA DE EMBUTIR PARA JANELA / PORTA DE CORRER, EM LATAO CROMADO, COM FURO CENTRAL PARA CHAVE E FUROS PARA PARAFUSOS, *40 X 100* MM  (LARGURA X ALTURA) - SEM FECHADURA</v>
          </cell>
          <cell r="C2730" t="str">
            <v>UN</v>
          </cell>
          <cell r="D2730">
            <v>12.66</v>
          </cell>
        </row>
        <row r="2731">
          <cell r="A2731">
            <v>11523</v>
          </cell>
          <cell r="B2731" t="str">
            <v>PUXADOR CONCHA DE EMBUTIR, EM LATAO CROMADO, PARA PORTA / JANELA DE CORRER, LISO, SEM FURO PARA CHAVE, COM FUROS PARA FIXAR PARAFUSOS, *30 X 90* MM (LARGURA X ALTURA)</v>
          </cell>
          <cell r="C2731" t="str">
            <v>UN</v>
          </cell>
          <cell r="D2731">
            <v>11.85</v>
          </cell>
        </row>
        <row r="2732">
          <cell r="A2732">
            <v>11524</v>
          </cell>
          <cell r="B2732" t="str">
            <v>PUXADOR TIPO PUNHO REDONDO, CENTRAL, EM LATAO CROMADO, COMPRIMENTO DE *110* MM, PARA JANELAS / PORTAS DE CORRER - INCLUI PARAFUSOS</v>
          </cell>
          <cell r="C2732" t="str">
            <v>UN</v>
          </cell>
          <cell r="D2732">
            <v>24.4</v>
          </cell>
        </row>
        <row r="2733">
          <cell r="A2733">
            <v>11552</v>
          </cell>
          <cell r="B2733" t="str">
            <v>PERFIL U / CANALETA DE ALUMINIO, DE ABAS IGUAIS, 1/2" (1,27 X 1,27 CM), PARA PORTA OU JANELA DE CORRER</v>
          </cell>
          <cell r="C2733" t="str">
            <v>M</v>
          </cell>
          <cell r="D2733">
            <v>7.75</v>
          </cell>
        </row>
        <row r="2734">
          <cell r="A2734">
            <v>11557</v>
          </cell>
          <cell r="B2734" t="str">
            <v>ESPELHO, RETO OU CURVO, EM LATAO CROMADO, ESPESSURA MINIMA 6 MM, LARGURA *43*MM, ALTURA *230*MM - PARA FECHADURA DE EMBUTIR</v>
          </cell>
          <cell r="C2734" t="str">
            <v>PAR</v>
          </cell>
          <cell r="D2734">
            <v>26.13</v>
          </cell>
        </row>
        <row r="2735">
          <cell r="A2735">
            <v>11558</v>
          </cell>
          <cell r="B2735" t="str">
            <v>ESPELHO, RETO OU CURVO, EM LATAO CROMADO, ESPESSURA ATE 6 MM, LARGURA *40*MM, ALTURA *180*MM - PARA FECHADURA DE EMBUTIR</v>
          </cell>
          <cell r="C2735" t="str">
            <v>PAR</v>
          </cell>
          <cell r="D2735">
            <v>10.32</v>
          </cell>
        </row>
        <row r="2736">
          <cell r="A2736">
            <v>11559</v>
          </cell>
          <cell r="B2736" t="str">
            <v>PINO GUIA, RETO, COM CHAPA DE LATAO CROMADO, 3/4", PARA PORTA / JANELA DE CORRER</v>
          </cell>
          <cell r="C2736" t="str">
            <v>UN</v>
          </cell>
          <cell r="D2736">
            <v>3.56</v>
          </cell>
        </row>
        <row r="2737">
          <cell r="A2737">
            <v>11560</v>
          </cell>
          <cell r="B2737" t="str">
            <v>MOLA AEREA FECHA PORTA, PARA PORTAS COM LARGURA ATE 95 CM</v>
          </cell>
          <cell r="C2737" t="str">
            <v>UN</v>
          </cell>
          <cell r="D2737">
            <v>110.85</v>
          </cell>
        </row>
        <row r="2738">
          <cell r="A2738">
            <v>11561</v>
          </cell>
          <cell r="B2738" t="str">
            <v>MOLA AEREA FECHA PORTA, PARA PORTAS COM LARGURA ATE 110 CM</v>
          </cell>
          <cell r="C2738" t="str">
            <v>UN</v>
          </cell>
          <cell r="D2738">
            <v>130.22999999999999</v>
          </cell>
        </row>
        <row r="2739">
          <cell r="A2739">
            <v>11571</v>
          </cell>
          <cell r="B2739" t="str">
            <v>MOLA AEREA FECHA PORTA, PARA PORTAS COM LARGURA ACIMA DE 110 CM</v>
          </cell>
          <cell r="C2739" t="str">
            <v>UN</v>
          </cell>
          <cell r="D2739">
            <v>168.39</v>
          </cell>
        </row>
        <row r="2740">
          <cell r="A2740">
            <v>11572</v>
          </cell>
          <cell r="B2740" t="str">
            <v>PRENDEDOR / TRAVA DE PORTA, MONTAGEM PISO / PORTA, EM LATAO / ZAMAC, CROMADO</v>
          </cell>
          <cell r="C2740" t="str">
            <v>UN</v>
          </cell>
          <cell r="D2740">
            <v>14.29</v>
          </cell>
        </row>
        <row r="2741">
          <cell r="A2741">
            <v>11573</v>
          </cell>
          <cell r="B2741" t="str">
            <v>RODIZIO PARA TRILHO (TIPO NAPOLEAO),  EM LATAO, COM ROLAMENTO EM ACO, 6 MM, PARA JANELA DE CORRER</v>
          </cell>
          <cell r="C2741" t="str">
            <v>UN</v>
          </cell>
          <cell r="D2741">
            <v>5.73</v>
          </cell>
        </row>
        <row r="2742">
          <cell r="A2742">
            <v>11575</v>
          </cell>
          <cell r="B2742" t="str">
            <v>ROLDANA DUPLA, EM ZAMAC COM CHAPA DE LATAO, ROLAMENTOS EM ACO, PARA PORTA E JANELA DE CORRER</v>
          </cell>
          <cell r="C2742" t="str">
            <v>UN</v>
          </cell>
          <cell r="D2742">
            <v>27.11</v>
          </cell>
        </row>
        <row r="2743">
          <cell r="A2743">
            <v>11577</v>
          </cell>
          <cell r="B2743" t="str">
            <v>ROSETA REDONDA DE SOBREPOR, SEM FUROS, EM ACO INOX POLIDO, DIAMETRO APROXIMADO DE 50 MM, PARA FECHADURA DE PORTA - PARAFUSOS INCLUIDOS</v>
          </cell>
          <cell r="C2743" t="str">
            <v>UN</v>
          </cell>
          <cell r="D2743">
            <v>8.31</v>
          </cell>
        </row>
        <row r="2744">
          <cell r="A2744">
            <v>11578</v>
          </cell>
          <cell r="B2744" t="str">
            <v>ROSETA QUADRADA, SEM FUROS, EM ACO INOX POLIDO, LARGURA APROXIMADA DE 50 MM, PARA FECHADURA DE PORTA - PARAFUSOS INCLUIDOS</v>
          </cell>
          <cell r="C2744" t="str">
            <v>UN</v>
          </cell>
          <cell r="D2744">
            <v>8.6999999999999993</v>
          </cell>
        </row>
        <row r="2745">
          <cell r="A2745">
            <v>11580</v>
          </cell>
          <cell r="B2745" t="str">
            <v>TRILHO QUADRADO, EM ALUMINIO (VERGALHAO MACICO), 1/4", (*6 X 6* CM), PARA RODIZIOS</v>
          </cell>
          <cell r="C2745" t="str">
            <v>M</v>
          </cell>
          <cell r="D2745">
            <v>10.09</v>
          </cell>
        </row>
        <row r="2746">
          <cell r="A2746">
            <v>11581</v>
          </cell>
          <cell r="B2746" t="str">
            <v>TRILHO EM ALUMINIO "U", COM ABAULADO PARA ROLDANA DE PORTA DE CORRER, *40 X 40* MM</v>
          </cell>
          <cell r="C2746" t="str">
            <v>M</v>
          </cell>
          <cell r="D2746">
            <v>22.17</v>
          </cell>
        </row>
        <row r="2747">
          <cell r="A2747">
            <v>11584</v>
          </cell>
          <cell r="B2747" t="str">
            <v>CHAPA RIGIDA DE FIBRAS DE MADEIRA PRENSADA A QUENTE, LISA, DE *1,22 X 2,44* M,  E = 2,5 MM</v>
          </cell>
          <cell r="C2747" t="str">
            <v>UN</v>
          </cell>
          <cell r="D2747">
            <v>80.17</v>
          </cell>
        </row>
        <row r="2748">
          <cell r="A2748">
            <v>11587</v>
          </cell>
          <cell r="B2748" t="str">
            <v>FORRO DE PVC LISO, BRANCO, REGUA DE 10 CM, ESPESSURA DE 8 MM A 10 MM (COM COLOCACAO / SEM ESTRUTURA METALICA)</v>
          </cell>
          <cell r="C2748" t="str">
            <v>M2</v>
          </cell>
          <cell r="D2748">
            <v>49.25</v>
          </cell>
        </row>
        <row r="2749">
          <cell r="A2749">
            <v>11588</v>
          </cell>
          <cell r="B2749" t="str">
            <v>GABIAO MANTA (COLCHAO) MALHA HEXAGONAL 6 X 8 CM (ZN/AL + PVC), FIO 2 MM, REVESTIDO COM PVC, DIMENSOES 4,0 X 2,0 X 0,23 M (C X L X A)</v>
          </cell>
          <cell r="C2749" t="str">
            <v>UN</v>
          </cell>
          <cell r="D2749">
            <v>792.14</v>
          </cell>
        </row>
        <row r="2750">
          <cell r="A2750">
            <v>11590</v>
          </cell>
          <cell r="B2750" t="str">
            <v>GABIAO MANTA (COLCHAO) MALHA HEXAGONAL 8 X 10 CM (ZN/AL), FIO 2,0 MM, DIMENSOES 4,0 X 2,0 X 0,3 M (C X L X A)</v>
          </cell>
          <cell r="C2750" t="str">
            <v>UN</v>
          </cell>
          <cell r="D2750">
            <v>804.38</v>
          </cell>
        </row>
        <row r="2751">
          <cell r="A2751">
            <v>11591</v>
          </cell>
          <cell r="B2751" t="str">
            <v>GABIAO MANTA (COLCHAO) MALHA HEXAGONAL 6 X 8 CM (ZN/AL), FIO  2,0 MM, DIMENSOES 4,0 X 2,0 X 0,23 M (C X L X A)</v>
          </cell>
          <cell r="C2751" t="str">
            <v>UN</v>
          </cell>
          <cell r="D2751">
            <v>771.86</v>
          </cell>
        </row>
        <row r="2752">
          <cell r="A2752">
            <v>11592</v>
          </cell>
          <cell r="B2752" t="str">
            <v>GABIAO TIPO CAIXA, MALHA HEXAGONAL 8 X 10 CM (ZN/AL + PVC), FIO 2,4 MM, DIMENSOES 2,0 X 1,0 X 0,5 M (C X L X A)</v>
          </cell>
          <cell r="C2752" t="str">
            <v>UN</v>
          </cell>
          <cell r="D2752">
            <v>336.66</v>
          </cell>
        </row>
        <row r="2753">
          <cell r="A2753">
            <v>11593</v>
          </cell>
          <cell r="B2753" t="str">
            <v>GABIAO TIPO CAIXA MALHA HEXAGONAL 8 X 10 CM (ZN/AL + PVC),  FIO 2,4 MM, DIMENSOES 2,0 X 1,0 X 1,0 M (C X L X A)</v>
          </cell>
          <cell r="C2753" t="str">
            <v>UN</v>
          </cell>
          <cell r="D2753">
            <v>470.72</v>
          </cell>
        </row>
        <row r="2754">
          <cell r="A2754">
            <v>11594</v>
          </cell>
          <cell r="B2754" t="str">
            <v>GABIAO SACO MALHA HEXAGONAL 8 X 10 CM (ZN/AL + PVC),  FIO 2,4 MM, DIMENSOES 3,0 X 0,65 M</v>
          </cell>
          <cell r="C2754" t="str">
            <v>UN</v>
          </cell>
          <cell r="D2754">
            <v>252.48</v>
          </cell>
        </row>
        <row r="2755">
          <cell r="A2755">
            <v>11596</v>
          </cell>
          <cell r="B2755" t="str">
            <v>GABIAO  TIPO CAIXA, MALHA HEXAGONAL 8 X 10 CM (ZN/AL), FIO 2,7 MM, DIMENSOES 2,0 X 1,0 X 0,5 M (C X L X A)</v>
          </cell>
          <cell r="C2755" t="str">
            <v>UN</v>
          </cell>
          <cell r="D2755">
            <v>267.36</v>
          </cell>
        </row>
        <row r="2756">
          <cell r="A2756">
            <v>11597</v>
          </cell>
          <cell r="B2756" t="str">
            <v>GABIAO TIPO CAIXA MALHA HEXAGONAL 8 X 10 CM (ZN/AL), FIO 2,7 MM, DIMENSOES 2,0 X 1,0 X 1,0 M (C X L X A)</v>
          </cell>
          <cell r="C2756" t="str">
            <v>UN</v>
          </cell>
          <cell r="D2756">
            <v>391.5</v>
          </cell>
        </row>
        <row r="2757">
          <cell r="A2757">
            <v>11599</v>
          </cell>
          <cell r="B2757" t="str">
            <v>GABIAO SACO MALHA HEXAGONAL 8 X 10 CM (ZN/AL), FIO 2,7 MM, DIMENSOES 4,0 X 0,65 M</v>
          </cell>
          <cell r="C2757" t="str">
            <v>UN</v>
          </cell>
          <cell r="D2757">
            <v>335.76</v>
          </cell>
        </row>
        <row r="2758">
          <cell r="A2758">
            <v>11607</v>
          </cell>
          <cell r="B2758" t="str">
            <v>!EM PROCESSO DE DESATIVACAO! FELTRO ONDALIT LARGURA = 1,00 M</v>
          </cell>
          <cell r="C2758" t="str">
            <v>M</v>
          </cell>
          <cell r="D2758">
            <v>12.85</v>
          </cell>
        </row>
        <row r="2759">
          <cell r="A2759">
            <v>11609</v>
          </cell>
          <cell r="B2759" t="str">
            <v>SOLUCAO ASFALTICA ELASTOMERICA PARA IMPRIMACAO, APLICACAO A FRIO</v>
          </cell>
          <cell r="C2759" t="str">
            <v>L</v>
          </cell>
          <cell r="D2759">
            <v>9.93</v>
          </cell>
        </row>
        <row r="2760">
          <cell r="A2760">
            <v>11614</v>
          </cell>
          <cell r="B2760" t="str">
            <v>!EM PROCESSO DE DESATIVACAO! ESPUMA DE POLIURETANO E=20 A 25MM TEMP DE TRABALHO -50 A +100 GC DENS 29 A 35KG/M3</v>
          </cell>
          <cell r="C2760" t="str">
            <v>M2</v>
          </cell>
          <cell r="D2760">
            <v>49.17</v>
          </cell>
        </row>
        <row r="2761">
          <cell r="A2761">
            <v>11615</v>
          </cell>
          <cell r="B2761" t="str">
            <v>POLIESTIRENO EXPANDIDO/EPS (ISOPOR), TIPO 2F, PLACA, ISOLAMENTO TERMOACUSTICO, E = 10 MM, 1000 X 500 MM</v>
          </cell>
          <cell r="C2761" t="str">
            <v>M2</v>
          </cell>
          <cell r="D2761">
            <v>2.4</v>
          </cell>
        </row>
        <row r="2762">
          <cell r="A2762">
            <v>11616</v>
          </cell>
          <cell r="B2762" t="str">
            <v>MARTELO DEMOLIDOR PNEUMATICO MANUAL, PADRAO, PESO DE 32 KG</v>
          </cell>
          <cell r="C2762" t="str">
            <v>UN</v>
          </cell>
          <cell r="D2762">
            <v>15744.83</v>
          </cell>
        </row>
        <row r="2763">
          <cell r="A2763">
            <v>11621</v>
          </cell>
          <cell r="B2763" t="str">
            <v>MANTA ASFALTICA ELASTOMERICA EM POLIESTER ALUMINIZADA 3 MM, TIPO III, CLASSE B (NBR 9952)</v>
          </cell>
          <cell r="C2763" t="str">
            <v>M2</v>
          </cell>
          <cell r="D2763">
            <v>40.93</v>
          </cell>
        </row>
        <row r="2764">
          <cell r="A2764">
            <v>11622</v>
          </cell>
          <cell r="B2764" t="str">
            <v>SELANTE A BASE DE ALCATRAO E POLIURETANO PARA JUNTAS HORIZONTAIS</v>
          </cell>
          <cell r="C2764" t="str">
            <v>KG</v>
          </cell>
          <cell r="D2764">
            <v>57.29</v>
          </cell>
        </row>
        <row r="2765">
          <cell r="A2765">
            <v>11625</v>
          </cell>
          <cell r="B2765" t="str">
            <v>!EM PROCESSO DE DESATIVACAO! TINTA PRIMARIA BETUMINOSA EM SUSPENSAO AQUOSA</v>
          </cell>
          <cell r="C2765" t="str">
            <v>KG</v>
          </cell>
          <cell r="D2765">
            <v>5.49</v>
          </cell>
        </row>
        <row r="2766">
          <cell r="A2766">
            <v>11638</v>
          </cell>
          <cell r="B2766" t="str">
            <v>CAIXA DE CONCRETO PRE-MOLDADO PARA AR-CONDICIONADO DE JANELA, DE *80 X 54 X 76,5* CM (L X A X P)</v>
          </cell>
          <cell r="C2766" t="str">
            <v>UN</v>
          </cell>
          <cell r="D2766">
            <v>144.47999999999999</v>
          </cell>
        </row>
        <row r="2767">
          <cell r="A2767">
            <v>11641</v>
          </cell>
          <cell r="B2767" t="str">
            <v>LAJOTA CERAMICA 20 X 30 CM PARA LAJE PRE-MOLDADA</v>
          </cell>
          <cell r="C2767" t="str">
            <v>M2</v>
          </cell>
          <cell r="D2767">
            <v>9.42</v>
          </cell>
        </row>
        <row r="2768">
          <cell r="A2768">
            <v>11649</v>
          </cell>
          <cell r="B2768" t="str">
            <v>LAJE PRE-MOLDADA DE TRANSICAO EXCENTRICA EM CONCRETO ARMADO, DN 1200 MM, FURO CIRCULAR DN 600 MM, ESPESSURA 12 CM</v>
          </cell>
          <cell r="C2768" t="str">
            <v>UN</v>
          </cell>
          <cell r="D2768">
            <v>319.33999999999997</v>
          </cell>
        </row>
        <row r="2769">
          <cell r="A2769">
            <v>11650</v>
          </cell>
          <cell r="B2769" t="str">
            <v>LAJE PRE-MOLDADA DE TRANSICAO EXCENTRICA EM CONCRETO ARMADO, DN 1500 MM, FURO CIRCULAR DN 530 MM, ESPESSURA 15 CM</v>
          </cell>
          <cell r="C2769" t="str">
            <v>UN</v>
          </cell>
          <cell r="D2769">
            <v>544.29</v>
          </cell>
        </row>
        <row r="2770">
          <cell r="A2770">
            <v>11651</v>
          </cell>
          <cell r="B2770" t="str">
            <v>PERFURATRIZ PNEUMATICA MANUAL DE PESO MEDIO, 18KG, COMPRIMENTO DE CURSO DE 6 M, DIAMETRO DO PISTAO DE 5,5 CM</v>
          </cell>
          <cell r="C2770" t="str">
            <v>UN</v>
          </cell>
          <cell r="D2770">
            <v>12910.33</v>
          </cell>
        </row>
        <row r="2771">
          <cell r="A2771">
            <v>11652</v>
          </cell>
          <cell r="B2771" t="str">
            <v>VIBRADOR DE IMERSAO, DIAMETRO DA PONTEIRA DE *35* MM, COM MOTOR 4 TEMPOS A GASOLINA DE 5,5 HP (5,5 CV)</v>
          </cell>
          <cell r="C2771" t="str">
            <v>UN</v>
          </cell>
          <cell r="D2771">
            <v>2520.3200000000002</v>
          </cell>
        </row>
        <row r="2772">
          <cell r="A2772">
            <v>11655</v>
          </cell>
          <cell r="B2772" t="str">
            <v>TE SANITARIO, PVC, DN 100 X 50 MM, SERIE NORMAL, PARA ESGOTO PREDIAL</v>
          </cell>
          <cell r="C2772" t="str">
            <v>UN</v>
          </cell>
          <cell r="D2772">
            <v>11.79</v>
          </cell>
        </row>
        <row r="2773">
          <cell r="A2773">
            <v>11656</v>
          </cell>
          <cell r="B2773" t="str">
            <v>TE SANITARIO, PVC, DN 100 X 75 MM, SERIE NORMAL PARA ESGOTO PREDIAL</v>
          </cell>
          <cell r="C2773" t="str">
            <v>UN</v>
          </cell>
          <cell r="D2773">
            <v>12.14</v>
          </cell>
        </row>
        <row r="2774">
          <cell r="A2774">
            <v>11657</v>
          </cell>
          <cell r="B2774" t="str">
            <v>TE SANITARIO, PVC, DN 75 X 50 MM, SERIE NORMAL PARA ESGOTO PREDIAL</v>
          </cell>
          <cell r="C2774" t="str">
            <v>UN</v>
          </cell>
          <cell r="D2774">
            <v>10.24</v>
          </cell>
        </row>
        <row r="2775">
          <cell r="A2775">
            <v>11658</v>
          </cell>
          <cell r="B2775" t="str">
            <v>TE SANITARIO, PVC, DN 75 X 75 MM, SERIE NORMAL PARA ESGOTO PREDIAL</v>
          </cell>
          <cell r="C2775" t="str">
            <v>UN</v>
          </cell>
          <cell r="D2775">
            <v>11.58</v>
          </cell>
        </row>
        <row r="2776">
          <cell r="A2776">
            <v>11663</v>
          </cell>
          <cell r="B2776" t="str">
            <v>TIL TUBO QUEDA, EM PVC, JE, BBB, DN 100 X 100 MM, PARA REDE COLETORA DE ESGOTO (NBR 10569)</v>
          </cell>
          <cell r="C2776" t="str">
            <v>UN</v>
          </cell>
          <cell r="D2776">
            <v>243.17</v>
          </cell>
        </row>
        <row r="2777">
          <cell r="A2777">
            <v>11665</v>
          </cell>
          <cell r="B2777" t="str">
            <v>TIL TUBO QUEDA, EM PVC, JE, BBB, DN 150 X 150 MM, PARA REDE COLETORA DE ESGOTO (NBR 10569)</v>
          </cell>
          <cell r="C2777" t="str">
            <v>UN</v>
          </cell>
          <cell r="D2777">
            <v>1075.21</v>
          </cell>
        </row>
        <row r="2778">
          <cell r="A2778">
            <v>11666</v>
          </cell>
          <cell r="B2778" t="str">
            <v>TIL TUBO QUEDA, EM PVC, JE, BBB, DN 200 X 150 MM, PARA REDE COLETORA DE ESGOTO (NBR 10569)</v>
          </cell>
          <cell r="C2778" t="str">
            <v>UN</v>
          </cell>
          <cell r="D2778">
            <v>1083.76</v>
          </cell>
        </row>
        <row r="2779">
          <cell r="A2779">
            <v>11667</v>
          </cell>
          <cell r="B2779" t="str">
            <v>TIL TUBO QUEDA, EM PVC, JE, BBB, DN 250 X 150 MM, PARA REDE COLETORA DE ESGOTO (NBR 10569)</v>
          </cell>
          <cell r="C2779" t="str">
            <v>UN</v>
          </cell>
          <cell r="D2779">
            <v>1236.77</v>
          </cell>
        </row>
        <row r="2780">
          <cell r="A2780">
            <v>11668</v>
          </cell>
          <cell r="B2780" t="str">
            <v>TIL TUBO QUEDA, EM PVC, JE, BBB, DN 300 X 150 MM, PARA REDE COLETORA DE ESGOTO (NBR 10569)</v>
          </cell>
          <cell r="C2780" t="str">
            <v>UN</v>
          </cell>
          <cell r="D2780">
            <v>1331.87</v>
          </cell>
        </row>
        <row r="2781">
          <cell r="A2781">
            <v>11669</v>
          </cell>
          <cell r="B2781" t="str">
            <v>REGISTRO DE ESFERA, PVC, COM VOLANTE, VS, ROSCAVEL, DN 1 1/4", COM CORPO DIVIDIDO</v>
          </cell>
          <cell r="C2781" t="str">
            <v>UN</v>
          </cell>
          <cell r="D2781">
            <v>44.28</v>
          </cell>
        </row>
        <row r="2782">
          <cell r="A2782">
            <v>11670</v>
          </cell>
          <cell r="B2782" t="str">
            <v>REGISTRO DE ESFERA, PVC, COM VOLANTE, VS, ROSCAVEL, DN 1/2", COM CORPO DIVIDIDO</v>
          </cell>
          <cell r="C2782" t="str">
            <v>UN</v>
          </cell>
          <cell r="D2782">
            <v>16.96</v>
          </cell>
        </row>
        <row r="2783">
          <cell r="A2783">
            <v>11671</v>
          </cell>
          <cell r="B2783" t="str">
            <v>REGISTRO DE ESFERA, PVC, COM VOLANTE, VS, ROSCAVEL, DN 2", COM CORPO DIVIDIDO</v>
          </cell>
          <cell r="C2783" t="str">
            <v>UN</v>
          </cell>
          <cell r="D2783">
            <v>71.16</v>
          </cell>
        </row>
        <row r="2784">
          <cell r="A2784">
            <v>11672</v>
          </cell>
          <cell r="B2784" t="str">
            <v>REGISTRO DE ESFERA, PVC, COM VOLANTE, VS, ROSCAVEL, DN 1 1/2", COM CORPO DIVIDIDO</v>
          </cell>
          <cell r="C2784" t="str">
            <v>UN</v>
          </cell>
          <cell r="D2784">
            <v>46.5</v>
          </cell>
        </row>
        <row r="2785">
          <cell r="A2785">
            <v>11673</v>
          </cell>
          <cell r="B2785" t="str">
            <v>REGISTRO DE ESFERA, PVC, COM VOLANTE, VS, SOLDAVEL, DN 20 MM, COM CORPO DIVIDIDO</v>
          </cell>
          <cell r="C2785" t="str">
            <v>UN</v>
          </cell>
          <cell r="D2785">
            <v>16</v>
          </cell>
        </row>
        <row r="2786">
          <cell r="A2786">
            <v>11674</v>
          </cell>
          <cell r="B2786" t="str">
            <v>REGISTRO DE ESFERA, PVC, COM VOLANTE, VS, SOLDAVEL, DN 25 MM, COM CORPO DIVIDIDO</v>
          </cell>
          <cell r="C2786" t="str">
            <v>UN</v>
          </cell>
          <cell r="D2786">
            <v>20.61</v>
          </cell>
        </row>
        <row r="2787">
          <cell r="A2787">
            <v>11675</v>
          </cell>
          <cell r="B2787" t="str">
            <v>REGISTRO DE ESFERA, PVC, COM VOLANTE, VS, SOLDAVEL, DN 32 MM, COM CORPO DIVIDIDO</v>
          </cell>
          <cell r="C2787" t="str">
            <v>UN</v>
          </cell>
          <cell r="D2787">
            <v>32.72</v>
          </cell>
        </row>
        <row r="2788">
          <cell r="A2788">
            <v>11676</v>
          </cell>
          <cell r="B2788" t="str">
            <v>REGISTRO DE ESFERA, PVC, COM VOLANTE, VS, SOLDAVEL, DN 40 MM, COM CORPO DIVIDIDO</v>
          </cell>
          <cell r="C2788" t="str">
            <v>UN</v>
          </cell>
          <cell r="D2788">
            <v>43.76</v>
          </cell>
        </row>
        <row r="2789">
          <cell r="A2789">
            <v>11677</v>
          </cell>
          <cell r="B2789" t="str">
            <v>REGISTRO DE ESFERA, PVC, COM VOLANTE, VS, SOLDAVEL, DN 50 MM, COM CORPO DIVIDIDO</v>
          </cell>
          <cell r="C2789" t="str">
            <v>UN</v>
          </cell>
          <cell r="D2789">
            <v>45.2</v>
          </cell>
        </row>
        <row r="2790">
          <cell r="A2790">
            <v>11678</v>
          </cell>
          <cell r="B2790" t="str">
            <v>REGISTRO DE ESFERA, PVC, COM VOLANTE, VS, SOLDAVEL, DN 60 MM, COM CORPO DIVIDIDO</v>
          </cell>
          <cell r="C2790" t="str">
            <v>UN</v>
          </cell>
          <cell r="D2790">
            <v>82.78</v>
          </cell>
        </row>
        <row r="2791">
          <cell r="A2791">
            <v>11679</v>
          </cell>
          <cell r="B2791" t="str">
            <v>BRACO OU HASTE COM CANOPLA PLASTICA, 1/2 ", PARA CHUVEIRO ELETRICO</v>
          </cell>
          <cell r="C2791" t="str">
            <v>UN</v>
          </cell>
          <cell r="D2791">
            <v>5.1100000000000003</v>
          </cell>
        </row>
        <row r="2792">
          <cell r="A2792">
            <v>11680</v>
          </cell>
          <cell r="B2792" t="str">
            <v>BRACO OU HASTE COM CANOPLA PLASTICA, 1/2 ", PARA CHUVEIRO SIMPLES</v>
          </cell>
          <cell r="C2792" t="str">
            <v>UN</v>
          </cell>
          <cell r="D2792">
            <v>4.21</v>
          </cell>
        </row>
        <row r="2793">
          <cell r="A2793">
            <v>11681</v>
          </cell>
          <cell r="B2793" t="str">
            <v>ENGATE/RABICHO FLEXIVEL PLASTICO (PVC OU ABS) BRANCO 1/2 " X 40 CM</v>
          </cell>
          <cell r="C2793" t="str">
            <v>UN</v>
          </cell>
          <cell r="D2793">
            <v>3.71</v>
          </cell>
        </row>
        <row r="2794">
          <cell r="A2794">
            <v>11683</v>
          </cell>
          <cell r="B2794" t="str">
            <v>ENGATE / RABICHO FLEXIVEL INOX 1/2 " X 30 CM</v>
          </cell>
          <cell r="C2794" t="str">
            <v>UN</v>
          </cell>
          <cell r="D2794">
            <v>29.04</v>
          </cell>
        </row>
        <row r="2795">
          <cell r="A2795">
            <v>11684</v>
          </cell>
          <cell r="B2795" t="str">
            <v>ENGATE / RABICHO FLEXIVEL INOX 1/2 " X 40 CM</v>
          </cell>
          <cell r="C2795" t="str">
            <v>UN</v>
          </cell>
          <cell r="D2795">
            <v>31.79</v>
          </cell>
        </row>
        <row r="2796">
          <cell r="A2796">
            <v>11685</v>
          </cell>
          <cell r="B2796" t="str">
            <v>BRACO / CANO PARA CHUVEIRO ELETRICO, EM ALUMINIO, 30 CM X 1/2 "</v>
          </cell>
          <cell r="C2796" t="str">
            <v>UN</v>
          </cell>
          <cell r="D2796">
            <v>20.48</v>
          </cell>
        </row>
        <row r="2797">
          <cell r="A2797">
            <v>11686</v>
          </cell>
          <cell r="B2797" t="str">
            <v>CONJUNTO DE LIGACAO PARA BACIA SANITARIA EM PLASTICO BRANCO COM TUBO, CANOPLA E ANEL DE EXPANSAO (TUBO 1.1/2 '' X 20 CM)</v>
          </cell>
          <cell r="C2797" t="str">
            <v>UN</v>
          </cell>
          <cell r="D2797">
            <v>7.05</v>
          </cell>
        </row>
        <row r="2798">
          <cell r="A2798">
            <v>11687</v>
          </cell>
          <cell r="B2798" t="str">
            <v>BANCADA/TAMPO ACO INOX (AISI 304), LARGURA 60 CM, COM RODABANCA (NAO INCLUI PES DE APOIO)</v>
          </cell>
          <cell r="C2798" t="str">
            <v>M</v>
          </cell>
          <cell r="D2798">
            <v>666.75</v>
          </cell>
        </row>
        <row r="2799">
          <cell r="A2799">
            <v>11688</v>
          </cell>
          <cell r="B2799" t="str">
            <v>TANQUE ACO INOXIDAVEL (ACO 304) COM ESFREGADOR E VALVULA, DE *50 X 40 X 22* CM</v>
          </cell>
          <cell r="C2799" t="str">
            <v>UN</v>
          </cell>
          <cell r="D2799">
            <v>307.41000000000003</v>
          </cell>
        </row>
        <row r="2800">
          <cell r="A2800">
            <v>11689</v>
          </cell>
          <cell r="B2800" t="str">
            <v>BANCADA/TAMPO ACO INOX (AISI 304), LARGURA 70 CM, COM RODABANCA (NAO INCLUI PES DE APOIO)</v>
          </cell>
          <cell r="C2800" t="str">
            <v>M</v>
          </cell>
          <cell r="D2800">
            <v>835.4</v>
          </cell>
        </row>
        <row r="2801">
          <cell r="A2801">
            <v>11690</v>
          </cell>
          <cell r="B2801" t="str">
            <v>TANQUE SIMPLES EM MARMORE SINTETICO DE FIXAR NA PAREDE, CAPACIDADE *22* L, *60 X 46* CM</v>
          </cell>
          <cell r="C2801" t="str">
            <v>UN</v>
          </cell>
          <cell r="D2801">
            <v>93.1</v>
          </cell>
        </row>
        <row r="2802">
          <cell r="A2802">
            <v>11692</v>
          </cell>
          <cell r="B2802" t="str">
            <v>BANCADA/ BANCA EM MARMORE, POLIDO, BRANCO COMUM, E=  *3* CM</v>
          </cell>
          <cell r="C2802" t="str">
            <v>M2</v>
          </cell>
          <cell r="D2802">
            <v>132.31</v>
          </cell>
        </row>
        <row r="2803">
          <cell r="A2803">
            <v>11693</v>
          </cell>
          <cell r="B2803" t="str">
            <v>BANCADA/TAMPO LISO (SEM CUBA) EM MARMORE SINTETICO</v>
          </cell>
          <cell r="C2803" t="str">
            <v>M2</v>
          </cell>
          <cell r="D2803">
            <v>105.33</v>
          </cell>
        </row>
        <row r="2804">
          <cell r="A2804">
            <v>11694</v>
          </cell>
          <cell r="B2804" t="str">
            <v>CAIXA DE DESCARGA PLASTICA DE EMBUTIR COMPLETA, COM ESPELHO PLASTICO, CAPACIDADE 6 A 10 L, ACESSORIOS INCLUSOS</v>
          </cell>
          <cell r="C2804" t="str">
            <v>UN</v>
          </cell>
          <cell r="D2804">
            <v>594.17999999999995</v>
          </cell>
        </row>
        <row r="2805">
          <cell r="A2805">
            <v>11696</v>
          </cell>
          <cell r="B2805" t="str">
            <v>LAVATORIO/CUBA DE SOBREPOR OVAL PEQUENA LOUCA BRANCA SEM LADRAO *31 X 44*</v>
          </cell>
          <cell r="C2805" t="str">
            <v>UN</v>
          </cell>
          <cell r="D2805">
            <v>117.3</v>
          </cell>
        </row>
        <row r="2806">
          <cell r="A2806">
            <v>11697</v>
          </cell>
          <cell r="B2806" t="str">
            <v>MICTORIO COLETIVO ACO INOX (AISI 304), E = 0,8 MM, DE *100 X 40 X 30* CM (C X A X P)</v>
          </cell>
          <cell r="C2806" t="str">
            <v>UN</v>
          </cell>
          <cell r="D2806">
            <v>429.35</v>
          </cell>
        </row>
        <row r="2807">
          <cell r="A2807">
            <v>11698</v>
          </cell>
          <cell r="B2807" t="str">
            <v>MICTORIO COLETIVO ACO INOX (AISI 304), E = 0,8 MM, DE *100 X 50 X 35* CM (C X A X P)</v>
          </cell>
          <cell r="C2807" t="str">
            <v>UN</v>
          </cell>
          <cell r="D2807">
            <v>512.19000000000005</v>
          </cell>
        </row>
        <row r="2808">
          <cell r="A2808">
            <v>11699</v>
          </cell>
          <cell r="B2808" t="str">
            <v>MICTORIO INDIVIDUAL ACO INOX (AISI 304), E = 0,8 MM, DE *50  X 45  X 35* (C X A X P)</v>
          </cell>
          <cell r="C2808" t="str">
            <v>UN</v>
          </cell>
          <cell r="D2808">
            <v>566.08000000000004</v>
          </cell>
        </row>
        <row r="2809">
          <cell r="A2809">
            <v>11703</v>
          </cell>
          <cell r="B2809" t="str">
            <v>PAPELEIRA DE PAREDE EM METAL CROMADO SEM TAMPA</v>
          </cell>
          <cell r="C2809" t="str">
            <v>UN</v>
          </cell>
          <cell r="D2809">
            <v>25.89</v>
          </cell>
        </row>
        <row r="2810">
          <cell r="A2810">
            <v>11707</v>
          </cell>
          <cell r="B2810" t="str">
            <v>RALO FOFO SEMIESFERICO, 75 MM, PARA LAJES/ CALHAS</v>
          </cell>
          <cell r="C2810" t="str">
            <v>UN</v>
          </cell>
          <cell r="D2810">
            <v>9.74</v>
          </cell>
        </row>
        <row r="2811">
          <cell r="A2811">
            <v>11708</v>
          </cell>
          <cell r="B2811" t="str">
            <v>RALO FOFO SEMIESFERICO, 100 MM, PARA LAJES/ CALHAS</v>
          </cell>
          <cell r="C2811" t="str">
            <v>UN</v>
          </cell>
          <cell r="D2811">
            <v>13</v>
          </cell>
        </row>
        <row r="2812">
          <cell r="A2812">
            <v>11709</v>
          </cell>
          <cell r="B2812" t="str">
            <v>RALO FOFO SEMIESFERICO, 150 MM, PARA LAJES/ CALHAS</v>
          </cell>
          <cell r="C2812" t="str">
            <v>UN</v>
          </cell>
          <cell r="D2812">
            <v>30.54</v>
          </cell>
        </row>
        <row r="2813">
          <cell r="A2813">
            <v>11710</v>
          </cell>
          <cell r="B2813" t="str">
            <v>RALO FOFO SEMIESFERICO, 200 MM, PARA LAJES/ CALHAS</v>
          </cell>
          <cell r="C2813" t="str">
            <v>UN</v>
          </cell>
          <cell r="D2813">
            <v>70.22</v>
          </cell>
        </row>
        <row r="2814">
          <cell r="A2814">
            <v>11711</v>
          </cell>
          <cell r="B2814" t="str">
            <v>RALO SECO PVC CONICO, 100 X 40 MM, COM GRELHA QUADRADA</v>
          </cell>
          <cell r="C2814" t="str">
            <v>UN</v>
          </cell>
          <cell r="D2814">
            <v>6.62</v>
          </cell>
        </row>
        <row r="2815">
          <cell r="A2815">
            <v>11712</v>
          </cell>
          <cell r="B2815" t="str">
            <v>CAIXA SIFONADA PVC, 150 X 150 X 50 MM, COM GRELHA QUADRADA BRANCA (NBR 5688)</v>
          </cell>
          <cell r="C2815" t="str">
            <v>UN</v>
          </cell>
          <cell r="D2815">
            <v>21.08</v>
          </cell>
        </row>
        <row r="2816">
          <cell r="A2816">
            <v>11713</v>
          </cell>
          <cell r="B2816" t="str">
            <v>CAIXA SIFONADA PVC 150 X 150 X 50MM COM TAMPA CEGA QUADRADA BRANCA</v>
          </cell>
          <cell r="C2816" t="str">
            <v>UN</v>
          </cell>
          <cell r="D2816">
            <v>20.9</v>
          </cell>
        </row>
        <row r="2817">
          <cell r="A2817">
            <v>11714</v>
          </cell>
          <cell r="B2817" t="str">
            <v>CAIXA SIFONADA PVC, 150 X 185 X 75 MM, COM GRELHA QUADRADA BRANCA</v>
          </cell>
          <cell r="C2817" t="str">
            <v>UN</v>
          </cell>
          <cell r="D2817">
            <v>28.5</v>
          </cell>
        </row>
        <row r="2818">
          <cell r="A2818">
            <v>11715</v>
          </cell>
          <cell r="B2818" t="str">
            <v>CAIXA SIFONADA PVC, 150 X 185 X 75 MM, COM TAMPA CEGA QUADRADA BRANCA</v>
          </cell>
          <cell r="C2818" t="str">
            <v>UN</v>
          </cell>
          <cell r="D2818">
            <v>32.79</v>
          </cell>
        </row>
        <row r="2819">
          <cell r="A2819">
            <v>11716</v>
          </cell>
          <cell r="B2819" t="str">
            <v>CAIXA SIFONADA PVC, 100 X 100 X 40 MM, COM GRELHA REDONDA BRANCA</v>
          </cell>
          <cell r="C2819" t="str">
            <v>UN</v>
          </cell>
          <cell r="D2819">
            <v>8.92</v>
          </cell>
        </row>
        <row r="2820">
          <cell r="A2820">
            <v>11717</v>
          </cell>
          <cell r="B2820" t="str">
            <v>CAIXA SIFONADA PVC, 150 X 150 X 50 MM, COM GRELHA REDONDA BRANCA</v>
          </cell>
          <cell r="C2820" t="str">
            <v>UN</v>
          </cell>
          <cell r="D2820">
            <v>22.9</v>
          </cell>
        </row>
        <row r="2821">
          <cell r="A2821">
            <v>11718</v>
          </cell>
          <cell r="B2821" t="str">
            <v>REGISTRO DE PRESSAO PVC, ROSCAVEL, VOLANTE SIMPLES, DE 3/4"</v>
          </cell>
          <cell r="C2821" t="str">
            <v>UN</v>
          </cell>
          <cell r="D2821">
            <v>14.97</v>
          </cell>
        </row>
        <row r="2822">
          <cell r="A2822">
            <v>11719</v>
          </cell>
          <cell r="B2822" t="str">
            <v>REGISTRO DE PRESSAO PVC, SOLDAVEL, VOLANTE SIMPLES, DE 25 MM</v>
          </cell>
          <cell r="C2822" t="str">
            <v>UN</v>
          </cell>
          <cell r="D2822">
            <v>12.15</v>
          </cell>
        </row>
        <row r="2823">
          <cell r="A2823">
            <v>11731</v>
          </cell>
          <cell r="B2823" t="str">
            <v>GRELHA PVC BRANCA QUADRADA, 150 X 150 MM</v>
          </cell>
          <cell r="C2823" t="str">
            <v>UN</v>
          </cell>
          <cell r="D2823">
            <v>3.39</v>
          </cell>
        </row>
        <row r="2824">
          <cell r="A2824">
            <v>11732</v>
          </cell>
          <cell r="B2824" t="str">
            <v>GRELHA PVC CROMADA REDONDA, 150 MM</v>
          </cell>
          <cell r="C2824" t="str">
            <v>UN</v>
          </cell>
          <cell r="D2824">
            <v>17.260000000000002</v>
          </cell>
        </row>
        <row r="2825">
          <cell r="A2825">
            <v>11733</v>
          </cell>
          <cell r="B2825" t="str">
            <v>PROLONGAMENTO PVC PARA CAIXA SIFONADA 100 MM X 100 MM (NBR 5688)</v>
          </cell>
          <cell r="C2825" t="str">
            <v>UN</v>
          </cell>
          <cell r="D2825">
            <v>1.52</v>
          </cell>
        </row>
        <row r="2826">
          <cell r="A2826">
            <v>11734</v>
          </cell>
          <cell r="B2826" t="str">
            <v>PROLONGAMENTO PVC PARA CAIXA SIFONADA, 100 MM X 150 MM (NBR 5688)</v>
          </cell>
          <cell r="C2826" t="str">
            <v>UN</v>
          </cell>
          <cell r="D2826">
            <v>2.34</v>
          </cell>
        </row>
        <row r="2827">
          <cell r="A2827">
            <v>11735</v>
          </cell>
          <cell r="B2827" t="str">
            <v>PROLONGAMENTO PVC PARA CAIXA SIFONADA  100 MM X 200 MM (NBR 5688)</v>
          </cell>
          <cell r="C2827" t="str">
            <v>UN</v>
          </cell>
          <cell r="D2827">
            <v>3.11</v>
          </cell>
        </row>
        <row r="2828">
          <cell r="A2828">
            <v>11737</v>
          </cell>
          <cell r="B2828" t="str">
            <v>PROLONGAMENTO PVC PARA CAIXA SIFONADA, 150 MM X 150 MM (NBR 5688)</v>
          </cell>
          <cell r="C2828" t="str">
            <v>UN</v>
          </cell>
          <cell r="D2828">
            <v>4.1500000000000004</v>
          </cell>
        </row>
        <row r="2829">
          <cell r="A2829">
            <v>11738</v>
          </cell>
          <cell r="B2829" t="str">
            <v>PROLONGAMENTO PVC PARA CAIXA SIFONADA, 150 MM X 200 MM (NBR 5688)</v>
          </cell>
          <cell r="C2829" t="str">
            <v>UN</v>
          </cell>
          <cell r="D2829">
            <v>6.75</v>
          </cell>
        </row>
        <row r="2830">
          <cell r="A2830">
            <v>11739</v>
          </cell>
          <cell r="B2830" t="str">
            <v>RALO SECO PVC CONICO, 100 X 40 MM,  COM GRELHA REDONDA BRANCA</v>
          </cell>
          <cell r="C2830" t="str">
            <v>UN</v>
          </cell>
          <cell r="D2830">
            <v>4.5199999999999996</v>
          </cell>
        </row>
        <row r="2831">
          <cell r="A2831">
            <v>11741</v>
          </cell>
          <cell r="B2831" t="str">
            <v>RALO SIFONADO PVC CILINDRICO, 100 X 40 MM,  COM GRELHA REDONDA BRANCA</v>
          </cell>
          <cell r="C2831" t="str">
            <v>UN</v>
          </cell>
          <cell r="D2831">
            <v>4.66</v>
          </cell>
        </row>
        <row r="2832">
          <cell r="A2832">
            <v>11743</v>
          </cell>
          <cell r="B2832" t="str">
            <v>RALO SIFONADO PVC REDONDO CONICO, 100 X 40 MM, COM GRELHA  BRANCA REDONDA</v>
          </cell>
          <cell r="C2832" t="str">
            <v>UN</v>
          </cell>
          <cell r="D2832">
            <v>4.2300000000000004</v>
          </cell>
        </row>
        <row r="2833">
          <cell r="A2833">
            <v>11745</v>
          </cell>
          <cell r="B2833" t="str">
            <v>RALO SIFONADO PVC, QUADRADO, 100 X 100 X 53 MM, SAIDA 40 MM, COM GRELHA BRANCA</v>
          </cell>
          <cell r="C2833" t="str">
            <v>UN</v>
          </cell>
          <cell r="D2833">
            <v>6.02</v>
          </cell>
        </row>
        <row r="2834">
          <cell r="A2834">
            <v>11746</v>
          </cell>
          <cell r="B2834" t="str">
            <v>VALVULA DE ESFERA BRUTA EM BRONZE, BITOLA 1 " (REF 1552-B)</v>
          </cell>
          <cell r="C2834" t="str">
            <v>UN</v>
          </cell>
          <cell r="D2834">
            <v>40.86</v>
          </cell>
        </row>
        <row r="2835">
          <cell r="A2835">
            <v>11747</v>
          </cell>
          <cell r="B2835" t="str">
            <v>VALVULA DE ESFERA BRUTA EM BRONZE, BITOLA 2 " (REF 1552-B)</v>
          </cell>
          <cell r="C2835" t="str">
            <v>UN</v>
          </cell>
          <cell r="D2835">
            <v>113.15</v>
          </cell>
        </row>
        <row r="2836">
          <cell r="A2836">
            <v>11748</v>
          </cell>
          <cell r="B2836" t="str">
            <v>VALVULA DE ESFERA BRUTA EM BRONZE, BITOLA 1/2 " (REF 1552-B)</v>
          </cell>
          <cell r="C2836" t="str">
            <v>UN</v>
          </cell>
          <cell r="D2836">
            <v>26.22</v>
          </cell>
        </row>
        <row r="2837">
          <cell r="A2837">
            <v>11749</v>
          </cell>
          <cell r="B2837" t="str">
            <v>VALVULA DE ESFERA BRUTA EM BRONZE, BITOLA 3/4 " (REF 1552-B)</v>
          </cell>
          <cell r="C2837" t="str">
            <v>UN</v>
          </cell>
          <cell r="D2837">
            <v>30.26</v>
          </cell>
        </row>
        <row r="2838">
          <cell r="A2838">
            <v>11750</v>
          </cell>
          <cell r="B2838" t="str">
            <v>VALVULA DE ESFERA BRUTA EM BRONZE, BITOLA 1 1/4 " (REF 1552-B)</v>
          </cell>
          <cell r="C2838" t="str">
            <v>UN</v>
          </cell>
          <cell r="D2838">
            <v>60.9</v>
          </cell>
        </row>
        <row r="2839">
          <cell r="A2839">
            <v>11751</v>
          </cell>
          <cell r="B2839" t="str">
            <v>VALVULA DE ESFERA BRUTA EM BRONZE, BITOLA 1 1/2 " (REF 1552-B)</v>
          </cell>
          <cell r="C2839" t="str">
            <v>UN</v>
          </cell>
          <cell r="D2839">
            <v>73.38</v>
          </cell>
        </row>
        <row r="2840">
          <cell r="A2840">
            <v>11752</v>
          </cell>
          <cell r="B2840" t="str">
            <v>REGISTRO PRESSAO BRUTO EM LATAO FORJADO, BITOLA 1/2 " (REF 1400)</v>
          </cell>
          <cell r="C2840" t="str">
            <v>UN</v>
          </cell>
          <cell r="D2840">
            <v>12.39</v>
          </cell>
        </row>
        <row r="2841">
          <cell r="A2841">
            <v>11753</v>
          </cell>
          <cell r="B2841" t="str">
            <v>REGISTRO PRESSAO BRUTO EM LATAO FORJADO, BITOLA 3/4 " (REF 1400)</v>
          </cell>
          <cell r="C2841" t="str">
            <v>UN</v>
          </cell>
          <cell r="D2841">
            <v>14.8</v>
          </cell>
        </row>
        <row r="2842">
          <cell r="A2842">
            <v>11756</v>
          </cell>
          <cell r="B2842" t="str">
            <v>REGISTRO OU REGULADOR DE GAS COZINHA, VAZAO DE 2 KG/H, 2,8 KPA</v>
          </cell>
          <cell r="C2842" t="str">
            <v>UN</v>
          </cell>
          <cell r="D2842">
            <v>21.49</v>
          </cell>
        </row>
        <row r="2843">
          <cell r="A2843">
            <v>11757</v>
          </cell>
          <cell r="B2843" t="str">
            <v>SABONETEIRA DE PAREDE EM METAL CROMADO</v>
          </cell>
          <cell r="C2843" t="str">
            <v>UN</v>
          </cell>
          <cell r="D2843">
            <v>25.24</v>
          </cell>
        </row>
        <row r="2844">
          <cell r="A2844">
            <v>11758</v>
          </cell>
          <cell r="B2844" t="str">
            <v>SABONETEIRA PLASTICA TIPO DISPENSER PARA SABONETE LIQUIDO COM RESERVATORIO 800 A 1500 ML</v>
          </cell>
          <cell r="C2844" t="str">
            <v>UN</v>
          </cell>
          <cell r="D2844">
            <v>39.9</v>
          </cell>
        </row>
        <row r="2845">
          <cell r="A2845">
            <v>11761</v>
          </cell>
          <cell r="B2845" t="str">
            <v>ASSENTO  VASO SANITARIO INFANTIL EM PLASTICO BRANCO</v>
          </cell>
          <cell r="C2845" t="str">
            <v>UN</v>
          </cell>
          <cell r="D2845">
            <v>39.9</v>
          </cell>
        </row>
        <row r="2846">
          <cell r="A2846">
            <v>11762</v>
          </cell>
          <cell r="B2846" t="str">
            <v>TORNEIRA CROMADA COM BICO PARA JARDIM/TANQUE 1/2 " OU 3/4 " (REF 1153)</v>
          </cell>
          <cell r="C2846" t="str">
            <v>UN</v>
          </cell>
          <cell r="D2846">
            <v>53.34</v>
          </cell>
        </row>
        <row r="2847">
          <cell r="A2847">
            <v>11763</v>
          </cell>
          <cell r="B2847" t="str">
            <v>TORNEIRA METALICA DE BOIA CONVENCIONAL PARA CAIXA D'AGUA, 1.1/2", COM HASTE METALICA E BALAO PLASTICO</v>
          </cell>
          <cell r="C2847" t="str">
            <v>UN</v>
          </cell>
          <cell r="D2847">
            <v>37.5</v>
          </cell>
        </row>
        <row r="2848">
          <cell r="A2848">
            <v>11764</v>
          </cell>
          <cell r="B2848" t="str">
            <v>TORNEIRA METALICA DE BOIA CONVENCIONAL PARA CAIXA D'AGUA, 1.1/4", COM HASTE METALICA E BALAO PLASTICO</v>
          </cell>
          <cell r="C2848" t="str">
            <v>UN</v>
          </cell>
          <cell r="D2848">
            <v>40.049999999999997</v>
          </cell>
        </row>
        <row r="2849">
          <cell r="A2849">
            <v>11765</v>
          </cell>
          <cell r="B2849" t="str">
            <v>TORNEIRA METALICA DE BOIA VAZAO TOTAL PARA CAIXA D'AGUA, 1", COM HASTE METALICA E BALAO PLASTICO</v>
          </cell>
          <cell r="C2849" t="str">
            <v>UN</v>
          </cell>
          <cell r="D2849">
            <v>25.11</v>
          </cell>
        </row>
        <row r="2850">
          <cell r="A2850">
            <v>11766</v>
          </cell>
          <cell r="B2850" t="str">
            <v>TORNEIRA METALICA DE BOIA VAZAO TOTAL PARA CAIXA D'AGUA, 1/2", COM HASTE METALICA E BALAO PLASTICO</v>
          </cell>
          <cell r="C2850" t="str">
            <v>UN</v>
          </cell>
          <cell r="D2850">
            <v>18.43</v>
          </cell>
        </row>
        <row r="2851">
          <cell r="A2851">
            <v>11767</v>
          </cell>
          <cell r="B2851" t="str">
            <v>TORNEIRA METALICA DE BOIA CONVENCIONAL PARA CAIXA D'AGUA, 2", COM HASTE METALICA E BALAO PLASTICO</v>
          </cell>
          <cell r="C2851" t="str">
            <v>UN</v>
          </cell>
          <cell r="D2851">
            <v>66.48</v>
          </cell>
        </row>
        <row r="2852">
          <cell r="A2852">
            <v>11769</v>
          </cell>
          <cell r="B2852" t="str">
            <v>MISTURADOR CROMADO DE MESA BICA BAIXA PARA LAVATORIO (REF 1875)</v>
          </cell>
          <cell r="C2852" t="str">
            <v>UN</v>
          </cell>
          <cell r="D2852">
            <v>191.24</v>
          </cell>
        </row>
        <row r="2853">
          <cell r="A2853">
            <v>11771</v>
          </cell>
          <cell r="B2853" t="str">
            <v>MISTURADOR DE PAREDE CROMADO PARA COZINHA BICA MOVEL COM AREJADOR (REF 1258)</v>
          </cell>
          <cell r="C2853" t="str">
            <v>UN</v>
          </cell>
          <cell r="D2853">
            <v>237.22</v>
          </cell>
        </row>
        <row r="2854">
          <cell r="A2854">
            <v>11772</v>
          </cell>
          <cell r="B2854" t="str">
            <v>TORNEIRA CROMADA DE MESA PARA COZINHA BICA MOVEL COM AREJADOR 1/2 " OU 3/4 " (REF 1167)</v>
          </cell>
          <cell r="C2854" t="str">
            <v>UN</v>
          </cell>
          <cell r="D2854">
            <v>90.53</v>
          </cell>
        </row>
        <row r="2855">
          <cell r="A2855">
            <v>11773</v>
          </cell>
          <cell r="B2855" t="str">
            <v>TORNEIRA CROMADA DE PAREDE PARA COZINHA BICA MOVEL COM AREJADOR 1/2 " OU 3/4 " (REF 1168)</v>
          </cell>
          <cell r="C2855" t="str">
            <v>UN</v>
          </cell>
          <cell r="D2855">
            <v>86.43</v>
          </cell>
        </row>
        <row r="2856">
          <cell r="A2856">
            <v>11775</v>
          </cell>
          <cell r="B2856" t="str">
            <v>TORNEIRA CROMADA DE PAREDE PARA COZINHA COM AREJADOR 1/2 " OU 3/4 " (REF 1157)</v>
          </cell>
          <cell r="C2856" t="str">
            <v>UN</v>
          </cell>
          <cell r="D2856">
            <v>90.25</v>
          </cell>
        </row>
        <row r="2857">
          <cell r="A2857">
            <v>11777</v>
          </cell>
          <cell r="B2857" t="str">
            <v>TORNEIRA ELETRICA DE PAREDE, BICA ALTA, PARA COZINHA, 5500 W (110/220 V)</v>
          </cell>
          <cell r="C2857" t="str">
            <v>UN</v>
          </cell>
          <cell r="D2857">
            <v>97.51</v>
          </cell>
        </row>
        <row r="2858">
          <cell r="A2858">
            <v>11781</v>
          </cell>
          <cell r="B2858" t="str">
            <v>VALVULA DE DESCARGA METALICA, BASE 1 1/4 " E ACABAMENTO METALICO CROMADO</v>
          </cell>
          <cell r="C2858" t="str">
            <v>UN</v>
          </cell>
          <cell r="D2858">
            <v>99.82</v>
          </cell>
        </row>
        <row r="2859">
          <cell r="A2859">
            <v>11784</v>
          </cell>
          <cell r="B2859" t="str">
            <v>BACIA SANITARIA TURCA DE LOUCA BRANCA</v>
          </cell>
          <cell r="C2859" t="str">
            <v>UN</v>
          </cell>
          <cell r="D2859">
            <v>430.12</v>
          </cell>
        </row>
        <row r="2860">
          <cell r="A2860">
            <v>11786</v>
          </cell>
          <cell r="B2860" t="str">
            <v>VASO SANITARIO SIFONADO INFANTIL LOUCA BRANCA</v>
          </cell>
          <cell r="C2860" t="str">
            <v>UN</v>
          </cell>
          <cell r="D2860">
            <v>258.91000000000003</v>
          </cell>
        </row>
        <row r="2861">
          <cell r="A2861">
            <v>11789</v>
          </cell>
          <cell r="B2861" t="str">
            <v>ANEL DE DISTRIBUICAO EM ACO GALVANIZADO PARA FIO FE-160</v>
          </cell>
          <cell r="C2861" t="str">
            <v>UN</v>
          </cell>
          <cell r="D2861">
            <v>0.41</v>
          </cell>
        </row>
        <row r="2862">
          <cell r="A2862">
            <v>11790</v>
          </cell>
          <cell r="B2862" t="str">
            <v>PARAFUSO M16 EM ACO GALVANIZADO, COMPRIMENTO = 450 MM, DIAMETRO = 16 MM, ROSCA MAQUINA, CABECA QUADRADA</v>
          </cell>
          <cell r="C2862" t="str">
            <v>UN</v>
          </cell>
          <cell r="D2862">
            <v>8.5299999999999994</v>
          </cell>
        </row>
        <row r="2863">
          <cell r="A2863">
            <v>11795</v>
          </cell>
          <cell r="B2863" t="str">
            <v>GRANITO PARA BANCADA, POLIDO, TIPO ANDORINHA/ QUARTZ/ CASTELO/ CORUMBA OU OUTROS EQUIVALENTES DA REGIAO, E=  *2,5* CM</v>
          </cell>
          <cell r="C2863" t="str">
            <v>M2</v>
          </cell>
          <cell r="D2863">
            <v>233.96</v>
          </cell>
        </row>
        <row r="2864">
          <cell r="A2864">
            <v>11811</v>
          </cell>
          <cell r="B2864" t="str">
            <v>AQUECEDOR DE AGUA ELETRICO HORIZONTAL, RESERVATORIO DE 200 L CILINDRICO EM COBRE, REFORCADO COM ACO CARBONO, MONOFASICO, TENSAO NOMINAL 220 V</v>
          </cell>
          <cell r="C2864" t="str">
            <v>UN</v>
          </cell>
          <cell r="D2864">
            <v>2511.25</v>
          </cell>
        </row>
        <row r="2865">
          <cell r="A2865">
            <v>11814</v>
          </cell>
          <cell r="B2865" t="str">
            <v>AQUECEDOR DE AGUA ELETRICO  RESERVATORIO DE 500 L CILINDRICO EM COBRE, REFORCADO COM ACO CARBONO, MONOFASICO, TENSAO NOMINAL 220 V</v>
          </cell>
          <cell r="C2865" t="str">
            <v>UN</v>
          </cell>
          <cell r="D2865">
            <v>4037.86</v>
          </cell>
        </row>
        <row r="2866">
          <cell r="A2866">
            <v>11816</v>
          </cell>
          <cell r="B2866" t="str">
            <v>AQUECEDOR DE AGUA ELETRICO  RESERVATORIO DE 100 L CILINDRICO EM COBRE, REFORCADO COM ACO CARBONO, MONOFASICO, TENSAO NOMINAL 220 V</v>
          </cell>
          <cell r="C2866" t="str">
            <v>UN</v>
          </cell>
          <cell r="D2866">
            <v>1855</v>
          </cell>
        </row>
        <row r="2867">
          <cell r="A2867">
            <v>11821</v>
          </cell>
          <cell r="B2867" t="str">
            <v>CONECTOR METALICO TIPO PARAFUSO FENDIDO (SPLIT BOLT), COM SEPARADOR DE CABOS BIMETALICOS, PARA CABOS ATE 25 MM2</v>
          </cell>
          <cell r="C2867" t="str">
            <v>UN</v>
          </cell>
          <cell r="D2867">
            <v>3.7</v>
          </cell>
        </row>
        <row r="2868">
          <cell r="A2868">
            <v>11822</v>
          </cell>
          <cell r="B2868" t="str">
            <v>TORNEIRA PLASTICA DE MESA, BICA MOVEL, PARA COZINHA 1/2 "</v>
          </cell>
          <cell r="C2868" t="str">
            <v>UN</v>
          </cell>
          <cell r="D2868">
            <v>21.66</v>
          </cell>
        </row>
        <row r="2869">
          <cell r="A2869">
            <v>11823</v>
          </cell>
          <cell r="B2869" t="str">
            <v>TORNEIRA PLASTICA DE BOIA PARA CAIXA DE DESCARGA,  1/2", COM HASTE  METALICA E BALAO PLASTICO</v>
          </cell>
          <cell r="C2869" t="str">
            <v>UN</v>
          </cell>
          <cell r="D2869">
            <v>3.47</v>
          </cell>
        </row>
        <row r="2870">
          <cell r="A2870">
            <v>11824</v>
          </cell>
          <cell r="B2870" t="str">
            <v>TORNEIRA METALICA DE BOIA VAZAO TOTAL PARA CAIXA D'AGUA, 3/4", COM HASTE METALICA E BALAO PLASTICO</v>
          </cell>
          <cell r="C2870" t="str">
            <v>UN</v>
          </cell>
          <cell r="D2870">
            <v>19.010000000000002</v>
          </cell>
        </row>
        <row r="2871">
          <cell r="A2871">
            <v>11825</v>
          </cell>
          <cell r="B2871" t="str">
            <v>TORNEIRA METALICA DE BOIA CONVENCIONAL PARA CAIXA D'AGUA, 1", COM HASTE METALICA E BALAO PLASTICO</v>
          </cell>
          <cell r="C2871" t="str">
            <v>UN</v>
          </cell>
          <cell r="D2871">
            <v>16.46</v>
          </cell>
        </row>
        <row r="2872">
          <cell r="A2872">
            <v>11826</v>
          </cell>
          <cell r="B2872" t="str">
            <v>TORNEIRA METALICA DE BOIA CONVENCIONAL PARA CAIXA D'AGUA, 1/2 ", COM HASTE METALICA E BALAO METALICO</v>
          </cell>
          <cell r="C2872" t="str">
            <v>UN</v>
          </cell>
          <cell r="D2872">
            <v>15.97</v>
          </cell>
        </row>
        <row r="2873">
          <cell r="A2873">
            <v>11829</v>
          </cell>
          <cell r="B2873" t="str">
            <v>TORNEIRA METALICA DE BOIA CONVENCIONAL PARA CAIXA D'AGUA, 1/2", COM HASTE METALICA E BALAO PLASTICO</v>
          </cell>
          <cell r="C2873" t="str">
            <v>UN</v>
          </cell>
          <cell r="D2873">
            <v>9.6</v>
          </cell>
        </row>
        <row r="2874">
          <cell r="A2874">
            <v>11830</v>
          </cell>
          <cell r="B2874" t="str">
            <v>TORNEIRA METALICA DE BOIA CONVENCIONAL PARA CAIXA D'AGUA, 3/4", COM HASTE METALICA E BALAO PLASTICO</v>
          </cell>
          <cell r="C2874" t="str">
            <v>UN</v>
          </cell>
          <cell r="D2874">
            <v>10.37</v>
          </cell>
        </row>
        <row r="2875">
          <cell r="A2875">
            <v>11831</v>
          </cell>
          <cell r="B2875" t="str">
            <v>TORNEIRA PLASTICA PARA TANQUE 1/2 " OU 3/4 " COM BICO PARA MANGUEIRA</v>
          </cell>
          <cell r="C2875" t="str">
            <v>UN</v>
          </cell>
          <cell r="D2875">
            <v>16.440000000000001</v>
          </cell>
        </row>
        <row r="2876">
          <cell r="A2876">
            <v>11832</v>
          </cell>
          <cell r="B2876" t="str">
            <v>TORNEIRA PLASTICA DE MESA PARA LAVATORIO 1/2 "</v>
          </cell>
          <cell r="C2876" t="str">
            <v>UN</v>
          </cell>
          <cell r="D2876">
            <v>7.95</v>
          </cell>
        </row>
        <row r="2877">
          <cell r="A2877">
            <v>11836</v>
          </cell>
          <cell r="B2877" t="str">
            <v>MADEIRA 2A QUALIDADE SERRADA NAO APARELHADA -TIPO VIROLA</v>
          </cell>
          <cell r="C2877" t="str">
            <v>M3</v>
          </cell>
          <cell r="D2877">
            <v>1230.3900000000001</v>
          </cell>
        </row>
        <row r="2878">
          <cell r="A2878">
            <v>11837</v>
          </cell>
          <cell r="B2878" t="str">
            <v>GRAMPO LINHA VIVA DE LATAO ESTANHADO, DIAMETRO DO CONDUTOR PRINCIPAL DE 10 A 120 MM2, DIAMETRO DA DERIVACAO DE 10 A 70 MM2</v>
          </cell>
          <cell r="C2878" t="str">
            <v>UN</v>
          </cell>
          <cell r="D2878">
            <v>29.51</v>
          </cell>
        </row>
        <row r="2879">
          <cell r="A2879">
            <v>11838</v>
          </cell>
          <cell r="B2879" t="str">
            <v>TERMINAL METALICO A PRESSAO PARA 1 CABO DE 240 MM2, COM 1 FURO DE FIXACAO</v>
          </cell>
          <cell r="C2879" t="str">
            <v>UN</v>
          </cell>
          <cell r="D2879">
            <v>13.96</v>
          </cell>
        </row>
        <row r="2880">
          <cell r="A2880">
            <v>11839</v>
          </cell>
          <cell r="B2880" t="str">
            <v>TERMINAL METALICO A PRESSAO PARA 1 CABO DE 300 MM2, COM 1 FURO DE FIXACAO</v>
          </cell>
          <cell r="C2880" t="str">
            <v>UN</v>
          </cell>
          <cell r="D2880">
            <v>20.309999999999999</v>
          </cell>
        </row>
        <row r="2881">
          <cell r="A2881">
            <v>11844</v>
          </cell>
          <cell r="B2881" t="str">
            <v>PRANCHA DE MADEIRA APARELHADA *4 X 30* CM, MACARANDUBA, ANGELIM OU EQUIVALENTE DA REGIAO</v>
          </cell>
          <cell r="C2881" t="str">
            <v>M</v>
          </cell>
          <cell r="D2881">
            <v>16.63</v>
          </cell>
        </row>
        <row r="2882">
          <cell r="A2882">
            <v>11849</v>
          </cell>
          <cell r="B2882" t="str">
            <v>COLA BRANCA BASE PVA</v>
          </cell>
          <cell r="C2882" t="str">
            <v>L</v>
          </cell>
          <cell r="D2882">
            <v>11.05</v>
          </cell>
        </row>
        <row r="2883">
          <cell r="A2883">
            <v>11851</v>
          </cell>
          <cell r="B2883" t="str">
            <v>PAPEL SULFITE, BRANCO, A 4, 75 G</v>
          </cell>
          <cell r="C2883" t="str">
            <v>FL</v>
          </cell>
          <cell r="D2883">
            <v>0.04</v>
          </cell>
        </row>
        <row r="2884">
          <cell r="A2884">
            <v>11854</v>
          </cell>
          <cell r="B2884" t="str">
            <v>CONECTOR METALICO TIPO PARAFUSO FENDIDO (SPLIT BOLT), PARA CABOS ATE 35 MM2</v>
          </cell>
          <cell r="C2884" t="str">
            <v>UN</v>
          </cell>
          <cell r="D2884">
            <v>3.76</v>
          </cell>
        </row>
        <row r="2885">
          <cell r="A2885">
            <v>11855</v>
          </cell>
          <cell r="B2885" t="str">
            <v>CONECTOR METALICO TIPO PARAFUSO FENDIDO (SPLIT BOLT), PARA CABOS ATE 70 MM2</v>
          </cell>
          <cell r="C2885" t="str">
            <v>UN</v>
          </cell>
          <cell r="D2885">
            <v>7.88</v>
          </cell>
        </row>
        <row r="2886">
          <cell r="A2886">
            <v>11856</v>
          </cell>
          <cell r="B2886" t="str">
            <v>CONECTOR METALICO TIPO PARAFUSO FENDIDO (SPLIT BOLT), PARA CABOS ATE 10 MM2</v>
          </cell>
          <cell r="C2886" t="str">
            <v>UN</v>
          </cell>
          <cell r="D2886">
            <v>2.4300000000000002</v>
          </cell>
        </row>
        <row r="2887">
          <cell r="A2887">
            <v>11857</v>
          </cell>
          <cell r="B2887" t="str">
            <v>CONECTOR METALICO TIPO PARAFUSO FENDIDO (SPLIT BOLT), PARA CABOS ATE 120 MM2</v>
          </cell>
          <cell r="C2887" t="str">
            <v>UN</v>
          </cell>
          <cell r="D2887">
            <v>12.78</v>
          </cell>
        </row>
        <row r="2888">
          <cell r="A2888">
            <v>11858</v>
          </cell>
          <cell r="B2888" t="str">
            <v>CONECTOR METALICO TIPO PARAFUSO FENDIDO (SPLIT BOLT), PARA CABOS ATE 150 MM2</v>
          </cell>
          <cell r="C2888" t="str">
            <v>UN</v>
          </cell>
          <cell r="D2888">
            <v>15.87</v>
          </cell>
        </row>
        <row r="2889">
          <cell r="A2889">
            <v>11859</v>
          </cell>
          <cell r="B2889" t="str">
            <v>CONECTOR METALICO TIPO PARAFUSO FENDIDO (SPLIT BOLT), PARA CABOS ATE 185 MM2</v>
          </cell>
          <cell r="C2889" t="str">
            <v>UN</v>
          </cell>
          <cell r="D2889">
            <v>21.59</v>
          </cell>
        </row>
        <row r="2890">
          <cell r="A2890">
            <v>11862</v>
          </cell>
          <cell r="B2890" t="str">
            <v>CONECTOR METALICO TIPO PARAFUSO FENDIDO (SPLIT BOLT), PARA CABOS ATE 50 MM2</v>
          </cell>
          <cell r="C2890" t="str">
            <v>UN</v>
          </cell>
          <cell r="D2890">
            <v>5.28</v>
          </cell>
        </row>
        <row r="2891">
          <cell r="A2891">
            <v>11863</v>
          </cell>
          <cell r="B2891" t="str">
            <v>CONECTOR METALICO TIPO PARAFUSO FENDIDO (SPLIT BOLT), PARA CABOS ATE 6 MM2</v>
          </cell>
          <cell r="C2891" t="str">
            <v>UN</v>
          </cell>
          <cell r="D2891">
            <v>2.13</v>
          </cell>
        </row>
        <row r="2892">
          <cell r="A2892">
            <v>11864</v>
          </cell>
          <cell r="B2892" t="str">
            <v>CONECTOR METALICO TIPO PARAFUSO FENDIDO (SPLIT BOLT), PARA CABOS ATE 95 MM2</v>
          </cell>
          <cell r="C2892" t="str">
            <v>UN</v>
          </cell>
          <cell r="D2892">
            <v>11.91</v>
          </cell>
        </row>
        <row r="2893">
          <cell r="A2893">
            <v>11868</v>
          </cell>
          <cell r="B2893" t="str">
            <v>CAIXA D'AGUA FIBRA DE VIDRO PARA 1000 LITROS, COM TAMPA</v>
          </cell>
          <cell r="C2893" t="str">
            <v>UN</v>
          </cell>
          <cell r="D2893">
            <v>261.86</v>
          </cell>
        </row>
        <row r="2894">
          <cell r="A2894">
            <v>11869</v>
          </cell>
          <cell r="B2894" t="str">
            <v>CAIXA D'AGUA FIBRA DE VIDRO PARA 1500 LITROS, COM TAMPA</v>
          </cell>
          <cell r="C2894" t="str">
            <v>UN</v>
          </cell>
          <cell r="D2894">
            <v>424.86</v>
          </cell>
        </row>
        <row r="2895">
          <cell r="A2895">
            <v>11871</v>
          </cell>
          <cell r="B2895" t="str">
            <v>CAIXA D'AGUA DE FIBRA DE VIDRO, PARA 500 LITROS, COM TAMPA</v>
          </cell>
          <cell r="C2895" t="str">
            <v>UN</v>
          </cell>
          <cell r="D2895">
            <v>190.53</v>
          </cell>
        </row>
        <row r="2896">
          <cell r="A2896">
            <v>11880</v>
          </cell>
          <cell r="B2896" t="str">
            <v>CAIXA SIFONADA PVC, 250 X 230 X 75 MM, COM TAMPA E PORTA TAMPA QUADRADA BRANCA</v>
          </cell>
          <cell r="C2896" t="str">
            <v>UN</v>
          </cell>
          <cell r="D2896">
            <v>58.94</v>
          </cell>
        </row>
        <row r="2897">
          <cell r="A2897">
            <v>11881</v>
          </cell>
          <cell r="B2897" t="str">
            <v>CAIXA GORDURA, SIMPLES, CONCRETO PRE MOLDADO, CIRCULAR, COM TAMPA, D = 40 CM</v>
          </cell>
          <cell r="C2897" t="str">
            <v>UN</v>
          </cell>
          <cell r="D2897">
            <v>36.770000000000003</v>
          </cell>
        </row>
        <row r="2898">
          <cell r="A2898">
            <v>11882</v>
          </cell>
          <cell r="B2898" t="str">
            <v>CAIXA PARA HIDROMETRO CONCRETO PRE MOLDADO</v>
          </cell>
          <cell r="C2898" t="str">
            <v>UN</v>
          </cell>
          <cell r="D2898">
            <v>41.51</v>
          </cell>
        </row>
        <row r="2899">
          <cell r="A2899">
            <v>11883</v>
          </cell>
          <cell r="B2899" t="str">
            <v>FOSSA SEPTICA CILINDRICA, TIPO "IMHOFF", COM TAMPA, PARA 100 CONTRIBUINTES</v>
          </cell>
          <cell r="C2899" t="str">
            <v>UN</v>
          </cell>
          <cell r="D2899">
            <v>2485.25</v>
          </cell>
        </row>
        <row r="2900">
          <cell r="A2900">
            <v>11884</v>
          </cell>
          <cell r="B2900" t="str">
            <v>FOSSA SEPTICA CILINDRICA, TIPO "IMHOFF", COM TAMPA, PARA 150 CONTRIBUINTES</v>
          </cell>
          <cell r="C2900" t="str">
            <v>UN</v>
          </cell>
          <cell r="D2900">
            <v>2666.46</v>
          </cell>
        </row>
        <row r="2901">
          <cell r="A2901">
            <v>11885</v>
          </cell>
          <cell r="B2901" t="str">
            <v>FOSSA SEPTICA CILINDRICA, TIPO "IMHOFF", COM TAMPA, PARA 200 CONTRIBUINTES</v>
          </cell>
          <cell r="C2901" t="str">
            <v>UN</v>
          </cell>
          <cell r="D2901">
            <v>2476.36</v>
          </cell>
        </row>
        <row r="2902">
          <cell r="A2902">
            <v>11886</v>
          </cell>
          <cell r="B2902" t="str">
            <v>FOSSA SEPTICA CILINDRICA, TIPO "IMHOFF", COM TAMPA, PARA 30 CONTRIBUINTES</v>
          </cell>
          <cell r="C2902" t="str">
            <v>UN</v>
          </cell>
          <cell r="D2902">
            <v>958.51</v>
          </cell>
        </row>
        <row r="2903">
          <cell r="A2903">
            <v>11887</v>
          </cell>
          <cell r="B2903" t="str">
            <v>FOSSA SEPTICA CILINDRICA TIPO "IMHOFF", COM TAMPA, PARA 50 CONTRIBUINTES</v>
          </cell>
          <cell r="C2903" t="str">
            <v>UN</v>
          </cell>
          <cell r="D2903">
            <v>1690.45</v>
          </cell>
        </row>
        <row r="2904">
          <cell r="A2904">
            <v>11888</v>
          </cell>
          <cell r="B2904" t="str">
            <v>FOSSA SEPTICA CILINDRICA, TIPO "IMHOFF", COM TAMPA, PARA 75 CONTRIBUINTES</v>
          </cell>
          <cell r="C2904" t="str">
            <v>UN</v>
          </cell>
          <cell r="D2904">
            <v>2250.96</v>
          </cell>
        </row>
        <row r="2905">
          <cell r="A2905">
            <v>11889</v>
          </cell>
          <cell r="B2905" t="str">
            <v>CORDAO DE COBRE, FLEXIVEL, TORCIDO, CLASSE 4 OU 5, ISOLACAO EM PVC/D, 300 V, 2 CONDUTORES DE 0,75 MM2</v>
          </cell>
          <cell r="C2905" t="str">
            <v>M</v>
          </cell>
          <cell r="D2905">
            <v>0.88</v>
          </cell>
        </row>
        <row r="2906">
          <cell r="A2906">
            <v>11890</v>
          </cell>
          <cell r="B2906" t="str">
            <v>CORDAO DE COBRE, FLEXIVEL, TORCIDO, CLASSE 4 OU 5, ISOLACAO EM PVC/D, 300 V, 2 CONDUTORES DE 1,5 MM2</v>
          </cell>
          <cell r="C2906" t="str">
            <v>M</v>
          </cell>
          <cell r="D2906">
            <v>1.36</v>
          </cell>
        </row>
        <row r="2907">
          <cell r="A2907">
            <v>11891</v>
          </cell>
          <cell r="B2907" t="str">
            <v>CORDAO DE COBRE, FLEXIVEL, TORCIDO, CLASSE 4 OU 5, ISOLACAO EM PVC/D, 300 V, 2 CONDUTORES DE 2,5 MM2</v>
          </cell>
          <cell r="C2907" t="str">
            <v>M</v>
          </cell>
          <cell r="D2907">
            <v>2.25</v>
          </cell>
        </row>
        <row r="2908">
          <cell r="A2908">
            <v>11892</v>
          </cell>
          <cell r="B2908" t="str">
            <v>CORDAO DE COBRE, FLEXIVEL, TORCIDO, CLASSE 4 OU 5, ISOLACAO EM PVC/D, 300 V, 2 CONDUTORES DE 4 MM2</v>
          </cell>
          <cell r="C2908" t="str">
            <v>M</v>
          </cell>
          <cell r="D2908">
            <v>3.46</v>
          </cell>
        </row>
        <row r="2909">
          <cell r="A2909">
            <v>11894</v>
          </cell>
          <cell r="B2909" t="str">
            <v>FILTRO ANAEROBIO CILINDRICO CONCRETO PRE MOLDADO 1,20 X 1,50 (DIAMETROXALTURA) PARA 4 A 5 CONTRIBUINTES (NBR 13969)</v>
          </cell>
          <cell r="C2909" t="str">
            <v>UN</v>
          </cell>
          <cell r="D2909">
            <v>358.84</v>
          </cell>
        </row>
        <row r="2910">
          <cell r="A2910">
            <v>11895</v>
          </cell>
          <cell r="B2910" t="str">
            <v>SUMIDOURO CONCRETO PRE MOLDADO, COMPLETO, PARA 10 CONTRIBUINTES</v>
          </cell>
          <cell r="C2910" t="str">
            <v>UN</v>
          </cell>
          <cell r="D2910">
            <v>516.03</v>
          </cell>
        </row>
        <row r="2911">
          <cell r="A2911">
            <v>11896</v>
          </cell>
          <cell r="B2911" t="str">
            <v>SUMIDOURO CONCRETO PRE MOLDADO, COMPLETO, PARA 100 CONTRIBUINTES</v>
          </cell>
          <cell r="C2911" t="str">
            <v>UN</v>
          </cell>
          <cell r="D2911">
            <v>2704.72</v>
          </cell>
        </row>
        <row r="2912">
          <cell r="A2912">
            <v>11897</v>
          </cell>
          <cell r="B2912" t="str">
            <v>SUMIDOURO CONCRETO PRE MOLDADO, COMPLETO, PARA 150 CONTRIBUINTES</v>
          </cell>
          <cell r="C2912" t="str">
            <v>UN</v>
          </cell>
          <cell r="D2912">
            <v>3529.18</v>
          </cell>
        </row>
        <row r="2913">
          <cell r="A2913">
            <v>11898</v>
          </cell>
          <cell r="B2913" t="str">
            <v>SUMIDOURO CONCRETO PRE MOLDADO, COMPLETO, PARA 200 CONTRIBUINTES</v>
          </cell>
          <cell r="C2913" t="str">
            <v>UN</v>
          </cell>
          <cell r="D2913">
            <v>3707.12</v>
          </cell>
        </row>
        <row r="2914">
          <cell r="A2914">
            <v>11899</v>
          </cell>
          <cell r="B2914" t="str">
            <v>SUMIDOURO CONCRETO PRE MOLDADO, COMPLETO, PARA 50 CONTRIBUINTES</v>
          </cell>
          <cell r="C2914" t="str">
            <v>UN</v>
          </cell>
          <cell r="D2914">
            <v>1829.83</v>
          </cell>
        </row>
        <row r="2915">
          <cell r="A2915">
            <v>11900</v>
          </cell>
          <cell r="B2915" t="str">
            <v>SUMIDOURO CONCRETO PRE MOLDADO, COMPLETO, PARA 75 CONTRIBUINTES</v>
          </cell>
          <cell r="C2915" t="str">
            <v>UN</v>
          </cell>
          <cell r="D2915">
            <v>2508.98</v>
          </cell>
        </row>
        <row r="2916">
          <cell r="A2916">
            <v>11901</v>
          </cell>
          <cell r="B2916" t="str">
            <v>CABO TELEFONICO CCI 50, 1 PAR, USO INTERNO, SEM BLINDAGEM</v>
          </cell>
          <cell r="C2916" t="str">
            <v>M</v>
          </cell>
          <cell r="D2916">
            <v>0.84</v>
          </cell>
        </row>
        <row r="2917">
          <cell r="A2917">
            <v>11902</v>
          </cell>
          <cell r="B2917" t="str">
            <v>CABO TELEFONICO CCI 50, 2 PARES, USO INTERNO, SEM BLINDAGEM</v>
          </cell>
          <cell r="C2917" t="str">
            <v>M</v>
          </cell>
          <cell r="D2917">
            <v>1.46</v>
          </cell>
        </row>
        <row r="2918">
          <cell r="A2918">
            <v>11903</v>
          </cell>
          <cell r="B2918" t="str">
            <v>CABO TELEFONICO CCI 50, 3 PARES, USO INTERNO, SEM BLINDAGEM</v>
          </cell>
          <cell r="C2918" t="str">
            <v>M</v>
          </cell>
          <cell r="D2918">
            <v>2.2599999999999998</v>
          </cell>
        </row>
        <row r="2919">
          <cell r="A2919">
            <v>11904</v>
          </cell>
          <cell r="B2919" t="str">
            <v>CABO TELEFONICO CCI 50, 4 PARES, USO INTERNO, SEM BLINDAGEM</v>
          </cell>
          <cell r="C2919" t="str">
            <v>M</v>
          </cell>
          <cell r="D2919">
            <v>2.88</v>
          </cell>
        </row>
        <row r="2920">
          <cell r="A2920">
            <v>11905</v>
          </cell>
          <cell r="B2920" t="str">
            <v>CABO TELEFONICO CCI 50, 5 PARES, USO INTERNO, SEM BLINDAGEM</v>
          </cell>
          <cell r="C2920" t="str">
            <v>M</v>
          </cell>
          <cell r="D2920">
            <v>3.87</v>
          </cell>
        </row>
        <row r="2921">
          <cell r="A2921">
            <v>11906</v>
          </cell>
          <cell r="B2921" t="str">
            <v>CABO TELEFONICO CCI 50, 6 PARES, USO INTERNO, SEM BLINDAGEM</v>
          </cell>
          <cell r="C2921" t="str">
            <v>M</v>
          </cell>
          <cell r="D2921">
            <v>4.46</v>
          </cell>
        </row>
        <row r="2922">
          <cell r="A2922">
            <v>11914</v>
          </cell>
          <cell r="B2922" t="str">
            <v>CABO TELEFONICO CTP - APL - 50, 100 PARES, USO EXTERNO</v>
          </cell>
          <cell r="C2922" t="str">
            <v>M</v>
          </cell>
          <cell r="D2922">
            <v>82.45</v>
          </cell>
        </row>
        <row r="2923">
          <cell r="A2923">
            <v>11916</v>
          </cell>
          <cell r="B2923" t="str">
            <v>CABO TELEFONICO CTP - APL - 50, 10 PARES, USO EXTERNO</v>
          </cell>
          <cell r="C2923" t="str">
            <v>M</v>
          </cell>
          <cell r="D2923">
            <v>11.36</v>
          </cell>
        </row>
        <row r="2924">
          <cell r="A2924">
            <v>11917</v>
          </cell>
          <cell r="B2924" t="str">
            <v>CABO TELEFONICO CTP - APL - 50, 20 PARES, USO EXTERNO</v>
          </cell>
          <cell r="C2924" t="str">
            <v>M</v>
          </cell>
          <cell r="D2924">
            <v>19.760000000000002</v>
          </cell>
        </row>
        <row r="2925">
          <cell r="A2925">
            <v>11918</v>
          </cell>
          <cell r="B2925" t="str">
            <v>CABO TELEFONICO CTP - APL - 50, 30 PARES, USO EXTERNO</v>
          </cell>
          <cell r="C2925" t="str">
            <v>M</v>
          </cell>
          <cell r="D2925">
            <v>26.81</v>
          </cell>
        </row>
        <row r="2926">
          <cell r="A2926">
            <v>11919</v>
          </cell>
          <cell r="B2926" t="str">
            <v>CABO TELEFONICO CI 50, 10 PARES, USO INTERNO</v>
          </cell>
          <cell r="C2926" t="str">
            <v>M</v>
          </cell>
          <cell r="D2926">
            <v>8.75</v>
          </cell>
        </row>
        <row r="2927">
          <cell r="A2927">
            <v>11920</v>
          </cell>
          <cell r="B2927" t="str">
            <v>CABO TELEFONICO CI 50, 20 PARES, USO INTERNO</v>
          </cell>
          <cell r="C2927" t="str">
            <v>M</v>
          </cell>
          <cell r="D2927">
            <v>16.95</v>
          </cell>
        </row>
        <row r="2928">
          <cell r="A2928">
            <v>11921</v>
          </cell>
          <cell r="B2928" t="str">
            <v>CABO TELEFONICO CI 50, 30 PARES, USO INTERNO</v>
          </cell>
          <cell r="C2928" t="str">
            <v>M</v>
          </cell>
          <cell r="D2928">
            <v>23.08</v>
          </cell>
        </row>
        <row r="2929">
          <cell r="A2929">
            <v>11922</v>
          </cell>
          <cell r="B2929" t="str">
            <v>CABO TELEFONICO CI 50, 50 PARES, USO INTERNO</v>
          </cell>
          <cell r="C2929" t="str">
            <v>M</v>
          </cell>
          <cell r="D2929">
            <v>40.97</v>
          </cell>
        </row>
        <row r="2930">
          <cell r="A2930">
            <v>11923</v>
          </cell>
          <cell r="B2930" t="str">
            <v>CABO TELEFONICO CI 50, 75 PARES, USO INTERNO</v>
          </cell>
          <cell r="C2930" t="str">
            <v>M</v>
          </cell>
          <cell r="D2930">
            <v>66.92</v>
          </cell>
        </row>
        <row r="2931">
          <cell r="A2931">
            <v>11924</v>
          </cell>
          <cell r="B2931" t="str">
            <v>CABO TELEFONICO CI 50, 200 PARES, USO INTERNO</v>
          </cell>
          <cell r="C2931" t="str">
            <v>M</v>
          </cell>
          <cell r="D2931">
            <v>164.84</v>
          </cell>
        </row>
        <row r="2932">
          <cell r="A2932">
            <v>11927</v>
          </cell>
          <cell r="B2932" t="str">
            <v>ABRACADEIRA, GALVANIZADA/ZINCADA, ROSCA SEM FIM, PARAFUSO INOX, LARGURA  FITA *12,6 A *14 MM, D = 2" A 2 1/2"</v>
          </cell>
          <cell r="C2932" t="str">
            <v>UN</v>
          </cell>
          <cell r="D2932">
            <v>3.4</v>
          </cell>
        </row>
        <row r="2933">
          <cell r="A2933">
            <v>11928</v>
          </cell>
          <cell r="B2933" t="str">
            <v>ABRACADEIRA, GALVANIZADA/ZINCADA, ROSCA SEM FIM, PARAFUSO INOX, LARGURA  FITA *12,6 A *14 MM, D = 3" A 3 3/4"</v>
          </cell>
          <cell r="C2933" t="str">
            <v>UN</v>
          </cell>
          <cell r="D2933">
            <v>3.89</v>
          </cell>
        </row>
        <row r="2934">
          <cell r="A2934">
            <v>11929</v>
          </cell>
          <cell r="B2934" t="str">
            <v>ABRACADEIRA, GALVANIZADA/ZINCADA, ROSCA SEM FIM, PARAFUSO INOX, LARGURA  FITA *12,6 A *14 MM, D = 4" A 4 3/4"</v>
          </cell>
          <cell r="C2934" t="str">
            <v>UN</v>
          </cell>
          <cell r="D2934">
            <v>6.03</v>
          </cell>
        </row>
        <row r="2935">
          <cell r="A2935">
            <v>11945</v>
          </cell>
          <cell r="B2935" t="str">
            <v>BUCHA DE NYLON SEM ABA S4</v>
          </cell>
          <cell r="C2935" t="str">
            <v>UN</v>
          </cell>
          <cell r="D2935">
            <v>0.06</v>
          </cell>
        </row>
        <row r="2936">
          <cell r="A2936">
            <v>11946</v>
          </cell>
          <cell r="B2936" t="str">
            <v>BUCHA DE NYLON SEM ABA S5</v>
          </cell>
          <cell r="C2936" t="str">
            <v>UN</v>
          </cell>
          <cell r="D2936">
            <v>0.06</v>
          </cell>
        </row>
        <row r="2937">
          <cell r="A2937">
            <v>11948</v>
          </cell>
          <cell r="B2937" t="str">
            <v>PARAFUSO ZINCADO, SEXTAVADO, COM ROSCA SOBERBA, DIAMETRO 5/16", COMPRIMENTO 40 MM</v>
          </cell>
          <cell r="C2937" t="str">
            <v>UN</v>
          </cell>
          <cell r="D2937">
            <v>0.28999999999999998</v>
          </cell>
        </row>
        <row r="2938">
          <cell r="A2938">
            <v>11950</v>
          </cell>
          <cell r="B2938" t="str">
            <v>BUCHA DE NYLON SEM ABA S6, COM PARAFUSO DE 4,20 X 40 MM EM ACO ZINCADO COM ROSCA SOBERBA, CABECA CHATA E FENDA PHILLIPS</v>
          </cell>
          <cell r="C2938" t="str">
            <v>UN</v>
          </cell>
          <cell r="D2938">
            <v>0.2</v>
          </cell>
        </row>
        <row r="2939">
          <cell r="A2939">
            <v>11953</v>
          </cell>
          <cell r="B2939" t="str">
            <v>PARAFUSO FRANCES ZINCADO, DIAMETRO 1/2'', COMPRIMENTO 2'', COM PORCA E ARRUELA</v>
          </cell>
          <cell r="C2939" t="str">
            <v>UN</v>
          </cell>
          <cell r="D2939">
            <v>1.42</v>
          </cell>
        </row>
        <row r="2940">
          <cell r="A2940">
            <v>11955</v>
          </cell>
          <cell r="B2940" t="str">
            <v>PARAFUSO DE LATAO COM ACABAMENTO CROMADO PARA FIXAR PECA SANITARIA, INCLUI PORCA CEGA, ARRUELA E BUCHA DE NYLON TAMANHO S-10</v>
          </cell>
          <cell r="C2940" t="str">
            <v>UN</v>
          </cell>
          <cell r="D2940">
            <v>1.94</v>
          </cell>
        </row>
        <row r="2941">
          <cell r="A2941">
            <v>11960</v>
          </cell>
          <cell r="B2941" t="str">
            <v>PARAFUSO DE LATAO COM ROSCA SOBERBA, CABECA CHATA E FENDA SIMPLES, DIAMETRO 2,5 MM, COMPRIMENTO 12 MM</v>
          </cell>
          <cell r="C2941" t="str">
            <v>UN</v>
          </cell>
          <cell r="D2941">
            <v>0.06</v>
          </cell>
        </row>
        <row r="2942">
          <cell r="A2942">
            <v>11962</v>
          </cell>
          <cell r="B2942" t="str">
            <v>PARAFUSO ZINCADO, SEXTAVADO, COM ROSCA INTEIRA, DIAMETRO 1/4", COMPRIMENTO 1/2"</v>
          </cell>
          <cell r="C2942" t="str">
            <v>UN</v>
          </cell>
          <cell r="D2942">
            <v>0.09</v>
          </cell>
        </row>
        <row r="2943">
          <cell r="A2943">
            <v>11963</v>
          </cell>
          <cell r="B2943" t="str">
            <v>PARAFUSO DE ACO TIPO CHUMBADOR PARABOLT, DIAMETRO 1/2", COMPRIMENTO 75 MM</v>
          </cell>
          <cell r="C2943" t="str">
            <v>UN</v>
          </cell>
          <cell r="D2943">
            <v>4.1500000000000004</v>
          </cell>
        </row>
        <row r="2944">
          <cell r="A2944">
            <v>11964</v>
          </cell>
          <cell r="B2944" t="str">
            <v>PARAFUSO DE ACO TIPO CHUMBADOR PARABOLT, DIAMETRO 3/8", COMPRIMENTO 75 MM</v>
          </cell>
          <cell r="C2944" t="str">
            <v>UN</v>
          </cell>
          <cell r="D2944">
            <v>1.04</v>
          </cell>
        </row>
        <row r="2945">
          <cell r="A2945">
            <v>11971</v>
          </cell>
          <cell r="B2945" t="str">
            <v>PORCA ZINCADA, SEXTAVADA, DIAMETRO 1"</v>
          </cell>
          <cell r="C2945" t="str">
            <v>UN</v>
          </cell>
          <cell r="D2945">
            <v>1.85</v>
          </cell>
        </row>
        <row r="2946">
          <cell r="A2946">
            <v>11975</v>
          </cell>
          <cell r="B2946" t="str">
            <v>CHUMBADOR DE ACO, DIAMETRO 5/8", COMPRIMENTO 6", COM PORCA</v>
          </cell>
          <cell r="C2946" t="str">
            <v>UN</v>
          </cell>
          <cell r="D2946">
            <v>10.31</v>
          </cell>
        </row>
        <row r="2947">
          <cell r="A2947">
            <v>11976</v>
          </cell>
          <cell r="B2947" t="str">
            <v>CHUMBADOR OMEGA C/PARAFUSO OM1404 1/4"</v>
          </cell>
          <cell r="C2947" t="str">
            <v>UN</v>
          </cell>
          <cell r="D2947">
            <v>3.47</v>
          </cell>
        </row>
        <row r="2948">
          <cell r="A2948">
            <v>11977</v>
          </cell>
          <cell r="B2948" t="str">
            <v>CHUMBADOR DE ACO, DIAMETRO 1/2", COMPRIMENTO 75 MM</v>
          </cell>
          <cell r="C2948" t="str">
            <v>UN</v>
          </cell>
          <cell r="D2948">
            <v>4.7</v>
          </cell>
        </row>
        <row r="2949">
          <cell r="A2949">
            <v>11981</v>
          </cell>
          <cell r="B2949" t="str">
            <v>BLOCO VIDRO/ELEMENTO VAZADO, INCOLOR, VENEZIANA, *20 X 10 X 8* CM</v>
          </cell>
          <cell r="C2949" t="str">
            <v>UN</v>
          </cell>
          <cell r="D2949">
            <v>11.13</v>
          </cell>
        </row>
        <row r="2950">
          <cell r="A2950">
            <v>11983</v>
          </cell>
          <cell r="B2950" t="str">
            <v>DIVISORIA CEGA (N1) - PAINEL VERMICULITA E=35MM - MONTANTE/RODAPE PERFIS SIMPLES ACO GALV PINTADO - COLOCADA</v>
          </cell>
          <cell r="C2950" t="str">
            <v>M2</v>
          </cell>
          <cell r="D2950">
            <v>239.72</v>
          </cell>
        </row>
        <row r="2951">
          <cell r="A2951">
            <v>11985</v>
          </cell>
          <cell r="B2951" t="str">
            <v>DIVISORIA (N3) PAINEL/VIDRO/PAINEL VERMICULITA E=35MM - MONTANTE/RODAPE PERFIL DUPLO ACO GALV PINTADO - COLOCADA</v>
          </cell>
          <cell r="C2951" t="str">
            <v>M2</v>
          </cell>
          <cell r="D2951">
            <v>261.24</v>
          </cell>
        </row>
        <row r="2952">
          <cell r="A2952">
            <v>11986</v>
          </cell>
          <cell r="B2952" t="str">
            <v>DIVISORIA CEGA (N1) - PAINEL VERMICULITA E=35MM - PERFIS SIMPLES ALUMINIO ANOD NATURAL - COLOCADA</v>
          </cell>
          <cell r="C2952" t="str">
            <v>M2</v>
          </cell>
          <cell r="D2952">
            <v>291.97000000000003</v>
          </cell>
        </row>
        <row r="2953">
          <cell r="A2953">
            <v>11987</v>
          </cell>
          <cell r="B2953" t="str">
            <v>DIVISORIA (N2) PAINEL/VIDRO - PAINEL VERMICULITA E=35MM - PERFIS SIMPLES ALUMINIO ANOD NATURAL - COLOCADA</v>
          </cell>
          <cell r="C2953" t="str">
            <v>M2</v>
          </cell>
          <cell r="D2953">
            <v>304.26</v>
          </cell>
        </row>
        <row r="2954">
          <cell r="A2954">
            <v>11991</v>
          </cell>
          <cell r="B2954" t="str">
            <v>HASTE DE ATERRAMENTO EM ACO GALVANIZADO TIPO CANTONEIRA COM 2,00 M DE COMPRIMENTO, 25 X 25 MM E CHAPA DE 3/16"</v>
          </cell>
          <cell r="C2954" t="str">
            <v>UN</v>
          </cell>
          <cell r="D2954">
            <v>33.61</v>
          </cell>
        </row>
        <row r="2955">
          <cell r="A2955">
            <v>12001</v>
          </cell>
          <cell r="B2955" t="str">
            <v>CAIXA OCTOGONAL DE FUNDO MOVEL, EM PVC, DE 4" X 4", PARA ELETRODUTO FLEXIVEL CORRUGADO</v>
          </cell>
          <cell r="C2955" t="str">
            <v>UN</v>
          </cell>
          <cell r="D2955">
            <v>3.86</v>
          </cell>
        </row>
        <row r="2956">
          <cell r="A2956">
            <v>12008</v>
          </cell>
          <cell r="B2956" t="str">
            <v>CONDULETE DE ALUMINIO TIPO TB, PARA ELETRODUTO ROSCAVEL DE 3", COM TAMPA CEGA</v>
          </cell>
          <cell r="C2956" t="str">
            <v>UN</v>
          </cell>
          <cell r="D2956">
            <v>69.08</v>
          </cell>
        </row>
        <row r="2957">
          <cell r="A2957">
            <v>12010</v>
          </cell>
          <cell r="B2957" t="str">
            <v>CONDULETE EM PVC, TIPO "B", SEM TAMPA, DE 1/2" OU 3/4"</v>
          </cell>
          <cell r="C2957" t="str">
            <v>UN</v>
          </cell>
          <cell r="D2957">
            <v>6.28</v>
          </cell>
        </row>
        <row r="2958">
          <cell r="A2958">
            <v>12015</v>
          </cell>
          <cell r="B2958" t="str">
            <v>CONDULETE EM PVC, TIPO "LB", SEM TAMPA, DE 1"</v>
          </cell>
          <cell r="C2958" t="str">
            <v>UN</v>
          </cell>
          <cell r="D2958">
            <v>8.0500000000000007</v>
          </cell>
        </row>
        <row r="2959">
          <cell r="A2959">
            <v>12016</v>
          </cell>
          <cell r="B2959" t="str">
            <v>CONDULETE EM PVC, TIPO "LB", SEM TAMPA, DE 1/2" OU 3/4"</v>
          </cell>
          <cell r="C2959" t="str">
            <v>UN</v>
          </cell>
          <cell r="D2959">
            <v>6.92</v>
          </cell>
        </row>
        <row r="2960">
          <cell r="A2960">
            <v>12019</v>
          </cell>
          <cell r="B2960" t="str">
            <v>CONDULETE EM PVC, TIPO "LL", SEM TAMPA, DE 1"</v>
          </cell>
          <cell r="C2960" t="str">
            <v>UN</v>
          </cell>
          <cell r="D2960">
            <v>8.0500000000000007</v>
          </cell>
        </row>
        <row r="2961">
          <cell r="A2961">
            <v>12020</v>
          </cell>
          <cell r="B2961" t="str">
            <v>CONDULETE EM PVC, TIPO "LL", SEM TAMPA, DE 1/2" OU 3/4"</v>
          </cell>
          <cell r="C2961" t="str">
            <v>UN</v>
          </cell>
          <cell r="D2961">
            <v>6.92</v>
          </cell>
        </row>
        <row r="2962">
          <cell r="A2962">
            <v>12024</v>
          </cell>
          <cell r="B2962" t="str">
            <v>!EM PROCESSO DE DESATIVACAO! CONDULETE PVC TIPO "TA" D = 3/4" S/TAMPA"</v>
          </cell>
          <cell r="C2962" t="str">
            <v>UN</v>
          </cell>
          <cell r="D2962">
            <v>16.53</v>
          </cell>
        </row>
        <row r="2963">
          <cell r="A2963">
            <v>12025</v>
          </cell>
          <cell r="B2963" t="str">
            <v>CONDULETE EM PVC, TIPO "TB", SEM TAMPA, DE 1/2" OU 3/4"</v>
          </cell>
          <cell r="C2963" t="str">
            <v>UN</v>
          </cell>
          <cell r="D2963">
            <v>7.63</v>
          </cell>
        </row>
        <row r="2964">
          <cell r="A2964">
            <v>12029</v>
          </cell>
          <cell r="B2964" t="str">
            <v>!EM PROCESSO DE DESATIVACAO! CONDULETE PVC TIPO "XA" D = 3/4" S/TAMPA"</v>
          </cell>
          <cell r="C2964" t="str">
            <v>UN</v>
          </cell>
          <cell r="D2964">
            <v>14.33</v>
          </cell>
        </row>
        <row r="2965">
          <cell r="A2965">
            <v>12030</v>
          </cell>
          <cell r="B2965" t="str">
            <v>JOGO DE TRANQUETA E ROSETA REDONDA DE SOBREPOR SEM FUROS, EM LATAO CROMADO, DIAMETRO *50* MM, PARA FECHADURA DE PORTA DE BANHEIRO</v>
          </cell>
          <cell r="C2965" t="str">
            <v>JG</v>
          </cell>
          <cell r="D2965">
            <v>36.950000000000003</v>
          </cell>
        </row>
        <row r="2966">
          <cell r="A2966">
            <v>12032</v>
          </cell>
          <cell r="B2966" t="str">
            <v>JOGO DE TRANQUETA E ROSETA QUADRADA DE SOBREPOR SEM FUROS, EM LATAO CROMADO, *50 X 50* MM, PARA FECHADURA DE PORTA DE BANHEIRO</v>
          </cell>
          <cell r="C2966" t="str">
            <v>JG</v>
          </cell>
          <cell r="D2966">
            <v>39.32</v>
          </cell>
        </row>
        <row r="2967">
          <cell r="A2967">
            <v>12033</v>
          </cell>
          <cell r="B2967" t="str">
            <v>CURVA 180 GRAUS, DE PVC RIGIDO ROSCAVEL, DE 1 1/2", PARA ELETRODUTO</v>
          </cell>
          <cell r="C2967" t="str">
            <v>UN</v>
          </cell>
          <cell r="D2967">
            <v>6.56</v>
          </cell>
        </row>
        <row r="2968">
          <cell r="A2968">
            <v>12034</v>
          </cell>
          <cell r="B2968" t="str">
            <v>CURVA 180 GRAUS, DE PVC RIGIDO ROSCAVEL, DE 3/4", PARA ELETRODUTO</v>
          </cell>
          <cell r="C2968" t="str">
            <v>UN</v>
          </cell>
          <cell r="D2968">
            <v>2.97</v>
          </cell>
        </row>
        <row r="2969">
          <cell r="A2969">
            <v>12035</v>
          </cell>
          <cell r="B2969" t="str">
            <v>!EM PROCESSO DE DESATIVACAO! QUADRO EM CHAPA DE ACO 18, PARA 3 DISJUNTORES MONOPOLARES, SEM BARRAMENTO, DE EMBUTIR, COM PORTA (PARA DISTRIBUICAO DE CIRCUITOS)</v>
          </cell>
          <cell r="C2969" t="str">
            <v>UN</v>
          </cell>
          <cell r="D2969">
            <v>20.64</v>
          </cell>
        </row>
        <row r="2970">
          <cell r="A2970">
            <v>12038</v>
          </cell>
          <cell r="B2970" t="str">
            <v>QUADRO DE DISTRIBUICAO COM BARRAMENTO TRIFASICO, DE SOBREPOR, EM CHAPA DE ACO GALVANIZADO, PARA 18 DISJUNTORES DIN, 100 A</v>
          </cell>
          <cell r="C2970" t="str">
            <v>UN</v>
          </cell>
          <cell r="D2970">
            <v>328</v>
          </cell>
        </row>
        <row r="2971">
          <cell r="A2971">
            <v>12039</v>
          </cell>
          <cell r="B2971" t="str">
            <v>QUADRO DE DISTRIBUICAO COM BARRAMENTO TRIFASICO, DE EMBUTIR, EM CHAPA DE ACO GALVANIZADO, PARA 24 DISJUNTORES DIN, 100 A</v>
          </cell>
          <cell r="C2971" t="str">
            <v>UN</v>
          </cell>
          <cell r="D2971">
            <v>376.74</v>
          </cell>
        </row>
        <row r="2972">
          <cell r="A2972">
            <v>12040</v>
          </cell>
          <cell r="B2972" t="str">
            <v>QUADRO DE DISTRIBUICAO COM BARRAMENTO TRIFASICO, DE SOBREPOR, EM CHAPA DE ACO GALVANIZADO, PARA 24 DISJUNTORES DIN, 100 A</v>
          </cell>
          <cell r="C2972" t="str">
            <v>UN</v>
          </cell>
          <cell r="D2972">
            <v>419.09</v>
          </cell>
        </row>
        <row r="2973">
          <cell r="A2973">
            <v>12041</v>
          </cell>
          <cell r="B2973" t="str">
            <v>QUADRO DE DISTRIBUICAO COM BARRAMENTO TRIFASICO, DE EMBUTIR, EM CHAPA DE ACO GALVANIZADO, PARA 30 DISJUNTORES DIN, 150 A</v>
          </cell>
          <cell r="C2973" t="str">
            <v>UN</v>
          </cell>
          <cell r="D2973">
            <v>824.22</v>
          </cell>
        </row>
        <row r="2974">
          <cell r="A2974">
            <v>12042</v>
          </cell>
          <cell r="B2974" t="str">
            <v>QUADRO DE DISTRIBUICAO COM BARRAMENTO TRIFASICO, DE EMBUTIR, EM CHAPA DE ACO GALVANIZADO, PARA 40 DISJUNTORES DIN, 100 A</v>
          </cell>
          <cell r="C2974" t="str">
            <v>UN</v>
          </cell>
          <cell r="D2974">
            <v>642.26</v>
          </cell>
        </row>
        <row r="2975">
          <cell r="A2975">
            <v>12043</v>
          </cell>
          <cell r="B2975" t="str">
            <v>QUADRO DE DISTRIBUICAO COM BARRAMENTO TRIFASICO, DE EMBUTIR, EM CHAPA DE ACO GALVANIZADO, PARA 30 DISJUNTORES DIN, 225 A</v>
          </cell>
          <cell r="C2975" t="str">
            <v>UN</v>
          </cell>
          <cell r="D2975">
            <v>950.39</v>
          </cell>
        </row>
        <row r="2976">
          <cell r="A2976">
            <v>12056</v>
          </cell>
          <cell r="B2976" t="str">
            <v>ELETRODUTO METALICO FLEXIVEL TIPO CONDUITE, DIAMETRO DE 1 1/2"</v>
          </cell>
          <cell r="C2976" t="str">
            <v>M</v>
          </cell>
          <cell r="D2976">
            <v>12.11</v>
          </cell>
        </row>
        <row r="2977">
          <cell r="A2977">
            <v>12057</v>
          </cell>
          <cell r="B2977" t="str">
            <v>ELETRODUTO METALICO FLEXIVEL TIPO CONDUITE, DIAMETRO DE 1 1/4"</v>
          </cell>
          <cell r="C2977" t="str">
            <v>M</v>
          </cell>
          <cell r="D2977">
            <v>10.28</v>
          </cell>
        </row>
        <row r="2978">
          <cell r="A2978">
            <v>12058</v>
          </cell>
          <cell r="B2978" t="str">
            <v>ELETRODUTO METALICO FLEXIVEL TIPO CONDUITE, DIAMETRO DE 1"</v>
          </cell>
          <cell r="C2978" t="str">
            <v>M</v>
          </cell>
          <cell r="D2978">
            <v>6.41</v>
          </cell>
        </row>
        <row r="2979">
          <cell r="A2979">
            <v>12059</v>
          </cell>
          <cell r="B2979" t="str">
            <v>ELETRODUTO METALICO FLEXIVEL TIPO CONDUITE, DIAMETRO DE 1/2"</v>
          </cell>
          <cell r="C2979" t="str">
            <v>M</v>
          </cell>
          <cell r="D2979">
            <v>3.61</v>
          </cell>
        </row>
        <row r="2980">
          <cell r="A2980">
            <v>12060</v>
          </cell>
          <cell r="B2980" t="str">
            <v>ELETRODUTO METALICO FLEXIVEL TIPO CONDUITE, DIAMETRO DE 2 1/2"</v>
          </cell>
          <cell r="C2980" t="str">
            <v>M</v>
          </cell>
          <cell r="D2980">
            <v>26.72</v>
          </cell>
        </row>
        <row r="2981">
          <cell r="A2981">
            <v>12061</v>
          </cell>
          <cell r="B2981" t="str">
            <v>ELETRODUTO METALICO FLEXIVEL TIPO CONDUITE, DIAMETRO DE 2"</v>
          </cell>
          <cell r="C2981" t="str">
            <v>M</v>
          </cell>
          <cell r="D2981">
            <v>16.32</v>
          </cell>
        </row>
        <row r="2982">
          <cell r="A2982">
            <v>12062</v>
          </cell>
          <cell r="B2982" t="str">
            <v>ELETRODUTO METALICO FLEXIVEL TIPO CONDUITE, DIAMETRO DE 3"</v>
          </cell>
          <cell r="C2982" t="str">
            <v>M</v>
          </cell>
          <cell r="D2982">
            <v>30.09</v>
          </cell>
        </row>
        <row r="2983">
          <cell r="A2983">
            <v>12067</v>
          </cell>
          <cell r="B2983" t="str">
            <v>ELETRODUTO DE PVC RIGIDO SOLDAVEL, CLASSE B, DE 60 MM</v>
          </cell>
          <cell r="C2983" t="str">
            <v>M</v>
          </cell>
          <cell r="D2983">
            <v>4.5999999999999996</v>
          </cell>
        </row>
        <row r="2984">
          <cell r="A2984">
            <v>12070</v>
          </cell>
          <cell r="B2984" t="str">
            <v>ELETRODUTO DE PVC RIGIDO SOLDAVEL, CLASSE B, DE 40 MM</v>
          </cell>
          <cell r="C2984" t="str">
            <v>M</v>
          </cell>
          <cell r="D2984">
            <v>2.61</v>
          </cell>
        </row>
        <row r="2985">
          <cell r="A2985">
            <v>12075</v>
          </cell>
          <cell r="B2985" t="str">
            <v>!EM PROCESSO DE DESATIVACAO! CAIXA P/ MEDICAO DE DEMANDA E ENERGIA REATIVA EM CHAPA 18 ESTAMPADA , PADRAO DE CONCESSIONARIA LOCAL</v>
          </cell>
          <cell r="C2985" t="str">
            <v>UN</v>
          </cell>
          <cell r="D2985">
            <v>562.96</v>
          </cell>
        </row>
        <row r="2986">
          <cell r="A2986">
            <v>12076</v>
          </cell>
          <cell r="B2986" t="str">
            <v>TRANSFORMADOR TRIFASICO DE DISTRIBUICAO, POTENCIA DE 15 KVA, TENSAO NOMINAL DE 15 KV, TENSAO SECUNDARIA DE 220/127V, EM OLEO ISOLANTE TIPO MINERAL</v>
          </cell>
          <cell r="C2986" t="str">
            <v>UN</v>
          </cell>
          <cell r="D2986">
            <v>5043.3999999999996</v>
          </cell>
        </row>
        <row r="2987">
          <cell r="A2987">
            <v>12080</v>
          </cell>
          <cell r="B2987" t="str">
            <v>!EM PROCESSO DE DESATIVACAO! CHAVE FACA MONOPOLAR BLINDADA 30A/250V</v>
          </cell>
          <cell r="C2987" t="str">
            <v>UN</v>
          </cell>
          <cell r="D2987">
            <v>20.329999999999998</v>
          </cell>
        </row>
        <row r="2988">
          <cell r="A2988">
            <v>12081</v>
          </cell>
          <cell r="B2988" t="str">
            <v>CHAVE ELETRICA TRIPOLAR BLINDADA DE 30 A / 250 V</v>
          </cell>
          <cell r="C2988" t="str">
            <v>UN</v>
          </cell>
          <cell r="D2988">
            <v>84.15</v>
          </cell>
        </row>
        <row r="2989">
          <cell r="A2989">
            <v>12082</v>
          </cell>
          <cell r="B2989" t="str">
            <v>CHAVE FACA TRIPOLAR BLINDADA 60A/250V, TIPO F-322 SPF DA MAR-GIRIUS CONTINENTAL OU EQUIV</v>
          </cell>
          <cell r="C2989" t="str">
            <v>UN</v>
          </cell>
          <cell r="D2989">
            <v>137.26</v>
          </cell>
        </row>
        <row r="2990">
          <cell r="A2990">
            <v>12083</v>
          </cell>
          <cell r="B2990" t="str">
            <v>CHAVE FACA TRIPOLAR BLINDADA 100A/250V, TIPO F-323 SPF DA MAR-GIRIUS CONTINENTAL OU EQUIV</v>
          </cell>
          <cell r="C2990" t="str">
            <v>UN</v>
          </cell>
          <cell r="D2990">
            <v>315.56</v>
          </cell>
        </row>
        <row r="2991">
          <cell r="A2991">
            <v>12113</v>
          </cell>
          <cell r="B2991" t="str">
            <v>!EM PROCESSO DE DESATIVACAO! INTERRUPTOR PULSADOR P/ CAMPAINHA EMBUTIR 2A/250V C/ PLACA, TIPO SILENTOQUE PIAL OU EQUIV</v>
          </cell>
          <cell r="C2991" t="str">
            <v>UN</v>
          </cell>
          <cell r="D2991">
            <v>5.56</v>
          </cell>
        </row>
        <row r="2992">
          <cell r="A2992">
            <v>12114</v>
          </cell>
          <cell r="B2992" t="str">
            <v>CAMPAINHA ALTA POTENCIA 110V / 220V, DIAMETRO 150 MM</v>
          </cell>
          <cell r="C2992" t="str">
            <v>UN</v>
          </cell>
          <cell r="D2992">
            <v>76.53</v>
          </cell>
        </row>
        <row r="2993">
          <cell r="A2993">
            <v>12118</v>
          </cell>
          <cell r="B2993" t="str">
            <v>KIT DE PROTECAO ARSTOP PARA AR CONDICIONADO, TOMADA PADRAO 2P+T 20 A, COM DISJUNTOR UNIPOLAR DIN 20A</v>
          </cell>
          <cell r="C2993" t="str">
            <v>UN</v>
          </cell>
          <cell r="D2993">
            <v>12.77</v>
          </cell>
        </row>
        <row r="2994">
          <cell r="A2994">
            <v>12127</v>
          </cell>
          <cell r="B2994" t="str">
            <v>!EM PROCESSO DE DESATIVACAO! INTERRUPTOR INTERMEDIARIO (TECLA DUPLA) EMBUTIR 10A/250V C/ PLACA, TIPO SILENTOQUE PIAL OU EQUIV</v>
          </cell>
          <cell r="C2994" t="str">
            <v>UN</v>
          </cell>
          <cell r="D2994">
            <v>16.059999999999999</v>
          </cell>
        </row>
        <row r="2995">
          <cell r="A2995">
            <v>12128</v>
          </cell>
          <cell r="B2995" t="str">
            <v>INTERRUPTOR SIMPLES 10A, 250V, CONJUNTO MONTADO PARA SOBREPOR 4" X 2" (CAIXA + MODULO)</v>
          </cell>
          <cell r="C2995" t="str">
            <v>UN</v>
          </cell>
          <cell r="D2995">
            <v>5.32</v>
          </cell>
        </row>
        <row r="2996">
          <cell r="A2996">
            <v>12129</v>
          </cell>
          <cell r="B2996" t="str">
            <v>INTERRUPTOR SIMPLES 10A, 250V, CONJUNTO MONTADO PARA SOBREPOR 4" X 2" (CAIXA + 2 MODULOS)</v>
          </cell>
          <cell r="C2996" t="str">
            <v>UN</v>
          </cell>
          <cell r="D2996">
            <v>7.04</v>
          </cell>
        </row>
        <row r="2997">
          <cell r="A2997">
            <v>12147</v>
          </cell>
          <cell r="B2997" t="str">
            <v>TOMADA 2P+T 10A, 250V, CONJUNTO MONTADO PARA SOBREPOR 4" X 2" (CAIXA + MODULO)</v>
          </cell>
          <cell r="C2997" t="str">
            <v>UN</v>
          </cell>
          <cell r="D2997">
            <v>7.91</v>
          </cell>
        </row>
        <row r="2998">
          <cell r="A2998">
            <v>12214</v>
          </cell>
          <cell r="B2998" t="str">
            <v>LAMPADA VAPOR MERCURIO 125 W (BASE E27)</v>
          </cell>
          <cell r="C2998" t="str">
            <v>UN</v>
          </cell>
          <cell r="D2998">
            <v>12.58</v>
          </cell>
        </row>
        <row r="2999">
          <cell r="A2999">
            <v>12216</v>
          </cell>
          <cell r="B2999" t="str">
            <v>LAMPADA VAPOR DE SODIO OVOIDE 150 W (BASE E40)</v>
          </cell>
          <cell r="C2999" t="str">
            <v>UN</v>
          </cell>
          <cell r="D2999">
            <v>27.26</v>
          </cell>
        </row>
        <row r="3000">
          <cell r="A3000">
            <v>12230</v>
          </cell>
          <cell r="B3000" t="str">
            <v>LUMINARIA DE SOBREPOR EM CHAPA DE ACO PARA 1 LAMPADA FLUORESCENTE DE *18* W, PERFIL COMERCIAL (NAO INCLUI REATOR E LAMPADA)</v>
          </cell>
          <cell r="C3000" t="str">
            <v>UN</v>
          </cell>
          <cell r="D3000">
            <v>5.05</v>
          </cell>
        </row>
        <row r="3001">
          <cell r="A3001">
            <v>12231</v>
          </cell>
          <cell r="B3001" t="str">
            <v>LUMINARIA DE SOBREPOR EM CHAPA DE ACO PARA 1 LAMPADA FLUORESCENTE DE *36* W, PERFIL COMERCIAL (NAO INCLUI REATOR E LAMPADA)</v>
          </cell>
          <cell r="C3001" t="str">
            <v>UN</v>
          </cell>
          <cell r="D3001">
            <v>8.4</v>
          </cell>
        </row>
        <row r="3002">
          <cell r="A3002">
            <v>12232</v>
          </cell>
          <cell r="B3002" t="str">
            <v>LUMINARIA DE SOBREPOR EM CHAPA DE ACO PARA 2 LAMPADAS FLUORESCENTES DE *18* W, PERFIL COMERCIAL (NAO INCLUI REATOR E LAMPADAS)</v>
          </cell>
          <cell r="C3002" t="str">
            <v>UN</v>
          </cell>
          <cell r="D3002">
            <v>8.8000000000000007</v>
          </cell>
        </row>
        <row r="3003">
          <cell r="A3003">
            <v>12239</v>
          </cell>
          <cell r="B3003" t="str">
            <v>LUMINARIA DE SOBREPOR EM CHAPA DE ACO PARA 2 LAMPADAS FLUORESCENTES DE *36* W, PERFIL COMERCIAL (NAO INCLUI REATOR E LAMPADAS)</v>
          </cell>
          <cell r="C3003" t="str">
            <v>UN</v>
          </cell>
          <cell r="D3003">
            <v>11.52</v>
          </cell>
        </row>
        <row r="3004">
          <cell r="A3004">
            <v>12245</v>
          </cell>
          <cell r="B3004" t="str">
            <v>LUMINARIA ESMALTADA COR ALUMINIO PETERCO Y.25/1</v>
          </cell>
          <cell r="C3004" t="str">
            <v>UN</v>
          </cell>
          <cell r="D3004">
            <v>61.71</v>
          </cell>
        </row>
        <row r="3005">
          <cell r="A3005">
            <v>12266</v>
          </cell>
          <cell r="B3005" t="str">
            <v>LUMINARIA SPOT DE SOBREPOR EM ALUMINIO COM ALETA PLASTICA PARA 1 LAMPADA, BASE E27, POTENCIA MAXIMA 40/60 W (NAO INCLUI LAMPADA)</v>
          </cell>
          <cell r="C3005" t="str">
            <v>UN</v>
          </cell>
          <cell r="D3005">
            <v>30.26</v>
          </cell>
        </row>
        <row r="3006">
          <cell r="A3006">
            <v>12267</v>
          </cell>
          <cell r="B3006" t="str">
            <v>LUMINARIA PROVA DE TEMPO PETERCO Y.31/1</v>
          </cell>
          <cell r="C3006" t="str">
            <v>UN</v>
          </cell>
          <cell r="D3006">
            <v>81.63</v>
          </cell>
        </row>
        <row r="3007">
          <cell r="A3007">
            <v>12271</v>
          </cell>
          <cell r="B3007" t="str">
            <v>LUMINARIA DUPLA P/SINALIZACAO, TIPO WETZEL AS-2/110 OU EQUIV</v>
          </cell>
          <cell r="C3007" t="str">
            <v>UN</v>
          </cell>
          <cell r="D3007">
            <v>142.27000000000001</v>
          </cell>
        </row>
        <row r="3008">
          <cell r="A3008">
            <v>12273</v>
          </cell>
          <cell r="B3008" t="str">
            <v>PROJETOR RETANGULAR FECHADO PARA LAMPADA VAPOR DE MERCURIO/SODIO 250 W A 500 W, CABECEIRAS EM ALUMINIO FUNDIDO, CORPO EM ALUMINIO ANODIZADO, PARA LAMPADA E40 FECHAMENTO EM VIDRO TEMPERADO.</v>
          </cell>
          <cell r="C3008" t="str">
            <v>UN</v>
          </cell>
          <cell r="D3008">
            <v>41.98</v>
          </cell>
        </row>
        <row r="3009">
          <cell r="A3009">
            <v>12294</v>
          </cell>
          <cell r="B3009" t="str">
            <v>SOQUETE DE PORCELANA BASE E27, PARA USO AO TEMPO, PARA LAMPADAS</v>
          </cell>
          <cell r="C3009" t="str">
            <v>UN</v>
          </cell>
          <cell r="D3009">
            <v>8.4700000000000006</v>
          </cell>
        </row>
        <row r="3010">
          <cell r="A3010">
            <v>12295</v>
          </cell>
          <cell r="B3010" t="str">
            <v>SOQUETE DE BAQUELITE BASE E27, PARA LAMPADAS</v>
          </cell>
          <cell r="C3010" t="str">
            <v>UN</v>
          </cell>
          <cell r="D3010">
            <v>2.72</v>
          </cell>
        </row>
        <row r="3011">
          <cell r="A3011">
            <v>12296</v>
          </cell>
          <cell r="B3011" t="str">
            <v>SOQUETE DE PORCELANA BASE E27, FIXO DE TETO, PARA LAMPADAS</v>
          </cell>
          <cell r="C3011" t="str">
            <v>UN</v>
          </cell>
          <cell r="D3011">
            <v>3.53</v>
          </cell>
        </row>
        <row r="3012">
          <cell r="A3012">
            <v>12316</v>
          </cell>
          <cell r="B3012" t="str">
            <v>REATOR P/ 1 LAMPADA VAPOR DE MERCURIO 125W USO EXT</v>
          </cell>
          <cell r="C3012" t="str">
            <v>UN</v>
          </cell>
          <cell r="D3012">
            <v>43.61</v>
          </cell>
        </row>
        <row r="3013">
          <cell r="A3013">
            <v>12317</v>
          </cell>
          <cell r="B3013" t="str">
            <v>REATOR P/ 1 LAMPADA VAPOR DE MERCURIO 250W USO EXT</v>
          </cell>
          <cell r="C3013" t="str">
            <v>UN</v>
          </cell>
          <cell r="D3013">
            <v>52.01</v>
          </cell>
        </row>
        <row r="3014">
          <cell r="A3014">
            <v>12318</v>
          </cell>
          <cell r="B3014" t="str">
            <v>REATOR P/ 1 LAMPADA VAPOR DE MERCURIO 400W USO EXT</v>
          </cell>
          <cell r="C3014" t="str">
            <v>UN</v>
          </cell>
          <cell r="D3014">
            <v>59.91</v>
          </cell>
        </row>
        <row r="3015">
          <cell r="A3015">
            <v>12327</v>
          </cell>
          <cell r="B3015" t="str">
            <v>CINTA CIRCULAR EM ACO GALVANIZADO DE 210 MM DE DIAMETRO PARA INSTALACAO DE TRANSFORMADOR EM POSTE DE CONCRETO</v>
          </cell>
          <cell r="C3015" t="str">
            <v>UN</v>
          </cell>
          <cell r="D3015">
            <v>15.49</v>
          </cell>
        </row>
        <row r="3016">
          <cell r="A3016">
            <v>12329</v>
          </cell>
          <cell r="B3016" t="str">
            <v>COBRE ELETROLITICO EM BARRA OU CHAPA</v>
          </cell>
          <cell r="C3016" t="str">
            <v>KG</v>
          </cell>
          <cell r="D3016">
            <v>65.03</v>
          </cell>
        </row>
        <row r="3017">
          <cell r="A3017">
            <v>12340</v>
          </cell>
          <cell r="B3017" t="str">
            <v>!EM PROCESSO DE DESATIVACAO! CHAVE SECCIONADORA TRIPOLAR P/ MEDIA TENSAO 400A/15KV, C/ COMANDO MANUAL SIMULTANEO NAS 3 FASES ATRAVES DE PUNHO</v>
          </cell>
          <cell r="C3017" t="str">
            <v>UN</v>
          </cell>
          <cell r="D3017">
            <v>1065.9000000000001</v>
          </cell>
        </row>
        <row r="3018">
          <cell r="A3018">
            <v>12341</v>
          </cell>
          <cell r="B3018" t="str">
            <v>!EM PROCESSO DE DESATIVACAO! CHAVE SECCIONADORA TRIPOLAR P/ MEDIA TENSAO 400A/15KV, C/ COMANDO MANUAL SIMULTANEO NAS 3 FASES ATRAVES DE VARA DE MANOBRA, TIPO 3 DC 0015-2W SIEMENS OU EQUIV</v>
          </cell>
          <cell r="C3018" t="str">
            <v>UN</v>
          </cell>
          <cell r="D3018">
            <v>976.84</v>
          </cell>
        </row>
        <row r="3019">
          <cell r="A3019">
            <v>12343</v>
          </cell>
          <cell r="B3019" t="str">
            <v>FUSIVEL DIAZED 35 A TAMANHO DIII, CAPACIDADE DE INTERRUPCAO DE 50 KA EM VCA E 8 KA EM VCC, TENSAO NOMIMNAL DE 500 V</v>
          </cell>
          <cell r="C3019" t="str">
            <v>UN</v>
          </cell>
          <cell r="D3019">
            <v>2.2799999999999998</v>
          </cell>
        </row>
        <row r="3020">
          <cell r="A3020">
            <v>12344</v>
          </cell>
          <cell r="B3020" t="str">
            <v>FUSIVEL DIAZED 20 A TAMANHO DII, CAPACIDADE DE INTERRUPCAO DE 50 KA EM VCA E 8 KA EM VCC, TENSAO NOMIMNAL DE 500 V</v>
          </cell>
          <cell r="C3020" t="str">
            <v>UN</v>
          </cell>
          <cell r="D3020">
            <v>1.47</v>
          </cell>
        </row>
        <row r="3021">
          <cell r="A3021">
            <v>12357</v>
          </cell>
          <cell r="B3021" t="str">
            <v>MASTRO SIMPLES GALVANIZADO DIAMETRO NOMINAL 1 1/2", COMPRIMENTO 3 M</v>
          </cell>
          <cell r="C3021" t="str">
            <v>UN</v>
          </cell>
          <cell r="D3021">
            <v>86.28</v>
          </cell>
        </row>
        <row r="3022">
          <cell r="A3022">
            <v>12358</v>
          </cell>
          <cell r="B3022" t="str">
            <v>MASTRO SIMPLES GALVANIZADO DIAMETRO NOMINAL 2", COMPRIMENTO 3 M</v>
          </cell>
          <cell r="C3022" t="str">
            <v>UN</v>
          </cell>
          <cell r="D3022">
            <v>97.05</v>
          </cell>
        </row>
        <row r="3023">
          <cell r="A3023">
            <v>12359</v>
          </cell>
          <cell r="B3023" t="str">
            <v>RELE TERMICO BIMETAL PARA USO EM MOTORES TRIFASICOS, TENSAO 380 V, POTENCIA ATE 15 CV, CORRENTE NOMINAL MAXIMA 22 A</v>
          </cell>
          <cell r="C3023" t="str">
            <v>UN</v>
          </cell>
          <cell r="D3023">
            <v>95.28</v>
          </cell>
        </row>
        <row r="3024">
          <cell r="A3024">
            <v>12362</v>
          </cell>
          <cell r="B3024" t="str">
            <v>PORCA OLHAL EM ACO GALVANIZADO, ESPESSURA 16MM, ABERTURA 21MM</v>
          </cell>
          <cell r="C3024" t="str">
            <v>UN</v>
          </cell>
          <cell r="D3024">
            <v>6.23</v>
          </cell>
        </row>
        <row r="3025">
          <cell r="A3025">
            <v>12366</v>
          </cell>
          <cell r="B3025" t="str">
            <v>POSTE DE CONCRETO CIRCULAR, 150 KG, H = 10 M (NBR 8451)</v>
          </cell>
          <cell r="C3025" t="str">
            <v>UN</v>
          </cell>
          <cell r="D3025">
            <v>552.87</v>
          </cell>
        </row>
        <row r="3026">
          <cell r="A3026">
            <v>12367</v>
          </cell>
          <cell r="B3026" t="str">
            <v>POSTE DE CONCRETO CIRCULAR, 200 KG, H = 17 M (NBR 8451)</v>
          </cell>
          <cell r="C3026" t="str">
            <v>UN</v>
          </cell>
          <cell r="D3026">
            <v>2357.04</v>
          </cell>
        </row>
        <row r="3027">
          <cell r="A3027">
            <v>12368</v>
          </cell>
          <cell r="B3027" t="str">
            <v>POSTE DE CONCRETO CIRCULAR, 200 KG, H = 22,5 M (NBR 8451)</v>
          </cell>
          <cell r="C3027" t="str">
            <v>UN</v>
          </cell>
          <cell r="D3027">
            <v>4663.6099999999997</v>
          </cell>
        </row>
        <row r="3028">
          <cell r="A3028">
            <v>12372</v>
          </cell>
          <cell r="B3028" t="str">
            <v>POSTE DE CONCRETO DUPLO T, 200 KG, H = 11 M (NBR 8451)</v>
          </cell>
          <cell r="C3028" t="str">
            <v>UN</v>
          </cell>
          <cell r="D3028">
            <v>589.26</v>
          </cell>
        </row>
        <row r="3029">
          <cell r="A3029">
            <v>12373</v>
          </cell>
          <cell r="B3029" t="str">
            <v>POSTE DE CONCRETO DUPLO T, 400 KG,H = 12 M (NBR 8451)</v>
          </cell>
          <cell r="C3029" t="str">
            <v>UN</v>
          </cell>
          <cell r="D3029">
            <v>917.35</v>
          </cell>
        </row>
        <row r="3030">
          <cell r="A3030">
            <v>12374</v>
          </cell>
          <cell r="B3030" t="str">
            <v>POSTE DE CONCRETO DUPLO T, 100 KG, H = 6 M, (NBR 8451)</v>
          </cell>
          <cell r="C3030" t="str">
            <v>UN</v>
          </cell>
          <cell r="D3030">
            <v>274.33</v>
          </cell>
        </row>
        <row r="3031">
          <cell r="A3031">
            <v>12378</v>
          </cell>
          <cell r="B3031" t="str">
            <v>POSTE CONICO CONTINUO EM ACO GALVANIZADO, RETO, FLANGEADO, H = 6 M, DIAMETRO INFERIOR = *90* CM</v>
          </cell>
          <cell r="C3031" t="str">
            <v>UN</v>
          </cell>
          <cell r="D3031">
            <v>703.8</v>
          </cell>
        </row>
        <row r="3032">
          <cell r="A3032">
            <v>12388</v>
          </cell>
          <cell r="B3032" t="str">
            <v>POSTE DECORATIVO PARA JARDIM EM ACO TUBULAR, SEM LUMINARIA, H = *2,5* M</v>
          </cell>
          <cell r="C3032" t="str">
            <v>UN</v>
          </cell>
          <cell r="D3032">
            <v>175.26</v>
          </cell>
        </row>
        <row r="3033">
          <cell r="A3033">
            <v>12394</v>
          </cell>
          <cell r="B3033" t="str">
            <v>BUCHA DE REDUCAO DE FERRO GALVANIZADO, COM ROSCA BSP, DE 1/2" X 3/8"</v>
          </cell>
          <cell r="C3033" t="str">
            <v>UN</v>
          </cell>
          <cell r="D3033">
            <v>3.92</v>
          </cell>
        </row>
        <row r="3034">
          <cell r="A3034">
            <v>12395</v>
          </cell>
          <cell r="B3034" t="str">
            <v>CAP OU TAMPAO DE FERRO GALVANIZADO, COM ROSCA BSP, DE 1/4"</v>
          </cell>
          <cell r="C3034" t="str">
            <v>UN</v>
          </cell>
          <cell r="D3034">
            <v>3.59</v>
          </cell>
        </row>
        <row r="3035">
          <cell r="A3035">
            <v>12396</v>
          </cell>
          <cell r="B3035" t="str">
            <v>CAP OU TAMPAO DE FERRO GALVANIZADO, COM ROSCA BSP, DE 3/8"</v>
          </cell>
          <cell r="C3035" t="str">
            <v>UN</v>
          </cell>
          <cell r="D3035">
            <v>3.59</v>
          </cell>
        </row>
        <row r="3036">
          <cell r="A3036">
            <v>12402</v>
          </cell>
          <cell r="B3036" t="str">
            <v>COTOVELO 45 GRAUS DE FERRO GALVANIZADO, COM ROSCA BSP, DE 2 1/2"</v>
          </cell>
          <cell r="C3036" t="str">
            <v>UN</v>
          </cell>
          <cell r="D3036">
            <v>68.95</v>
          </cell>
        </row>
        <row r="3037">
          <cell r="A3037">
            <v>12403</v>
          </cell>
          <cell r="B3037" t="str">
            <v>COTOVELO DE REDUCAO 90 GRAUS DE FERRO GALVANIZADO, COM ROSCA BSP, DE 1 1/4" X 1"</v>
          </cell>
          <cell r="C3037" t="str">
            <v>UN</v>
          </cell>
          <cell r="D3037">
            <v>20.67</v>
          </cell>
        </row>
        <row r="3038">
          <cell r="A3038">
            <v>12404</v>
          </cell>
          <cell r="B3038" t="str">
            <v>LUVA DE FERRO GALVANIZADO, COM ROSCA BSP MACHO/FEMEA, DE 3/4"</v>
          </cell>
          <cell r="C3038" t="str">
            <v>UN</v>
          </cell>
          <cell r="D3038">
            <v>7.61</v>
          </cell>
        </row>
        <row r="3039">
          <cell r="A3039">
            <v>12406</v>
          </cell>
          <cell r="B3039" t="str">
            <v>LUVA DE REDUCAO DE FERRO GALVANIZADO, COM ROSCA BSP, DE 3/4" X 1/2"</v>
          </cell>
          <cell r="C3039" t="str">
            <v>UN</v>
          </cell>
          <cell r="D3039">
            <v>6.55</v>
          </cell>
        </row>
        <row r="3040">
          <cell r="A3040">
            <v>12407</v>
          </cell>
          <cell r="B3040" t="str">
            <v>LUVA DE REDUCAO DE FERRO GALVANIZADO, COM ROSCA BSP MACHO/FEMEA, DE 1 1/2" X 1"</v>
          </cell>
          <cell r="C3040" t="str">
            <v>UN</v>
          </cell>
          <cell r="D3040">
            <v>23.7</v>
          </cell>
        </row>
        <row r="3041">
          <cell r="A3041">
            <v>12408</v>
          </cell>
          <cell r="B3041" t="str">
            <v>LUVA DE REDUCAO DE FERRO GALVANIZADO, COM ROSCA BSP MACHO/FEMEA, DE 1" X 1/2"</v>
          </cell>
          <cell r="C3041" t="str">
            <v>UN</v>
          </cell>
          <cell r="D3041">
            <v>13.38</v>
          </cell>
        </row>
        <row r="3042">
          <cell r="A3042">
            <v>12409</v>
          </cell>
          <cell r="B3042" t="str">
            <v>LUVA DE REDUCAO DE FERRO GALVANIZADO, COM ROSCA BSP MACHO/FEMEA, DE 1" X 3/4"</v>
          </cell>
          <cell r="C3042" t="str">
            <v>UN</v>
          </cell>
          <cell r="D3042">
            <v>13.38</v>
          </cell>
        </row>
        <row r="3043">
          <cell r="A3043">
            <v>12410</v>
          </cell>
          <cell r="B3043" t="str">
            <v>LUVA DE REDUCAO DE FERRO GALVANIZADO, COM ROSCA BSP MACHO/FEMEA, DE 3/4" X 1/2"</v>
          </cell>
          <cell r="C3043" t="str">
            <v>UN</v>
          </cell>
          <cell r="D3043">
            <v>9.2100000000000009</v>
          </cell>
        </row>
        <row r="3044">
          <cell r="A3044">
            <v>12411</v>
          </cell>
          <cell r="B3044" t="str">
            <v>PLUG OU BUJAO DE FERRO GALVANIZADO, DE 2 1/2"</v>
          </cell>
          <cell r="C3044" t="str">
            <v>UN</v>
          </cell>
          <cell r="D3044">
            <v>28.5</v>
          </cell>
        </row>
        <row r="3045">
          <cell r="A3045">
            <v>12412</v>
          </cell>
          <cell r="B3045" t="str">
            <v>PLUG OU BUJAO DE FERRO GALVANIZADO, DE 4"</v>
          </cell>
          <cell r="C3045" t="str">
            <v>UN</v>
          </cell>
          <cell r="D3045">
            <v>74.16</v>
          </cell>
        </row>
        <row r="3046">
          <cell r="A3046">
            <v>12424</v>
          </cell>
          <cell r="B3046" t="str">
            <v>UNIAO DE FERRO GALVANIZADO, COM ASSENTO CONICO DE BRONZE, DE 1 1/2"</v>
          </cell>
          <cell r="C3046" t="str">
            <v>UN</v>
          </cell>
          <cell r="D3046">
            <v>65.67</v>
          </cell>
        </row>
        <row r="3047">
          <cell r="A3047">
            <v>12425</v>
          </cell>
          <cell r="B3047" t="str">
            <v>UNIAO COM ASSENTO CONICO DE BRONZE, DIAMETRO 1"</v>
          </cell>
          <cell r="C3047" t="str">
            <v>UN</v>
          </cell>
          <cell r="D3047">
            <v>42.65</v>
          </cell>
        </row>
        <row r="3048">
          <cell r="A3048">
            <v>12426</v>
          </cell>
          <cell r="B3048" t="str">
            <v>UNIAO COM ASSENTO CONICO DE BRONZE, DIAMETRO 1/2"</v>
          </cell>
          <cell r="C3048" t="str">
            <v>UN</v>
          </cell>
          <cell r="D3048">
            <v>31.04</v>
          </cell>
        </row>
        <row r="3049">
          <cell r="A3049">
            <v>12427</v>
          </cell>
          <cell r="B3049" t="str">
            <v>UNIAO COM ASSENTO CONICO DE BRONZE, DIAMETRO 2 1/2"</v>
          </cell>
          <cell r="C3049" t="str">
            <v>UN</v>
          </cell>
          <cell r="D3049">
            <v>177.04</v>
          </cell>
        </row>
        <row r="3050">
          <cell r="A3050">
            <v>12428</v>
          </cell>
          <cell r="B3050" t="str">
            <v>UNIAO COM ASSENTO CONICO DE BRONZE, DIAMETRO 2'</v>
          </cell>
          <cell r="C3050" t="str">
            <v>UN</v>
          </cell>
          <cell r="D3050">
            <v>113.63</v>
          </cell>
        </row>
        <row r="3051">
          <cell r="A3051">
            <v>12429</v>
          </cell>
          <cell r="B3051" t="str">
            <v>UNIAO COM ASSENTO CONICO DE BRONZE, DIAMETRO 3"</v>
          </cell>
          <cell r="C3051" t="str">
            <v>UN</v>
          </cell>
          <cell r="D3051">
            <v>286.27</v>
          </cell>
        </row>
        <row r="3052">
          <cell r="A3052">
            <v>12430</v>
          </cell>
          <cell r="B3052" t="str">
            <v>UNIAO COM ASSENTO CONICO DE BRONZE, DIAMETRO 3/4"</v>
          </cell>
          <cell r="C3052" t="str">
            <v>UN</v>
          </cell>
          <cell r="D3052">
            <v>38.06</v>
          </cell>
        </row>
        <row r="3053">
          <cell r="A3053">
            <v>12431</v>
          </cell>
          <cell r="B3053" t="str">
            <v>UNIAO COM ASSENTO CONICO DE BRONZE, DIAMETRO 4"</v>
          </cell>
          <cell r="C3053" t="str">
            <v>UN</v>
          </cell>
          <cell r="D3053">
            <v>487.19</v>
          </cell>
        </row>
        <row r="3054">
          <cell r="A3054">
            <v>12432</v>
          </cell>
          <cell r="B3054" t="str">
            <v>UNIAO COM ASSENTO CONICO DE FERRO LONGO (MACHO-FEMEA), DIAMETRO 1 1/2"</v>
          </cell>
          <cell r="C3054" t="str">
            <v>UN</v>
          </cell>
          <cell r="D3054">
            <v>100.2</v>
          </cell>
        </row>
        <row r="3055">
          <cell r="A3055">
            <v>12433</v>
          </cell>
          <cell r="B3055" t="str">
            <v>UNIAO COM ASSENTO CONICO DE FERRO LONGO (MACHO-FEMEA), DIAMETRO 1"</v>
          </cell>
          <cell r="C3055" t="str">
            <v>UN</v>
          </cell>
          <cell r="D3055">
            <v>63.79</v>
          </cell>
        </row>
        <row r="3056">
          <cell r="A3056">
            <v>12434</v>
          </cell>
          <cell r="B3056" t="str">
            <v>UNIAO COM ASSENTO CONICO DE FERRO LONGO (MACHO-FEMEA), DIAMETRO 1/2"</v>
          </cell>
          <cell r="C3056" t="str">
            <v>UN</v>
          </cell>
          <cell r="D3056">
            <v>32.65</v>
          </cell>
        </row>
        <row r="3057">
          <cell r="A3057">
            <v>12435</v>
          </cell>
          <cell r="B3057" t="str">
            <v>UNIAO COM ASSENTO CONICO DE FERRO LONGO (MACHO-FEMEA), DIAMETRO 2 1/2"</v>
          </cell>
          <cell r="C3057" t="str">
            <v>UN</v>
          </cell>
          <cell r="D3057">
            <v>197.41</v>
          </cell>
        </row>
        <row r="3058">
          <cell r="A3058">
            <v>12436</v>
          </cell>
          <cell r="B3058" t="str">
            <v>UNIAO COM ASSENTO CONICO DE FERRO LONGO (MACHO-FEMEA), DIAMETRO 4"</v>
          </cell>
          <cell r="C3058" t="str">
            <v>UN</v>
          </cell>
          <cell r="D3058">
            <v>364.46</v>
          </cell>
        </row>
        <row r="3059">
          <cell r="A3059">
            <v>12437</v>
          </cell>
          <cell r="B3059" t="str">
            <v>UNIAO COM ASSENTO CONICO DE FERRO LONGO (MACHO-FEMEA), DIAMETRO 2"</v>
          </cell>
          <cell r="C3059" t="str">
            <v>UN</v>
          </cell>
          <cell r="D3059">
            <v>159.43</v>
          </cell>
        </row>
        <row r="3060">
          <cell r="A3060">
            <v>12438</v>
          </cell>
          <cell r="B3060" t="str">
            <v>UNIAO COM ASSENTO CONICO DE FERRO LONGO (MACHO-FEMEA), DIAMETRO 3'</v>
          </cell>
          <cell r="C3060" t="str">
            <v>UN</v>
          </cell>
          <cell r="D3060">
            <v>288.52</v>
          </cell>
        </row>
        <row r="3061">
          <cell r="A3061">
            <v>12439</v>
          </cell>
          <cell r="B3061" t="str">
            <v>UNIAO COM ASSENTO CONICO DE FERRO LONGO (MACHO-FEMEA), DIAMETRO 3/4"</v>
          </cell>
          <cell r="C3061" t="str">
            <v>UN</v>
          </cell>
          <cell r="D3061">
            <v>51.17</v>
          </cell>
        </row>
        <row r="3062">
          <cell r="A3062">
            <v>12440</v>
          </cell>
          <cell r="B3062" t="str">
            <v>UNIAO DE FERRO GALVANIZADO, COM ASSENTO CONICO DE BRONZE, DE 1 1/4"</v>
          </cell>
          <cell r="C3062" t="str">
            <v>UN</v>
          </cell>
          <cell r="D3062">
            <v>63.48</v>
          </cell>
        </row>
        <row r="3063">
          <cell r="A3063">
            <v>12530</v>
          </cell>
          <cell r="B3063" t="str">
            <v>ANEL DE CONCRETO ARMADO, D = 0,60 M, H = 0,30 M</v>
          </cell>
          <cell r="C3063" t="str">
            <v>UN</v>
          </cell>
          <cell r="D3063">
            <v>56.33</v>
          </cell>
        </row>
        <row r="3064">
          <cell r="A3064">
            <v>12531</v>
          </cell>
          <cell r="B3064" t="str">
            <v>ANEL DE CONCRETO ARMADO, D = 0,60 M, H = 0,40 M</v>
          </cell>
          <cell r="C3064" t="str">
            <v>UN</v>
          </cell>
          <cell r="D3064">
            <v>63.01</v>
          </cell>
        </row>
        <row r="3065">
          <cell r="A3065">
            <v>12532</v>
          </cell>
          <cell r="B3065" t="str">
            <v>ANEL DE CONCRETO ARMADO, D = 0,60 M, H = 0,50 M</v>
          </cell>
          <cell r="C3065" t="str">
            <v>UN</v>
          </cell>
          <cell r="D3065">
            <v>77.06</v>
          </cell>
        </row>
        <row r="3066">
          <cell r="A3066">
            <v>12533</v>
          </cell>
          <cell r="B3066" t="str">
            <v>ANEL DE CONCRETO ARMADO, D = 0,80 M, H = 0,30 M</v>
          </cell>
          <cell r="C3066" t="str">
            <v>UN</v>
          </cell>
          <cell r="D3066">
            <v>91.92</v>
          </cell>
        </row>
        <row r="3067">
          <cell r="A3067">
            <v>12544</v>
          </cell>
          <cell r="B3067" t="str">
            <v>ANEL DE CONCRETO ARMADO, D = 0,80 M, H = 0,50 M</v>
          </cell>
          <cell r="C3067" t="str">
            <v>UN</v>
          </cell>
          <cell r="D3067">
            <v>112.29</v>
          </cell>
        </row>
        <row r="3068">
          <cell r="A3068">
            <v>12546</v>
          </cell>
          <cell r="B3068" t="str">
            <v>ANEL DE CONCRETO ARMADO, D = 1,00 M, H = 0,40 M</v>
          </cell>
          <cell r="C3068" t="str">
            <v>UN</v>
          </cell>
          <cell r="D3068">
            <v>130.51</v>
          </cell>
        </row>
        <row r="3069">
          <cell r="A3069">
            <v>12547</v>
          </cell>
          <cell r="B3069" t="str">
            <v>ANEL DE CONCRETO ARMADO, D = 1,00 M, H = 0,50 M</v>
          </cell>
          <cell r="C3069" t="str">
            <v>UN</v>
          </cell>
          <cell r="D3069">
            <v>147.91</v>
          </cell>
        </row>
        <row r="3070">
          <cell r="A3070">
            <v>12548</v>
          </cell>
          <cell r="B3070" t="str">
            <v>ANEL DE CONCRETO ARMADO, D = *1,10* M, H = 0,30 M</v>
          </cell>
          <cell r="C3070" t="str">
            <v>UN</v>
          </cell>
          <cell r="D3070">
            <v>92.66</v>
          </cell>
        </row>
        <row r="3071">
          <cell r="A3071">
            <v>12551</v>
          </cell>
          <cell r="B3071" t="str">
            <v>ANEL DE CONCRETO ARMADO, D = 1,20 M, H = 0,50 M</v>
          </cell>
          <cell r="C3071" t="str">
            <v>UN</v>
          </cell>
          <cell r="D3071">
            <v>124.88</v>
          </cell>
        </row>
        <row r="3072">
          <cell r="A3072">
            <v>12563</v>
          </cell>
          <cell r="B3072" t="str">
            <v>ANEL DE CONCRETO ARMADO, D = 1,50 M, H = 0,50 M</v>
          </cell>
          <cell r="C3072" t="str">
            <v>UN</v>
          </cell>
          <cell r="D3072">
            <v>231.19</v>
          </cell>
        </row>
        <row r="3073">
          <cell r="A3073">
            <v>12565</v>
          </cell>
          <cell r="B3073" t="str">
            <v>ANEL DE CONCRETO ARMADO, D = 2,00 M, H = 0,50 M</v>
          </cell>
          <cell r="C3073" t="str">
            <v>UN</v>
          </cell>
          <cell r="D3073">
            <v>363.8</v>
          </cell>
        </row>
        <row r="3074">
          <cell r="A3074">
            <v>12567</v>
          </cell>
          <cell r="B3074" t="str">
            <v>ANEL DE CONCRETO ARMADO, D = 2,50 M, H = 0,50 M</v>
          </cell>
          <cell r="C3074" t="str">
            <v>UN</v>
          </cell>
          <cell r="D3074">
            <v>473.39</v>
          </cell>
        </row>
        <row r="3075">
          <cell r="A3075">
            <v>12568</v>
          </cell>
          <cell r="B3075" t="str">
            <v>ANEL DE CONCRETO ARMADO, D = 3,00 M, H = 0,50 M</v>
          </cell>
          <cell r="C3075" t="str">
            <v>UN</v>
          </cell>
          <cell r="D3075">
            <v>781.65</v>
          </cell>
        </row>
        <row r="3076">
          <cell r="A3076">
            <v>12569</v>
          </cell>
          <cell r="B3076" t="str">
            <v>TUBO CONCRETO ARMADO, CLASSE PA-2, PB, DN 1100 MM, PARA AGUAS PLUVIAIS (NBR 8890)</v>
          </cell>
          <cell r="C3076" t="str">
            <v>M</v>
          </cell>
          <cell r="D3076">
            <v>311.55</v>
          </cell>
        </row>
        <row r="3077">
          <cell r="A3077">
            <v>12572</v>
          </cell>
          <cell r="B3077" t="str">
            <v>TUBO CONCRETO ARMADO, CLASSE PA-3, PB, DN 1000 MM, PARA AGUAS PLUVIAIS (NBR 8890)</v>
          </cell>
          <cell r="C3077" t="str">
            <v>M</v>
          </cell>
          <cell r="D3077">
            <v>414.43</v>
          </cell>
        </row>
        <row r="3078">
          <cell r="A3078">
            <v>12573</v>
          </cell>
          <cell r="B3078" t="str">
            <v>TUBO CONCRETO ARMADO, CLASSE PA-3, PB, DN 1100 MM, PARA AGUAS PLUVIAIS (NBR 8890)</v>
          </cell>
          <cell r="C3078" t="str">
            <v>M</v>
          </cell>
          <cell r="D3078">
            <v>559.04999999999995</v>
          </cell>
        </row>
        <row r="3079">
          <cell r="A3079">
            <v>12574</v>
          </cell>
          <cell r="B3079" t="str">
            <v>TUBO CONCRETO ARMADO, CLASSE PA-3, PB, DN 1200 MM, PARA AGUAS PLUVIAIS (NBR 8890)</v>
          </cell>
          <cell r="C3079" t="str">
            <v>M</v>
          </cell>
          <cell r="D3079">
            <v>532.16</v>
          </cell>
        </row>
        <row r="3080">
          <cell r="A3080">
            <v>12575</v>
          </cell>
          <cell r="B3080" t="str">
            <v>TUBO CONCRETO ARMADO, CLASSE PA-3, PB, DN 1500 MM, PARA AGUAS PLUVIAIS (NBR 8890)</v>
          </cell>
          <cell r="C3080" t="str">
            <v>M</v>
          </cell>
          <cell r="D3080">
            <v>781.1</v>
          </cell>
        </row>
        <row r="3081">
          <cell r="A3081">
            <v>12576</v>
          </cell>
          <cell r="B3081" t="str">
            <v>TUBO CONCRETO ARMADO, CLASSE PA-3, PB, DN 400 MM, PARA AGUAS PLUVIAIS (NBR 8890)</v>
          </cell>
          <cell r="C3081" t="str">
            <v>M</v>
          </cell>
          <cell r="D3081">
            <v>82.56</v>
          </cell>
        </row>
        <row r="3082">
          <cell r="A3082">
            <v>12577</v>
          </cell>
          <cell r="B3082" t="str">
            <v>TUBO CONCRETO ARMADO, CLASSE PA-3, PB, DN 500 MM, PARA AGUAS PLUVIAIS (NBR 8890)</v>
          </cell>
          <cell r="C3082" t="str">
            <v>M</v>
          </cell>
          <cell r="D3082">
            <v>106.78</v>
          </cell>
        </row>
        <row r="3083">
          <cell r="A3083">
            <v>12578</v>
          </cell>
          <cell r="B3083" t="str">
            <v>TUBO CONCRETO ARMADO, CLASSE PA-3, PB, DN 600 MM, PARA AGUAS PLUVIAIS (NBR 8890)</v>
          </cell>
          <cell r="C3083" t="str">
            <v>M</v>
          </cell>
          <cell r="D3083">
            <v>143.22</v>
          </cell>
        </row>
        <row r="3084">
          <cell r="A3084">
            <v>12579</v>
          </cell>
          <cell r="B3084" t="str">
            <v>TUBO CONCRETO ARMADO, CLASSE PA-3, PB, DN 700 MM, PARA AGUAS PLUVIAIS (NBR 8890)</v>
          </cell>
          <cell r="C3084" t="str">
            <v>M</v>
          </cell>
          <cell r="D3084">
            <v>209.73</v>
          </cell>
        </row>
        <row r="3085">
          <cell r="A3085">
            <v>12580</v>
          </cell>
          <cell r="B3085" t="str">
            <v>TUBO CONCRETO ARMADO, CLASSE PA-3, PB, DN 800 MM, PARA AGUAS PLUVIAIS (NBR 8890)</v>
          </cell>
          <cell r="C3085" t="str">
            <v>M</v>
          </cell>
          <cell r="D3085">
            <v>270.74</v>
          </cell>
        </row>
        <row r="3086">
          <cell r="A3086">
            <v>12581</v>
          </cell>
          <cell r="B3086" t="str">
            <v>TUBO CONCRETO ARMADO, CLASSE PA-3, PB, DN 900 MM, PARA AGUAS PLUVIAIS (NBR 8890)</v>
          </cell>
          <cell r="C3086" t="str">
            <v>M</v>
          </cell>
          <cell r="D3086">
            <v>370.45</v>
          </cell>
        </row>
        <row r="3087">
          <cell r="A3087">
            <v>12583</v>
          </cell>
          <cell r="B3087" t="str">
            <v>TUBO DE CONCRETO SIMPLES POROSO, MACHO/FEMEA, DN 200 MM</v>
          </cell>
          <cell r="C3087" t="str">
            <v>M</v>
          </cell>
          <cell r="D3087">
            <v>25.09</v>
          </cell>
        </row>
        <row r="3088">
          <cell r="A3088">
            <v>12584</v>
          </cell>
          <cell r="B3088" t="str">
            <v>TUBO CONCRETO SIMPLES POROSO DN 300 MM</v>
          </cell>
          <cell r="C3088" t="str">
            <v>M</v>
          </cell>
          <cell r="D3088">
            <v>31.5</v>
          </cell>
        </row>
        <row r="3089">
          <cell r="A3089">
            <v>12592</v>
          </cell>
          <cell r="B3089" t="str">
            <v>TUBO PVC PBA, CLASSE 15, JE, DN 100/DE 110 MM, REDE AGUA (NBR 5647)</v>
          </cell>
          <cell r="C3089" t="str">
            <v>M</v>
          </cell>
          <cell r="D3089">
            <v>31.59</v>
          </cell>
        </row>
        <row r="3090">
          <cell r="A3090">
            <v>12599</v>
          </cell>
          <cell r="B3090" t="str">
            <v>TUBO PVC PBA, CLASSE 15, JE, DN 50/DE 60 MM, REDE AGUA (NBR 5647)</v>
          </cell>
          <cell r="C3090" t="str">
            <v>M</v>
          </cell>
          <cell r="D3090">
            <v>9.35</v>
          </cell>
        </row>
        <row r="3091">
          <cell r="A3091">
            <v>12601</v>
          </cell>
          <cell r="B3091" t="str">
            <v>TUBO PVC PBA, CLASSE 15, JE, DN 75/DE 85 MM, REDE AGUA (NBR 5647)</v>
          </cell>
          <cell r="C3091" t="str">
            <v>M</v>
          </cell>
          <cell r="D3091">
            <v>17.59</v>
          </cell>
        </row>
        <row r="3092">
          <cell r="A3092">
            <v>12602</v>
          </cell>
          <cell r="B3092" t="str">
            <v>TUBO PVC PBA, CLASSE 20, JE, DN 100/DE 110 MM, REDE AGUA (NBR 5647)</v>
          </cell>
          <cell r="C3092" t="str">
            <v>M</v>
          </cell>
          <cell r="D3092">
            <v>39.9</v>
          </cell>
        </row>
        <row r="3093">
          <cell r="A3093">
            <v>12609</v>
          </cell>
          <cell r="B3093" t="str">
            <v>TUBO PVC PBA, CLASSE 20, JE, DN 50/DE 60 MM, REDE AGUA (NBR 5647)</v>
          </cell>
          <cell r="C3093" t="str">
            <v>M</v>
          </cell>
          <cell r="D3093">
            <v>11.86</v>
          </cell>
        </row>
        <row r="3094">
          <cell r="A3094">
            <v>12611</v>
          </cell>
          <cell r="B3094" t="str">
            <v>TUBO PVC PBA, CLASSE 20, JE, DN 75/DE 85 MM, REDE AGUA (NBR 5647)</v>
          </cell>
          <cell r="C3094" t="str">
            <v>M</v>
          </cell>
          <cell r="D3094">
            <v>23.86</v>
          </cell>
        </row>
        <row r="3095">
          <cell r="A3095">
            <v>12612</v>
          </cell>
          <cell r="B3095" t="str">
            <v>CONJUNTO DE LIGACAO (TUBO + CANOPLA) PVC RIGIDO C/ TUBO 1.1/2" X 20CM P/ BACIA SANITARIA"</v>
          </cell>
          <cell r="C3095" t="str">
            <v>UN</v>
          </cell>
          <cell r="D3095">
            <v>4.51</v>
          </cell>
        </row>
        <row r="3096">
          <cell r="A3096">
            <v>12613</v>
          </cell>
          <cell r="B3096" t="str">
            <v>TUBO DE DESCARGA PVC, PARA LIGACAO CAIXA DE DESCARGA - EMBUTIR, 40 MM X 150 CM</v>
          </cell>
          <cell r="C3096" t="str">
            <v>UN</v>
          </cell>
          <cell r="D3096">
            <v>11.51</v>
          </cell>
        </row>
        <row r="3097">
          <cell r="A3097">
            <v>12614</v>
          </cell>
          <cell r="B3097" t="str">
            <v>BOCAL PVC, PARA CALHA PLUVIAL, DIAMETRO DA SAIDA ENTRE 80 E 100 MM, PARA DRENAGEM PREDIAL</v>
          </cell>
          <cell r="C3097" t="str">
            <v>UN</v>
          </cell>
          <cell r="D3097">
            <v>16.420000000000002</v>
          </cell>
        </row>
        <row r="3098">
          <cell r="A3098">
            <v>12615</v>
          </cell>
          <cell r="B3098" t="str">
            <v>ABRACADEIRA PVC, PARA CALHA PLUVIAL, DIAMETRO ENTRE 80 E 100 MM, PARA DRENAGEM PREDIAL</v>
          </cell>
          <cell r="C3098" t="str">
            <v>UN</v>
          </cell>
          <cell r="D3098">
            <v>3.53</v>
          </cell>
        </row>
        <row r="3099">
          <cell r="A3099">
            <v>12616</v>
          </cell>
          <cell r="B3099" t="str">
            <v>CABECEIRA DIREITA OU ESQUERDA, PVC, PARA CALHA PLUVIAL, DIAMETRO ENTRE 119 E 170 MM, PARA DRENAGEM PREDIAL</v>
          </cell>
          <cell r="C3099" t="str">
            <v>UN</v>
          </cell>
          <cell r="D3099">
            <v>4.87</v>
          </cell>
        </row>
        <row r="3100">
          <cell r="A3100">
            <v>12618</v>
          </cell>
          <cell r="B3100" t="str">
            <v>CALHA PLUVIAL DE PVC, DIAMETRO ENTRE 119 E 170 MM, COMPRIMENTO DE 3 M, PARA DRENAGEM PREDIAL</v>
          </cell>
          <cell r="C3100" t="str">
            <v>UN</v>
          </cell>
          <cell r="D3100">
            <v>39.18</v>
          </cell>
        </row>
        <row r="3101">
          <cell r="A3101">
            <v>12623</v>
          </cell>
          <cell r="B3101" t="str">
            <v>CONDUTOR PLUVIAL, PVC, CIRCULAR, DIAMETRO ENTRE 80 E 100 MM, PARA DRENAGEM PREDIAL</v>
          </cell>
          <cell r="C3101" t="str">
            <v>M</v>
          </cell>
          <cell r="D3101">
            <v>10.199999999999999</v>
          </cell>
        </row>
        <row r="3102">
          <cell r="A3102">
            <v>12624</v>
          </cell>
          <cell r="B3102" t="str">
            <v>EMENDA PARA CALHA PLUVIAL, PVC, DIAMETRO ENTRE 119 E 170 MM, PARA DRENAGEM PREDIAL</v>
          </cell>
          <cell r="C3102" t="str">
            <v>UN</v>
          </cell>
          <cell r="D3102">
            <v>9.8000000000000007</v>
          </cell>
        </row>
        <row r="3103">
          <cell r="A3103">
            <v>12625</v>
          </cell>
          <cell r="B3103" t="str">
            <v>JUNCAO PVC, 60 GRAUS, CIRCULAR,  DIAMETRO ENTRE 80 E 100 MM, PARA DRENAGEM PLUVIAL PREDIAL</v>
          </cell>
          <cell r="C3103" t="str">
            <v>UN</v>
          </cell>
          <cell r="D3103">
            <v>8.4600000000000009</v>
          </cell>
        </row>
        <row r="3104">
          <cell r="A3104">
            <v>12626</v>
          </cell>
          <cell r="B3104" t="str">
            <v>SUPORTE METALICO PARA CALHA PLUVIAL,  ZINCADO, DOBRADO, DIAMETRO ENTRE 119 E 170 MM, PARA DRENAGEM PREDIAL</v>
          </cell>
          <cell r="C3104" t="str">
            <v>UN</v>
          </cell>
          <cell r="D3104">
            <v>13.46</v>
          </cell>
        </row>
        <row r="3105">
          <cell r="A3105">
            <v>12627</v>
          </cell>
          <cell r="B3105" t="str">
            <v>VEDACAO DE CALHA, EM BORRACHA COR PRETA, MEDIDA ENTRE 119 E 170 MM, PARA DRENAGEM PLUVIAL PREDIAL</v>
          </cell>
          <cell r="C3105" t="str">
            <v>UN</v>
          </cell>
          <cell r="D3105">
            <v>0.38</v>
          </cell>
        </row>
        <row r="3106">
          <cell r="A3106">
            <v>12628</v>
          </cell>
          <cell r="B3106" t="str">
            <v>JOELHO PVC, 60 GRAUS, DIAMETRO ENTRE 80 E 100 MM, PARA DRENAGEM PLUVIAL PREDIAL</v>
          </cell>
          <cell r="C3106" t="str">
            <v>UN</v>
          </cell>
          <cell r="D3106">
            <v>6.16</v>
          </cell>
        </row>
        <row r="3107">
          <cell r="A3107">
            <v>12629</v>
          </cell>
          <cell r="B3107" t="str">
            <v>JOELHO PVC, 90 GRAUS, DIAMETRO ENTRE 80 E 100 MM, PARA DRENAGEM PLUVIAL PREDIAL</v>
          </cell>
          <cell r="C3107" t="str">
            <v>UN</v>
          </cell>
          <cell r="D3107">
            <v>6.69</v>
          </cell>
        </row>
        <row r="3108">
          <cell r="A3108">
            <v>12657</v>
          </cell>
          <cell r="B3108" t="str">
            <v>VALVULA DE RETENCAO VERTICAL, DE BRONZE (PN-16), 2 1/2", 200 PSI, EXTREMIDADES COM ROSCA</v>
          </cell>
          <cell r="C3108" t="str">
            <v>UN</v>
          </cell>
          <cell r="D3108">
            <v>157.12</v>
          </cell>
        </row>
        <row r="3109">
          <cell r="A3109">
            <v>12713</v>
          </cell>
          <cell r="B3109" t="str">
            <v>TUBO DE COBRE CLASSE "E", DN = 15 MM, PARA INSTALACAO HIDRAULICA PREDIAL</v>
          </cell>
          <cell r="C3109" t="str">
            <v>M</v>
          </cell>
          <cell r="D3109">
            <v>12.99</v>
          </cell>
        </row>
        <row r="3110">
          <cell r="A3110">
            <v>12714</v>
          </cell>
          <cell r="B3110" t="str">
            <v>COTOVELO DE COBRE 90 GRAUS (REF 607) SEM ANEL DE SOLDA, BOLSA X BOLSA, 15 MM</v>
          </cell>
          <cell r="C3110" t="str">
            <v>UN</v>
          </cell>
          <cell r="D3110">
            <v>2.1800000000000002</v>
          </cell>
        </row>
        <row r="3111">
          <cell r="A3111">
            <v>12715</v>
          </cell>
          <cell r="B3111" t="str">
            <v>COTOVELO DE COBRE 90 GRAUS (REF 607) SEM ANEL DE SOLDA, BOLSA X BOLSA, 22 MM</v>
          </cell>
          <cell r="C3111" t="str">
            <v>UN</v>
          </cell>
          <cell r="D3111">
            <v>4.92</v>
          </cell>
        </row>
        <row r="3112">
          <cell r="A3112">
            <v>12716</v>
          </cell>
          <cell r="B3112" t="str">
            <v>COTOVELO DE COBRE 90 GRAUS (REF 607) SEM ANEL DE SOLDA, BOLSA X BOLSA, 28 MM</v>
          </cell>
          <cell r="C3112" t="str">
            <v>UN</v>
          </cell>
          <cell r="D3112">
            <v>8.4600000000000009</v>
          </cell>
        </row>
        <row r="3113">
          <cell r="A3113">
            <v>12717</v>
          </cell>
          <cell r="B3113" t="str">
            <v>COTOVELO DE COBRE 90 GRAUS (REF 607) SEM ANEL DE SOLDA, BOLSA X BOLSA, 35 MM</v>
          </cell>
          <cell r="C3113" t="str">
            <v>UN</v>
          </cell>
          <cell r="D3113">
            <v>16.62</v>
          </cell>
        </row>
        <row r="3114">
          <cell r="A3114">
            <v>12718</v>
          </cell>
          <cell r="B3114" t="str">
            <v>COTOVELO DE COBRE 90 GRAUS (REF 607) SEM ANEL DE SOLDA, BOLSA X BOLSA, 42 MM</v>
          </cell>
          <cell r="C3114" t="str">
            <v>UN</v>
          </cell>
          <cell r="D3114">
            <v>25.51</v>
          </cell>
        </row>
        <row r="3115">
          <cell r="A3115">
            <v>12719</v>
          </cell>
          <cell r="B3115" t="str">
            <v>COTOVELO DE COBRE 90 GRAUS (REF 607) SEM ANEL DE SOLDA, BOLSA X BOLSA, 54 MM</v>
          </cell>
          <cell r="C3115" t="str">
            <v>UN</v>
          </cell>
          <cell r="D3115">
            <v>40.5</v>
          </cell>
        </row>
        <row r="3116">
          <cell r="A3116">
            <v>12720</v>
          </cell>
          <cell r="B3116" t="str">
            <v>COTOVELO DE COBRE 90 GRAUS (REF 607) SEM ANEL DE SOLDA, BOLSA X BOLSA, 66 MM</v>
          </cell>
          <cell r="C3116" t="str">
            <v>UN</v>
          </cell>
          <cell r="D3116">
            <v>141.04</v>
          </cell>
        </row>
        <row r="3117">
          <cell r="A3117">
            <v>12721</v>
          </cell>
          <cell r="B3117" t="str">
            <v>COTOVELO DE COBRE 90 GRAUS (REF 607) SEM ANEL DE SOLDA, BOLSA X BOLSA, 79 MM</v>
          </cell>
          <cell r="C3117" t="str">
            <v>UN</v>
          </cell>
          <cell r="D3117">
            <v>135.25</v>
          </cell>
        </row>
        <row r="3118">
          <cell r="A3118">
            <v>12722</v>
          </cell>
          <cell r="B3118" t="str">
            <v>COTOVELO DE COBRE 90 GRAUS (REF 607) SEM ANEL DE SOLDA, BOLSA X BOLSA, 104 MM</v>
          </cell>
          <cell r="C3118" t="str">
            <v>UN</v>
          </cell>
          <cell r="D3118">
            <v>334.21</v>
          </cell>
        </row>
        <row r="3119">
          <cell r="A3119">
            <v>12723</v>
          </cell>
          <cell r="B3119" t="str">
            <v>LUVA DE COBRE (REF 600) SEM ANEL DE SOLDA, BOLSA X BOLSA, 15 MM</v>
          </cell>
          <cell r="C3119" t="str">
            <v>UN</v>
          </cell>
          <cell r="D3119">
            <v>1.21</v>
          </cell>
        </row>
        <row r="3120">
          <cell r="A3120">
            <v>12724</v>
          </cell>
          <cell r="B3120" t="str">
            <v>LUVA DE COBRE (REF 600) SEM ANEL DE SOLDA, BOLSA X BOLSA, 22 MM</v>
          </cell>
          <cell r="C3120" t="str">
            <v>UN</v>
          </cell>
          <cell r="D3120">
            <v>2.33</v>
          </cell>
        </row>
        <row r="3121">
          <cell r="A3121">
            <v>12725</v>
          </cell>
          <cell r="B3121" t="str">
            <v>LUVA DE COBRE (REF 600) SEM ANEL DE SOLDA, BOLSA X BOLSA, 28 MM</v>
          </cell>
          <cell r="C3121" t="str">
            <v>UN</v>
          </cell>
          <cell r="D3121">
            <v>4.68</v>
          </cell>
        </row>
        <row r="3122">
          <cell r="A3122">
            <v>12726</v>
          </cell>
          <cell r="B3122" t="str">
            <v>LUVA DE COBRE (REF 600) SEM ANEL DE SOLDA, BOLSA X BOLSA, 35 MM</v>
          </cell>
          <cell r="C3122" t="str">
            <v>UN</v>
          </cell>
          <cell r="D3122">
            <v>10.33</v>
          </cell>
        </row>
        <row r="3123">
          <cell r="A3123">
            <v>12727</v>
          </cell>
          <cell r="B3123" t="str">
            <v>LUVA DE COBRE (REF 600) SEM ANEL DE SOLDA, BOLSA X BOLSA, 42 MM</v>
          </cell>
          <cell r="C3123" t="str">
            <v>UN</v>
          </cell>
          <cell r="D3123">
            <v>13.1</v>
          </cell>
        </row>
        <row r="3124">
          <cell r="A3124">
            <v>12728</v>
          </cell>
          <cell r="B3124" t="str">
            <v>LUVA DE COBRE (REF 600) SEM ANEL DE SOLDA, BOLSA X BOLSA, 54 MM</v>
          </cell>
          <cell r="C3124" t="str">
            <v>UN</v>
          </cell>
          <cell r="D3124">
            <v>21.39</v>
          </cell>
        </row>
        <row r="3125">
          <cell r="A3125">
            <v>12729</v>
          </cell>
          <cell r="B3125" t="str">
            <v>LUVA DE COBRE (REF 600) SEM ANEL DE SOLDA, BOLSA X BOLSA, 66 MM</v>
          </cell>
          <cell r="C3125" t="str">
            <v>UN</v>
          </cell>
          <cell r="D3125">
            <v>70.12</v>
          </cell>
        </row>
        <row r="3126">
          <cell r="A3126">
            <v>12730</v>
          </cell>
          <cell r="B3126" t="str">
            <v>LUVA DE COBRE (REF 600) SEM ANEL DE SOLDA, BOLSA X BOLSA, 79 MM</v>
          </cell>
          <cell r="C3126" t="str">
            <v>UN</v>
          </cell>
          <cell r="D3126">
            <v>107.36</v>
          </cell>
        </row>
        <row r="3127">
          <cell r="A3127">
            <v>12731</v>
          </cell>
          <cell r="B3127" t="str">
            <v>LUVA DE COBRE (REF 600) SEM ANEL DE SOLDA, BOLSA X BOLSA, 104 MM</v>
          </cell>
          <cell r="C3127" t="str">
            <v>UN</v>
          </cell>
          <cell r="D3127">
            <v>156.56</v>
          </cell>
        </row>
        <row r="3128">
          <cell r="A3128">
            <v>12732</v>
          </cell>
          <cell r="B3128" t="str">
            <v>!EM PROCESSO DE DESATIVACAO! SOLDA ESTANHO/COBRE PARA CONEXOES DE COBRE, FIO 2,5 MM, CARRETEL 500 GR (SEM CHUMBO)</v>
          </cell>
          <cell r="C3128" t="str">
            <v>UN</v>
          </cell>
          <cell r="D3128">
            <v>48.75</v>
          </cell>
        </row>
        <row r="3129">
          <cell r="A3129">
            <v>12733</v>
          </cell>
          <cell r="B3129" t="str">
            <v>TE DE COBRE (REF 611) SEM ANEL DE SOLDA, BOLSA X BOLSA X BOLSA, 15 MM</v>
          </cell>
          <cell r="C3129" t="str">
            <v>UN</v>
          </cell>
          <cell r="D3129">
            <v>2.96</v>
          </cell>
        </row>
        <row r="3130">
          <cell r="A3130">
            <v>12734</v>
          </cell>
          <cell r="B3130" t="str">
            <v>TE DE COBRE (REF 611) SEM ANEL DE SOLDA, BOLSA X BOLSA X BOLSA, 22 MM</v>
          </cell>
          <cell r="C3130" t="str">
            <v>UN</v>
          </cell>
          <cell r="D3130">
            <v>6.32</v>
          </cell>
        </row>
        <row r="3131">
          <cell r="A3131">
            <v>12735</v>
          </cell>
          <cell r="B3131" t="str">
            <v>TE DE COBRE (REF 611) SEM ANEL DE SOLDA, BOLSA X BOLSA X BOLSA, 28 MM</v>
          </cell>
          <cell r="C3131" t="str">
            <v>UN</v>
          </cell>
          <cell r="D3131">
            <v>10.4</v>
          </cell>
        </row>
        <row r="3132">
          <cell r="A3132">
            <v>12736</v>
          </cell>
          <cell r="B3132" t="str">
            <v>TE DE COBRE (REF 611) SEM ANEL DE SOLDA, BOLSA X BOLSA X BOLSA, 35 MM</v>
          </cell>
          <cell r="C3132" t="str">
            <v>UN</v>
          </cell>
          <cell r="D3132">
            <v>23.78</v>
          </cell>
        </row>
        <row r="3133">
          <cell r="A3133">
            <v>12737</v>
          </cell>
          <cell r="B3133" t="str">
            <v>TE DE COBRE (REF 611) SEM ANEL DE SOLDA, BOLSA X BOLSA X BOLSA, 42 MM</v>
          </cell>
          <cell r="C3133" t="str">
            <v>UN</v>
          </cell>
          <cell r="D3133">
            <v>30.64</v>
          </cell>
        </row>
        <row r="3134">
          <cell r="A3134">
            <v>12738</v>
          </cell>
          <cell r="B3134" t="str">
            <v>TE DE COBRE (REF 611) SEM ANEL DE SOLDA, BOLSA X BOLSA X BOLSA, 54 MM</v>
          </cell>
          <cell r="C3134" t="str">
            <v>UN</v>
          </cell>
          <cell r="D3134">
            <v>60.56</v>
          </cell>
        </row>
        <row r="3135">
          <cell r="A3135">
            <v>12739</v>
          </cell>
          <cell r="B3135" t="str">
            <v>TE DE COBRE (REF 611) SEM ANEL DE SOLDA, BOLSA X BOLSA X BOLSA, 66 MM</v>
          </cell>
          <cell r="C3135" t="str">
            <v>UN</v>
          </cell>
          <cell r="D3135">
            <v>172.39</v>
          </cell>
        </row>
        <row r="3136">
          <cell r="A3136">
            <v>12740</v>
          </cell>
          <cell r="B3136" t="str">
            <v>TE DE COBRE (REF 611) SEM ANEL DE SOLDA, BOLSA X BOLSA X BOLSA, 79 MM</v>
          </cell>
          <cell r="C3136" t="str">
            <v>UN</v>
          </cell>
          <cell r="D3136">
            <v>269.72000000000003</v>
          </cell>
        </row>
        <row r="3137">
          <cell r="A3137">
            <v>12741</v>
          </cell>
          <cell r="B3137" t="str">
            <v>TE DE COBRE (REF 611) SEM ANEL DE SOLDA, BOLSA X BOLSA X BOLSA, 104 MM</v>
          </cell>
          <cell r="C3137" t="str">
            <v>UN</v>
          </cell>
          <cell r="D3137">
            <v>589.72</v>
          </cell>
        </row>
        <row r="3138">
          <cell r="A3138">
            <v>12742</v>
          </cell>
          <cell r="B3138" t="str">
            <v>TUBO DE COBRE CLASSE "E", DN = 104 MM, PARA INSTALACAO HIDRAULICA PREDIAL</v>
          </cell>
          <cell r="C3138" t="str">
            <v>M</v>
          </cell>
          <cell r="D3138">
            <v>244.92</v>
          </cell>
        </row>
        <row r="3139">
          <cell r="A3139">
            <v>12743</v>
          </cell>
          <cell r="B3139" t="str">
            <v>TUBO DE COBRE CLASSE "E", DN = 22 MM, PARA INSTALACAO HIDRAULICA PREDIAL</v>
          </cell>
          <cell r="C3139" t="str">
            <v>M</v>
          </cell>
          <cell r="D3139">
            <v>22.34</v>
          </cell>
        </row>
        <row r="3140">
          <cell r="A3140">
            <v>12744</v>
          </cell>
          <cell r="B3140" t="str">
            <v>TUBO DE COBRE CLASSE "E", DN = 28 MM, PARA INSTALACAO HIDRAULICA PREDIAL</v>
          </cell>
          <cell r="C3140" t="str">
            <v>M</v>
          </cell>
          <cell r="D3140">
            <v>28.36</v>
          </cell>
        </row>
        <row r="3141">
          <cell r="A3141">
            <v>12745</v>
          </cell>
          <cell r="B3141" t="str">
            <v>TUBO DE COBRE CLASSE "E", DN = 35 MM, PARA INSTALACAO HIDRAULICA PREDIAL</v>
          </cell>
          <cell r="C3141" t="str">
            <v>M</v>
          </cell>
          <cell r="D3141">
            <v>41.18</v>
          </cell>
        </row>
        <row r="3142">
          <cell r="A3142">
            <v>12746</v>
          </cell>
          <cell r="B3142" t="str">
            <v>TUBO DE COBRE CLASSE "E", DN = 42 MM, PARA INSTALACAO HIDRAULICA PREDIAL</v>
          </cell>
          <cell r="C3142" t="str">
            <v>M</v>
          </cell>
          <cell r="D3142">
            <v>55.61</v>
          </cell>
        </row>
        <row r="3143">
          <cell r="A3143">
            <v>12747</v>
          </cell>
          <cell r="B3143" t="str">
            <v>TUBO DE COBRE CLASSE "E", DN = 54 MM, PARA INSTALACAO HIDRAULICA PREDIAL</v>
          </cell>
          <cell r="C3143" t="str">
            <v>M</v>
          </cell>
          <cell r="D3143">
            <v>80.650000000000006</v>
          </cell>
        </row>
        <row r="3144">
          <cell r="A3144">
            <v>12748</v>
          </cell>
          <cell r="B3144" t="str">
            <v>TUBO DE COBRE CLASSE "E", DN = 66 MM, PARA INSTALACAO HIDRAULICA PREDIAL</v>
          </cell>
          <cell r="C3144" t="str">
            <v>M</v>
          </cell>
          <cell r="D3144">
            <v>113.62</v>
          </cell>
        </row>
        <row r="3145">
          <cell r="A3145">
            <v>12749</v>
          </cell>
          <cell r="B3145" t="str">
            <v>TUBO DE COBRE CLASSE "E", DN = 79 MM, PARA INSTALACAO HIDRAULICA PREDIAL</v>
          </cell>
          <cell r="C3145" t="str">
            <v>M</v>
          </cell>
          <cell r="D3145">
            <v>166.1</v>
          </cell>
        </row>
        <row r="3146">
          <cell r="A3146">
            <v>12759</v>
          </cell>
          <cell r="B3146" t="str">
            <v>CHAPA ACO INOX AISI 304 NUMERO 9 (E = 4 MM), ACABAMENTO NUMERO 1 (LAMINADO A QUENTE, FOSCO)</v>
          </cell>
          <cell r="C3146" t="str">
            <v>M2</v>
          </cell>
          <cell r="D3146">
            <v>597.23</v>
          </cell>
        </row>
        <row r="3147">
          <cell r="A3147">
            <v>12760</v>
          </cell>
          <cell r="B3147" t="str">
            <v>CHAPA ACO INOX AISI 304 NUMERO 4 (E = 6 MM), ACABAMENTO NUMERO 1 (LAMINADO A QUENTE, FOSCO)</v>
          </cell>
          <cell r="C3147" t="str">
            <v>M2</v>
          </cell>
          <cell r="D3147">
            <v>895.85</v>
          </cell>
        </row>
        <row r="3148">
          <cell r="A3148">
            <v>12768</v>
          </cell>
          <cell r="B3148" t="str">
            <v>HIDROMETRO MULTIJATO, VAZAO MAXIMA DE 30,0 M3/H, DE 2"</v>
          </cell>
          <cell r="C3148" t="str">
            <v>UN</v>
          </cell>
          <cell r="D3148">
            <v>1050.92</v>
          </cell>
        </row>
        <row r="3149">
          <cell r="A3149">
            <v>12769</v>
          </cell>
          <cell r="B3149" t="str">
            <v>HIDROMETRO UNIJATO, VAZAO MAXIMA DE 1,5 M3/H, DE 1/2"</v>
          </cell>
          <cell r="C3149" t="str">
            <v>UN</v>
          </cell>
          <cell r="D3149">
            <v>86.1</v>
          </cell>
        </row>
        <row r="3150">
          <cell r="A3150">
            <v>12770</v>
          </cell>
          <cell r="B3150" t="str">
            <v>HIDROMETRO MULTIJATO, VAZAO MAXIMA DE 10,0 M3/H, DE 1"</v>
          </cell>
          <cell r="C3150" t="str">
            <v>UN</v>
          </cell>
          <cell r="D3150">
            <v>449.49</v>
          </cell>
        </row>
        <row r="3151">
          <cell r="A3151">
            <v>12771</v>
          </cell>
          <cell r="B3151" t="str">
            <v>!EM PROCESSO DE DESATIVACAO! HIDROMETRO 2,0 M3/H</v>
          </cell>
          <cell r="C3151" t="str">
            <v>UN</v>
          </cell>
          <cell r="D3151">
            <v>106.99</v>
          </cell>
        </row>
        <row r="3152">
          <cell r="A3152">
            <v>12772</v>
          </cell>
          <cell r="B3152" t="str">
            <v>HIDROMETRO MULTIJATO, VAZAO MAXIMA DE 20,0 M3/H, DE 1 1/2"</v>
          </cell>
          <cell r="C3152" t="str">
            <v>UN</v>
          </cell>
          <cell r="D3152">
            <v>747.04</v>
          </cell>
        </row>
        <row r="3153">
          <cell r="A3153">
            <v>12773</v>
          </cell>
          <cell r="B3153" t="str">
            <v>HIDROMETRO UNIJATO, VAZAO MAXIMA DE 3,0 M3/H, DE 1/2"</v>
          </cell>
          <cell r="C3153" t="str">
            <v>UN</v>
          </cell>
          <cell r="D3153">
            <v>92.43</v>
          </cell>
        </row>
        <row r="3154">
          <cell r="A3154">
            <v>12774</v>
          </cell>
          <cell r="B3154" t="str">
            <v>HIDROMETRO UNIJATO, VAZAO MAXIMA DE 5,0 M3/H, DE 3/4"</v>
          </cell>
          <cell r="C3154" t="str">
            <v>UN</v>
          </cell>
          <cell r="D3154">
            <v>113.95</v>
          </cell>
        </row>
        <row r="3155">
          <cell r="A3155">
            <v>12775</v>
          </cell>
          <cell r="B3155" t="str">
            <v>HIDROMETRO MULTIJATO, VAZAO MAXIMA DE 7,0 M3/H, DE 1"</v>
          </cell>
          <cell r="C3155" t="str">
            <v>UN</v>
          </cell>
          <cell r="D3155">
            <v>329.2</v>
          </cell>
        </row>
        <row r="3156">
          <cell r="A3156">
            <v>12776</v>
          </cell>
          <cell r="B3156" t="str">
            <v>HIDROMETRO WOLTMANN, VAZAO MAXIMA DE 50,0 M3/H, DE 2"</v>
          </cell>
          <cell r="C3156" t="str">
            <v>UN</v>
          </cell>
          <cell r="D3156">
            <v>1696.67</v>
          </cell>
        </row>
        <row r="3157">
          <cell r="A3157">
            <v>12777</v>
          </cell>
          <cell r="B3157" t="str">
            <v>HIDROMETRO WOLTMANN, VAZAO MAXIMA DE 80,0 M3/H, DE 3"</v>
          </cell>
          <cell r="C3157" t="str">
            <v>UN</v>
          </cell>
          <cell r="D3157">
            <v>2215.8000000000002</v>
          </cell>
        </row>
        <row r="3158">
          <cell r="A3158">
            <v>12815</v>
          </cell>
          <cell r="B3158" t="str">
            <v>FITA CREPE ROLO DE 25 MM X 50 M</v>
          </cell>
          <cell r="C3158" t="str">
            <v>UN</v>
          </cell>
          <cell r="D3158">
            <v>6.03</v>
          </cell>
        </row>
        <row r="3159">
          <cell r="A3159">
            <v>12863</v>
          </cell>
          <cell r="B3159" t="str">
            <v>ADAPTADOR, PVC PBA, A BOLSA DEFOFO, JE, DN 50 / DE 60 MM</v>
          </cell>
          <cell r="C3159" t="str">
            <v>UN</v>
          </cell>
          <cell r="D3159">
            <v>21.89</v>
          </cell>
        </row>
        <row r="3160">
          <cell r="A3160">
            <v>12865</v>
          </cell>
          <cell r="B3160" t="str">
            <v>ESTUCADOR</v>
          </cell>
          <cell r="C3160" t="str">
            <v>H</v>
          </cell>
          <cell r="D3160">
            <v>10.83</v>
          </cell>
        </row>
        <row r="3161">
          <cell r="A3161">
            <v>12868</v>
          </cell>
          <cell r="B3161" t="str">
            <v>MARCENEIRO</v>
          </cell>
          <cell r="C3161" t="str">
            <v>H</v>
          </cell>
          <cell r="D3161">
            <v>11.02</v>
          </cell>
        </row>
        <row r="3162">
          <cell r="A3162">
            <v>12869</v>
          </cell>
          <cell r="B3162" t="str">
            <v>TELHADISTA</v>
          </cell>
          <cell r="C3162" t="str">
            <v>H</v>
          </cell>
          <cell r="D3162">
            <v>10.62</v>
          </cell>
        </row>
        <row r="3163">
          <cell r="A3163">
            <v>12872</v>
          </cell>
          <cell r="B3163" t="str">
            <v>GESSEIRO</v>
          </cell>
          <cell r="C3163" t="str">
            <v>H</v>
          </cell>
          <cell r="D3163">
            <v>10.83</v>
          </cell>
        </row>
        <row r="3164">
          <cell r="A3164">
            <v>12873</v>
          </cell>
          <cell r="B3164" t="str">
            <v>IMPERMEABILIZADOR</v>
          </cell>
          <cell r="C3164" t="str">
            <v>H</v>
          </cell>
          <cell r="D3164">
            <v>12.9</v>
          </cell>
        </row>
        <row r="3165">
          <cell r="A3165">
            <v>12874</v>
          </cell>
          <cell r="B3165" t="str">
            <v>PINTOR DE LETREIROS</v>
          </cell>
          <cell r="C3165" t="str">
            <v>H</v>
          </cell>
          <cell r="D3165">
            <v>12.97</v>
          </cell>
        </row>
        <row r="3166">
          <cell r="A3166">
            <v>12888</v>
          </cell>
          <cell r="B3166" t="str">
            <v>APARELHO DE APOIO DE NEOPRENE FRETADO, 60 X 45 X 7,6 CM, COM FRETAGEM DE ACO DE 4 MM INTERCALADAS COM ELASTOMERO DE 11 MM E REVESTIMENTO FINAL COM ELASTOMERO DE 6 MM</v>
          </cell>
          <cell r="C3166" t="str">
            <v>DM3</v>
          </cell>
          <cell r="D3166">
            <v>78.17</v>
          </cell>
        </row>
        <row r="3167">
          <cell r="A3167">
            <v>12889</v>
          </cell>
          <cell r="B3167" t="str">
            <v>APARELHO DE APOIO DE NEOPRENE SIMPLES/ NAO FRETADO, 100 X 100 CM, ESPESSURA 6,3 MM</v>
          </cell>
          <cell r="C3167" t="str">
            <v>DM3</v>
          </cell>
          <cell r="D3167">
            <v>51.05</v>
          </cell>
        </row>
        <row r="3168">
          <cell r="A3168">
            <v>12892</v>
          </cell>
          <cell r="B3168" t="str">
            <v>LUVA RASPA DE COURO, CANO CURTO (PUNHO *7* CM)</v>
          </cell>
          <cell r="C3168" t="str">
            <v>PAR</v>
          </cell>
          <cell r="D3168">
            <v>9.7200000000000006</v>
          </cell>
        </row>
        <row r="3169">
          <cell r="A3169">
            <v>12893</v>
          </cell>
          <cell r="B3169" t="str">
            <v>BOTA DE SEGURANCA COM BIQUEIRA DE ACO E COLARINHO ACOLCHOADO</v>
          </cell>
          <cell r="C3169" t="str">
            <v>PAR</v>
          </cell>
          <cell r="D3169">
            <v>51.84</v>
          </cell>
        </row>
        <row r="3170">
          <cell r="A3170">
            <v>12894</v>
          </cell>
          <cell r="B3170" t="str">
            <v>CAPA PARA CHUVA EM PVC COM FORRO DE POLIESTER, COM CAPUZ (AMARELA OU AZUL)</v>
          </cell>
          <cell r="C3170" t="str">
            <v>UN</v>
          </cell>
          <cell r="D3170">
            <v>14.04</v>
          </cell>
        </row>
        <row r="3171">
          <cell r="A3171">
            <v>12895</v>
          </cell>
          <cell r="B3171" t="str">
            <v>CAPACETE DE SEGURANCA ABA FRONTAL COM SUSPENSAO DE POLIETILENO, SEM JUGULAR (CLASSE B)</v>
          </cell>
          <cell r="C3171" t="str">
            <v>UN</v>
          </cell>
          <cell r="D3171">
            <v>10.8</v>
          </cell>
        </row>
        <row r="3172">
          <cell r="A3172">
            <v>12898</v>
          </cell>
          <cell r="B3172" t="str">
            <v>MANÔMETRO ESCALA 10 KGF/CM2, CAIXA E ANEL EM ACO ESTAMPADO 1020, ACABAMENTO EM PINTURA ELETROSTATICA EM EPOXI PRETO, DN = 100 MM, CONEXAO DE 1,2"</v>
          </cell>
          <cell r="C3172" t="str">
            <v>UN</v>
          </cell>
          <cell r="D3172">
            <v>118.32</v>
          </cell>
        </row>
        <row r="3173">
          <cell r="A3173">
            <v>12899</v>
          </cell>
          <cell r="B3173" t="str">
            <v>MANOMETRO 0 A 200PSI (0 A 14KGF/CM2) D=50MM - CONEXAO 1/4" BSP, RETO, CAIXA E ANEL EM ACO ESTAMPADO 1020, ACABAMENTO EM PINTURA ELETROSTATICA EM EPOXI PRETO</v>
          </cell>
          <cell r="C3173" t="str">
            <v>UN</v>
          </cell>
          <cell r="D3173">
            <v>50.55</v>
          </cell>
        </row>
        <row r="3174">
          <cell r="A3174">
            <v>12909</v>
          </cell>
          <cell r="B3174" t="str">
            <v>CAP PVC, SOLDAVEL, DN 50 MM, SERIE NORMAL, PARA ESGOTO PREDIAL</v>
          </cell>
          <cell r="C3174" t="str">
            <v>UN</v>
          </cell>
          <cell r="D3174">
            <v>3.03</v>
          </cell>
        </row>
        <row r="3175">
          <cell r="A3175">
            <v>12910</v>
          </cell>
          <cell r="B3175" t="str">
            <v>CAP PVC, SOLDAVEL, DN 75 MM, SERIE NORMAL, PARA ESGOTO PREDIAL</v>
          </cell>
          <cell r="C3175" t="str">
            <v>UN</v>
          </cell>
          <cell r="D3175">
            <v>5.16</v>
          </cell>
        </row>
        <row r="3176">
          <cell r="A3176">
            <v>12920</v>
          </cell>
          <cell r="B3176" t="str">
            <v>CRUZETA PVC PBA, JE, BBBB, DN 100 / DE 110 MM (NBR 5647)</v>
          </cell>
          <cell r="C3176" t="str">
            <v>UN</v>
          </cell>
          <cell r="D3176">
            <v>81.680000000000007</v>
          </cell>
        </row>
        <row r="3177">
          <cell r="A3177">
            <v>12943</v>
          </cell>
          <cell r="B3177" t="str">
            <v>CRUZETA PVC PBA, JE, BBBB, DN 75 / DE 85 MM (NBR 5647)</v>
          </cell>
          <cell r="C3177" t="str">
            <v>UN</v>
          </cell>
          <cell r="D3177">
            <v>44</v>
          </cell>
        </row>
        <row r="3178">
          <cell r="A3178">
            <v>13003</v>
          </cell>
          <cell r="B3178" t="str">
            <v>AGUA SANITARIA</v>
          </cell>
          <cell r="C3178" t="str">
            <v>L</v>
          </cell>
          <cell r="D3178">
            <v>1.54</v>
          </cell>
        </row>
        <row r="3179">
          <cell r="A3179">
            <v>13042</v>
          </cell>
          <cell r="B3179" t="str">
            <v>TUBO ACO PRETO SEM COSTURA 20", E= *6,35 MM,  SCHEDULE 10, *78,46 KG/M</v>
          </cell>
          <cell r="C3179" t="str">
            <v>M</v>
          </cell>
          <cell r="D3179">
            <v>751.31</v>
          </cell>
        </row>
        <row r="3180">
          <cell r="A3180">
            <v>13109</v>
          </cell>
          <cell r="B3180" t="str">
            <v>SAPATA DE PVC ADITIVADO NERVURADO D = 6"</v>
          </cell>
          <cell r="C3180" t="str">
            <v>UN</v>
          </cell>
          <cell r="D3180">
            <v>172.37</v>
          </cell>
        </row>
        <row r="3181">
          <cell r="A3181">
            <v>13110</v>
          </cell>
          <cell r="B3181" t="str">
            <v>SAPATA DE PVC ADITIVADO NERVURADO D = 8"</v>
          </cell>
          <cell r="C3181" t="str">
            <v>UN</v>
          </cell>
          <cell r="D3181">
            <v>226.85</v>
          </cell>
        </row>
        <row r="3182">
          <cell r="A3182">
            <v>13113</v>
          </cell>
          <cell r="B3182" t="str">
            <v>ANEL DE CONCRETO ARMADO, D = 0,60 M, H = 0,10 M</v>
          </cell>
          <cell r="C3182" t="str">
            <v>UN</v>
          </cell>
          <cell r="D3182">
            <v>37.979999999999997</v>
          </cell>
        </row>
        <row r="3183">
          <cell r="A3183">
            <v>13114</v>
          </cell>
          <cell r="B3183" t="str">
            <v>ANEL DE CONCRETO ARMADO, D = 0,60 M, H = 0,15 M</v>
          </cell>
          <cell r="C3183" t="str">
            <v>UN</v>
          </cell>
          <cell r="D3183">
            <v>46.23</v>
          </cell>
        </row>
        <row r="3184">
          <cell r="A3184">
            <v>13115</v>
          </cell>
          <cell r="B3184" t="str">
            <v>CALHA/CANALETA DE CONCRETO SIMPLES, TIPO MEIA CANA, D = 20 CM, PARA AGUA PLUVIAL</v>
          </cell>
          <cell r="C3184" t="str">
            <v>M</v>
          </cell>
          <cell r="D3184">
            <v>16.55</v>
          </cell>
        </row>
        <row r="3185">
          <cell r="A3185">
            <v>13127</v>
          </cell>
          <cell r="B3185" t="str">
            <v>TUBO ACO PRETO SEM COSTURA 1/2", E= *2,77 MM, SCHEDULE 40, *1,27 KG/M</v>
          </cell>
          <cell r="C3185" t="str">
            <v>M</v>
          </cell>
          <cell r="D3185">
            <v>14.86</v>
          </cell>
        </row>
        <row r="3186">
          <cell r="A3186">
            <v>13137</v>
          </cell>
          <cell r="B3186" t="str">
            <v>TUBO ACO PRETO SEM COSTURA 1/2", E= *3,73 MM, SCHEDULE 80, *1,62 KG/M</v>
          </cell>
          <cell r="C3186" t="str">
            <v>M</v>
          </cell>
          <cell r="D3186">
            <v>19.72</v>
          </cell>
        </row>
        <row r="3187">
          <cell r="A3187">
            <v>13141</v>
          </cell>
          <cell r="B3187" t="str">
            <v>TUBO ACO PRETO SEM COSTURA 3/4", E= *3,91 MM, SCHEDULE 80, *2,19 KG/M.</v>
          </cell>
          <cell r="C3187" t="str">
            <v>M</v>
          </cell>
          <cell r="D3187">
            <v>25.54</v>
          </cell>
        </row>
        <row r="3188">
          <cell r="A3188">
            <v>13142</v>
          </cell>
          <cell r="B3188" t="str">
            <v>TUBO ACO PRETO SEM COSTURA 4", E= *8,56 MM, SCHEDULE 80, *22,31 KG/M</v>
          </cell>
          <cell r="C3188" t="str">
            <v>M</v>
          </cell>
          <cell r="D3188">
            <v>173.49</v>
          </cell>
        </row>
        <row r="3189">
          <cell r="A3189">
            <v>13159</v>
          </cell>
          <cell r="B3189" t="str">
            <v>TUBO DE CONCRETO SIMPLES, CLASSE ES, PB JE, DN 400 MM, PARA ESGOTO SANITARIO (NBR 8890)</v>
          </cell>
          <cell r="C3189" t="str">
            <v>M</v>
          </cell>
          <cell r="D3189">
            <v>73.14</v>
          </cell>
        </row>
        <row r="3190">
          <cell r="A3190">
            <v>13168</v>
          </cell>
          <cell r="B3190" t="str">
            <v>TUBO DE CONCRETO SIMPLES, CLASSE ES, PB JE, DN 500 MM, PARA ESGOTO SANITARIO (NBR 8890)</v>
          </cell>
          <cell r="C3190" t="str">
            <v>M</v>
          </cell>
          <cell r="D3190">
            <v>109.98</v>
          </cell>
        </row>
        <row r="3191">
          <cell r="A3191">
            <v>13173</v>
          </cell>
          <cell r="B3191" t="str">
            <v>TUBO DE CONCRETO SIMPLES, CLASSE ES, PB JE, DN 600 MM, PARA ESGOTO SANITARIO (NBR 8890)</v>
          </cell>
          <cell r="C3191" t="str">
            <v>M</v>
          </cell>
          <cell r="D3191">
            <v>135.61000000000001</v>
          </cell>
        </row>
        <row r="3192">
          <cell r="A3192">
            <v>13186</v>
          </cell>
          <cell r="B3192" t="str">
            <v>PEDRA GRANITICA OU BASALTICA IRREGULAR, FAIXA GRANULOMETRICA 100 A 150 MM PARA PAVIMENTACAO OU CALCAMENTO POLIEDRICO, POSTO PEDREIRA / FORNECEDOR (SEM FRETE)</v>
          </cell>
          <cell r="C3192" t="str">
            <v>M3</v>
          </cell>
          <cell r="D3192">
            <v>78.5</v>
          </cell>
        </row>
        <row r="3193">
          <cell r="A3193">
            <v>13192</v>
          </cell>
          <cell r="B3193" t="str">
            <v>LIXADEIRA ELETRICA ANGULAR PARA CONCRETO, POTENCIA 1.400 W, PRATO DIAMANTADO DE 5''</v>
          </cell>
          <cell r="C3193" t="str">
            <v>UN</v>
          </cell>
          <cell r="D3193">
            <v>6002.28</v>
          </cell>
        </row>
        <row r="3194">
          <cell r="A3194">
            <v>13215</v>
          </cell>
          <cell r="B3194" t="str">
            <v>CAVALO MECANICO TRACAO 6X2, PESO BRUTO TOTAL COMBINADO 56000 KG, CAPACIDADE MAXIMA DE TRACAO 66000 KG, POTENCIA 360CV (INCLUI CABINE E CHASSI, NAO INCLUI SEMIRREBOQUE)</v>
          </cell>
          <cell r="C3194" t="str">
            <v>UN</v>
          </cell>
          <cell r="D3194">
            <v>367874.73</v>
          </cell>
        </row>
        <row r="3195">
          <cell r="A3195">
            <v>13227</v>
          </cell>
          <cell r="B3195" t="str">
            <v>MOTONIVELADORA - POTENCIA 177 HP PESO OPERACIONAL 14,7T.</v>
          </cell>
          <cell r="C3195" t="str">
            <v>UN</v>
          </cell>
          <cell r="D3195">
            <v>646349.47</v>
          </cell>
        </row>
        <row r="3196">
          <cell r="A3196">
            <v>13238</v>
          </cell>
          <cell r="B3196" t="str">
            <v>TRATOR DE PNEUS COM POTENCIA DE 105 CV, TRACAO 4 X 4, PESO COM LASTRO DE 5775 KG</v>
          </cell>
          <cell r="C3196" t="str">
            <v>UN</v>
          </cell>
          <cell r="D3196">
            <v>144841.10999999999</v>
          </cell>
        </row>
        <row r="3197">
          <cell r="A3197">
            <v>13244</v>
          </cell>
          <cell r="B3197" t="str">
            <v>CONE DE SINALIZACAO EM PVC RIGIDO COM FAIXA REFLETIVA, H = 70 / 76 CM</v>
          </cell>
          <cell r="C3197" t="str">
            <v>UN</v>
          </cell>
          <cell r="D3197">
            <v>33.36</v>
          </cell>
        </row>
        <row r="3198">
          <cell r="A3198">
            <v>13246</v>
          </cell>
          <cell r="B3198" t="str">
            <v>PARAFUSO DE FERRO POLIDO, SEXTAVADO, COM ROSCA INTEIRA, DIAMETRO 5/16", COMPRIMENTO 3/4", COM PORCA E ARRUELA LISA LEVE</v>
          </cell>
          <cell r="C3198" t="str">
            <v>UN</v>
          </cell>
          <cell r="D3198">
            <v>0.19</v>
          </cell>
        </row>
        <row r="3199">
          <cell r="A3199">
            <v>13250</v>
          </cell>
          <cell r="B3199" t="str">
            <v>LAJOTA CERAMICA 20  X 30 CM PARA LAJE PRE-MOLDADA</v>
          </cell>
          <cell r="C3199" t="str">
            <v>UN</v>
          </cell>
          <cell r="D3199">
            <v>0.56000000000000005</v>
          </cell>
        </row>
        <row r="3200">
          <cell r="A3200">
            <v>13255</v>
          </cell>
          <cell r="B3200" t="str">
            <v>TAMPA DE CONCRETO PARA PV OU CAIXA DE INSPECAO, DIMENSOES 600 X 600 X 50 MM</v>
          </cell>
          <cell r="C3200" t="str">
            <v>UN</v>
          </cell>
          <cell r="D3200">
            <v>52.22</v>
          </cell>
        </row>
        <row r="3201">
          <cell r="A3201">
            <v>13256</v>
          </cell>
          <cell r="B3201" t="str">
            <v>TUBO CONCRETO ARMADO, CLASSE PA-1, PB, DN 1100 MM, PARA AGUAS PLUVIAIS (NBR 8890)</v>
          </cell>
          <cell r="C3201" t="str">
            <v>M</v>
          </cell>
          <cell r="D3201">
            <v>306.05</v>
          </cell>
        </row>
        <row r="3202">
          <cell r="A3202">
            <v>13261</v>
          </cell>
          <cell r="B3202" t="str">
            <v>FLANELA *30 X 40* CM</v>
          </cell>
          <cell r="C3202" t="str">
            <v>UN</v>
          </cell>
          <cell r="D3202">
            <v>1.9</v>
          </cell>
        </row>
        <row r="3203">
          <cell r="A3203">
            <v>13279</v>
          </cell>
          <cell r="B3203" t="str">
            <v>CHUMBADOR DE ACO TIPO PARABOLT, * 5/8" X 200* MM,  COM PORCA E ARRUELA</v>
          </cell>
          <cell r="C3203" t="str">
            <v>KG</v>
          </cell>
          <cell r="D3203">
            <v>9.08</v>
          </cell>
        </row>
        <row r="3204">
          <cell r="A3204">
            <v>13284</v>
          </cell>
          <cell r="B3204" t="str">
            <v>CIMENTO PORTLAND DE ALTO FORNO (AF) CP III-32</v>
          </cell>
          <cell r="C3204" t="str">
            <v>KG</v>
          </cell>
          <cell r="D3204">
            <v>0.39</v>
          </cell>
        </row>
        <row r="3205">
          <cell r="A3205">
            <v>13294</v>
          </cell>
          <cell r="B3205" t="str">
            <v>PARAFUSO ZINCADO, SEXTAVADO, COM ROSCA SOBERBA, DIAMETRO 3/8", COMPRIMENTO 80 MM</v>
          </cell>
          <cell r="C3205" t="str">
            <v>UN</v>
          </cell>
          <cell r="D3205">
            <v>0.66</v>
          </cell>
        </row>
        <row r="3206">
          <cell r="A3206">
            <v>13329</v>
          </cell>
          <cell r="B3206" t="str">
            <v>SOQUETE DE PVC / TERMOPLASTICO BASE E27, COM RABICHO, PARA LAMPADAS</v>
          </cell>
          <cell r="C3206" t="str">
            <v>UN</v>
          </cell>
          <cell r="D3206">
            <v>3.55</v>
          </cell>
        </row>
        <row r="3207">
          <cell r="A3207">
            <v>13333</v>
          </cell>
          <cell r="B3207" t="str">
            <v>GRUPO DE SOLDAGEM C/ GERADOR A DIESEL 60 CV PARA SOLDA ELETRICA, SOBRE 04 RODAS, COM MOTOR 4 CILINDROS</v>
          </cell>
          <cell r="C3207" t="str">
            <v>UN</v>
          </cell>
          <cell r="D3207">
            <v>107850.45</v>
          </cell>
        </row>
        <row r="3208">
          <cell r="A3208">
            <v>13335</v>
          </cell>
          <cell r="B3208" t="str">
            <v>POSTE DE CONCRETO DUPLO T, 200 KG, H = 8 M (NBR 8451)</v>
          </cell>
          <cell r="C3208" t="str">
            <v>UN</v>
          </cell>
          <cell r="D3208">
            <v>354.86</v>
          </cell>
        </row>
        <row r="3209">
          <cell r="A3209">
            <v>13339</v>
          </cell>
          <cell r="B3209" t="str">
            <v>POSTE DE CONCRETO DUPLO T, 300 KG, H = 12 M (NBR 8451)</v>
          </cell>
          <cell r="C3209" t="str">
            <v>UN</v>
          </cell>
          <cell r="D3209">
            <v>876</v>
          </cell>
        </row>
        <row r="3210">
          <cell r="A3210">
            <v>13340</v>
          </cell>
          <cell r="B3210" t="str">
            <v>PERFIL "U" CHAPA ACO DOBRADA,  E = 3,04 MM , H = 20 CM, ABAS = 5 CM (4,47 KG/M)</v>
          </cell>
          <cell r="C3210" t="str">
            <v>M</v>
          </cell>
          <cell r="D3210">
            <v>17.260000000000002</v>
          </cell>
        </row>
        <row r="3211">
          <cell r="A3211">
            <v>13343</v>
          </cell>
          <cell r="B3211" t="str">
            <v>KIT DE MATERIAIS PARA BRACADEIRA PARA FIXACAO EM POSTE CIRCULAR, CONTEM TRES FIXADORES E UM ROLO DE FITA DE 3 M EM ACO CARBONO</v>
          </cell>
          <cell r="C3211" t="str">
            <v>UN</v>
          </cell>
          <cell r="D3211">
            <v>19.57</v>
          </cell>
        </row>
        <row r="3212">
          <cell r="A3212">
            <v>13348</v>
          </cell>
          <cell r="B3212" t="str">
            <v>ARRUELA  EM ACO GALVANIZADO, DIAMETRO EXTERNO = 35MM, ESPESSURA = 3MM, DIAMETRO DO FURO= 18MM</v>
          </cell>
          <cell r="C3212" t="str">
            <v>UN</v>
          </cell>
          <cell r="D3212">
            <v>0.43</v>
          </cell>
        </row>
        <row r="3213">
          <cell r="A3213">
            <v>13354</v>
          </cell>
          <cell r="B3213" t="str">
            <v>CHAVE PARTIDA DIRETA P/MOTOR TRIFASICO 7,50CV/380V, C/FUSIVEIS DIAZED E BOTAO LIGA-DESLIGA TIPO GPS SIEMENS OU EQUIV</v>
          </cell>
          <cell r="C3213" t="str">
            <v>UN</v>
          </cell>
          <cell r="D3213">
            <v>255.95</v>
          </cell>
        </row>
        <row r="3214">
          <cell r="A3214">
            <v>13356</v>
          </cell>
          <cell r="B3214" t="str">
            <v>TUBO ACO INDUSTRIAL DN 2" (50,8 MM) E=1,50MM, PESO= 1,8237 KG/M</v>
          </cell>
          <cell r="C3214" t="str">
            <v>M</v>
          </cell>
          <cell r="D3214">
            <v>43.37</v>
          </cell>
        </row>
        <row r="3215">
          <cell r="A3215">
            <v>13360</v>
          </cell>
          <cell r="B3215" t="str">
            <v>DIVISORIA CEGA (N1) - PAINEL MSO/COMEIA E=35MM - PERFIS SIMPLES ALUMINIO ANOD NAT - COLOCADA</v>
          </cell>
          <cell r="C3215" t="str">
            <v>M2</v>
          </cell>
          <cell r="D3215">
            <v>98.35</v>
          </cell>
        </row>
        <row r="3216">
          <cell r="A3216">
            <v>13361</v>
          </cell>
          <cell r="B3216" t="str">
            <v>DIVISORIA (N2) PAINEL/VIDRO - PAINEL MSO/COMEIA E=35MM - PERFIS SIMPLES ALUMINIO ANOD NAT - COLOCADA</v>
          </cell>
          <cell r="C3216" t="str">
            <v>M2</v>
          </cell>
          <cell r="D3216">
            <v>113.71</v>
          </cell>
        </row>
        <row r="3217">
          <cell r="A3217">
            <v>13365</v>
          </cell>
          <cell r="B3217" t="str">
            <v>ROLO COMPACTADOR VIBRATORIO TANDEM, ACO LISO, POTENCIA 45 HP, PESO OPERACIONAL MAXIMO 4,0 T</v>
          </cell>
          <cell r="C3217" t="str">
            <v>UN</v>
          </cell>
          <cell r="D3217">
            <v>178477.59</v>
          </cell>
        </row>
        <row r="3218">
          <cell r="A3218">
            <v>13369</v>
          </cell>
          <cell r="B3218" t="str">
            <v>CHAVE SECCIONADORA FUSIVEL TRIPOLAR, MANOBRA C/ CARGA, 160A/500V P/ FUSIVEIS NH TAMANHO 00 CORRENTE NOMINAL ATE 160A, TIPO 3 NP 4080 DA SIEMENS OU EQUIV</v>
          </cell>
          <cell r="C3218" t="str">
            <v>UN</v>
          </cell>
          <cell r="D3218">
            <v>119.02</v>
          </cell>
        </row>
        <row r="3219">
          <cell r="A3219">
            <v>13370</v>
          </cell>
          <cell r="B3219" t="str">
            <v>CHAVE SECCIONADORA FUSIVEL TRIPOLAR, MANOBRA C/ CARGA, 250A/500V P/ FUSIVEIS NH TAMANHO 1 CORRENTE NOMINAL ATE 250A, TIPO 3 NN 2200 DA SIEMENS OU EQUIV</v>
          </cell>
          <cell r="C3219" t="str">
            <v>UN</v>
          </cell>
          <cell r="D3219">
            <v>146.19</v>
          </cell>
        </row>
        <row r="3220">
          <cell r="A3220">
            <v>13373</v>
          </cell>
          <cell r="B3220" t="str">
            <v>BASE P/ FUSIVEIS NH TAMANHO 00, DE 6 A 160A, TIPO 3 NH 3 030-Z DA SIEMENS OU EQUIV</v>
          </cell>
          <cell r="C3220" t="str">
            <v>UN</v>
          </cell>
          <cell r="D3220">
            <v>10.16</v>
          </cell>
        </row>
        <row r="3221">
          <cell r="A3221">
            <v>13374</v>
          </cell>
          <cell r="B3221" t="str">
            <v>BASE P/ FUSIVEIS NH TAMANHO 01, DE 40 A 250A, TIPO 3 NH 3 230-Z DA SIEMENS OU EQUIV</v>
          </cell>
          <cell r="C3221" t="str">
            <v>UN</v>
          </cell>
          <cell r="D3221">
            <v>28.92</v>
          </cell>
        </row>
        <row r="3222">
          <cell r="A3222">
            <v>13382</v>
          </cell>
          <cell r="B3222" t="str">
            <v>!EM PROCESSO DE DESATIVACAO! LUMINARIA FECHADA P/ ILUMINACAO PUBLICA, TIPO ABL 50/F OU EQUIV, P/ LAMPADA A VAPOR DE MERCURIO 400W</v>
          </cell>
          <cell r="C3222" t="str">
            <v>UN</v>
          </cell>
          <cell r="D3222">
            <v>151.6</v>
          </cell>
        </row>
        <row r="3223">
          <cell r="A3223">
            <v>13388</v>
          </cell>
          <cell r="B3223" t="str">
            <v>SOLDA EM BARRA DE ESTANHO-CHUMBO 50/50</v>
          </cell>
          <cell r="C3223" t="str">
            <v>KG</v>
          </cell>
          <cell r="D3223">
            <v>58.59</v>
          </cell>
        </row>
        <row r="3224">
          <cell r="A3224">
            <v>13390</v>
          </cell>
          <cell r="B3224" t="str">
            <v>REFLETOR REDONDO EM ALUMINIO ANODIZADO PARA LAMPADA VAPOR DE MERCURIO/SODIO, CORPO EM ALUMINIO COM PINTURA EPOXI, PARA LAMPADA E-27 DE 300 W, COM SUPORTE REDONDO E ALCA REGULAVEL PARA FIXACAO.</v>
          </cell>
          <cell r="C3224" t="str">
            <v>UN</v>
          </cell>
          <cell r="D3224">
            <v>55.04</v>
          </cell>
        </row>
        <row r="3225">
          <cell r="A3225">
            <v>13393</v>
          </cell>
          <cell r="B3225" t="str">
            <v>QUADRO DE DISTRIBUICAO COM BARRAMENTO TRIFASICO, DE EMBUTIR, EM CHAPA DE ACO GALVANIZADO, PARA 12 DISJUNTORES DIN, 100 A</v>
          </cell>
          <cell r="C3225" t="str">
            <v>UN</v>
          </cell>
          <cell r="D3225">
            <v>234.8</v>
          </cell>
        </row>
        <row r="3226">
          <cell r="A3226">
            <v>13395</v>
          </cell>
          <cell r="B3226" t="str">
            <v>QUADRO DE DISTRIBUICAO COM BARRAMENTO TRIFASICO, DE EMBUTIR, EM CHAPA DE ACO GALVANIZADO, PARA 18 DISJUNTORES DIN, 100 A</v>
          </cell>
          <cell r="C3226" t="str">
            <v>UN</v>
          </cell>
          <cell r="D3226">
            <v>281.55</v>
          </cell>
        </row>
        <row r="3227">
          <cell r="A3227">
            <v>13396</v>
          </cell>
          <cell r="B3227" t="str">
            <v>QUADRO DE DISTRIBUICAO COM BARRAMENTO TRIFASICO, DE EMBUTIR, EM CHAPA DE ACO GALVANIZADO, PARA 28 DISJUNTORES DIN, 100 A</v>
          </cell>
          <cell r="C3227" t="str">
            <v>UN</v>
          </cell>
          <cell r="D3227">
            <v>602.57000000000005</v>
          </cell>
        </row>
        <row r="3228">
          <cell r="A3228">
            <v>13397</v>
          </cell>
          <cell r="B3228" t="str">
            <v>QUADRO DE DISTRIBUICAO COM BARRAMENTO TRIFASICO, DE EMBUTIR, EM CHAPA DE ACO GALVANIZADO, PARA 30 DISJUNTORES DIN, 100 A</v>
          </cell>
          <cell r="C3228" t="str">
            <v>UN</v>
          </cell>
          <cell r="D3228">
            <v>609.04</v>
          </cell>
        </row>
        <row r="3229">
          <cell r="A3229">
            <v>13399</v>
          </cell>
          <cell r="B3229" t="str">
            <v>QUADRO DE DISTRIBUICAO SEM BARRAMENTO, COM PORTA, DE EMBUTIR, EM CHAPA DE ACO GALVANIZADO, PARA 3 DISJUNTORES NEMA</v>
          </cell>
          <cell r="C3229" t="str">
            <v>UN</v>
          </cell>
          <cell r="D3229">
            <v>25.8</v>
          </cell>
        </row>
        <row r="3230">
          <cell r="A3230">
            <v>13400</v>
          </cell>
          <cell r="B3230" t="str">
            <v>!EM PROCESSO DE DESATIVACAO! QUADRO DE DISTRIBUICAO DE EMBUTIR SEM BARRAMENTO P/ 6 DISJUNTORES UNIPOLARES, S/ PORTA, EM CHAPA DE ACO GALV,</v>
          </cell>
          <cell r="C3230" t="str">
            <v>UN</v>
          </cell>
          <cell r="D3230">
            <v>31.29</v>
          </cell>
        </row>
        <row r="3231">
          <cell r="A3231">
            <v>13408</v>
          </cell>
          <cell r="B3231" t="str">
            <v>ADITIVO SUPERPLASTIFICANTE DE PEGA NORMAL PARA CONCRETO (TAMBOR 200 KG)</v>
          </cell>
          <cell r="C3231" t="str">
            <v>200KG</v>
          </cell>
          <cell r="D3231">
            <v>1877.42</v>
          </cell>
        </row>
        <row r="3232">
          <cell r="A3232">
            <v>13415</v>
          </cell>
          <cell r="B3232" t="str">
            <v>TORNEIRA CROMADA DE MESA PARA LAVATORIO, PADRAO POPULAR, 1/2 " OU 3/4 " (REF 1193)</v>
          </cell>
          <cell r="C3232" t="str">
            <v>UN</v>
          </cell>
          <cell r="D3232">
            <v>44.9</v>
          </cell>
        </row>
        <row r="3233">
          <cell r="A3233">
            <v>13416</v>
          </cell>
          <cell r="B3233" t="str">
            <v>TORNEIRA CROMADA DE PAREDE PARA COZINHA SEM AREJADOR, PADRAO POPULAR, 1/2 " OU 3/4 " (REF 1158)</v>
          </cell>
          <cell r="C3233" t="str">
            <v>UN</v>
          </cell>
          <cell r="D3233">
            <v>37.18</v>
          </cell>
        </row>
        <row r="3234">
          <cell r="A3234">
            <v>13417</v>
          </cell>
          <cell r="B3234" t="str">
            <v>TORNEIRA CROMADA SEM BICO PARA TANQUE 1/2 " OU 3/4 " (REF 1143)</v>
          </cell>
          <cell r="C3234" t="str">
            <v>UN</v>
          </cell>
          <cell r="D3234">
            <v>32.799999999999997</v>
          </cell>
        </row>
        <row r="3235">
          <cell r="A3235">
            <v>13418</v>
          </cell>
          <cell r="B3235" t="str">
            <v>TORNEIRA CROMADA CURTA SEM BICO PARA TANQUE, PADRAO POPULAR, 1/2 " OU 3/4 " (REF 1140)</v>
          </cell>
          <cell r="C3235" t="str">
            <v>UN</v>
          </cell>
          <cell r="D3235">
            <v>14.9</v>
          </cell>
        </row>
        <row r="3236">
          <cell r="A3236">
            <v>13441</v>
          </cell>
          <cell r="B3236" t="str">
            <v>!EM PROCESSO DE DESATIVACAO! CAMINHONETE CABINE SIMPLES, MOTOR FLEX, 4 X 2, APENAS COM OS EQUIPAMENTOS DE SERIE</v>
          </cell>
          <cell r="C3236" t="str">
            <v>UN</v>
          </cell>
          <cell r="D3236">
            <v>71000</v>
          </cell>
        </row>
        <row r="3237">
          <cell r="A3237">
            <v>13447</v>
          </cell>
          <cell r="B3237" t="str">
            <v>MARTELO PERFURADOR PNEUMATICO MANUAL, DE SUPERFICIE, COM AVANCO DE COLUNA, PESO DE 22 KG</v>
          </cell>
          <cell r="C3237" t="str">
            <v>UN</v>
          </cell>
          <cell r="D3237">
            <v>32596.97</v>
          </cell>
        </row>
        <row r="3238">
          <cell r="A3238">
            <v>13456</v>
          </cell>
          <cell r="B3238" t="str">
            <v>CAVALO MECANICO TRACAO 4X2, PESO BRUTO TOTAL 16000 KG, CAPACIDADE MAXIMA DE TRACAO 48300 KG, POTENCIA 360 CV (INCLUI CABINE E CHASSI, NAO INCLUI SEMIRREBOQUE)</v>
          </cell>
          <cell r="C3238" t="str">
            <v>UN</v>
          </cell>
          <cell r="D3238">
            <v>263898.65999999997</v>
          </cell>
        </row>
        <row r="3239">
          <cell r="A3239">
            <v>13457</v>
          </cell>
          <cell r="B3239" t="str">
            <v>PLACA VIBRATORIA REVERSIVEL COM MOTOR A DIESEL DE 7 HP (7 CV), FORCA DE IMPACTO MAXIMO DE *30,5* KN (*3050* KGF)</v>
          </cell>
          <cell r="C3239" t="str">
            <v>UN</v>
          </cell>
          <cell r="D3239">
            <v>9057.9699999999993</v>
          </cell>
        </row>
        <row r="3240">
          <cell r="A3240">
            <v>13458</v>
          </cell>
          <cell r="B3240" t="str">
            <v>COMPACTADOR DE SOLOS DE PERCURSAO (SOQUETE) COM MOTOR A GASOLINA 4 TEMPOS DE 4 HP (4 CV)</v>
          </cell>
          <cell r="C3240" t="str">
            <v>UN</v>
          </cell>
          <cell r="D3240">
            <v>15489.13</v>
          </cell>
        </row>
        <row r="3241">
          <cell r="A3241">
            <v>13467</v>
          </cell>
          <cell r="B3241" t="str">
            <v>ROLO COMPACTADOR VIBRATORIO DE UM CILINDRO LISO DE ACO, POTENCIA 110 HP, PESO OPERACIONAL 13,3 T, LARGURA TRABALHO 2,13 M</v>
          </cell>
          <cell r="C3241" t="str">
            <v>UN</v>
          </cell>
          <cell r="D3241">
            <v>302145.91999999998</v>
          </cell>
        </row>
        <row r="3242">
          <cell r="A3242">
            <v>13468</v>
          </cell>
          <cell r="B3242" t="str">
            <v>ROLO COMPACTADOR VIBRATORIO TANDEM, ACO LISO, POTENCIA 31 HP, PESO OPERACIONAL MAXIMO 2,46 T</v>
          </cell>
          <cell r="C3242" t="str">
            <v>UN</v>
          </cell>
          <cell r="D3242">
            <v>157965.88</v>
          </cell>
        </row>
        <row r="3243">
          <cell r="A3243">
            <v>13469</v>
          </cell>
          <cell r="B3243" t="str">
            <v>ROLO COMPACTADOR PE DE CARNEIRO VIBRATORIO PARA SOLOS, POTENCIA 110 HP, PESO OPERACIONAL MAXIMO 13,05 T, IMPACTO DINAMICO 38,4 T, LARGURA DE TRABALHO 2,13 M</v>
          </cell>
          <cell r="C3243" t="str">
            <v>UN</v>
          </cell>
          <cell r="D3243">
            <v>309227.45</v>
          </cell>
        </row>
        <row r="3244">
          <cell r="A3244">
            <v>13470</v>
          </cell>
          <cell r="B3244" t="str">
            <v>ROLO COMPACTADOR DE PNEUS (7 PNEUS), ESTATICO, PRESSAO VARIAVEL, POTENCIA 130CV, PESO OPERACIONAL SEM/COM LASTRO 8,5/25 T, LARGURA DE ROLAGEM 2,28 M</v>
          </cell>
          <cell r="C3244" t="str">
            <v>UN</v>
          </cell>
          <cell r="D3244">
            <v>355021.45</v>
          </cell>
        </row>
        <row r="3245">
          <cell r="A3245">
            <v>13475</v>
          </cell>
          <cell r="B3245" t="str">
            <v>VIBRADOR DE IMERSAO, DIAMETRO DA PONTEIRA DE *45* MM, COM MOTOR 4 TEMPOS A GASOLINA DE 5,5 HP (5,5 CV)</v>
          </cell>
          <cell r="C3245" t="str">
            <v>UN</v>
          </cell>
          <cell r="D3245">
            <v>2754.1</v>
          </cell>
        </row>
        <row r="3246">
          <cell r="A3246">
            <v>13476</v>
          </cell>
          <cell r="B3246" t="str">
            <v>VIBROACABADORA DE ASFALTO SOBRE ESTEIRAS, LARG. PAVIM. 2,60 M A 5,75 M, POT. 110 HP, CAP. 450 T/ H</v>
          </cell>
          <cell r="C3246" t="str">
            <v>UN</v>
          </cell>
          <cell r="D3246">
            <v>727026.14</v>
          </cell>
        </row>
        <row r="3247">
          <cell r="A3247">
            <v>13521</v>
          </cell>
          <cell r="B3247" t="str">
            <v>PLACA DE ACO ESMALTADA PARA  IDENTIFICACAO DE RUA, *45 CM X 20* CM</v>
          </cell>
          <cell r="C3247" t="str">
            <v>UN</v>
          </cell>
          <cell r="D3247">
            <v>99</v>
          </cell>
        </row>
        <row r="3248">
          <cell r="A3248">
            <v>13532</v>
          </cell>
          <cell r="B3248" t="str">
            <v>VEICULO TIPO  MINI FURGAO COM MOTOR ENTRE *1.4 A 1.6* FLEX, 2 PORTAS</v>
          </cell>
          <cell r="C3248" t="str">
            <v>UN</v>
          </cell>
          <cell r="D3248">
            <v>46176.31</v>
          </cell>
        </row>
        <row r="3249">
          <cell r="A3249">
            <v>13533</v>
          </cell>
          <cell r="B3249" t="str">
            <v>GRUPO DE SOLDAGEM COM GERADOR A DIESEL 30 CV, PARA SOLDA ELETRICA, SOBRE DUAS RODAS</v>
          </cell>
          <cell r="C3249" t="str">
            <v>UN</v>
          </cell>
          <cell r="D3249">
            <v>96406.32</v>
          </cell>
        </row>
        <row r="3250">
          <cell r="A3250">
            <v>13587</v>
          </cell>
          <cell r="B3250" t="str">
            <v>MEIA CANA DE MADEIRA PINUS OU EQUIVALENTE DA REGIAO, ACABAMENTO PARA FORRO PAULISTA, *2,5 X 2,5* CM</v>
          </cell>
          <cell r="C3250" t="str">
            <v>M</v>
          </cell>
          <cell r="D3250">
            <v>1.75</v>
          </cell>
        </row>
        <row r="3251">
          <cell r="A3251">
            <v>13600</v>
          </cell>
          <cell r="B3251" t="str">
            <v>ROLO COMPACTADOR VIBRATORIO DE UM CILINDRO LISO DE ACO, POTENCIA 125 HP, PESO SEM/COM LASTRO 10,75/12,92 T, IMPACTO DINAMICO 31,5/18,5 T, LARGURA TRABALHO 2,15 M</v>
          </cell>
          <cell r="C3251" t="str">
            <v>UN</v>
          </cell>
          <cell r="D3251">
            <v>283261.77</v>
          </cell>
        </row>
        <row r="3252">
          <cell r="A3252">
            <v>13606</v>
          </cell>
          <cell r="B3252" t="str">
            <v>VIBROACABADORA DE ASFALTO SOBRE RODAS, LARGURA DE PAVIMENTACAO DE 1,70 A 4,20 M, POTENCIA 78 KW/105 HP, CAPACIDADE 300 T/H</v>
          </cell>
          <cell r="C3252" t="str">
            <v>UN</v>
          </cell>
          <cell r="D3252">
            <v>780376.2</v>
          </cell>
        </row>
        <row r="3253">
          <cell r="A3253">
            <v>13617</v>
          </cell>
          <cell r="B3253" t="str">
            <v>CAMINHONETE CABINE SIMPLES COM MOTOR 1.6 FLEX, CAMBIO  MANUAL, POTENCIA 101/104 CV, 2 PORTAS</v>
          </cell>
          <cell r="C3253" t="str">
            <v>UN</v>
          </cell>
          <cell r="D3253">
            <v>42139.48</v>
          </cell>
        </row>
        <row r="3254">
          <cell r="A3254">
            <v>13708</v>
          </cell>
          <cell r="B3254" t="str">
            <v>CHAVE PARTIDA DIRETA TRIFASICA P/ MOTOR 5CV-380V C/ FUSIVEL DIAZED 20A</v>
          </cell>
          <cell r="C3254" t="str">
            <v>UN</v>
          </cell>
          <cell r="D3254">
            <v>353.3</v>
          </cell>
        </row>
        <row r="3255">
          <cell r="A3255">
            <v>13709</v>
          </cell>
          <cell r="B3255" t="str">
            <v>CHAVE ESTRELA TRIANGULO TRIFASICA P/ MOTOR 15CV (380V) P/ FUSIVEL DIAZED 35A</v>
          </cell>
          <cell r="C3255" t="str">
            <v>UN</v>
          </cell>
          <cell r="D3255">
            <v>295.22000000000003</v>
          </cell>
        </row>
        <row r="3256">
          <cell r="A3256">
            <v>13726</v>
          </cell>
          <cell r="B3256" t="str">
            <v>VASSOURA MECANICA REBOCAVEL COM ESCOVA CILINDRICA LARGURA UTIL DE VARRIMENTO = 2,44M</v>
          </cell>
          <cell r="C3256" t="str">
            <v>UN</v>
          </cell>
          <cell r="D3256">
            <v>38397.949999999997</v>
          </cell>
        </row>
        <row r="3257">
          <cell r="A3257">
            <v>13741</v>
          </cell>
          <cell r="B3257" t="str">
            <v>MEDIDOR DE NIVEL ESTATICO E DINAMICO PARA POCO, COMPRIMENTO DE 200 M</v>
          </cell>
          <cell r="C3257" t="str">
            <v>UN</v>
          </cell>
          <cell r="D3257">
            <v>1718.76</v>
          </cell>
        </row>
        <row r="3258">
          <cell r="A3258">
            <v>13761</v>
          </cell>
          <cell r="B3258" t="str">
            <v>APARELHO CORTE OXI-ACETILENO PARA SOLDA E CORTE CONTENDO MACARICO SOLDA, BICO DE CORTE, CILINDROS, REGULADORES, MANGUEIRAS E CARRINHO</v>
          </cell>
          <cell r="C3258" t="str">
            <v>UN</v>
          </cell>
          <cell r="D3258">
            <v>2688.23</v>
          </cell>
        </row>
        <row r="3259">
          <cell r="A3259">
            <v>13803</v>
          </cell>
          <cell r="B3259" t="str">
            <v>COMPRESSOR DE AR REBOCAVEL, VAZAO *89* PCM, PRESSAO EFETIVA DE TRABALHO *102* PSI, MOTOR DIESEL, POTENCIA *20* CV</v>
          </cell>
          <cell r="C3259" t="str">
            <v>UN</v>
          </cell>
          <cell r="D3259">
            <v>47097</v>
          </cell>
        </row>
        <row r="3260">
          <cell r="A3260">
            <v>13836</v>
          </cell>
          <cell r="B3260" t="str">
            <v>MAQUINA EXTRUSORA DE CONCRETO PARA GUIAS E SARJETAS, COM MOTOR A DIESEL DE 14 CV</v>
          </cell>
          <cell r="C3260" t="str">
            <v>UN</v>
          </cell>
          <cell r="D3260">
            <v>29922.98</v>
          </cell>
        </row>
        <row r="3261">
          <cell r="A3261">
            <v>13860</v>
          </cell>
          <cell r="B3261" t="str">
            <v>VEICULO DE PASSEIO COM MOTOR 1.6 FLEX, POTENCIA 101/104 CV, 4 PORTAS</v>
          </cell>
          <cell r="C3261" t="str">
            <v>UN</v>
          </cell>
          <cell r="D3261">
            <v>42458.68</v>
          </cell>
        </row>
        <row r="3262">
          <cell r="A3262">
            <v>13877</v>
          </cell>
          <cell r="B3262" t="str">
            <v>FRESADORA DE ASFALTO A FRIO SOBRE RODAS, LARG. FRESAGEM 1,00 M, POT. 155 KW/208 HP</v>
          </cell>
          <cell r="C3262" t="str">
            <v>UN</v>
          </cell>
          <cell r="D3262">
            <v>1052357.2</v>
          </cell>
        </row>
        <row r="3263">
          <cell r="A3263">
            <v>13881</v>
          </cell>
          <cell r="B3263" t="str">
            <v>ROLO COMPACTADOR VIBRATORIO TANDEM, ACO LISO, POTENCIA 15,2 HP, PESO OPERACIONAL 2,00 T, IMPACTO DINAMICO 4,24 T</v>
          </cell>
          <cell r="C3263" t="str">
            <v>UN</v>
          </cell>
          <cell r="D3263">
            <v>113304.7</v>
          </cell>
        </row>
        <row r="3264">
          <cell r="A3264">
            <v>13883</v>
          </cell>
          <cell r="B3264" t="str">
            <v>USINA DE ASFALTO A FRIO, CAPACIDADE DE 30 A 40 T/H, ELETRICA, POTENCIA DE 30 CV</v>
          </cell>
          <cell r="C3264" t="str">
            <v>UN</v>
          </cell>
          <cell r="D3264">
            <v>93542.42</v>
          </cell>
        </row>
        <row r="3265">
          <cell r="A3265">
            <v>13887</v>
          </cell>
          <cell r="B3265" t="str">
            <v>DISCO DE CORTE DIAMANTADO SEGMENTADO PARA CONCRETO, DIAMETRO DE 350 MM, FURO DE 1 " (14 X 1 ")</v>
          </cell>
          <cell r="C3265" t="str">
            <v>UN</v>
          </cell>
          <cell r="D3265">
            <v>343.29</v>
          </cell>
        </row>
        <row r="3266">
          <cell r="A3266">
            <v>13891</v>
          </cell>
          <cell r="B3266" t="str">
            <v>BETONEIRA CAPACIDADE NOMINAL 400 L, CAPACIDADE DE MISTURA 310 L, MOTOR A GASOLINA POTENCIA 5,5 CV, SEM CARREGADOR</v>
          </cell>
          <cell r="C3266" t="str">
            <v>UN</v>
          </cell>
          <cell r="D3266">
            <v>4252.88</v>
          </cell>
        </row>
        <row r="3267">
          <cell r="A3267">
            <v>13892</v>
          </cell>
          <cell r="B3267" t="str">
            <v>USINA DE CONCRETO FIXA, CAPACIDADE NOMINAL DE 80 M3/H, SEM SILO</v>
          </cell>
          <cell r="C3267" t="str">
            <v>UN</v>
          </cell>
          <cell r="D3267">
            <v>630853.72</v>
          </cell>
        </row>
        <row r="3268">
          <cell r="A3268">
            <v>13894</v>
          </cell>
          <cell r="B3268" t="str">
            <v>USINA DE CONCRETO FIXA, CAPACIDADE NOMINAL DE 40 M3/H, SEM SILO</v>
          </cell>
          <cell r="C3268" t="str">
            <v>UN</v>
          </cell>
          <cell r="D3268">
            <v>382833.01</v>
          </cell>
        </row>
        <row r="3269">
          <cell r="A3269">
            <v>13895</v>
          </cell>
          <cell r="B3269" t="str">
            <v>USINA DE CONCRETO FIXA, CAPACIDADE NOMINAL DE 60 M3/H, SEM SILO</v>
          </cell>
          <cell r="C3269" t="str">
            <v>UN</v>
          </cell>
          <cell r="D3269">
            <v>514782.79</v>
          </cell>
        </row>
        <row r="3270">
          <cell r="A3270">
            <v>13896</v>
          </cell>
          <cell r="B3270" t="str">
            <v>VIBRADOR DE IMERSAO, DIAMETRO DA PONTEIRA DE *45* MM, COM MOTOR ELETRICO TRIFASICO DE 2 HP (2 CV)</v>
          </cell>
          <cell r="C3270" t="str">
            <v>UN</v>
          </cell>
          <cell r="D3270">
            <v>2260.94</v>
          </cell>
        </row>
        <row r="3271">
          <cell r="A3271">
            <v>13897</v>
          </cell>
          <cell r="B3271" t="str">
            <v>REGUA VIBRADORA DUPLA PARA CONCRETO A GASOLINA 5,5 HP, PESO DE 60 KG, COMPRIMENTO 4 M</v>
          </cell>
          <cell r="C3271" t="str">
            <v>UN</v>
          </cell>
          <cell r="D3271">
            <v>7717.43</v>
          </cell>
        </row>
        <row r="3272">
          <cell r="A3272">
            <v>13914</v>
          </cell>
          <cell r="B3272" t="str">
            <v>TALHA MANUAL DE CORRENTE, CAPACIDADE DE 1 T COM ELEVACAO DE 3 M</v>
          </cell>
          <cell r="C3272" t="str">
            <v>UN</v>
          </cell>
          <cell r="D3272">
            <v>660.86</v>
          </cell>
        </row>
        <row r="3273">
          <cell r="A3273">
            <v>13940</v>
          </cell>
          <cell r="B3273" t="str">
            <v>PNEU 14.00 X 24, 12 LONAS, G2, ARO 24", SEM CAMARA, PARA MOTONIVELADORA</v>
          </cell>
          <cell r="C3273" t="str">
            <v>UN</v>
          </cell>
          <cell r="D3273">
            <v>2180.3000000000002</v>
          </cell>
        </row>
        <row r="3274">
          <cell r="A3274">
            <v>13942</v>
          </cell>
          <cell r="B3274" t="str">
            <v>PNEU TIPO DIAGONAL COM CAMARA,  6.00 X 9,  10 LONAS, PARA DISTRIBUIDOR DE AGREGADOS</v>
          </cell>
          <cell r="C3274" t="str">
            <v>UN</v>
          </cell>
          <cell r="D3274">
            <v>358.95</v>
          </cell>
        </row>
        <row r="3275">
          <cell r="A3275">
            <v>13946</v>
          </cell>
          <cell r="B3275" t="str">
            <v>PNEU TIPO DIAGONAL COM CAMARA,  6.0 X 16,  2, 6 LONAS, PARA TRATOR</v>
          </cell>
          <cell r="C3275" t="str">
            <v>UN</v>
          </cell>
          <cell r="D3275">
            <v>314.24</v>
          </cell>
        </row>
        <row r="3276">
          <cell r="A3276">
            <v>13950</v>
          </cell>
          <cell r="B3276" t="str">
            <v>PNEU 215/75R 17.5, 12 LONAS, ARO 17.5", PARA  CAMINHAO TOCO</v>
          </cell>
          <cell r="C3276" t="str">
            <v>UN</v>
          </cell>
          <cell r="D3276">
            <v>766</v>
          </cell>
        </row>
        <row r="3277">
          <cell r="A3277">
            <v>13954</v>
          </cell>
          <cell r="B3277" t="str">
            <v>POLIDORA DE PISO (POLITRIZ) ELETRICA, MOTOR MONOFASICO DE 4 HP, PESO DE 100 KG, DIAMETRO DO TRABALHO DE 450 MM</v>
          </cell>
          <cell r="C3277" t="str">
            <v>UN</v>
          </cell>
          <cell r="D3277">
            <v>8462.1</v>
          </cell>
        </row>
        <row r="3278">
          <cell r="A3278">
            <v>13955</v>
          </cell>
          <cell r="B3278" t="str">
            <v>MOTOSSERRA PORTATIL COM MOTOR A GASOLINA DE *60* CC</v>
          </cell>
          <cell r="C3278" t="str">
            <v>UN</v>
          </cell>
          <cell r="D3278">
            <v>2127.27</v>
          </cell>
        </row>
        <row r="3279">
          <cell r="A3279">
            <v>13983</v>
          </cell>
          <cell r="B3279" t="str">
            <v>TORNEIRA CROMADA DE PAREDE PARA COZINHA COM AREJADOR, PADRAO POPULAR, 1/2 " OU 3/4 " (REF 1159)</v>
          </cell>
          <cell r="C3279" t="str">
            <v>UN</v>
          </cell>
          <cell r="D3279">
            <v>46.11</v>
          </cell>
        </row>
        <row r="3280">
          <cell r="A3280">
            <v>13984</v>
          </cell>
          <cell r="B3280" t="str">
            <v>TORNEIRA CROMADA CURTA SEM BICO PARA USO GERAL  1/2 " OU 3/4 " (REF 1152)</v>
          </cell>
          <cell r="C3280" t="str">
            <v>UN</v>
          </cell>
          <cell r="D3280">
            <v>37.28</v>
          </cell>
        </row>
        <row r="3281">
          <cell r="A3281">
            <v>14013</v>
          </cell>
          <cell r="B3281" t="str">
            <v>BOMBA TRIPLEX COM MOTOR A DIESEL, NACIONAL, DIAMETRO DE SUCCAO DE 2 1/2''</v>
          </cell>
          <cell r="C3281" t="str">
            <v>UN</v>
          </cell>
          <cell r="D3281">
            <v>111496.9</v>
          </cell>
        </row>
        <row r="3282">
          <cell r="A3282">
            <v>14041</v>
          </cell>
          <cell r="B3282" t="str">
            <v>CONCRETO USINADO CONVENCIONAL (NAO BOMBEAVEL) CLASSE DE RESISTENCIA C10, COM BRITA 1 E 2, SLUMP = 80 MM +/- 10 MM (NBR 8953)</v>
          </cell>
          <cell r="C3282" t="str">
            <v>M3</v>
          </cell>
          <cell r="D3282">
            <v>295.92</v>
          </cell>
        </row>
        <row r="3283">
          <cell r="A3283">
            <v>14052</v>
          </cell>
          <cell r="B3283" t="str">
            <v>CONDULETE DE ALUMINIO TIPO B, PARA ELETRODUTO ROSCAVEL DE 1/2", COM TAMPA CEGA</v>
          </cell>
          <cell r="C3283" t="str">
            <v>UN</v>
          </cell>
          <cell r="D3283">
            <v>6.71</v>
          </cell>
        </row>
        <row r="3284">
          <cell r="A3284">
            <v>14053</v>
          </cell>
          <cell r="B3284" t="str">
            <v>CONDULETE DE ALUMINIO TIPO B, PARA ELETRODUTO ROSCAVEL DE 3/4", COM TAMPA CEGA</v>
          </cell>
          <cell r="C3284" t="str">
            <v>UN</v>
          </cell>
          <cell r="D3284">
            <v>6.81</v>
          </cell>
        </row>
        <row r="3285">
          <cell r="A3285">
            <v>14054</v>
          </cell>
          <cell r="B3285" t="str">
            <v>CONDULETE DE ALUMINIO TIPO B, PARA ELETRODUTO ROSCAVEL DE 1", COM TAMPA CEGA</v>
          </cell>
          <cell r="C3285" t="str">
            <v>UN</v>
          </cell>
          <cell r="D3285">
            <v>8.7200000000000006</v>
          </cell>
        </row>
        <row r="3286">
          <cell r="A3286">
            <v>14055</v>
          </cell>
          <cell r="B3286" t="str">
            <v>CAIXA DE PASSAGEM N 6, DE EMBUTIR, PADRAO TELEBRAS, DIMENSOES 120 X 120 X 12 CM, EM CHAPA DE ACO GALVANIZADO</v>
          </cell>
          <cell r="C3286" t="str">
            <v>UN</v>
          </cell>
          <cell r="D3286">
            <v>631.58000000000004</v>
          </cell>
        </row>
        <row r="3287">
          <cell r="A3287">
            <v>14056</v>
          </cell>
          <cell r="B3287" t="str">
            <v>CHAVE PARTIDA DIRETA TRIFASICA P/ MOTOR 30CV-220V C/ FUSIVEL NH 160A</v>
          </cell>
          <cell r="C3287" t="str">
            <v>UN</v>
          </cell>
          <cell r="D3287">
            <v>2149.1999999999998</v>
          </cell>
        </row>
        <row r="3288">
          <cell r="A3288">
            <v>14057</v>
          </cell>
          <cell r="B3288" t="str">
            <v>CHAVE PARTIDA DIRETA TRIFASICA P/ MOTOR 5CV-220V C/ FUSIVEL DIAZED 35A</v>
          </cell>
          <cell r="C3288" t="str">
            <v>UN</v>
          </cell>
          <cell r="D3288">
            <v>334.37</v>
          </cell>
        </row>
        <row r="3289">
          <cell r="A3289">
            <v>14058</v>
          </cell>
          <cell r="B3289" t="str">
            <v>CHAVE PARTIDA DIRETA TRIFASICA P/ MOTOR 10CV-220V C/ FUSIVEL DIAZED 63A</v>
          </cell>
          <cell r="C3289" t="str">
            <v>UN</v>
          </cell>
          <cell r="D3289">
            <v>324.48</v>
          </cell>
        </row>
        <row r="3290">
          <cell r="A3290">
            <v>14077</v>
          </cell>
          <cell r="B3290" t="str">
            <v>PERFIL ELASTOMERICO PRE-FORMADO EM EPMD, PARA JUNTA DE DILATACAO DE PISOS COM POUCA SOLICITACAO, 15 MM DE LARGURA, MOVIMENTACAO DE *11 A 19* MM</v>
          </cell>
          <cell r="C3290" t="str">
            <v>M</v>
          </cell>
          <cell r="D3290">
            <v>130.1</v>
          </cell>
        </row>
        <row r="3291">
          <cell r="A3291">
            <v>14112</v>
          </cell>
          <cell r="B3291" t="str">
            <v>TAMPAO FOFO SIMPLES COM BASE, CLASSE A15 CARGA MAX 1,5 T, *400 X 600* MM, REDE TELEFONE</v>
          </cell>
          <cell r="C3291" t="str">
            <v>UN</v>
          </cell>
          <cell r="D3291">
            <v>171.65</v>
          </cell>
        </row>
        <row r="3292">
          <cell r="A3292">
            <v>14146</v>
          </cell>
          <cell r="B3292" t="str">
            <v>FINCAPINO LONGO CALIBRE 22, CARGA FORTE (ACAO DIRETA)</v>
          </cell>
          <cell r="C3292" t="str">
            <v>CENTO</v>
          </cell>
          <cell r="D3292">
            <v>78.95</v>
          </cell>
        </row>
        <row r="3293">
          <cell r="A3293">
            <v>14147</v>
          </cell>
          <cell r="B3293" t="str">
            <v>PINO DE ACO COM ROSCA 1/4 ", COMPRIMENTO DA HASTE = 30 MM E ROSCA = 20 MM (ACAO DIRETA)</v>
          </cell>
          <cell r="C3293" t="str">
            <v>CENTO</v>
          </cell>
          <cell r="D3293">
            <v>61.85</v>
          </cell>
        </row>
        <row r="3294">
          <cell r="A3294">
            <v>14148</v>
          </cell>
          <cell r="B3294" t="str">
            <v>PORCA UNIAO/JUNCAO ZINCADA SEXTAVADA 1/4 ", CHAVE 7/16 ", COMPRIMENTO = 25 MM</v>
          </cell>
          <cell r="C3294" t="str">
            <v>UN</v>
          </cell>
          <cell r="D3294">
            <v>1.05</v>
          </cell>
        </row>
        <row r="3295">
          <cell r="A3295">
            <v>14149</v>
          </cell>
          <cell r="B3295" t="str">
            <v>SUPORTE "Y" PARA FITA PERFURADA</v>
          </cell>
          <cell r="C3295" t="str">
            <v>CENTO</v>
          </cell>
          <cell r="D3295">
            <v>220.09</v>
          </cell>
        </row>
        <row r="3296">
          <cell r="A3296">
            <v>14151</v>
          </cell>
          <cell r="B3296" t="str">
            <v>FITA METALICA GRAVADA, L = 17 MM, ROLO DE 25 M, CARGA RECOMENDADA = *120* KGF</v>
          </cell>
          <cell r="C3296" t="str">
            <v>UN</v>
          </cell>
          <cell r="D3296">
            <v>56.74</v>
          </cell>
        </row>
        <row r="3297">
          <cell r="A3297">
            <v>14152</v>
          </cell>
          <cell r="B3297" t="str">
            <v>FITA METALICA PERFURADA, L = 17 MM, ROLO DE 30 M, CARGA RECOMENDADA = *19* KGF</v>
          </cell>
          <cell r="C3297" t="str">
            <v>UN</v>
          </cell>
          <cell r="D3297">
            <v>49.24</v>
          </cell>
        </row>
        <row r="3298">
          <cell r="A3298">
            <v>14153</v>
          </cell>
          <cell r="B3298" t="str">
            <v>FITA METALICA PERFURADA, L = *18* MM, ROLO DE 30 M, CARGA RECOMENDADA = *30* KGF</v>
          </cell>
          <cell r="C3298" t="str">
            <v>UN</v>
          </cell>
          <cell r="D3298">
            <v>64.14</v>
          </cell>
        </row>
        <row r="3299">
          <cell r="A3299">
            <v>14154</v>
          </cell>
          <cell r="B3299" t="str">
            <v>FITA METALICA PERFURADA, L = 25 MM, ROLO DE 30 M, CARGA RECOMENDADA = *222,5* KGF</v>
          </cell>
          <cell r="C3299" t="str">
            <v>UN</v>
          </cell>
          <cell r="D3299">
            <v>172.35</v>
          </cell>
        </row>
        <row r="3300">
          <cell r="A3300">
            <v>14157</v>
          </cell>
          <cell r="B3300" t="str">
            <v>JUNCAO 2 GARRAS PARA FITA PERFURADA</v>
          </cell>
          <cell r="C3300" t="str">
            <v>UN</v>
          </cell>
          <cell r="D3300">
            <v>1.46</v>
          </cell>
        </row>
        <row r="3301">
          <cell r="A3301">
            <v>14162</v>
          </cell>
          <cell r="B3301" t="str">
            <v>POSTE CONICO CONTINUO EM ACO GALVANIZADO, CURVO, BRACO SIMPLES, FLANGEADO, H = 9 M, DIAMETRO INFERIOR = *135* MM</v>
          </cell>
          <cell r="C3301" t="str">
            <v>UN</v>
          </cell>
          <cell r="D3301">
            <v>1149.24</v>
          </cell>
        </row>
        <row r="3302">
          <cell r="A3302">
            <v>14163</v>
          </cell>
          <cell r="B3302" t="str">
            <v>POSTE CONICO CONTINUO EM ACO GALVANIZADO, CURVO, BRACO DUPLO, FLANGEADO,  H = 9 M, DIAMETRO INFERIOR = *135* MM</v>
          </cell>
          <cell r="C3302" t="str">
            <v>UN</v>
          </cell>
          <cell r="D3302">
            <v>1353.24</v>
          </cell>
        </row>
        <row r="3303">
          <cell r="A3303">
            <v>14164</v>
          </cell>
          <cell r="B3303" t="str">
            <v>POSTE CONICO CONTINUO EM ACO GALVANIZADO, CURVO, BRACO DUPLO, ENGASTADO,  H = 9 M, DIAMETRO INFERIOR = *135* MM</v>
          </cell>
          <cell r="C3303" t="str">
            <v>UN</v>
          </cell>
          <cell r="D3303">
            <v>1190.6400000000001</v>
          </cell>
        </row>
        <row r="3304">
          <cell r="A3304">
            <v>14165</v>
          </cell>
          <cell r="B3304" t="str">
            <v>POSTE CONICO CONTINUO EM ACO GALVANIZADO, RETO, ENGASTADO,  H = 9 M, DIAMETRO INFERIOR = *145* MM</v>
          </cell>
          <cell r="C3304" t="str">
            <v>UN</v>
          </cell>
          <cell r="D3304">
            <v>1203.03</v>
          </cell>
        </row>
        <row r="3305">
          <cell r="A3305">
            <v>14166</v>
          </cell>
          <cell r="B3305" t="str">
            <v>POSTE CONICO CONTINUO EM ACO GALVANIZADO, RETO, ENGASTADO,  H = 7 M, DIAMETRO INFERIOR = *125* MM</v>
          </cell>
          <cell r="C3305" t="str">
            <v>UN</v>
          </cell>
          <cell r="D3305">
            <v>868.38</v>
          </cell>
        </row>
        <row r="3306">
          <cell r="A3306">
            <v>14170</v>
          </cell>
          <cell r="B3306" t="str">
            <v>TELHA DE ACO ZINCADO TRAPEZOIDAL AUTOPORTANTE, A = 120 MM, E = 0,95 MM, SEM PINTURA</v>
          </cell>
          <cell r="C3306" t="str">
            <v>M2</v>
          </cell>
          <cell r="D3306">
            <v>56.7</v>
          </cell>
        </row>
        <row r="3307">
          <cell r="A3307">
            <v>14171</v>
          </cell>
          <cell r="B3307" t="str">
            <v>TELHA DE ACO ZINCADO TRAPEZOIDAL AUTOPORTANTE, A = 120 MM, E = 0,95 MM, COM PINTURA ELETROSTATICA BRANCA EM 1 FACE</v>
          </cell>
          <cell r="C3307" t="str">
            <v>M2</v>
          </cell>
          <cell r="D3307">
            <v>64.17</v>
          </cell>
        </row>
        <row r="3308">
          <cell r="A3308">
            <v>14172</v>
          </cell>
          <cell r="B3308" t="str">
            <v>TELHA DE ACO ZINCADO TRAPEZOIDAL AUTOPORTANTE, A = 259 MM, E = 0,95 MM, SEM PINTURA</v>
          </cell>
          <cell r="C3308" t="str">
            <v>M2</v>
          </cell>
          <cell r="D3308">
            <v>60.51</v>
          </cell>
        </row>
        <row r="3309">
          <cell r="A3309">
            <v>14173</v>
          </cell>
          <cell r="B3309" t="str">
            <v>TELHA DE ACO ZINCADO TRAPEZOIDAL AUTOPORTANTE, A = 259 MM, E = 0,95 MM, COM PINTURA ELETROSTATICA BRANCA EM 1 FACE</v>
          </cell>
          <cell r="C3309" t="str">
            <v>M2</v>
          </cell>
          <cell r="D3309">
            <v>74.75</v>
          </cell>
        </row>
        <row r="3310">
          <cell r="A3310">
            <v>14185</v>
          </cell>
          <cell r="B3310" t="str">
            <v>AQUECEDOR DE AGUA ELETRICO  RESERVATORIO DE 700 L CILINDRICO EM COBRE, REFORCADO COM ACO CARBONO, MONOFASICO, TENSAO NOMINAL 220 V</v>
          </cell>
          <cell r="C3310" t="str">
            <v>UN</v>
          </cell>
          <cell r="D3310">
            <v>6567.74</v>
          </cell>
        </row>
        <row r="3311">
          <cell r="A3311">
            <v>14186</v>
          </cell>
          <cell r="B3311" t="str">
            <v>AQUECEDOR DE AGUA ELETRICO  RESERVATORIO DE 500 L CILINDRICO EM COBRE, REFORCADO COM ACO CARBONO, TRIFASICO, TENSAO NOMINAL 220/380/400 V, POTENCIA 24 KW</v>
          </cell>
          <cell r="C3311" t="str">
            <v>UN</v>
          </cell>
          <cell r="D3311">
            <v>5070.09</v>
          </cell>
        </row>
        <row r="3312">
          <cell r="A3312">
            <v>14211</v>
          </cell>
          <cell r="B3312" t="str">
            <v>CONTRA-PORCA SEXTAVADA, DIAMETRO NOMINAL 1 3/8", ALTURA 35 MM</v>
          </cell>
          <cell r="C3312" t="str">
            <v>UN</v>
          </cell>
          <cell r="D3312">
            <v>19.66</v>
          </cell>
        </row>
        <row r="3313">
          <cell r="A3313">
            <v>14221</v>
          </cell>
          <cell r="B3313" t="str">
            <v>PA CARREGADEIRA SOBRE RODAS, POTENCIA 152 HP, CAPACIDADE DA CACAMBA DE 1,53 A 2,30 M3, PESO OPERACIONAL DE 10216 KG</v>
          </cell>
          <cell r="C3313" t="str">
            <v>UN</v>
          </cell>
          <cell r="D3313">
            <v>223423.32</v>
          </cell>
        </row>
        <row r="3314">
          <cell r="A3314">
            <v>14250</v>
          </cell>
          <cell r="B3314" t="str">
            <v>TARIFA DE ENERGIA ELETRICA COMERCIAL, BAIXA TENSAO, RELATIVA AO CONSUMO DE ATE 100 KWH, INCLUINDO ICMS, PIS/PASEP E COFINS</v>
          </cell>
          <cell r="C3314" t="str">
            <v>KW/H</v>
          </cell>
          <cell r="D3314">
            <v>0.46</v>
          </cell>
        </row>
        <row r="3315">
          <cell r="A3315">
            <v>14252</v>
          </cell>
          <cell r="B3315" t="str">
            <v>MOTOBOMBA AUTOESCORVANTE MOTOR A GASOLINA, POTENCIA 6,0HP, BOCAIS 3" X 3", HM/Q = 5 MCA / 24 M3/H A 52,5 MCA / 5,0 M3/H</v>
          </cell>
          <cell r="C3315" t="str">
            <v>UN</v>
          </cell>
          <cell r="D3315">
            <v>1484.06</v>
          </cell>
        </row>
        <row r="3316">
          <cell r="A3316">
            <v>14254</v>
          </cell>
          <cell r="B3316" t="str">
            <v>GRUPO GERADOR DIESEL, SEM CARENAGEM, POTENCIA STANDART ENTRE 80 E 90 KVA, VELOCIDADE DE 1800 RPM, FREQUENCIA DE 60 HZ</v>
          </cell>
          <cell r="C3316" t="str">
            <v>UN</v>
          </cell>
          <cell r="D3316">
            <v>56548.99</v>
          </cell>
        </row>
        <row r="3317">
          <cell r="A3317">
            <v>14281</v>
          </cell>
          <cell r="B3317" t="str">
            <v>CHAVE SECCIONADORA TRIPOLAR 250A, 600V C/ FUSIVEIS NH 200A EM CAIXA BLINDADA EM ACO</v>
          </cell>
          <cell r="C3317" t="str">
            <v>UN</v>
          </cell>
          <cell r="D3317">
            <v>492.62</v>
          </cell>
        </row>
        <row r="3318">
          <cell r="A3318">
            <v>14282</v>
          </cell>
          <cell r="B3318" t="str">
            <v>CHAVE SECCIONADORA TRIPOLAR 400A, 600V C/ FUSIVEIS NH 400A EM CAIXA BLINDADA EM ACO</v>
          </cell>
          <cell r="C3318" t="str">
            <v>UN</v>
          </cell>
          <cell r="D3318">
            <v>631.12</v>
          </cell>
        </row>
        <row r="3319">
          <cell r="A3319">
            <v>14283</v>
          </cell>
          <cell r="B3319" t="str">
            <v>CHAVE SECCIONADORA TRIPOLAR 600A, 600V C/ FUSIVEIS NH 600A EM CAIXA BLINDADO EM ACO</v>
          </cell>
          <cell r="C3319" t="str">
            <v>UN</v>
          </cell>
          <cell r="D3319">
            <v>848.51</v>
          </cell>
        </row>
        <row r="3320">
          <cell r="A3320">
            <v>14385</v>
          </cell>
          <cell r="B3320" t="str">
            <v>CHAVE SECCIONADORA UNIPOLAR, ABERTURA EM CARGA C/ VARA, 15KV, 400A USO INTERNO</v>
          </cell>
          <cell r="C3320" t="str">
            <v>UN</v>
          </cell>
          <cell r="D3320">
            <v>280.49</v>
          </cell>
        </row>
        <row r="3321">
          <cell r="A3321">
            <v>14386</v>
          </cell>
          <cell r="B3321" t="str">
            <v>CHAVE SECCIONADORA TRIPOLAR, ABERTURA EM CARGA 15KV, 400A , C/ PUNHO</v>
          </cell>
          <cell r="C3321" t="str">
            <v>UN</v>
          </cell>
          <cell r="D3321">
            <v>980.87</v>
          </cell>
        </row>
        <row r="3322">
          <cell r="A3322">
            <v>14405</v>
          </cell>
          <cell r="B3322" t="str">
            <v>TANQUE DE ASFALTO ESTACIONARIO COM SERPENTINA, CAPACIDADE 30.000 L</v>
          </cell>
          <cell r="C3322" t="str">
            <v>UN</v>
          </cell>
          <cell r="D3322">
            <v>61318.41</v>
          </cell>
        </row>
        <row r="3323">
          <cell r="A3323">
            <v>14439</v>
          </cell>
          <cell r="B3323" t="str">
            <v>MADEIRA ROLICA SEM TRATAMENTO, EUCALIPTO OU EQUIVALENTE DA REGIAO, H = 6 M, D = 8 A 11 CM (PARA ESCORAMENTO)</v>
          </cell>
          <cell r="C3323" t="str">
            <v>M</v>
          </cell>
          <cell r="D3323">
            <v>1.96</v>
          </cell>
        </row>
        <row r="3324">
          <cell r="A3324">
            <v>14489</v>
          </cell>
          <cell r="B3324" t="str">
            <v>ROLO COMPACTADOR PE DE CARNEIRO VIBRATORIO, POTENCIA 125 HP, PESO OPERACIONAL SEM/COM LASTRO 11,95/13,30 T, IMPACTO DINAMICO 38,5/22,5 T, LARGURA DE TRABALHO 2,15 M</v>
          </cell>
          <cell r="C3324" t="str">
            <v>UN</v>
          </cell>
          <cell r="D3324">
            <v>292703.86</v>
          </cell>
        </row>
        <row r="3325">
          <cell r="A3325">
            <v>14511</v>
          </cell>
          <cell r="B3325" t="str">
            <v>ROLO COMPACTADOR DE PNEUS, ESTATICO, PRESSAO VARIAVEL, POTENCIA 110 HP, PESO SEM/COM LASTRO 10,8/27 T, LARGURA DE ROLAGEM 2,30 M</v>
          </cell>
          <cell r="C3325" t="str">
            <v>UN</v>
          </cell>
          <cell r="D3325">
            <v>350300.41</v>
          </cell>
        </row>
        <row r="3326">
          <cell r="A3326">
            <v>14513</v>
          </cell>
          <cell r="B3326" t="str">
            <v>ROLO COMPACTADOR PE DE CARNEIRO VIBRATORIO, POTENCIA 80 HP, PESO OPERACIONAL SEM/COM LASTRO 7,4/8,8 T, LARGURA DE TRABALHO 1,68 M</v>
          </cell>
          <cell r="C3326" t="str">
            <v>UN</v>
          </cell>
          <cell r="D3326">
            <v>219534.84</v>
          </cell>
        </row>
        <row r="3327">
          <cell r="A3327">
            <v>14525</v>
          </cell>
          <cell r="B3327" t="str">
            <v>ESCAVADEIRA HIDRAULICA SOBRE ESTEIRAS COM CACAMBA DE 1,20 M3, PESO OPERACIONAL 21 T, POTENCIA BRUTA 155 HP</v>
          </cell>
          <cell r="C3327" t="str">
            <v>UN</v>
          </cell>
          <cell r="D3327">
            <v>456125</v>
          </cell>
        </row>
        <row r="3328">
          <cell r="A3328">
            <v>14529</v>
          </cell>
          <cell r="B3328" t="str">
            <v>MARTELO PERFURADOR PNEUMATICO MANUAL, HASTE 25 X 75 MM, 21 KG</v>
          </cell>
          <cell r="C3328" t="str">
            <v>UN</v>
          </cell>
          <cell r="D3328">
            <v>18230.66</v>
          </cell>
        </row>
        <row r="3329">
          <cell r="A3329">
            <v>14531</v>
          </cell>
          <cell r="B3329" t="str">
            <v>MARTELO DEMOLIDOR PNEUMATICO MANUAL, COM REDUCAO DE VIBRACAO, PESO DE 21 KG</v>
          </cell>
          <cell r="C3329" t="str">
            <v>UN</v>
          </cell>
          <cell r="D3329">
            <v>14486.52</v>
          </cell>
        </row>
        <row r="3330">
          <cell r="A3330">
            <v>14534</v>
          </cell>
          <cell r="B3330" t="str">
            <v>MAQUINA MANUAL TIPO PRENSA PARA PRODUCAO DE BLOCOS E PAVIMENTOS DE CONCRETO, COM MOTOR ELETRICO TRIFASICO PARA VIBRACAO, POTENCIA TOTAL INSTALADA DE 1,5 KW</v>
          </cell>
          <cell r="C3330" t="str">
            <v>UN</v>
          </cell>
          <cell r="D3330">
            <v>12526.55</v>
          </cell>
        </row>
        <row r="3331">
          <cell r="A3331">
            <v>14535</v>
          </cell>
          <cell r="B3331" t="str">
            <v>MAQUINA (PRENSA HIDRAULICA) PMT-1000 P/ FABRICACAO DE TUBOS DE CONCRETO SIMPLES   DN200 A DN600 X 1000 A 1500MM DE COMPR - MENEGOTTI</v>
          </cell>
          <cell r="C3331" t="str">
            <v>UN</v>
          </cell>
          <cell r="D3331">
            <v>38515.769999999997</v>
          </cell>
        </row>
        <row r="3332">
          <cell r="A3332">
            <v>14543</v>
          </cell>
          <cell r="B3332" t="str">
            <v>SOQUETE DE PVC / TERMOPLASTICO BASE E27, COM CHAVE, PARA LAMPADAS</v>
          </cell>
          <cell r="C3332" t="str">
            <v>UN</v>
          </cell>
          <cell r="D3332">
            <v>6.05</v>
          </cell>
        </row>
        <row r="3333">
          <cell r="A3333">
            <v>14575</v>
          </cell>
          <cell r="B3333" t="str">
            <v>RECICLADORA DE ASFALTO A FRIO SOBRE RODAS, LARG. FRESAGEM 2,00 M, POT. 315 KW/422 HP</v>
          </cell>
          <cell r="C3333" t="str">
            <v>UN</v>
          </cell>
          <cell r="D3333">
            <v>2136096.87</v>
          </cell>
        </row>
        <row r="3334">
          <cell r="A3334">
            <v>14576</v>
          </cell>
          <cell r="B3334" t="str">
            <v>FRESADORA DE ASFALTO A FRIO SOBRE ESTEIRAS, LARG. FRESAGEM 2,00 M, POT. 410 KW/550 HP</v>
          </cell>
          <cell r="C3334" t="str">
            <v>UN</v>
          </cell>
          <cell r="D3334">
            <v>2458289.81</v>
          </cell>
        </row>
        <row r="3335">
          <cell r="A3335">
            <v>14580</v>
          </cell>
          <cell r="B3335" t="str">
            <v>PRANCHAO DE MADEIRA NAO APARELHADA *8 X 30* CM, MACARANDUBA, ANGELIM OU EQUIVALENTE DA REGIAO</v>
          </cell>
          <cell r="C3335" t="str">
            <v>M</v>
          </cell>
          <cell r="D3335">
            <v>30.43</v>
          </cell>
        </row>
        <row r="3336">
          <cell r="A3336">
            <v>14583</v>
          </cell>
          <cell r="B3336" t="str">
            <v>TARIFA "A" ENTRE  0 E 20M3 FORNECIMENTO D'AGUA</v>
          </cell>
          <cell r="C3336" t="str">
            <v>M3</v>
          </cell>
          <cell r="D3336">
            <v>8.6999999999999993</v>
          </cell>
        </row>
        <row r="3337">
          <cell r="A3337">
            <v>14615</v>
          </cell>
          <cell r="B3337" t="str">
            <v>CARRINHO COM 2 PNEUS PARA TRANSPORTAR TUBO CONCRETO, ALTURA ATE 1,0 M E DIAMETRO ATE 1000MM, COM ESTRUTURA EM PERFIL OU TUBO METALICO</v>
          </cell>
          <cell r="C3337" t="str">
            <v>UN</v>
          </cell>
          <cell r="D3337">
            <v>3157.32</v>
          </cell>
        </row>
        <row r="3338">
          <cell r="A3338">
            <v>14618</v>
          </cell>
          <cell r="B3338" t="str">
            <v>SERRA CIRCULAR DE BANCADA COM MOTOR ELETRICO, POTENCIA DE *1600* W, PARA DISCO DE DIAMETRO DE 10" (250 MM)</v>
          </cell>
          <cell r="C3338" t="str">
            <v>UN</v>
          </cell>
          <cell r="D3338">
            <v>1448.82</v>
          </cell>
        </row>
        <row r="3339">
          <cell r="A3339">
            <v>14619</v>
          </cell>
          <cell r="B3339" t="str">
            <v>MAQUINA PARA CORTE COM DISCO ABRASIVO DE DIAMETRO DE 18'' (450 MM), COM MOTOR ELETRICO TRIFASICO DE 10 CV</v>
          </cell>
          <cell r="C3339" t="str">
            <v>UN</v>
          </cell>
          <cell r="D3339">
            <v>3603.99</v>
          </cell>
        </row>
        <row r="3340">
          <cell r="A3340">
            <v>14626</v>
          </cell>
          <cell r="B3340" t="str">
            <v>ROLO COMPACTADOR VIBRATORIO TANDEM, ACO LISO, POTENCIA 125 HP, PESO SEM/COM LASTRO 10,20/11,65 T, LARGURA DE TRABALHO 1,73 M</v>
          </cell>
          <cell r="C3340" t="str">
            <v>UN</v>
          </cell>
          <cell r="D3340">
            <v>315857.15000000002</v>
          </cell>
        </row>
        <row r="3341">
          <cell r="A3341">
            <v>20001</v>
          </cell>
          <cell r="B3341" t="str">
            <v>BATENTE/ PORTAL/ ADUELA/MARCO MACICO, E= *3* CM, L= *15* CM, *60 CM A 120* CM  X *210* CM, EM PINUS/ TAUARI/ VIROLA OU EQUIVALENTE DA REGIAO</v>
          </cell>
          <cell r="C3341" t="str">
            <v>JG</v>
          </cell>
          <cell r="D3341">
            <v>70.02</v>
          </cell>
        </row>
        <row r="3342">
          <cell r="A3342">
            <v>20007</v>
          </cell>
          <cell r="B3342" t="str">
            <v>GUARNICAO/ ALIZAR/ VISTA MACICA, E= *1* CM, L= *4,5* CM, EM PINUS/ TAUARI/ VIROLA OU EQUIVALENTE DA REGIAO</v>
          </cell>
          <cell r="C3342" t="str">
            <v>M</v>
          </cell>
          <cell r="D3342">
            <v>2.0099999999999998</v>
          </cell>
        </row>
        <row r="3343">
          <cell r="A3343">
            <v>20017</v>
          </cell>
          <cell r="B3343" t="str">
            <v>GUARNICAO/ ALIZAR/ VISTA MACICA, E= *1* CM, L= *4,5* CM, EM CEDRINHO/ ANGELIM COMERCIAL/  EUCALIPTO/ CURUPIXA/ PEROBA/ CUMARU OU EQUIVALENTE DA REGIAO</v>
          </cell>
          <cell r="C3343" t="str">
            <v>M</v>
          </cell>
          <cell r="D3343">
            <v>2.61</v>
          </cell>
        </row>
        <row r="3344">
          <cell r="A3344">
            <v>20020</v>
          </cell>
          <cell r="B3344" t="str">
            <v>MOTORISTA DE CAMINHAO BASCULANTE</v>
          </cell>
          <cell r="C3344" t="str">
            <v>H</v>
          </cell>
          <cell r="D3344">
            <v>10.39</v>
          </cell>
        </row>
        <row r="3345">
          <cell r="A3345">
            <v>20032</v>
          </cell>
          <cell r="B3345" t="str">
            <v>REDUCAO PVC PBA, JE, BB, DN 75 X 50 / DE 85 X 60 MM, PARA REDE DE AGUA</v>
          </cell>
          <cell r="C3345" t="str">
            <v>UN</v>
          </cell>
          <cell r="D3345">
            <v>21.29</v>
          </cell>
        </row>
        <row r="3346">
          <cell r="A3346">
            <v>20033</v>
          </cell>
          <cell r="B3346" t="str">
            <v>REDUCAO EXCENTRICA PVC NBR 10569 P/REDE COLET ESG PB JE 125 X 100MM</v>
          </cell>
          <cell r="C3346" t="str">
            <v>UN</v>
          </cell>
          <cell r="D3346">
            <v>19.010000000000002</v>
          </cell>
        </row>
        <row r="3347">
          <cell r="A3347">
            <v>20034</v>
          </cell>
          <cell r="B3347" t="str">
            <v>REDUCAO EXCENTRICA PVC NBR 10569 P/REDE COLET ESG PB JE 150 X 100MM</v>
          </cell>
          <cell r="C3347" t="str">
            <v>UN</v>
          </cell>
          <cell r="D3347">
            <v>31.15</v>
          </cell>
        </row>
        <row r="3348">
          <cell r="A3348">
            <v>20035</v>
          </cell>
          <cell r="B3348" t="str">
            <v>REDUCAO EXCENTRICA PVC NBR 10569 P/REDE COLET ESG PB JE 150 X 125MM</v>
          </cell>
          <cell r="C3348" t="str">
            <v>UN</v>
          </cell>
          <cell r="D3348">
            <v>34.68</v>
          </cell>
        </row>
        <row r="3349">
          <cell r="A3349">
            <v>20036</v>
          </cell>
          <cell r="B3349" t="str">
            <v>REDUCAO EXCENTRICA PVC NBR 10569 P/REDE COLET ESG PB JE 200 X 150MM</v>
          </cell>
          <cell r="C3349" t="str">
            <v>UN</v>
          </cell>
          <cell r="D3349">
            <v>50.15</v>
          </cell>
        </row>
        <row r="3350">
          <cell r="A3350">
            <v>20037</v>
          </cell>
          <cell r="B3350" t="str">
            <v>REDUCAO EXCENTRICA PVC NBR 10569 P/REDE COLET ESG PB JE 250 X 200MM</v>
          </cell>
          <cell r="C3350" t="str">
            <v>UN</v>
          </cell>
          <cell r="D3350">
            <v>102.31</v>
          </cell>
        </row>
        <row r="3351">
          <cell r="A3351">
            <v>20038</v>
          </cell>
          <cell r="B3351" t="str">
            <v>REDUCAO EXCENTRICA PVC NBR 10569 P/REDE COLET ESG PB JE 300 X 250MM</v>
          </cell>
          <cell r="C3351" t="str">
            <v>UN</v>
          </cell>
          <cell r="D3351">
            <v>188.78</v>
          </cell>
        </row>
        <row r="3352">
          <cell r="A3352">
            <v>20039</v>
          </cell>
          <cell r="B3352" t="str">
            <v>REDUCAO EXCENTRICA PVC NBR 10569 P/REDE COLET ESG PB JE 350 X 300MM</v>
          </cell>
          <cell r="C3352" t="str">
            <v>UN</v>
          </cell>
          <cell r="D3352">
            <v>266.66000000000003</v>
          </cell>
        </row>
        <row r="3353">
          <cell r="A3353">
            <v>20040</v>
          </cell>
          <cell r="B3353" t="str">
            <v>REDUCAO EXCENTRICA PVC NBR 10569 P/REDE COLET ESG PB JE 400 X 300MM</v>
          </cell>
          <cell r="C3353" t="str">
            <v>UN</v>
          </cell>
          <cell r="D3353">
            <v>340.09</v>
          </cell>
        </row>
        <row r="3354">
          <cell r="A3354">
            <v>20041</v>
          </cell>
          <cell r="B3354" t="str">
            <v>REDUCAO EXCENTRICA PVC NBR 10569 P/REDE COLET ESG PB JE 400 X 350MM</v>
          </cell>
          <cell r="C3354" t="str">
            <v>UN</v>
          </cell>
          <cell r="D3354">
            <v>343.26</v>
          </cell>
        </row>
        <row r="3355">
          <cell r="A3355">
            <v>20042</v>
          </cell>
          <cell r="B3355" t="str">
            <v>REDUCAO EXCENTRICA PVC P/ ESG PREDIAL DN 75 X 50MM</v>
          </cell>
          <cell r="C3355" t="str">
            <v>UN</v>
          </cell>
          <cell r="D3355">
            <v>1.72</v>
          </cell>
        </row>
        <row r="3356">
          <cell r="A3356">
            <v>20043</v>
          </cell>
          <cell r="B3356" t="str">
            <v>REDUCAO EXCENTRICA PVC P/ ESG PREDIAL DN 100 X 50MM</v>
          </cell>
          <cell r="C3356" t="str">
            <v>UN</v>
          </cell>
          <cell r="D3356">
            <v>1.88</v>
          </cell>
        </row>
        <row r="3357">
          <cell r="A3357">
            <v>20044</v>
          </cell>
          <cell r="B3357" t="str">
            <v>REDUCAO EXCENTRICA PVC P/ ESG PREDIAL DN 100 X 75MM</v>
          </cell>
          <cell r="C3357" t="str">
            <v>UN</v>
          </cell>
          <cell r="D3357">
            <v>2.29</v>
          </cell>
        </row>
        <row r="3358">
          <cell r="A3358">
            <v>20045</v>
          </cell>
          <cell r="B3358" t="str">
            <v>REDUCAO EXCENTRICA PVC, SERIE R, DN 75 X 50 MM, PARA ESGOTO PREDIAL</v>
          </cell>
          <cell r="C3358" t="str">
            <v>UN</v>
          </cell>
          <cell r="D3358">
            <v>4.58</v>
          </cell>
        </row>
        <row r="3359">
          <cell r="A3359">
            <v>20046</v>
          </cell>
          <cell r="B3359" t="str">
            <v>REDUCAO EXCENTRICA PVC, SERIE R, DN 100 X 75 MM, PARA ESGOTO PREDIAL</v>
          </cell>
          <cell r="C3359" t="str">
            <v>UN</v>
          </cell>
          <cell r="D3359">
            <v>9.66</v>
          </cell>
        </row>
        <row r="3360">
          <cell r="A3360">
            <v>20047</v>
          </cell>
          <cell r="B3360" t="str">
            <v>REDUCAO EXCENTRICA PVC, SERIE R, DN 150 X 100 MM, PARA ESGOTO PREDIAL</v>
          </cell>
          <cell r="C3360" t="str">
            <v>UN</v>
          </cell>
          <cell r="D3360">
            <v>27.97</v>
          </cell>
        </row>
        <row r="3361">
          <cell r="A3361">
            <v>20055</v>
          </cell>
          <cell r="B3361" t="str">
            <v>REGISTRO DE ESFERA, PVC, COM VOLANTE, VS, ROSCAVEL, DN 1", COM CORPO DIVIDIDO</v>
          </cell>
          <cell r="C3361" t="str">
            <v>UN</v>
          </cell>
          <cell r="D3361">
            <v>33.159999999999997</v>
          </cell>
        </row>
        <row r="3362">
          <cell r="A3362">
            <v>20059</v>
          </cell>
          <cell r="B3362" t="str">
            <v>ESQUADRO INTERNO OU EXTERNO PARA CALHA PLUVIAL, PVC, DIAMETRO ENTRE 119 E 170 MM, PARA DRENAGEM PREDIAL</v>
          </cell>
          <cell r="C3362" t="str">
            <v>UN</v>
          </cell>
          <cell r="D3362">
            <v>13.9</v>
          </cell>
        </row>
        <row r="3363">
          <cell r="A3363">
            <v>20061</v>
          </cell>
          <cell r="B3363" t="str">
            <v>SUPORTE DE PVC PARA CALHA PLUVIAL, DIAMETRO ENTRE 119 E 170 MM, PARA DRENAGEM PREDIAL</v>
          </cell>
          <cell r="C3363" t="str">
            <v>UN</v>
          </cell>
          <cell r="D3363">
            <v>2.8</v>
          </cell>
        </row>
        <row r="3364">
          <cell r="A3364">
            <v>20062</v>
          </cell>
          <cell r="B3364" t="str">
            <v>HASTE METALICA PARA FIXACAO DE CALHA PLUVIAL,  ZINCADA, DOBRADA 90 GRAUS</v>
          </cell>
          <cell r="C3364" t="str">
            <v>UN</v>
          </cell>
          <cell r="D3364">
            <v>12.17</v>
          </cell>
        </row>
        <row r="3365">
          <cell r="A3365">
            <v>20063</v>
          </cell>
          <cell r="B3365" t="str">
            <v>ACOPLAMENTO DE CONDUTOR PLUVIAL, EM PVC, DIAMETRO ENTRE 80 E 100 MM, PARA DRENAGEM PREDIAL</v>
          </cell>
          <cell r="C3365" t="str">
            <v>UN</v>
          </cell>
          <cell r="D3365">
            <v>3.51</v>
          </cell>
        </row>
        <row r="3366">
          <cell r="A3366">
            <v>20065</v>
          </cell>
          <cell r="B3366" t="str">
            <v>TUBO PVC  SERIE NORMAL, DN 150 MM, PARA ESGOTO  PREDIAL (NBR 5688)</v>
          </cell>
          <cell r="C3366" t="str">
            <v>M</v>
          </cell>
          <cell r="D3366">
            <v>19.54</v>
          </cell>
        </row>
        <row r="3367">
          <cell r="A3367">
            <v>20067</v>
          </cell>
          <cell r="B3367" t="str">
            <v>TUBO PVC, PBV, SERIE R, DN 40 MM, PARA ESGOTO OU AGUAS PLUVIAIS PREDIAL (NBR 5688)</v>
          </cell>
          <cell r="C3367" t="str">
            <v>M</v>
          </cell>
          <cell r="D3367">
            <v>5.67</v>
          </cell>
        </row>
        <row r="3368">
          <cell r="A3368">
            <v>20068</v>
          </cell>
          <cell r="B3368" t="str">
            <v>TUBO PVC, PBV, SERIE R, DN 50 MM, PARA ESGOTO OU AGUAS PLUVIAIS PREDIAL (NBR 5688)</v>
          </cell>
          <cell r="C3368" t="str">
            <v>M</v>
          </cell>
          <cell r="D3368">
            <v>7.54</v>
          </cell>
        </row>
        <row r="3369">
          <cell r="A3369">
            <v>20069</v>
          </cell>
          <cell r="B3369" t="str">
            <v>TUBO PVC, PL, SERIE R, DN 40 MM, PARA ESGOTO OU AGUAS PLUVIAIS PREDIAL (NBR 5688)</v>
          </cell>
          <cell r="C3369" t="str">
            <v>M</v>
          </cell>
          <cell r="D3369">
            <v>6.06</v>
          </cell>
        </row>
        <row r="3370">
          <cell r="A3370">
            <v>20070</v>
          </cell>
          <cell r="B3370" t="str">
            <v>TUBO PVC, PL, SERIE R, DN 50 MM, PARA ESGOTO OU AGUAS PLUVIAIS PREDIAL (NBR 5688)</v>
          </cell>
          <cell r="C3370" t="str">
            <v>M</v>
          </cell>
          <cell r="D3370">
            <v>7.69</v>
          </cell>
        </row>
        <row r="3371">
          <cell r="A3371">
            <v>20071</v>
          </cell>
          <cell r="B3371" t="str">
            <v>TUBO PVC, PL, SERIE R, DN 75 MM, PARA ESGOTO OU AGUAS PLUVIAIS PREDIAL (NBR 5688)</v>
          </cell>
          <cell r="C3371" t="str">
            <v>M</v>
          </cell>
          <cell r="D3371">
            <v>9.81</v>
          </cell>
        </row>
        <row r="3372">
          <cell r="A3372">
            <v>20072</v>
          </cell>
          <cell r="B3372" t="str">
            <v>TUBO PVC, PL, SERIE R, DN 100 MM, PARA ESGOTO OU AGUAS PLUVIAIS PREDIAL (NBR 5688)</v>
          </cell>
          <cell r="C3372" t="str">
            <v>M</v>
          </cell>
          <cell r="D3372">
            <v>16.48</v>
          </cell>
        </row>
        <row r="3373">
          <cell r="A3373">
            <v>20073</v>
          </cell>
          <cell r="B3373" t="str">
            <v>TUBO PVC, PL, SERIE R, DN 150 MM, PARA ESGOTO OU AGUAS PLUVIAIS PREDIAL (NBR 5688)</v>
          </cell>
          <cell r="C3373" t="str">
            <v>M</v>
          </cell>
          <cell r="D3373">
            <v>34.090000000000003</v>
          </cell>
        </row>
        <row r="3374">
          <cell r="A3374">
            <v>20074</v>
          </cell>
          <cell r="B3374" t="str">
            <v>ADAPTADOR, PVC PBA, A LUVA DE FIBROCIMENTO, DN 50 / DE 60 MM</v>
          </cell>
          <cell r="C3374" t="str">
            <v>UN</v>
          </cell>
          <cell r="D3374">
            <v>20.77</v>
          </cell>
        </row>
        <row r="3375">
          <cell r="A3375">
            <v>20075</v>
          </cell>
          <cell r="B3375" t="str">
            <v>ADAPTADOR, PVC PBA A LUVA DE FIBROCIMENTO, DN 75 / DE 85 MM</v>
          </cell>
          <cell r="C3375" t="str">
            <v>UN</v>
          </cell>
          <cell r="D3375">
            <v>37.75</v>
          </cell>
        </row>
        <row r="3376">
          <cell r="A3376">
            <v>20076</v>
          </cell>
          <cell r="B3376" t="str">
            <v>ADAPTADOR, PVC PBA, A LUVA DE FIBROCIMENTO, DN 100 / DE 110 MM</v>
          </cell>
          <cell r="C3376" t="str">
            <v>UN</v>
          </cell>
          <cell r="D3376">
            <v>70.31</v>
          </cell>
        </row>
        <row r="3377">
          <cell r="A3377">
            <v>20078</v>
          </cell>
          <cell r="B3377" t="str">
            <v>PASTA LUBRIFICANTE PARA TUBOS E CONEXOES COM JUNTA ELASTICA (USO EM PVC, ACO, POLIETILENO E OUTROS) ( DE *400* G)</v>
          </cell>
          <cell r="C3377" t="str">
            <v>UN</v>
          </cell>
          <cell r="D3377">
            <v>16.37</v>
          </cell>
        </row>
        <row r="3378">
          <cell r="A3378">
            <v>20079</v>
          </cell>
          <cell r="B3378" t="str">
            <v>PASTA LUBRIFICANTE PARA TUBOS E CONEXOES COM JUNTA ELASTICA (USO EM PVC, ACO, POLIETILENO E OUTROS) (POTE DE 3.500* G)</v>
          </cell>
          <cell r="C3378" t="str">
            <v>UN</v>
          </cell>
          <cell r="D3378">
            <v>102.11</v>
          </cell>
        </row>
        <row r="3379">
          <cell r="A3379">
            <v>20080</v>
          </cell>
          <cell r="B3379" t="str">
            <v>ADESIVO PLASTICO PARA PVC, FRASCO COM 175 GR</v>
          </cell>
          <cell r="C3379" t="str">
            <v>UN</v>
          </cell>
          <cell r="D3379">
            <v>14.19</v>
          </cell>
        </row>
        <row r="3380">
          <cell r="A3380">
            <v>20082</v>
          </cell>
          <cell r="B3380" t="str">
            <v>SOLUCAO LIMPADORA PARA PVC, FRASCO COM 200 CM3</v>
          </cell>
          <cell r="C3380" t="str">
            <v>UN</v>
          </cell>
          <cell r="D3380">
            <v>15.12</v>
          </cell>
        </row>
        <row r="3381">
          <cell r="A3381">
            <v>20083</v>
          </cell>
          <cell r="B3381" t="str">
            <v>SOLUCAO LIMPADORA PARA PVC, FRASCO COM 1000 CM3</v>
          </cell>
          <cell r="C3381" t="str">
            <v>UN</v>
          </cell>
          <cell r="D3381">
            <v>38.83</v>
          </cell>
        </row>
        <row r="3382">
          <cell r="A3382">
            <v>20084</v>
          </cell>
          <cell r="B3382" t="str">
            <v>ANEL BORRACHA, DN 40 MM, PARA TUBO SERIE REFORCADA ESGOTO PREDIAL</v>
          </cell>
          <cell r="C3382" t="str">
            <v>UN</v>
          </cell>
          <cell r="D3382">
            <v>1.08</v>
          </cell>
        </row>
        <row r="3383">
          <cell r="A3383">
            <v>20085</v>
          </cell>
          <cell r="B3383" t="str">
            <v>ANEL BORRACHA, DN 50 MM, PARA TUBO SERIE REFORCADA ESGOTO PREDIAL</v>
          </cell>
          <cell r="C3383" t="str">
            <v>UN</v>
          </cell>
          <cell r="D3383">
            <v>1</v>
          </cell>
        </row>
        <row r="3384">
          <cell r="A3384">
            <v>20086</v>
          </cell>
          <cell r="B3384" t="str">
            <v>BUCHA DE REDUCAO DE PVC, SOLDAVEL, LONGA, 50 X 40 MM, PARA ESGOTO PREDIAL</v>
          </cell>
          <cell r="C3384" t="str">
            <v>UN</v>
          </cell>
          <cell r="D3384">
            <v>2.31</v>
          </cell>
        </row>
        <row r="3385">
          <cell r="A3385">
            <v>20087</v>
          </cell>
          <cell r="B3385" t="str">
            <v>CAP PVC, SERIE R, DN 75 MM, PARA ESGOTO PREDIAL</v>
          </cell>
          <cell r="C3385" t="str">
            <v>UN</v>
          </cell>
          <cell r="D3385">
            <v>5.7</v>
          </cell>
        </row>
        <row r="3386">
          <cell r="A3386">
            <v>20088</v>
          </cell>
          <cell r="B3386" t="str">
            <v>CAP PVC, SERIE R, DN 100 MM, PARA ESGOTO PREDIAL</v>
          </cell>
          <cell r="C3386" t="str">
            <v>UN</v>
          </cell>
          <cell r="D3386">
            <v>8.44</v>
          </cell>
        </row>
        <row r="3387">
          <cell r="A3387">
            <v>20089</v>
          </cell>
          <cell r="B3387" t="str">
            <v>CAP PVC, SERIE R, DN 150 MM, PARA ESGOTO PREDIAL</v>
          </cell>
          <cell r="C3387" t="str">
            <v>UN</v>
          </cell>
          <cell r="D3387">
            <v>42.03</v>
          </cell>
        </row>
        <row r="3388">
          <cell r="A3388">
            <v>20094</v>
          </cell>
          <cell r="B3388" t="str">
            <v>CURVA CURTA PVC, PB, JE, 45 GRAUS, DN 100 MM, PARA REDE COLETORA ESGOTO (NBR 10569)</v>
          </cell>
          <cell r="C3388" t="str">
            <v>UN</v>
          </cell>
          <cell r="D3388">
            <v>8.68</v>
          </cell>
        </row>
        <row r="3389">
          <cell r="A3389">
            <v>20095</v>
          </cell>
          <cell r="B3389" t="str">
            <v>CURVA CURTA PVC, PB, JE, 90 GRAUS, DN 100 MM, PARA REDE COLETORA ESGOTO (NBR 10569)</v>
          </cell>
          <cell r="C3389" t="str">
            <v>UN</v>
          </cell>
          <cell r="D3389">
            <v>14.7</v>
          </cell>
        </row>
        <row r="3390">
          <cell r="A3390">
            <v>20096</v>
          </cell>
          <cell r="B3390" t="str">
            <v>CURVA PVC, SERIE R, 87.30 GRAUS, CURTA, 75 MM, PARA ESGOTO PREDIAL (PARA PE-DE- COLUNA)</v>
          </cell>
          <cell r="C3390" t="str">
            <v>UN</v>
          </cell>
          <cell r="D3390">
            <v>17.18</v>
          </cell>
        </row>
        <row r="3391">
          <cell r="A3391">
            <v>20097</v>
          </cell>
          <cell r="B3391" t="str">
            <v>CURVA PVC, SERIE R, 87.30 GRAUS, CURTA, 100 MM, PARA ESGOTO PREDIAL (PARA PE-DE- COLUNA)</v>
          </cell>
          <cell r="C3391" t="str">
            <v>UN</v>
          </cell>
          <cell r="D3391">
            <v>29.8</v>
          </cell>
        </row>
        <row r="3392">
          <cell r="A3392">
            <v>20098</v>
          </cell>
          <cell r="B3392" t="str">
            <v>CURVA PVC, SERIE R, 87.30 GRAUS, CURTA, 150 MM, PARA ESGOTO PREDIAL (PARA PE-DE- COLUNA)</v>
          </cell>
          <cell r="C3392" t="str">
            <v>UN</v>
          </cell>
          <cell r="D3392">
            <v>214.86</v>
          </cell>
        </row>
        <row r="3393">
          <cell r="A3393">
            <v>20104</v>
          </cell>
          <cell r="B3393" t="str">
            <v>CURVA PVC LEVE, 90 GRAUS, COM PONTA E BOLSA LISA, DN 250 MM</v>
          </cell>
          <cell r="C3393" t="str">
            <v>UN</v>
          </cell>
          <cell r="D3393">
            <v>366.1</v>
          </cell>
        </row>
        <row r="3394">
          <cell r="A3394">
            <v>20105</v>
          </cell>
          <cell r="B3394" t="str">
            <v>CURVA PVC LEVE, 90 GRAUS, COM PONTA E BOLSA LISA, DN 300 MM</v>
          </cell>
          <cell r="C3394" t="str">
            <v>UN</v>
          </cell>
          <cell r="D3394">
            <v>570.25</v>
          </cell>
        </row>
        <row r="3395">
          <cell r="A3395">
            <v>20106</v>
          </cell>
          <cell r="B3395" t="str">
            <v>EXTREMIDADE/TUBETE PARA HIDROMETRO PVC, COM ROSCA, CURTA, SEM BUCHA LATAO, 1/2"</v>
          </cell>
          <cell r="C3395" t="str">
            <v>UN</v>
          </cell>
          <cell r="D3395">
            <v>2.58</v>
          </cell>
        </row>
        <row r="3396">
          <cell r="A3396">
            <v>20107</v>
          </cell>
          <cell r="B3396" t="str">
            <v>EXTREMIDADE/TUBETE PARA HIDROMETRO PVC, COM ROSCA, CURTA, SEM BUCHA LATAO, 3/4"</v>
          </cell>
          <cell r="C3396" t="str">
            <v>UN</v>
          </cell>
          <cell r="D3396">
            <v>2.77</v>
          </cell>
        </row>
        <row r="3397">
          <cell r="A3397">
            <v>20108</v>
          </cell>
          <cell r="B3397" t="str">
            <v>EXTREMIDADE/TUBETE PARA HIDROMETRO PVC, COM ROSCA, LONGA, SEM BUCHA LATAO, 1/2"</v>
          </cell>
          <cell r="C3397" t="str">
            <v>UN</v>
          </cell>
          <cell r="D3397">
            <v>2.4700000000000002</v>
          </cell>
        </row>
        <row r="3398">
          <cell r="A3398">
            <v>20109</v>
          </cell>
          <cell r="B3398" t="str">
            <v>EXTREMIDADE/TUBETE PARA HIDROMETRO PVC, COM ROSCA, LONGA, SEM BUCHA LATAO, 3/4"</v>
          </cell>
          <cell r="C3398" t="str">
            <v>UN</v>
          </cell>
          <cell r="D3398">
            <v>3.9</v>
          </cell>
        </row>
        <row r="3399">
          <cell r="A3399">
            <v>20111</v>
          </cell>
          <cell r="B3399" t="str">
            <v>FITA ISOLANTE ADESIVA ANTICHAMA, USO ATE 750 V, EM ROLO DE 19 MM X 20 M</v>
          </cell>
          <cell r="C3399" t="str">
            <v>UN</v>
          </cell>
          <cell r="D3399">
            <v>14.4</v>
          </cell>
        </row>
        <row r="3400">
          <cell r="A3400">
            <v>20128</v>
          </cell>
          <cell r="B3400" t="str">
            <v>JOELHO PVC LEVE, 45 GRAUS, DN 150 MM, PARA ESGOTO PREDIAL</v>
          </cell>
          <cell r="C3400" t="str">
            <v>UN</v>
          </cell>
          <cell r="D3400">
            <v>38.68</v>
          </cell>
        </row>
        <row r="3401">
          <cell r="A3401">
            <v>20131</v>
          </cell>
          <cell r="B3401" t="str">
            <v>JOELHO PVC LEVE, 90 GRAUS, DN 150 MM, PARA ESGOTO PREDIAL</v>
          </cell>
          <cell r="C3401" t="str">
            <v>UN</v>
          </cell>
          <cell r="D3401">
            <v>34.85</v>
          </cell>
        </row>
        <row r="3402">
          <cell r="A3402">
            <v>20136</v>
          </cell>
          <cell r="B3402" t="str">
            <v>JUNCAO SIMPLES, PVC LEVE, 150 MM, PARA ESGOTO PREDIAL</v>
          </cell>
          <cell r="C3402" t="str">
            <v>UN</v>
          </cell>
          <cell r="D3402">
            <v>115.6</v>
          </cell>
        </row>
        <row r="3403">
          <cell r="A3403">
            <v>20138</v>
          </cell>
          <cell r="B3403" t="str">
            <v>JUNCAO DE REDUCAO SIMPLES, COM BOLSA PARA ANEL, PVC LEVE,  150 X 100 MM, PARA ESGOTO PREDIAL</v>
          </cell>
          <cell r="C3403" t="str">
            <v>UN</v>
          </cell>
          <cell r="D3403">
            <v>77.459999999999994</v>
          </cell>
        </row>
        <row r="3404">
          <cell r="A3404">
            <v>20139</v>
          </cell>
          <cell r="B3404" t="str">
            <v>JUNCAO DUPLA, PVC SERIE R, DN 100 X 100 X 100 MM, PARA ESGOTO PREDIAL</v>
          </cell>
          <cell r="C3404" t="str">
            <v>UN</v>
          </cell>
          <cell r="D3404">
            <v>40.18</v>
          </cell>
        </row>
        <row r="3405">
          <cell r="A3405">
            <v>20140</v>
          </cell>
          <cell r="B3405" t="str">
            <v>JUNCAO SIMPLES, PVC SERIE R, DN 40 X 40 MM, PARA ESGOTO PREDIAL</v>
          </cell>
          <cell r="C3405" t="str">
            <v>UN</v>
          </cell>
          <cell r="D3405">
            <v>5.37</v>
          </cell>
        </row>
        <row r="3406">
          <cell r="A3406">
            <v>20141</v>
          </cell>
          <cell r="B3406" t="str">
            <v>JUNCAO SIMPLES, PVC SERIE R, DN 50 X 50 MM, PARA ESGOTO PREDIAL</v>
          </cell>
          <cell r="C3406" t="str">
            <v>UN</v>
          </cell>
          <cell r="D3406">
            <v>8.08</v>
          </cell>
        </row>
        <row r="3407">
          <cell r="A3407">
            <v>20142</v>
          </cell>
          <cell r="B3407" t="str">
            <v>JUNCAO SIMPLES, PVC SERIE R, DN 75 X 75 MM, PARA ESGOTO PREDIAL</v>
          </cell>
          <cell r="C3407" t="str">
            <v>UN</v>
          </cell>
          <cell r="D3407">
            <v>20.53</v>
          </cell>
        </row>
        <row r="3408">
          <cell r="A3408">
            <v>20143</v>
          </cell>
          <cell r="B3408" t="str">
            <v>JUNCAO SIMPLES, PVC SERIE R, DN 100 X 75 MM, PARA ESGOTO PREDIAL</v>
          </cell>
          <cell r="C3408" t="str">
            <v>UN</v>
          </cell>
          <cell r="D3408">
            <v>31.16</v>
          </cell>
        </row>
        <row r="3409">
          <cell r="A3409">
            <v>20144</v>
          </cell>
          <cell r="B3409" t="str">
            <v>JUNCAO SIMPLES, PVC SERIE R, DN 100 X 100 MM, PARA ESGOTO PREDIAL</v>
          </cell>
          <cell r="C3409" t="str">
            <v>UN</v>
          </cell>
          <cell r="D3409">
            <v>32.380000000000003</v>
          </cell>
        </row>
        <row r="3410">
          <cell r="A3410">
            <v>20145</v>
          </cell>
          <cell r="B3410" t="str">
            <v>JUNCAO SIMPLES, PVC SERIE R, DN 150 X 100 MM, PARA ESGOTO PREDIAL</v>
          </cell>
          <cell r="C3410" t="str">
            <v>UN</v>
          </cell>
          <cell r="D3410">
            <v>74.680000000000007</v>
          </cell>
        </row>
        <row r="3411">
          <cell r="A3411">
            <v>20146</v>
          </cell>
          <cell r="B3411" t="str">
            <v>JUNCAO SIMPLES, PVC SERIE R, DN 150 X 150 MM, PARA ESGOTO PREDIAL</v>
          </cell>
          <cell r="C3411" t="str">
            <v>UN</v>
          </cell>
          <cell r="D3411">
            <v>90.81</v>
          </cell>
        </row>
        <row r="3412">
          <cell r="A3412">
            <v>20147</v>
          </cell>
          <cell r="B3412" t="str">
            <v>JOELHO PVC, SOLDAVEL, COM BUCHA DE LATAO, 90 GRAUS, 25 MM X 1/2", PARA AGUA FRIA PREDIAL</v>
          </cell>
          <cell r="C3412" t="str">
            <v>UN</v>
          </cell>
          <cell r="D3412">
            <v>5.16</v>
          </cell>
        </row>
        <row r="3413">
          <cell r="A3413">
            <v>20148</v>
          </cell>
          <cell r="B3413" t="str">
            <v>JOELHO, PVC SERIE R, 45 GRAUS, DN 40 MM, PARA ESGOTO PREDIAL</v>
          </cell>
          <cell r="C3413" t="str">
            <v>UN</v>
          </cell>
          <cell r="D3413">
            <v>2.61</v>
          </cell>
        </row>
        <row r="3414">
          <cell r="A3414">
            <v>20149</v>
          </cell>
          <cell r="B3414" t="str">
            <v>JOELHO, PVC SERIE R, 45 GRAUS, DN 50 MM, PARA ESGOTO PREDIAL</v>
          </cell>
          <cell r="C3414" t="str">
            <v>UN</v>
          </cell>
          <cell r="D3414">
            <v>3.92</v>
          </cell>
        </row>
        <row r="3415">
          <cell r="A3415">
            <v>20150</v>
          </cell>
          <cell r="B3415" t="str">
            <v>JOELHO, PVC SERIE R, 45 GRAUS, DN 75 MM, PARA ESGOTO PREDIAL</v>
          </cell>
          <cell r="C3415" t="str">
            <v>UN</v>
          </cell>
          <cell r="D3415">
            <v>10.31</v>
          </cell>
        </row>
        <row r="3416">
          <cell r="A3416">
            <v>20151</v>
          </cell>
          <cell r="B3416" t="str">
            <v>JOELHO, PVC SERIE R, 45 GRAUS, DN 100 MM, PARA ESGOTO PREDIAL</v>
          </cell>
          <cell r="C3416" t="str">
            <v>UN</v>
          </cell>
          <cell r="D3416">
            <v>14.18</v>
          </cell>
        </row>
        <row r="3417">
          <cell r="A3417">
            <v>20152</v>
          </cell>
          <cell r="B3417" t="str">
            <v>JOELHO, PVC SERIE R, 45 GRAUS, DN 150 MM, PARA ESGOTO PREDIAL</v>
          </cell>
          <cell r="C3417" t="str">
            <v>UN</v>
          </cell>
          <cell r="D3417">
            <v>44.95</v>
          </cell>
        </row>
        <row r="3418">
          <cell r="A3418">
            <v>20154</v>
          </cell>
          <cell r="B3418" t="str">
            <v>JOELHO, PVC SERIE R, 90 GRAUS, DN 40 MM, PARA ESGOTO PREDIAL</v>
          </cell>
          <cell r="C3418" t="str">
            <v>UN</v>
          </cell>
          <cell r="D3418">
            <v>2.87</v>
          </cell>
        </row>
        <row r="3419">
          <cell r="A3419">
            <v>20155</v>
          </cell>
          <cell r="B3419" t="str">
            <v>JOELHO, PVC SERIE R, 90 GRAUS, DN 50 MM, PARA ESGOTO PREDIAL</v>
          </cell>
          <cell r="C3419" t="str">
            <v>UN</v>
          </cell>
          <cell r="D3419">
            <v>4.49</v>
          </cell>
        </row>
        <row r="3420">
          <cell r="A3420">
            <v>20156</v>
          </cell>
          <cell r="B3420" t="str">
            <v>JOELHO, PVC SERIE R, 90 GRAUS, DN 75 MM, PARA ESGOTO PREDIAL</v>
          </cell>
          <cell r="C3420" t="str">
            <v>UN</v>
          </cell>
          <cell r="D3420">
            <v>10.68</v>
          </cell>
        </row>
        <row r="3421">
          <cell r="A3421">
            <v>20157</v>
          </cell>
          <cell r="B3421" t="str">
            <v>JOELHO, PVC SERIE R, 90 GRAUS, DN 100 MM, PARA ESGOTO PREDIAL</v>
          </cell>
          <cell r="C3421" t="str">
            <v>UN</v>
          </cell>
          <cell r="D3421">
            <v>17.62</v>
          </cell>
        </row>
        <row r="3422">
          <cell r="A3422">
            <v>20158</v>
          </cell>
          <cell r="B3422" t="str">
            <v>JOELHO, PVC SERIE R, 90 GRAUS, DN 150 MM, PARA ESGOTO PREDIAL</v>
          </cell>
          <cell r="C3422" t="str">
            <v>UN</v>
          </cell>
          <cell r="D3422">
            <v>57.82</v>
          </cell>
        </row>
        <row r="3423">
          <cell r="A3423">
            <v>20159</v>
          </cell>
          <cell r="B3423" t="str">
            <v>JOELHO COM VISITA, PVC SERIE R, 90 GRAUS, 100 X 75 MM, PARA ESGOTO PREDIAL</v>
          </cell>
          <cell r="C3423" t="str">
            <v>UN</v>
          </cell>
          <cell r="D3423">
            <v>20.170000000000002</v>
          </cell>
        </row>
        <row r="3424">
          <cell r="A3424">
            <v>20162</v>
          </cell>
          <cell r="B3424" t="str">
            <v>LUVA DUPLA, PVC LEVE, DN 150 MM</v>
          </cell>
          <cell r="C3424" t="str">
            <v>UN</v>
          </cell>
          <cell r="D3424">
            <v>13.73</v>
          </cell>
        </row>
        <row r="3425">
          <cell r="A3425">
            <v>20164</v>
          </cell>
          <cell r="B3425" t="str">
            <v>LUVA DE CORRER, PVC SERIE REFORCADA - R, 75 MM, PARA ESGOTO PREDIAL</v>
          </cell>
          <cell r="C3425" t="str">
            <v>UN</v>
          </cell>
          <cell r="D3425">
            <v>7.49</v>
          </cell>
        </row>
        <row r="3426">
          <cell r="A3426">
            <v>20165</v>
          </cell>
          <cell r="B3426" t="str">
            <v>LUVA DE CORRER, PVC SERIE REFORCADA - R, 100 MM, PARA ESGOTO PREDIAL</v>
          </cell>
          <cell r="C3426" t="str">
            <v>UN</v>
          </cell>
          <cell r="D3426">
            <v>13.26</v>
          </cell>
        </row>
        <row r="3427">
          <cell r="A3427">
            <v>20166</v>
          </cell>
          <cell r="B3427" t="str">
            <v>LUVA DE CORRER, PVC SERIE REFORCADA - R, 150 MM, PARA ESGOTO PREDIAL</v>
          </cell>
          <cell r="C3427" t="str">
            <v>UN</v>
          </cell>
          <cell r="D3427">
            <v>46.26</v>
          </cell>
        </row>
        <row r="3428">
          <cell r="A3428">
            <v>20167</v>
          </cell>
          <cell r="B3428" t="str">
            <v>LUVA SIMPLES, PVC SERIE REFORCADA - R, 40 MM, PARA ESGOTO PREDIAL</v>
          </cell>
          <cell r="C3428" t="str">
            <v>UN</v>
          </cell>
          <cell r="D3428">
            <v>3.02</v>
          </cell>
        </row>
        <row r="3429">
          <cell r="A3429">
            <v>20168</v>
          </cell>
          <cell r="B3429" t="str">
            <v>LUVA SIMPLES, PVC SERIE REFORCADA - R, 50 MM, PARA ESGOTO PREDIAL</v>
          </cell>
          <cell r="C3429" t="str">
            <v>UN</v>
          </cell>
          <cell r="D3429">
            <v>4.5199999999999996</v>
          </cell>
        </row>
        <row r="3430">
          <cell r="A3430">
            <v>20169</v>
          </cell>
          <cell r="B3430" t="str">
            <v>LUVA SIMPLES, PVC SERIE REFORCADA - R, 75 MM, PARA ESGOTO PREDIAL</v>
          </cell>
          <cell r="C3430" t="str">
            <v>UN</v>
          </cell>
          <cell r="D3430">
            <v>6.34</v>
          </cell>
        </row>
        <row r="3431">
          <cell r="A3431">
            <v>20170</v>
          </cell>
          <cell r="B3431" t="str">
            <v>LUVA SIMPLES, PVC SERIE REFORCADA - R, 100 MM, PARA ESGOTO PREDIAL</v>
          </cell>
          <cell r="C3431" t="str">
            <v>UN</v>
          </cell>
          <cell r="D3431">
            <v>7.69</v>
          </cell>
        </row>
        <row r="3432">
          <cell r="A3432">
            <v>20171</v>
          </cell>
          <cell r="B3432" t="str">
            <v>LUVA SIMPLES, PVC SERIE REFORCADA - R, 150 MM, PARA ESGOTO PREDIAL</v>
          </cell>
          <cell r="C3432" t="str">
            <v>UN</v>
          </cell>
          <cell r="D3432">
            <v>24.1</v>
          </cell>
        </row>
        <row r="3433">
          <cell r="A3433">
            <v>20172</v>
          </cell>
          <cell r="B3433" t="str">
            <v>TE, PVC, 90 GRAUS, BBP, JE, DN 100 MM, PARA REDE COLETORA ESGOTO (NBR 10569)</v>
          </cell>
          <cell r="C3433" t="str">
            <v>UN</v>
          </cell>
          <cell r="D3433">
            <v>24.71</v>
          </cell>
        </row>
        <row r="3434">
          <cell r="A3434">
            <v>20174</v>
          </cell>
          <cell r="B3434" t="str">
            <v>TE, PVC LEVE, CURTO, 90 GRAUS, 150 MM, PARA ESGOTO</v>
          </cell>
          <cell r="C3434" t="str">
            <v>UN</v>
          </cell>
          <cell r="D3434">
            <v>56.86</v>
          </cell>
        </row>
        <row r="3435">
          <cell r="A3435">
            <v>20176</v>
          </cell>
          <cell r="B3435" t="str">
            <v>TE DE REDUCAO, PVC LEVE, CURTO, 90 GRAUS, COM BOLSA PARA ANEL, 150 X 100 MM, PARA ESGOTO</v>
          </cell>
          <cell r="C3435" t="str">
            <v>UN</v>
          </cell>
          <cell r="D3435">
            <v>66.28</v>
          </cell>
        </row>
        <row r="3436">
          <cell r="A3436">
            <v>20177</v>
          </cell>
          <cell r="B3436" t="str">
            <v>TE, PVC, SERIE R, 75 X 75 MM, PARA ESGOTO PREDIAL</v>
          </cell>
          <cell r="C3436" t="str">
            <v>UN</v>
          </cell>
          <cell r="D3436">
            <v>15.97</v>
          </cell>
        </row>
        <row r="3437">
          <cell r="A3437">
            <v>20178</v>
          </cell>
          <cell r="B3437" t="str">
            <v>TE, PVC, SERIE R, 100 X 75 MM, PARA ESGOTO PREDIAL</v>
          </cell>
          <cell r="C3437" t="str">
            <v>UN</v>
          </cell>
          <cell r="D3437">
            <v>20.18</v>
          </cell>
        </row>
        <row r="3438">
          <cell r="A3438">
            <v>20179</v>
          </cell>
          <cell r="B3438" t="str">
            <v>TE, PVC, SERIE R, 100 X 100 MM, PARA ESGOTO PREDIAL</v>
          </cell>
          <cell r="C3438" t="str">
            <v>UN</v>
          </cell>
          <cell r="D3438">
            <v>27.78</v>
          </cell>
        </row>
        <row r="3439">
          <cell r="A3439">
            <v>20180</v>
          </cell>
          <cell r="B3439" t="str">
            <v>TE, PVC, SERIE R, 150 X 100 MM, PARA ESGOTO PREDIAL</v>
          </cell>
          <cell r="C3439" t="str">
            <v>UN</v>
          </cell>
          <cell r="D3439">
            <v>47.43</v>
          </cell>
        </row>
        <row r="3440">
          <cell r="A3440">
            <v>20181</v>
          </cell>
          <cell r="B3440" t="str">
            <v>TE, PVC, SERIE R, 150 X 150 MM, PARA ESGOTO PREDIAL</v>
          </cell>
          <cell r="C3440" t="str">
            <v>UN</v>
          </cell>
          <cell r="D3440">
            <v>69.900000000000006</v>
          </cell>
        </row>
        <row r="3441">
          <cell r="A3441">
            <v>20182</v>
          </cell>
          <cell r="B3441" t="str">
            <v>TE DE INSPECAO, PVC, SERIE R, 75 X 75 MM, PARA ESGOTO PREDIAL</v>
          </cell>
          <cell r="C3441" t="str">
            <v>UN</v>
          </cell>
          <cell r="D3441">
            <v>19.43</v>
          </cell>
        </row>
        <row r="3442">
          <cell r="A3442">
            <v>20183</v>
          </cell>
          <cell r="B3442" t="str">
            <v>TE DE INSPECAO, PVC, SERIE R, 100 X 75 MM, PARA ESGOTO PREDIAL</v>
          </cell>
          <cell r="C3442" t="str">
            <v>UN</v>
          </cell>
          <cell r="D3442">
            <v>26.34</v>
          </cell>
        </row>
        <row r="3443">
          <cell r="A3443">
            <v>20185</v>
          </cell>
          <cell r="B3443" t="str">
            <v>MANGUEIRA DE PVC FLEXIVEL,TIPO FLAT/ACHATADA, COR LARANJA, D = 1 1/2" (40 MM), PARA CONDUCAO DE AGUA, SERVICOS LEVES E MEDIOS</v>
          </cell>
          <cell r="C3443" t="str">
            <v>M</v>
          </cell>
          <cell r="D3443">
            <v>12.96</v>
          </cell>
        </row>
        <row r="3444">
          <cell r="A3444">
            <v>20193</v>
          </cell>
          <cell r="B3444" t="str">
            <v>LOCACAO DE ANDAIME METALICO TIPO FACHADEIRO, LARGURA DE 1,20 M, ALTURA POR PECA DE 2,0 M</v>
          </cell>
          <cell r="C3444" t="str">
            <v>M2/MES</v>
          </cell>
          <cell r="D3444">
            <v>4.99</v>
          </cell>
        </row>
        <row r="3445">
          <cell r="A3445">
            <v>20198</v>
          </cell>
          <cell r="B3445" t="str">
            <v>!EM PROCESSO DE DESATIVACAO! MADEIRA DE 1A. QUALIDADE (MADEIRA BRANCA), SERRADA E NAO APARELHADA, PARA FORMAS DE CONCRETO ARMADO</v>
          </cell>
          <cell r="C3445" t="str">
            <v>M3</v>
          </cell>
          <cell r="D3445">
            <v>1427.63</v>
          </cell>
        </row>
        <row r="3446">
          <cell r="A3446">
            <v>20204</v>
          </cell>
          <cell r="B3446" t="str">
            <v>PRANCHAO DE MADEIRA APARELHADA *7,5 X 23* CM (3 X 9 ") MACARANDUBA, ANGELIM OU EQUIVALENTE DA REGIAO</v>
          </cell>
          <cell r="C3446" t="str">
            <v>M</v>
          </cell>
          <cell r="D3446">
            <v>23.49</v>
          </cell>
        </row>
        <row r="3447">
          <cell r="A3447">
            <v>20205</v>
          </cell>
          <cell r="B3447" t="str">
            <v>RIPA DE MADEIRA APARELHADA *1,5 X 5* CM, MACARANDUBA, ANGELIM OU EQUIVALENTE DA REGIAO</v>
          </cell>
          <cell r="C3447" t="str">
            <v>M</v>
          </cell>
          <cell r="D3447">
            <v>0.84</v>
          </cell>
        </row>
        <row r="3448">
          <cell r="A3448">
            <v>20206</v>
          </cell>
          <cell r="B3448" t="str">
            <v>SARRAFO DE MADEIRA APARELHADA *2 X 10* CM, MACARANDUBA, ANGELIM OU EQUIVALENTE DA REGIAO</v>
          </cell>
          <cell r="C3448" t="str">
            <v>M</v>
          </cell>
          <cell r="D3448">
            <v>2.5099999999999998</v>
          </cell>
        </row>
        <row r="3449">
          <cell r="A3449">
            <v>20208</v>
          </cell>
          <cell r="B3449" t="str">
            <v>PRANCHAO DE MADEIRA APARELHADA *8 X 30* CM, MACARANDUBA, ANGELIM OU EQUIVALENTE DA REGIAO</v>
          </cell>
          <cell r="C3449" t="str">
            <v>M</v>
          </cell>
          <cell r="D3449">
            <v>27.58</v>
          </cell>
        </row>
        <row r="3450">
          <cell r="A3450">
            <v>20209</v>
          </cell>
          <cell r="B3450" t="str">
            <v>PECA DE MADEIRA APARELHADA *7,5 X 7,5* CM (3 X 3 ") MACARANDUBA, ANGELIM OU EQUIVALENTE DA REGIAO</v>
          </cell>
          <cell r="C3450" t="str">
            <v>M</v>
          </cell>
          <cell r="D3450">
            <v>5.47</v>
          </cell>
        </row>
        <row r="3451">
          <cell r="A3451">
            <v>20211</v>
          </cell>
          <cell r="B3451" t="str">
            <v>VIGA DE MADEIRA APARELHADA *6 X 16* CM, MACARANDUBA, ANGELIM OU EQUIVALENTE DA REGIAO</v>
          </cell>
          <cell r="C3451" t="str">
            <v>M</v>
          </cell>
          <cell r="D3451">
            <v>9.92</v>
          </cell>
        </row>
        <row r="3452">
          <cell r="A3452">
            <v>20212</v>
          </cell>
          <cell r="B3452" t="str">
            <v>CAIBRO DE MADEIRA APARELHADA *6 X 8* CM, MACARANDUBA, ANGELIM OU EQUIVALENTE DA REGIAO</v>
          </cell>
          <cell r="C3452" t="str">
            <v>M</v>
          </cell>
          <cell r="D3452">
            <v>5.19</v>
          </cell>
        </row>
        <row r="3453">
          <cell r="A3453">
            <v>20213</v>
          </cell>
          <cell r="B3453" t="str">
            <v>VIGA DE MADEIRA APARELHADA *6 X 12* CM, MACARANDUBA, ANGELIM OU EQUIVALENTE DA REGIAO</v>
          </cell>
          <cell r="C3453" t="str">
            <v>M</v>
          </cell>
          <cell r="D3453">
            <v>6.72</v>
          </cell>
        </row>
        <row r="3454">
          <cell r="A3454">
            <v>20214</v>
          </cell>
          <cell r="B3454" t="str">
            <v>RUFO PARA TELHA ESTRUTURAL DE FIBROCIMENTO 1 ABA (SEM AMIANTO)</v>
          </cell>
          <cell r="C3454" t="str">
            <v>UN</v>
          </cell>
          <cell r="D3454">
            <v>25.48</v>
          </cell>
        </row>
        <row r="3455">
          <cell r="A3455">
            <v>20219</v>
          </cell>
          <cell r="B3455" t="str">
            <v>ESPARGIDOR DE ASFALTO PRESSURIZADO, REBOCAVEL, TANQUE DE 2500 L, PNEUMATICO, COM MOTOR A GASOLINA 3,4HP</v>
          </cell>
          <cell r="C3455" t="str">
            <v>UN</v>
          </cell>
          <cell r="D3455">
            <v>65000</v>
          </cell>
        </row>
        <row r="3456">
          <cell r="A3456">
            <v>20231</v>
          </cell>
          <cell r="B3456" t="str">
            <v>RODAPE OU RODABANCADA EM GRANITO, POLIDO, TIPO ANDORINHA/ QUARTZ/ CASTELO/ CORUMBA OU OUTROS EQUIVALENTES DA REGIAO, H= 10 CM, E=  *2,0* CM</v>
          </cell>
          <cell r="C3456" t="str">
            <v>M</v>
          </cell>
          <cell r="D3456">
            <v>23.07</v>
          </cell>
        </row>
        <row r="3457">
          <cell r="A3457">
            <v>20232</v>
          </cell>
          <cell r="B3457" t="str">
            <v>SOLEIRA EM GRANITO, POLIDO, TIPO ANDORINHA/ QUARTZ/ CASTELO/ CORUMBA OU OUTROS EQUIVALENTES DA REGIAO, L= *15* CM, E=  *2,0* CM</v>
          </cell>
          <cell r="C3457" t="str">
            <v>M</v>
          </cell>
          <cell r="D3457">
            <v>32.65</v>
          </cell>
        </row>
        <row r="3458">
          <cell r="A3458">
            <v>20234</v>
          </cell>
          <cell r="B3458" t="str">
            <v>TANQUE SIMPLES EM MARMORE SINTETICO SUSPENSO, CAPACIDADE *38* L, *60 X 60* CM</v>
          </cell>
          <cell r="C3458" t="str">
            <v>UN</v>
          </cell>
          <cell r="D3458">
            <v>117.82</v>
          </cell>
        </row>
        <row r="3459">
          <cell r="A3459">
            <v>20235</v>
          </cell>
          <cell r="B3459" t="str">
            <v>CUMEEIRA NORMAL PARA TELHA ONDULADA DE FIBROCIMENTO, E = 6 MM, ABA 300 MM, COMPRIMENTO 1100 MM (SEM AMIANTO)</v>
          </cell>
          <cell r="C3459" t="str">
            <v>UN</v>
          </cell>
          <cell r="D3459">
            <v>33.950000000000003</v>
          </cell>
        </row>
        <row r="3460">
          <cell r="A3460">
            <v>20236</v>
          </cell>
          <cell r="B3460" t="str">
            <v>CUMEEIRA ARTICULADA (PAR) PARA TELHA ONDULADA DE FIBROCIMENTO, E = 6 MM, ABA 350 MM, COMPRIMENTO 1100 MM (SEM AMIANTO)</v>
          </cell>
          <cell r="C3460" t="str">
            <v>UN</v>
          </cell>
          <cell r="D3460">
            <v>18.760000000000002</v>
          </cell>
        </row>
        <row r="3461">
          <cell r="A3461">
            <v>20247</v>
          </cell>
          <cell r="B3461" t="str">
            <v>PREGO DE ACO POLIDO COM CABECA 15 X 15 (1 1/4 X 13)</v>
          </cell>
          <cell r="C3461" t="str">
            <v>KG</v>
          </cell>
          <cell r="D3461">
            <v>8.83</v>
          </cell>
        </row>
        <row r="3462">
          <cell r="A3462">
            <v>20249</v>
          </cell>
          <cell r="B3462" t="str">
            <v>SOLEIRA/ TABEIRA EM MARMORE, POLIDO, BRANCO COMUM, L= 5 CM, E=  *2,0* CM</v>
          </cell>
          <cell r="C3462" t="str">
            <v>M</v>
          </cell>
          <cell r="D3462">
            <v>10.7</v>
          </cell>
        </row>
        <row r="3463">
          <cell r="A3463">
            <v>20250</v>
          </cell>
          <cell r="B3463" t="str">
            <v>SISAL EM FIBRA</v>
          </cell>
          <cell r="C3463" t="str">
            <v>KG</v>
          </cell>
          <cell r="D3463">
            <v>7</v>
          </cell>
        </row>
        <row r="3464">
          <cell r="A3464">
            <v>20253</v>
          </cell>
          <cell r="B3464" t="str">
            <v>CAIXA DE PASSAGEM METALICA DE SOBREPOR COM TAMPA PARAFUSADA, DIMENSOES 35 X 35 X 12 CM</v>
          </cell>
          <cell r="C3464" t="str">
            <v>UN</v>
          </cell>
          <cell r="D3464">
            <v>89.12</v>
          </cell>
        </row>
        <row r="3465">
          <cell r="A3465">
            <v>20254</v>
          </cell>
          <cell r="B3465" t="str">
            <v>CAIXA DE PASSAGEM METALICA DE SOBREPOR COM TAMPA PARAFUSADA, DIMENSOES 15 X 15 X 10 CM</v>
          </cell>
          <cell r="C3465" t="str">
            <v>UN</v>
          </cell>
          <cell r="D3465">
            <v>15.58</v>
          </cell>
        </row>
        <row r="3466">
          <cell r="A3466">
            <v>20255</v>
          </cell>
          <cell r="B3466" t="str">
            <v>CAIXA DE PASSAGEM METALICA DE SOBREPOR COM TAMPA PARAFUSADA, DIMENSOES 25 X 25 X 10 CM</v>
          </cell>
          <cell r="C3466" t="str">
            <v>UN</v>
          </cell>
          <cell r="D3466">
            <v>42.65</v>
          </cell>
        </row>
        <row r="3467">
          <cell r="A3467">
            <v>20256</v>
          </cell>
          <cell r="B3467" t="str">
            <v>ROLDANA PLASTICA COM PREGO, TAMANHO 30 X 30 MM, PARA INSTALACAO ELETRICA APARENTE</v>
          </cell>
          <cell r="C3467" t="str">
            <v>UN</v>
          </cell>
          <cell r="D3467">
            <v>0.32</v>
          </cell>
        </row>
        <row r="3468">
          <cell r="A3468">
            <v>20259</v>
          </cell>
          <cell r="B3468" t="str">
            <v>PERFIL DE BORRACHA EPDM MACICO *12 X 15* MM PARA ESQUADRIAS</v>
          </cell>
          <cell r="C3468" t="str">
            <v>M</v>
          </cell>
          <cell r="D3468">
            <v>8.5</v>
          </cell>
        </row>
        <row r="3469">
          <cell r="A3469">
            <v>20260</v>
          </cell>
          <cell r="B3469" t="str">
            <v>MANGUEIRA P/ GAS 1/2" C/ 1M</v>
          </cell>
          <cell r="C3469" t="str">
            <v>UN</v>
          </cell>
          <cell r="D3469">
            <v>7.43</v>
          </cell>
        </row>
        <row r="3470">
          <cell r="A3470">
            <v>20262</v>
          </cell>
          <cell r="B3470" t="str">
            <v>SIFAO PLASTICO EXTENSIVEL UNIVERSAL, TIPO COPO</v>
          </cell>
          <cell r="C3470" t="str">
            <v>UN</v>
          </cell>
          <cell r="D3470">
            <v>7.98</v>
          </cell>
        </row>
        <row r="3471">
          <cell r="A3471">
            <v>20269</v>
          </cell>
          <cell r="B3471" t="str">
            <v>LAVATORIO/CUBA DE EMBUTIR OVAL LOUCA BRANCA SEM LADRAO *50 X 35* CM</v>
          </cell>
          <cell r="C3471" t="str">
            <v>UN</v>
          </cell>
          <cell r="D3471">
            <v>73.73</v>
          </cell>
        </row>
        <row r="3472">
          <cell r="A3472">
            <v>20270</v>
          </cell>
          <cell r="B3472" t="str">
            <v>LAVATORIO/CUBA DE EMBUTIR OVAL LOUCA COR SEM LADRAO *50 X 35* CM</v>
          </cell>
          <cell r="C3472" t="str">
            <v>UN</v>
          </cell>
          <cell r="D3472">
            <v>80.290000000000006</v>
          </cell>
        </row>
        <row r="3473">
          <cell r="A3473">
            <v>20271</v>
          </cell>
          <cell r="B3473" t="str">
            <v>TANQUE LOUCA BRANCA COM COLUNA *30* L</v>
          </cell>
          <cell r="C3473" t="str">
            <v>UN</v>
          </cell>
          <cell r="D3473">
            <v>501.89</v>
          </cell>
        </row>
        <row r="3474">
          <cell r="A3474">
            <v>20322</v>
          </cell>
          <cell r="B3474" t="str">
            <v>PORTA DE MADEIRA, FOLHA MEDIA (NBR 15930) DE 60 X 210 CM, E = 35 MM, NUCLEO SARRAFEADO, CAPA FRISADA EM HDF, ACABAMENTO MELAMINICO EM PADRAO MADEIRA</v>
          </cell>
          <cell r="C3474" t="str">
            <v>UN</v>
          </cell>
          <cell r="D3474">
            <v>177.81</v>
          </cell>
        </row>
        <row r="3475">
          <cell r="A3475">
            <v>20326</v>
          </cell>
          <cell r="B3475" t="str">
            <v>ANEL BORRACHA, PARA TUBO/CONEXAO PVC PBA, DN 60 MM, PARA REDE AGUA</v>
          </cell>
          <cell r="C3475" t="str">
            <v>UN</v>
          </cell>
          <cell r="D3475">
            <v>5.4</v>
          </cell>
        </row>
        <row r="3476">
          <cell r="A3476">
            <v>20327</v>
          </cell>
          <cell r="B3476" t="str">
            <v>REDUCAO PVC PBA, JE, PB, DN 75 X 50 / DE 85 X 60 MM, PARA REDE DE AGUA</v>
          </cell>
          <cell r="C3476" t="str">
            <v>UN</v>
          </cell>
          <cell r="D3476">
            <v>13.19</v>
          </cell>
        </row>
        <row r="3477">
          <cell r="A3477">
            <v>20962</v>
          </cell>
          <cell r="B3477" t="str">
            <v>CAIXA DE INCENDIO/ABRIGO PARA MANGUEIRA, DE SOBREPOR/EXTERNA, COM 75 X 45 X 17 CM, EM CHAPA DE ACO, PORTA COM VENTILACAO, VISOR COM A INSCRICAO "INCENDIO", SUPORTE/CESTA INTERNA PARA A MANGUEIRA, PINTURA ELETROSTATICA VERMELHA</v>
          </cell>
          <cell r="C3477" t="str">
            <v>UN</v>
          </cell>
          <cell r="D3477">
            <v>210</v>
          </cell>
        </row>
        <row r="3478">
          <cell r="A3478">
            <v>20963</v>
          </cell>
          <cell r="B3478" t="str">
            <v>CAIXA DE INCENDIO/ABRIGO PARA MANGUEIRA, DE SOBREPOR/EXTERNA, COM 90 X 60 X 17 CM, EM CHAPA DE ACO, PORTA COM VENTILACAO, VISOR COM A INSCRICAO "INCENDIO", SUPORTE/CESTA INTERNA PARA A MANGUEIRA, PINTURA ELETROSTATICA VERMELHA</v>
          </cell>
          <cell r="C3478" t="str">
            <v>UN</v>
          </cell>
          <cell r="D3478">
            <v>256.52999999999997</v>
          </cell>
        </row>
        <row r="3479">
          <cell r="A3479">
            <v>20964</v>
          </cell>
          <cell r="B3479" t="str">
            <v>TAMPAO COM CORRENTE, EM LATAO, ENGATE RAPIDO 1 1/2", PARA INSTALACAO PREDIAL DE COMBATE A INCENDIO</v>
          </cell>
          <cell r="C3479" t="str">
            <v>UN</v>
          </cell>
          <cell r="D3479">
            <v>49.19</v>
          </cell>
        </row>
        <row r="3480">
          <cell r="A3480">
            <v>20965</v>
          </cell>
          <cell r="B3480" t="str">
            <v>ESGUICHO TIPO JATO SOLIDO, EM LATAO, ENGATE RAPIDO 1 1/2" X 16 MM, PARA MANGUEIRA EM INSTALACAO PREDIAL COMBATE A INCENDIO</v>
          </cell>
          <cell r="C3480" t="str">
            <v>UN</v>
          </cell>
          <cell r="D3480">
            <v>45.58</v>
          </cell>
        </row>
        <row r="3481">
          <cell r="A3481">
            <v>20966</v>
          </cell>
          <cell r="B3481" t="str">
            <v>ESGUICHO TIPO JATO SOLIDO, EM LATAO, ENGATE RAPIDO 1 1/2" X 19 MM, PARA MANGUEIRA EM INSTALACAO PREDIAL COMBATE A INCENDIO</v>
          </cell>
          <cell r="C3481" t="str">
            <v>UN</v>
          </cell>
          <cell r="D3481">
            <v>49.08</v>
          </cell>
        </row>
        <row r="3482">
          <cell r="A3482">
            <v>20967</v>
          </cell>
          <cell r="B3482" t="str">
            <v>ESGUICHO TIPO JATO SOLIDO, EM LATAO, ENGATE RAPIDO 2 1/2" X 16 MM, PARA MANGUEIRA EM INSTALACAO PREDIAL COMBATE A INCENDIO</v>
          </cell>
          <cell r="C3482" t="str">
            <v>UN</v>
          </cell>
          <cell r="D3482">
            <v>74.39</v>
          </cell>
        </row>
        <row r="3483">
          <cell r="A3483">
            <v>20968</v>
          </cell>
          <cell r="B3483" t="str">
            <v>ESGUICHO TIPO JATO SOLIDO, EM LATAO, ENGATE RAPIDO 2 1/2" X 19 MM, PARA MANGUEIRA EM INSTALACAO PREDIAL COMBATE A INCENDIO</v>
          </cell>
          <cell r="C3483" t="str">
            <v>UN</v>
          </cell>
          <cell r="D3483">
            <v>81.59</v>
          </cell>
        </row>
        <row r="3484">
          <cell r="A3484">
            <v>20971</v>
          </cell>
          <cell r="B3484" t="str">
            <v>CHAVE DUPLA PARA CONEXOES TIPO STORZ, ENGATE RAPIDO 1 1/2" X 2 1/2", EM LATAO, PARA INSTALACAO PREDIAL COMBATE A INCENDIO</v>
          </cell>
          <cell r="C3484" t="str">
            <v>UN</v>
          </cell>
          <cell r="D3484">
            <v>11.99</v>
          </cell>
        </row>
        <row r="3485">
          <cell r="A3485">
            <v>20972</v>
          </cell>
          <cell r="B3485" t="str">
            <v>REDUCAO FIXA TIPO STORZ, ENGATE RAPIDO 2.1/2" X 1.1/2", EM LATAO, PARA INSTALACAO PREDIAL COMBATE A INCENDIO PREDIAL</v>
          </cell>
          <cell r="C3485" t="str">
            <v>UN</v>
          </cell>
          <cell r="D3485">
            <v>89.99</v>
          </cell>
        </row>
        <row r="3486">
          <cell r="A3486">
            <v>20973</v>
          </cell>
          <cell r="B3486" t="str">
            <v>UNIAO TIPO STORZ, COM EMPATACAO INTERNA TIPO ANEL DE EXPANSAO, ENGATE RAPIDO 1 1/2", PARA MANGUEIRA DE COMBATE A INCENDIO PREDIAL</v>
          </cell>
          <cell r="C3486" t="str">
            <v>UN</v>
          </cell>
          <cell r="D3486">
            <v>77.16</v>
          </cell>
        </row>
        <row r="3487">
          <cell r="A3487">
            <v>20974</v>
          </cell>
          <cell r="B3487" t="str">
            <v>UNIAO TIPO STORZ, COM EMPATACAO INTERNA TIPO ANEL DE EXPANSAO, ENGATE RAPIDO 2 1/2", PARA MANGUEIRA DE COMBATE A INCENDIO PREDIAL</v>
          </cell>
          <cell r="C3487" t="str">
            <v>UN</v>
          </cell>
          <cell r="D3487">
            <v>110.39</v>
          </cell>
        </row>
        <row r="3488">
          <cell r="A3488">
            <v>20975</v>
          </cell>
          <cell r="B3488" t="str">
            <v>ANEL DE EXPANSAO EM COBRE, ENGATE RAPIDO 1 1/2", PARA EMPATACAO MANGUEIRA DE COMBATE A INCENDIO PREDIAL</v>
          </cell>
          <cell r="C3488" t="str">
            <v>UN</v>
          </cell>
          <cell r="D3488">
            <v>8.65</v>
          </cell>
        </row>
        <row r="3489">
          <cell r="A3489">
            <v>20976</v>
          </cell>
          <cell r="B3489" t="str">
            <v>ANEL DE EXPANSAO EM COBRE, ENGATE RAPIDO 2 1/2", PARA EMPATACAO MANGUEIRA DE COMBATE A INCENDIO PREDIAL</v>
          </cell>
          <cell r="C3489" t="str">
            <v>UN</v>
          </cell>
          <cell r="D3489">
            <v>13.07</v>
          </cell>
        </row>
        <row r="3490">
          <cell r="A3490">
            <v>20977</v>
          </cell>
          <cell r="B3490" t="str">
            <v>EXTINTOR DE INCENDIO PORTATIL COM CARGA DE PO QUIMICO SECO (PQS) DE 8 KG, CLASSE BC</v>
          </cell>
          <cell r="C3490" t="str">
            <v>UN</v>
          </cell>
          <cell r="D3490">
            <v>178.84</v>
          </cell>
        </row>
        <row r="3491">
          <cell r="A3491">
            <v>20980</v>
          </cell>
          <cell r="B3491" t="str">
            <v>TUBO ACO PRETO SEM COSTURA 8", E= *7,04 MM, SCHEDULE 30, *36,75 KG/M</v>
          </cell>
          <cell r="C3491" t="str">
            <v>M</v>
          </cell>
          <cell r="D3491">
            <v>271.23</v>
          </cell>
        </row>
        <row r="3492">
          <cell r="A3492">
            <v>20984</v>
          </cell>
          <cell r="B3492" t="str">
            <v>TUBO ACO PRETO SEM COSTURA 20", E= *12,70 MM, SCHEDULE 30, *154,97 KG/M</v>
          </cell>
          <cell r="C3492" t="str">
            <v>M</v>
          </cell>
          <cell r="D3492">
            <v>1355.8</v>
          </cell>
        </row>
        <row r="3493">
          <cell r="A3493">
            <v>20989</v>
          </cell>
          <cell r="B3493" t="str">
            <v>TUBO ACO PRETO SEM COSTURA 14", E= *11,13 MM, SCHEDULE 40, *94,55 KG/M</v>
          </cell>
          <cell r="C3493" t="str">
            <v>M</v>
          </cell>
          <cell r="D3493">
            <v>706.59</v>
          </cell>
        </row>
        <row r="3494">
          <cell r="A3494">
            <v>20994</v>
          </cell>
          <cell r="B3494" t="str">
            <v>TUBO ACO PRETO SEM COSTURA 6", E= *10,97 MM, SCHEDULE 80, *42,56 KG/M</v>
          </cell>
          <cell r="C3494" t="str">
            <v>M</v>
          </cell>
          <cell r="D3494">
            <v>327.11</v>
          </cell>
        </row>
        <row r="3495">
          <cell r="A3495">
            <v>20995</v>
          </cell>
          <cell r="B3495" t="str">
            <v>TUBO ACO PRETO SEM COSTURA 8", E= *12,70 MM, SCHEDULE 80, *64,64 KG/M</v>
          </cell>
          <cell r="C3495" t="str">
            <v>M</v>
          </cell>
          <cell r="D3495">
            <v>429.89</v>
          </cell>
        </row>
        <row r="3496">
          <cell r="A3496">
            <v>20999</v>
          </cell>
          <cell r="B3496" t="str">
            <v>TUBO ACO PRETO COM COSTURA, NBR 5580, CLASSE L, DN = 15 MM, E = 2,25 MM, 1,06 KG/M</v>
          </cell>
          <cell r="C3496" t="str">
            <v>M</v>
          </cell>
          <cell r="D3496">
            <v>5.28</v>
          </cell>
        </row>
        <row r="3497">
          <cell r="A3497">
            <v>21001</v>
          </cell>
          <cell r="B3497" t="str">
            <v>TUBO ACO PRETO COM COSTURA, NBR 5580, CLASSE L, DN = 25 MM, E = 2,65 MM, 2,02 KG/M</v>
          </cell>
          <cell r="C3497" t="str">
            <v>M</v>
          </cell>
          <cell r="D3497">
            <v>9.86</v>
          </cell>
        </row>
        <row r="3498">
          <cell r="A3498">
            <v>21003</v>
          </cell>
          <cell r="B3498" t="str">
            <v>TUBO ACO PRETO COM COSTURA, NBR 5580, CLASSE L, DN = 40 MM, E = 3,0 MM, 3,34 KG/M</v>
          </cell>
          <cell r="C3498" t="str">
            <v>M</v>
          </cell>
          <cell r="D3498">
            <v>16.2</v>
          </cell>
        </row>
        <row r="3499">
          <cell r="A3499">
            <v>21006</v>
          </cell>
          <cell r="B3499" t="str">
            <v>TUBO ACO PRETO COM COSTURA, NBR 5580, CLASSE L, DN = 80 MM, E = 3,35 MM, 7,07 KG/M</v>
          </cell>
          <cell r="C3499" t="str">
            <v>M</v>
          </cell>
          <cell r="D3499">
            <v>34.380000000000003</v>
          </cell>
        </row>
        <row r="3500">
          <cell r="A3500">
            <v>21008</v>
          </cell>
          <cell r="B3500" t="str">
            <v>TUBO ACO GALVANIZADO COM COSTURA, CLASSE LEVE, DN 15 MM ( 1/2"),  E = 2,25 MM,  *1,2* KG/M (NBR 5580)</v>
          </cell>
          <cell r="C3500" t="str">
            <v>M</v>
          </cell>
          <cell r="D3500">
            <v>6.56</v>
          </cell>
        </row>
        <row r="3501">
          <cell r="A3501">
            <v>21009</v>
          </cell>
          <cell r="B3501" t="str">
            <v>TUBO ACO GALVANIZADO COM COSTURA, CLASSE LEVE, DN 20 MM ( 3/4"),  E = 2,25 MM,  *1,3* KG/M (NBR 5580)</v>
          </cell>
          <cell r="C3501" t="str">
            <v>M</v>
          </cell>
          <cell r="D3501">
            <v>8.5399999999999991</v>
          </cell>
        </row>
        <row r="3502">
          <cell r="A3502">
            <v>21010</v>
          </cell>
          <cell r="B3502" t="str">
            <v>TUBO ACO GALVANIZADO COM COSTURA, CLASSE LEVE, DN 25 MM ( 1"),  E = 2,65 MM,  *2,11* KG/M (NBR 5580)</v>
          </cell>
          <cell r="C3502" t="str">
            <v>M</v>
          </cell>
          <cell r="D3502">
            <v>11.47</v>
          </cell>
        </row>
        <row r="3503">
          <cell r="A3503">
            <v>21011</v>
          </cell>
          <cell r="B3503" t="str">
            <v>TUBO ACO GALVANIZADO COM COSTURA, CLASSE LEVE, DN 32 MM ( 1 1/4"),  E = 2,65 MM, *2,71* KG/M (NBR 5580)</v>
          </cell>
          <cell r="C3503" t="str">
            <v>M</v>
          </cell>
          <cell r="D3503">
            <v>16.71</v>
          </cell>
        </row>
        <row r="3504">
          <cell r="A3504">
            <v>21012</v>
          </cell>
          <cell r="B3504" t="str">
            <v>TUBO ACO GALVANIZADO COM COSTURA, CLASSE LEVE, DN 40 MM ( 1 1/2"),  E = 3,00 MM, *3,48* KG/M (NBR 5580)</v>
          </cell>
          <cell r="C3504" t="str">
            <v>M</v>
          </cell>
          <cell r="D3504">
            <v>18.47</v>
          </cell>
        </row>
        <row r="3505">
          <cell r="A3505">
            <v>21013</v>
          </cell>
          <cell r="B3505" t="str">
            <v>TUBO ACO GALVANIZADO COM COSTURA, CLASSE LEVE, DN 50 MM ( 2"),  E = 3,00 MM,  *4,40* KG/M (NBR 5580)</v>
          </cell>
          <cell r="C3505" t="str">
            <v>M</v>
          </cell>
          <cell r="D3505">
            <v>24.1</v>
          </cell>
        </row>
        <row r="3506">
          <cell r="A3506">
            <v>21014</v>
          </cell>
          <cell r="B3506" t="str">
            <v>TUBO ACO GALVANIZADO COM COSTURA, CLASSE LEVE, DN 65 MM ( 2 1/2"),  E = 3,35 MM, * 6,23* KG/M (NBR 5580)</v>
          </cell>
          <cell r="C3506" t="str">
            <v>M</v>
          </cell>
          <cell r="D3506">
            <v>33.729999999999997</v>
          </cell>
        </row>
        <row r="3507">
          <cell r="A3507">
            <v>21015</v>
          </cell>
          <cell r="B3507" t="str">
            <v>TUBO ACO GALVANIZADO COM COSTURA, CLASSE LEVE, DN 80 MM ( 3"),  E = 3,35 MM, *7,32* KG/M (NBR 5580)</v>
          </cell>
          <cell r="C3507" t="str">
            <v>M</v>
          </cell>
          <cell r="D3507">
            <v>38.75</v>
          </cell>
        </row>
        <row r="3508">
          <cell r="A3508">
            <v>21016</v>
          </cell>
          <cell r="B3508" t="str">
            <v>TUBO ACO GALVANIZADO COM COSTURA, CLASSE LEVE, DN 100 MM ( 4"),  E = 3,75 MM, *10,55* KG/M (NBR 5580)</v>
          </cell>
          <cell r="C3508" t="str">
            <v>M</v>
          </cell>
          <cell r="D3508">
            <v>56.16</v>
          </cell>
        </row>
        <row r="3509">
          <cell r="A3509">
            <v>21019</v>
          </cell>
          <cell r="B3509" t="str">
            <v>TUBO ACO PRETO COM COSTURA, NBR 5580, CLASSE M, DN = 25 MM, E = 3,35 MM, *2,50* KG//M</v>
          </cell>
          <cell r="C3509" t="str">
            <v>M</v>
          </cell>
          <cell r="D3509">
            <v>12.2</v>
          </cell>
        </row>
        <row r="3510">
          <cell r="A3510">
            <v>21021</v>
          </cell>
          <cell r="B3510" t="str">
            <v>TUBO ACO PRETO COM COSTURA, NBR 5580, CLASSE M, DN = 40 MM, E = 3,35 MM, *3,71* KG//M</v>
          </cell>
          <cell r="C3510" t="str">
            <v>M</v>
          </cell>
          <cell r="D3510">
            <v>19.28</v>
          </cell>
        </row>
        <row r="3511">
          <cell r="A3511">
            <v>21024</v>
          </cell>
          <cell r="B3511" t="str">
            <v>TUBO ACO PRETO COM COSTURA, NBR 5580, CLASSE M, DN = 80 MM, E = 4,05 MM, *8,47* KG/M</v>
          </cell>
          <cell r="C3511" t="str">
            <v>M</v>
          </cell>
          <cell r="D3511">
            <v>41.31</v>
          </cell>
        </row>
        <row r="3512">
          <cell r="A3512">
            <v>21029</v>
          </cell>
          <cell r="B3512" t="str">
            <v>MANGUEIRA DE INCENDIO, TIPO 1, DE 1 1/2", COMPRIMENTO = 15 M, TECIDO EM FIO DE POLIESTER E TUBO INTERNO EM BORRACHA SINTETICA, COM UNIOES ENGATE RAPIDO</v>
          </cell>
          <cell r="C3512" t="str">
            <v>UN</v>
          </cell>
          <cell r="D3512">
            <v>283.27999999999997</v>
          </cell>
        </row>
        <row r="3513">
          <cell r="A3513">
            <v>21030</v>
          </cell>
          <cell r="B3513" t="str">
            <v>MANGUEIRA DE INCENDIO, TIPO 1, DE 1 1/2", COMPRIMENTO = 20 M, TECIDO EM FIO DE POLIESTER E TUBO INTERNO EM BORRACHA SINTETICA, COM UNIOES ENGATE RAPIDO</v>
          </cell>
          <cell r="C3513" t="str">
            <v>UN</v>
          </cell>
          <cell r="D3513">
            <v>349.19</v>
          </cell>
        </row>
        <row r="3514">
          <cell r="A3514">
            <v>21031</v>
          </cell>
          <cell r="B3514" t="str">
            <v>MANGUEIRA DE INCENDIO, TIPO 1, DE 1 1/2", COMPRIMENTO = 25 M, TECIDO EM FIO DE POLIESTER E TUBO INTERNO EM BORRACHA SINTETICA, COM UNIOES ENGATE RAPIDO</v>
          </cell>
          <cell r="C3514" t="str">
            <v>UN</v>
          </cell>
          <cell r="D3514">
            <v>434.73</v>
          </cell>
        </row>
        <row r="3515">
          <cell r="A3515">
            <v>21032</v>
          </cell>
          <cell r="B3515" t="str">
            <v>MANGUEIRA DE INCENDIO, TIPO 1, DE 1 1/2", COMPRIMENTO = 30 M, TECIDO EM FIO DE POLIESTER E TUBO INTERNO EM BORRACHA SINTETICA, COM UNIOES ENGATE RAPIDO</v>
          </cell>
          <cell r="C3515" t="str">
            <v>UN</v>
          </cell>
          <cell r="D3515">
            <v>464.18</v>
          </cell>
        </row>
        <row r="3516">
          <cell r="A3516">
            <v>21034</v>
          </cell>
          <cell r="B3516" t="str">
            <v>MANGUEIRA DE INCENDIO, TIPO 2, DE 2 1/2", COMPRIMENTO = 15 M, TECIDO EM FIO DE POLIESTER E TUBO INTERNO EM BORRACHA SINTETICA, COM UNIOES ENGATE RAPIDO</v>
          </cell>
          <cell r="C3516" t="str">
            <v>UN</v>
          </cell>
          <cell r="D3516">
            <v>562.35</v>
          </cell>
        </row>
        <row r="3517">
          <cell r="A3517">
            <v>21036</v>
          </cell>
          <cell r="B3517" t="str">
            <v>MANGUEIRA DE INCENDIO, TIPO 2, DE 2 1/2", COMPRIMENTO = 25 M, TECIDO EM FIO DE POLIESTER E TUBO INTERNO EM BORRACHA SINTETICA, COM UNIOES ENGATE RAPIDO</v>
          </cell>
          <cell r="C3517" t="str">
            <v>UN</v>
          </cell>
          <cell r="D3517">
            <v>861.05</v>
          </cell>
        </row>
        <row r="3518">
          <cell r="A3518">
            <v>21037</v>
          </cell>
          <cell r="B3518" t="str">
            <v>MANGUEIRA DE INCENDIO, TIPO 2, DE 2 1/2", COMPRIMENTO = 30 M, TECIDO EM FIO DE POLIESTER E TUBO INTERNO EM BORRACHA SINTETICA, COM UNIOES ENGATE RAPIDO</v>
          </cell>
          <cell r="C3518" t="str">
            <v>UN</v>
          </cell>
          <cell r="D3518">
            <v>981.66</v>
          </cell>
        </row>
        <row r="3519">
          <cell r="A3519">
            <v>21040</v>
          </cell>
          <cell r="B3519" t="str">
            <v>SPRINKLER TIPO PENDENTE, 68 GRAUS CELSIUS (BULBO VERMELHO), ACABAMENTO NATURAL, 1/2" - 15 MM</v>
          </cell>
          <cell r="C3519" t="str">
            <v>UN</v>
          </cell>
          <cell r="D3519">
            <v>24.01</v>
          </cell>
        </row>
        <row r="3520">
          <cell r="A3520">
            <v>21041</v>
          </cell>
          <cell r="B3520" t="str">
            <v>SPRINKLER TIPO PENDENTE, 68 GRAUS CELSIUS (BULBO VERMELHO), ACABAMENTO NATURAL, 3/4" - 20 MM</v>
          </cell>
          <cell r="C3520" t="str">
            <v>UN</v>
          </cell>
          <cell r="D3520">
            <v>28.98</v>
          </cell>
        </row>
        <row r="3521">
          <cell r="A3521">
            <v>21042</v>
          </cell>
          <cell r="B3521" t="str">
            <v>SPRINKLER TIPO PENDENTE, 79 GRAUS CELSIUS (BULBO AMARELO,) ACABAMENTO NATURAL OU CROMADO, 1/2" - 15 MM</v>
          </cell>
          <cell r="C3521" t="str">
            <v>UN</v>
          </cell>
          <cell r="D3521">
            <v>27.88</v>
          </cell>
        </row>
        <row r="3522">
          <cell r="A3522">
            <v>21043</v>
          </cell>
          <cell r="B3522" t="str">
            <v>SPRINKLER TIPO PENDENTE, 79 GRAUS CELSIUS (BULBO AMARELO), ACABAMENTO NATURAL, 3/4" - 20 MM</v>
          </cell>
          <cell r="C3522" t="str">
            <v>UN</v>
          </cell>
          <cell r="D3522">
            <v>35.22</v>
          </cell>
        </row>
        <row r="3523">
          <cell r="A3523">
            <v>21044</v>
          </cell>
          <cell r="B3523" t="str">
            <v>SPRINKLER TIPO PENDENTE, 68 GRAUS CELSIUS (BULBO VERMELHO), ACABAMENTO CROMADO, 1/2" - 15 MM</v>
          </cell>
          <cell r="C3523" t="str">
            <v>UN</v>
          </cell>
          <cell r="D3523">
            <v>24.53</v>
          </cell>
        </row>
        <row r="3524">
          <cell r="A3524">
            <v>21045</v>
          </cell>
          <cell r="B3524" t="str">
            <v>SPRINKLER TIPO PENDENTE, 68 GRAUS CELSIUS (BULBO VERMELHO), ACABAMENTO CROMADO, 3/4" - 20 MM</v>
          </cell>
          <cell r="C3524" t="str">
            <v>UN</v>
          </cell>
          <cell r="D3524">
            <v>33.6</v>
          </cell>
        </row>
        <row r="3525">
          <cell r="A3525">
            <v>21047</v>
          </cell>
          <cell r="B3525" t="str">
            <v>SPRINKLER TIPO PENDENTE, 79 GRAUS CELSIUS (BULBO AMARELO), ACABAMENTO CROMADO, 3/4" - 20 MM</v>
          </cell>
          <cell r="C3525" t="str">
            <v>UN</v>
          </cell>
          <cell r="D3525">
            <v>36.17</v>
          </cell>
        </row>
        <row r="3526">
          <cell r="A3526">
            <v>21059</v>
          </cell>
          <cell r="B3526" t="str">
            <v>RALO FOFO COM REQUADRO, QUADRADO 150 X 150 MM</v>
          </cell>
          <cell r="C3526" t="str">
            <v>UN</v>
          </cell>
          <cell r="D3526">
            <v>32.619999999999997</v>
          </cell>
        </row>
        <row r="3527">
          <cell r="A3527">
            <v>21060</v>
          </cell>
          <cell r="B3527" t="str">
            <v>RALO FOFO COM REQUADRO, QUADRADO 250 X 250 MM</v>
          </cell>
          <cell r="C3527" t="str">
            <v>UN</v>
          </cell>
          <cell r="D3527">
            <v>60.52</v>
          </cell>
        </row>
        <row r="3528">
          <cell r="A3528">
            <v>21061</v>
          </cell>
          <cell r="B3528" t="str">
            <v>RALO FOFO COM REQUADRO, QUADRADO 300 X 300 MM</v>
          </cell>
          <cell r="C3528" t="str">
            <v>UN</v>
          </cell>
          <cell r="D3528">
            <v>75.650000000000006</v>
          </cell>
        </row>
        <row r="3529">
          <cell r="A3529">
            <v>21062</v>
          </cell>
          <cell r="B3529" t="str">
            <v>RALO FOFO COM REQUADRO, QUADRADO 400 X 400 MM</v>
          </cell>
          <cell r="C3529" t="str">
            <v>UN</v>
          </cell>
          <cell r="D3529">
            <v>119.16</v>
          </cell>
        </row>
        <row r="3530">
          <cell r="A3530">
            <v>21071</v>
          </cell>
          <cell r="B3530" t="str">
            <v>TAMPAO FOFO SIMPLES COM BASE, CLASSE A15 CARGA MAX 1,5 T, 400 X 400 MM, REDE PLUVIAL/ESGOTO/ELETRICA</v>
          </cell>
          <cell r="C3530" t="str">
            <v>UN</v>
          </cell>
          <cell r="D3530">
            <v>122.94</v>
          </cell>
        </row>
        <row r="3531">
          <cell r="A3531">
            <v>21079</v>
          </cell>
          <cell r="B3531" t="str">
            <v>TAMPAO FOFO SIMPLES COM BASE, CLASSE D400 CARGA MAX 40 T, REDONDO TAMPA 500 MM, REDE PLUVIAL/ESGOTO</v>
          </cell>
          <cell r="C3531" t="str">
            <v>UN</v>
          </cell>
          <cell r="D3531">
            <v>363.63</v>
          </cell>
        </row>
        <row r="3532">
          <cell r="A3532">
            <v>21090</v>
          </cell>
          <cell r="B3532" t="str">
            <v>TAMPAO FOFO ARTICULADO, CLASSE D400 CARGA MAX 40 T, REDONDO TAMPA *600 MM, REDE PLUVIAL/ESGOTO</v>
          </cell>
          <cell r="C3532" t="str">
            <v>UN</v>
          </cell>
          <cell r="D3532">
            <v>411.39</v>
          </cell>
        </row>
        <row r="3533">
          <cell r="A3533">
            <v>21092</v>
          </cell>
          <cell r="B3533" t="str">
            <v>VALVULA DE RETENCAO VERTICAL, DE BRONZE (PN-16), 1/2", 200 PSI, EXTREMIDADES COM ROSCA</v>
          </cell>
          <cell r="C3533" t="str">
            <v>UN</v>
          </cell>
          <cell r="D3533">
            <v>33.39</v>
          </cell>
        </row>
        <row r="3534">
          <cell r="A3534">
            <v>21100</v>
          </cell>
          <cell r="B3534" t="str">
            <v>AQUECEDOR DE AGUA A GAS GLP/GN COM CAPACIDADE DE ARMAZENAMENTO DE 50 A 80 L</v>
          </cell>
          <cell r="C3534" t="str">
            <v>UN</v>
          </cell>
          <cell r="D3534">
            <v>1739.67</v>
          </cell>
        </row>
        <row r="3535">
          <cell r="A3535">
            <v>21101</v>
          </cell>
          <cell r="B3535" t="str">
            <v>PORTA TOALHA ROSTO EM METAL CROMADO, TIPO ARGOLA</v>
          </cell>
          <cell r="C3535" t="str">
            <v>UN</v>
          </cell>
          <cell r="D3535">
            <v>19.78</v>
          </cell>
        </row>
        <row r="3536">
          <cell r="A3536">
            <v>21102</v>
          </cell>
          <cell r="B3536" t="str">
            <v>PORTA TOALHA BANHO EM METAL CROMADO, TIPO BARRA</v>
          </cell>
          <cell r="C3536" t="str">
            <v>UN</v>
          </cell>
          <cell r="D3536">
            <v>30.8</v>
          </cell>
        </row>
        <row r="3537">
          <cell r="A3537">
            <v>21106</v>
          </cell>
          <cell r="B3537" t="str">
            <v>LAMBRIS DE ALUMINIO *0,6* KG/M</v>
          </cell>
          <cell r="C3537" t="str">
            <v>KG</v>
          </cell>
          <cell r="D3537">
            <v>27.79</v>
          </cell>
        </row>
        <row r="3538">
          <cell r="A3538">
            <v>21107</v>
          </cell>
          <cell r="B3538" t="str">
            <v>VIDRO LISO FUME, E = 5 MM - SEM COLOCACAO</v>
          </cell>
          <cell r="C3538" t="str">
            <v>M2</v>
          </cell>
          <cell r="D3538">
            <v>172.71</v>
          </cell>
        </row>
        <row r="3539">
          <cell r="A3539">
            <v>21108</v>
          </cell>
          <cell r="B3539" t="str">
            <v>PISO EM PORCELANATO RETIFICADO EXTRA, FORMATO MENOR OU IGUAL A 2025 CM2</v>
          </cell>
          <cell r="C3539" t="str">
            <v>M2</v>
          </cell>
          <cell r="D3539">
            <v>39.39</v>
          </cell>
        </row>
        <row r="3540">
          <cell r="A3540">
            <v>21109</v>
          </cell>
          <cell r="B3540" t="str">
            <v>MINUTERIA ELETRONICA COLETIVA COM POTENCIA MAXIMA RESISTIVA PARA LAMPADAS FLUORESCENTES DE *300* W ( 110 V ) / *600* W ( 110 V )</v>
          </cell>
          <cell r="C3540" t="str">
            <v>UN</v>
          </cell>
          <cell r="D3540">
            <v>60.51</v>
          </cell>
        </row>
        <row r="3541">
          <cell r="A3541">
            <v>21112</v>
          </cell>
          <cell r="B3541" t="str">
            <v>VALVULA DE DESCARGA EM METAL CROMADO PARA MICTORIO COM ACIONAMENTO POR PRESSAO E FECHAMENTO AUTOMATICO</v>
          </cell>
          <cell r="C3541" t="str">
            <v>UN</v>
          </cell>
          <cell r="D3541">
            <v>106.06</v>
          </cell>
        </row>
        <row r="3542">
          <cell r="A3542">
            <v>21114</v>
          </cell>
          <cell r="B3542" t="str">
            <v>ADESIVO PARA TUBOS CPVC, *75* G</v>
          </cell>
          <cell r="C3542" t="str">
            <v>UN</v>
          </cell>
          <cell r="D3542">
            <v>12.54</v>
          </cell>
        </row>
        <row r="3543">
          <cell r="A3543">
            <v>21116</v>
          </cell>
          <cell r="B3543" t="str">
            <v>TE DE REDUCAO DE FERRO GALVANIZADO, COM ROSCA BSP, DE 1 1/4" X 3/4"</v>
          </cell>
          <cell r="C3543" t="str">
            <v>UN</v>
          </cell>
          <cell r="D3543">
            <v>25.47</v>
          </cell>
        </row>
        <row r="3544">
          <cell r="A3544">
            <v>21118</v>
          </cell>
          <cell r="B3544" t="str">
            <v>JOELHO CPVC, SOLDAVEL, 90 GRAUS, 15 MM, PARA AGUA QUENTE</v>
          </cell>
          <cell r="C3544" t="str">
            <v>UN</v>
          </cell>
          <cell r="D3544">
            <v>2.3199999999999998</v>
          </cell>
        </row>
        <row r="3545">
          <cell r="A3545">
            <v>21119</v>
          </cell>
          <cell r="B3545" t="str">
            <v>LUVA CPVC, SOLDAVEL, 15 MM, PARA AGUA QUENTE PREDIAL</v>
          </cell>
          <cell r="C3545" t="str">
            <v>UN</v>
          </cell>
          <cell r="D3545">
            <v>1.37</v>
          </cell>
        </row>
        <row r="3546">
          <cell r="A3546">
            <v>21120</v>
          </cell>
          <cell r="B3546" t="str">
            <v>LUVA DE TRANSICAO, CPVC, 15 MM X 1/2", PARA AGUA QUENTE PREDIAL</v>
          </cell>
          <cell r="C3546" t="str">
            <v>UN</v>
          </cell>
          <cell r="D3546">
            <v>9.76</v>
          </cell>
        </row>
        <row r="3547">
          <cell r="A3547">
            <v>21121</v>
          </cell>
          <cell r="B3547" t="str">
            <v>TE CPVC, SOLDAVEL, 90 GRAUS, 15 MM, PARA AGUA QUENTE PREDIAL</v>
          </cell>
          <cell r="C3547" t="str">
            <v>UN</v>
          </cell>
          <cell r="D3547">
            <v>2.63</v>
          </cell>
        </row>
        <row r="3548">
          <cell r="A3548">
            <v>21123</v>
          </cell>
          <cell r="B3548" t="str">
            <v>TUBO CPVC, SOLDAVEL, 15 MM, AGUA QUENTE PREDIAL (NBR 15884)</v>
          </cell>
          <cell r="C3548" t="str">
            <v>M</v>
          </cell>
          <cell r="D3548">
            <v>9.24</v>
          </cell>
        </row>
        <row r="3549">
          <cell r="A3549">
            <v>21124</v>
          </cell>
          <cell r="B3549" t="str">
            <v>TUBO CPVC, SOLDAVEL, 22 MM, AGUA QUENTE PREDIAL (NBR 15884)</v>
          </cell>
          <cell r="C3549" t="str">
            <v>M</v>
          </cell>
          <cell r="D3549">
            <v>16.38</v>
          </cell>
        </row>
        <row r="3550">
          <cell r="A3550">
            <v>21125</v>
          </cell>
          <cell r="B3550" t="str">
            <v>TUBO CPVC, SOLDAVEL, 28 MM, AGUA QUENTE PREDIAL (NBR 15884)</v>
          </cell>
          <cell r="C3550" t="str">
            <v>M</v>
          </cell>
          <cell r="D3550">
            <v>26.29</v>
          </cell>
        </row>
        <row r="3551">
          <cell r="A3551">
            <v>21127</v>
          </cell>
          <cell r="B3551" t="str">
            <v>FITA ISOLANTE ADESIVA ANTICHAMA, USO ATE 750 V, EM ROLO DE 19 MM X 5 M</v>
          </cell>
          <cell r="C3551" t="str">
            <v>UN</v>
          </cell>
          <cell r="D3551">
            <v>5.44</v>
          </cell>
        </row>
        <row r="3552">
          <cell r="A3552">
            <v>21128</v>
          </cell>
          <cell r="B3552" t="str">
            <v>ELETRODUTO METALICO, EM ACABAMENTO GALVANIZADO ELETROLITICO LEVE, DIAMETRO 3/4", PAREDE DE 0,90 MM</v>
          </cell>
          <cell r="C3552" t="str">
            <v>M</v>
          </cell>
          <cell r="D3552">
            <v>5.1100000000000003</v>
          </cell>
        </row>
        <row r="3553">
          <cell r="A3553">
            <v>21129</v>
          </cell>
          <cell r="B3553" t="str">
            <v>ELETRODUTO METALICO, EM ACABAMENTO GALVANIZADO ELETROLITICO LEVE, DIAMETRO 1/2", PAREDE DE 0,90 MM</v>
          </cell>
          <cell r="C3553" t="str">
            <v>M</v>
          </cell>
          <cell r="D3553">
            <v>4.3</v>
          </cell>
        </row>
        <row r="3554">
          <cell r="A3554">
            <v>21130</v>
          </cell>
          <cell r="B3554" t="str">
            <v>ELETRODUTO METALICO, EM ACABAMENTO GALVANIZADO ELETROLITICO SEMI-PESADO, DIAMETRO 1 1/2", PAREDE DE 1,20 MM</v>
          </cell>
          <cell r="C3554" t="str">
            <v>M</v>
          </cell>
          <cell r="D3554">
            <v>12.9</v>
          </cell>
        </row>
        <row r="3555">
          <cell r="A3555">
            <v>21131</v>
          </cell>
          <cell r="B3555" t="str">
            <v>ELETRODUTO METALICO, EM ACABAMENTO GALVANIZADO ELETROLITICO SEMI-PESADO, DIAMETRO 2 1/2", PAREDE DE 1,52 MM</v>
          </cell>
          <cell r="C3555" t="str">
            <v>M</v>
          </cell>
          <cell r="D3555">
            <v>31.59</v>
          </cell>
        </row>
        <row r="3556">
          <cell r="A3556">
            <v>21132</v>
          </cell>
          <cell r="B3556" t="str">
            <v>ELETRODUTO METALICO, EM ACABAMENTO GALVANIZADO ELETROLITICO PESADO, DIAMETRO 4", PAREDE DE 2,25 MM</v>
          </cell>
          <cell r="C3556" t="str">
            <v>M</v>
          </cell>
          <cell r="D3556">
            <v>55.5</v>
          </cell>
        </row>
        <row r="3557">
          <cell r="A3557">
            <v>21133</v>
          </cell>
          <cell r="B3557" t="str">
            <v>ELETRODUTO METALICO, EM ACABAMENTO GALVANIZADO ELETROLITICO SEMI-PESADO, DIAMETRO 3", PAREDE DE 1,52 MM</v>
          </cell>
          <cell r="C3557" t="str">
            <v>M</v>
          </cell>
          <cell r="D3557">
            <v>37.08</v>
          </cell>
        </row>
        <row r="3558">
          <cell r="A3558">
            <v>21134</v>
          </cell>
          <cell r="B3558" t="str">
            <v>ELETRODUTO METALICO, EM ACABAMENTO GALVANIZADO ELETROLITICO SEMI-PESADO, DIAMETRO 2", PAREDE DE 1,20 MM</v>
          </cell>
          <cell r="C3558" t="str">
            <v>M</v>
          </cell>
          <cell r="D3558">
            <v>18.55</v>
          </cell>
        </row>
        <row r="3559">
          <cell r="A3559">
            <v>21135</v>
          </cell>
          <cell r="B3559" t="str">
            <v>ELETRODUTO METALICO, EM ACABAMENTO GALVANIZADO ELETROLITICO SEMI-PESADO, DIAMETRO 1 1/4", PAREDE DE 1,20 MM</v>
          </cell>
          <cell r="C3559" t="str">
            <v>M</v>
          </cell>
          <cell r="D3559">
            <v>12.7</v>
          </cell>
        </row>
        <row r="3560">
          <cell r="A3560">
            <v>21136</v>
          </cell>
          <cell r="B3560" t="str">
            <v>ELETRODUTO METALICO, EM ACABAMENTO GALVANIZADO ELETROLITICO LEVE, DIAMETRO 1", PAREDE DE 0,90 MM</v>
          </cell>
          <cell r="C3560" t="str">
            <v>M</v>
          </cell>
          <cell r="D3560">
            <v>6.6</v>
          </cell>
        </row>
        <row r="3561">
          <cell r="A3561">
            <v>21137</v>
          </cell>
          <cell r="B3561" t="str">
            <v>ELETRODUTO METALICO FLEXIVEL REVESTIDO COM PVC PRETO, DIAMETRO EXTERNO DE 15 MM (3/8"), TIPO COPEX</v>
          </cell>
          <cell r="C3561" t="str">
            <v>M</v>
          </cell>
          <cell r="D3561">
            <v>5.23</v>
          </cell>
        </row>
        <row r="3562">
          <cell r="A3562">
            <v>21138</v>
          </cell>
          <cell r="B3562" t="str">
            <v>MADEIRA ROLICA TRATADA, EUCALIPTO OU EQUIVALENTE DA REGIAO, H = 2,2 M, D = 8 A 11 CM (PARA CERCA)</v>
          </cell>
          <cell r="C3562" t="str">
            <v>M</v>
          </cell>
          <cell r="D3562">
            <v>5.45</v>
          </cell>
        </row>
        <row r="3563">
          <cell r="A3563">
            <v>21139</v>
          </cell>
          <cell r="B3563" t="str">
            <v>!EM PROCESSO DE DESATIVACAO! PAPEL VEGETAL 90G/M2 - 0,8M DE LARGURA</v>
          </cell>
          <cell r="C3563" t="str">
            <v>M</v>
          </cell>
          <cell r="D3563">
            <v>5.5</v>
          </cell>
        </row>
        <row r="3564">
          <cell r="A3564">
            <v>21141</v>
          </cell>
          <cell r="B3564" t="str">
            <v>TELA DE ACO SOLDADA NERVURADA CA-60, Q-92, (1,48 KG/M2), DIAMETRO DO FIO = 4,2 MM, LARGURA =  2,45 X 60 M DE COMPRIMENTO, ESPACAMENTO DA MALHA = 15  X 15 CM</v>
          </cell>
          <cell r="C3564" t="str">
            <v>M2</v>
          </cell>
          <cell r="D3564">
            <v>8.4499999999999993</v>
          </cell>
        </row>
        <row r="3565">
          <cell r="A3565">
            <v>21142</v>
          </cell>
          <cell r="B3565" t="str">
            <v>ESTRIBO COM PARAFUSO EM CHAPA DE FERRO FUNDIDO DE 2" X 3/16" X 35 CM, SECAO "U", PARA MADEIRAMENTO DE TELHADO</v>
          </cell>
          <cell r="C3565" t="str">
            <v>UN</v>
          </cell>
          <cell r="D3565">
            <v>18.62</v>
          </cell>
        </row>
        <row r="3566">
          <cell r="A3566">
            <v>21147</v>
          </cell>
          <cell r="B3566" t="str">
            <v>TUBO ACO PRETO SEM COSTURA 2 1/2", E = 5,16 MM, SCHEDULE 40 (8,62 KG/M)</v>
          </cell>
          <cell r="C3566" t="str">
            <v>M</v>
          </cell>
          <cell r="D3566">
            <v>66.25</v>
          </cell>
        </row>
        <row r="3567">
          <cell r="A3567">
            <v>21148</v>
          </cell>
          <cell r="B3567" t="str">
            <v>TUBO ACO PRETO SEM COSTURA 2", E= *3,91* MM, SCHEDULE 40, *5,43* KG/M</v>
          </cell>
          <cell r="C3567" t="str">
            <v>M</v>
          </cell>
          <cell r="D3567">
            <v>40.89</v>
          </cell>
        </row>
        <row r="3568">
          <cell r="A3568">
            <v>21149</v>
          </cell>
          <cell r="B3568" t="str">
            <v>!EM PROCESSO DE DESATIVACAO! TUBO ACO PRETO SEM COSTURA SCHEDULE 40/NBR 5590 DN INT 3" E = 5,49MM - 11,28KG/M</v>
          </cell>
          <cell r="C3568" t="str">
            <v>M</v>
          </cell>
          <cell r="D3568">
            <v>62.09</v>
          </cell>
        </row>
        <row r="3569">
          <cell r="A3569">
            <v>21150</v>
          </cell>
          <cell r="B3569" t="str">
            <v>TUBO ACO PRETO SEM COSTURA 3/4", E= *2,87 MM, SCHEDULE 40, *1,69 KG/M</v>
          </cell>
          <cell r="C3569" t="str">
            <v>M</v>
          </cell>
          <cell r="D3569">
            <v>20.27</v>
          </cell>
        </row>
        <row r="3570">
          <cell r="A3570">
            <v>21151</v>
          </cell>
          <cell r="B3570" t="str">
            <v>TUBO ACO PRETO SEM COSTURA 4", E= *6,02 MM, SCHEDULE 40, *16,06 KG/M</v>
          </cell>
          <cell r="C3570" t="str">
            <v>M</v>
          </cell>
          <cell r="D3570">
            <v>121.36</v>
          </cell>
        </row>
        <row r="3571">
          <cell r="A3571">
            <v>25002</v>
          </cell>
          <cell r="B3571" t="str">
            <v>CABO DE ALUMINIO NU COM ALMA DE ACO, BITOLA 2 AWG</v>
          </cell>
          <cell r="C3571" t="str">
            <v>KG</v>
          </cell>
          <cell r="D3571">
            <v>17.88</v>
          </cell>
        </row>
        <row r="3572">
          <cell r="A3572">
            <v>25003</v>
          </cell>
          <cell r="B3572" t="str">
            <v>CABO DE ALUMINIO NU SEM ALMA DE ACO, BITOLA 2 AWG</v>
          </cell>
          <cell r="C3572" t="str">
            <v>KG</v>
          </cell>
          <cell r="D3572">
            <v>21.28</v>
          </cell>
        </row>
        <row r="3573">
          <cell r="A3573">
            <v>25004</v>
          </cell>
          <cell r="B3573" t="str">
            <v>CABO DE ALUMINIO NU COM ALMA DE ACO, BITOLA 1/0 AWG</v>
          </cell>
          <cell r="C3573" t="str">
            <v>KG</v>
          </cell>
          <cell r="D3573">
            <v>17.73</v>
          </cell>
        </row>
        <row r="3574">
          <cell r="A3574">
            <v>25005</v>
          </cell>
          <cell r="B3574" t="str">
            <v>CABO DE ALUMINIO NU SEM ALMA DE ACO, BITOLA 1/0 AWG</v>
          </cell>
          <cell r="C3574" t="str">
            <v>KG</v>
          </cell>
          <cell r="D3574">
            <v>19.920000000000002</v>
          </cell>
        </row>
        <row r="3575">
          <cell r="A3575">
            <v>25007</v>
          </cell>
          <cell r="B3575" t="str">
            <v>TELHA DE ACO ZINCADO ONDULADA, A = *17* MM, E = 0,5 MM, SEM PINTURA</v>
          </cell>
          <cell r="C3575" t="str">
            <v>M2</v>
          </cell>
          <cell r="D3575">
            <v>24</v>
          </cell>
        </row>
        <row r="3576">
          <cell r="A3576">
            <v>25010</v>
          </cell>
          <cell r="B3576" t="str">
            <v>CAMINHAO FORA DE ESTRADA PESO BRUTO 51200 KG, CAPACIDADE DE CARGA 28000 KG, POTENCIA 357 HP, VELOCIDADE MAXIMA 52,70 KM/H</v>
          </cell>
          <cell r="C3576" t="str">
            <v>UN</v>
          </cell>
          <cell r="D3576">
            <v>1122097.1100000001</v>
          </cell>
        </row>
        <row r="3577">
          <cell r="A3577">
            <v>25011</v>
          </cell>
          <cell r="B3577" t="str">
            <v>CAMINHAO FORA DE ESTRADA PESO BRUTO 69800 KG, CAPACIDADE DE CARGA 39000 KG, CACAMBA 24 M3, POTENCIA 469 HP, VELOCIDADE MAXIMA 57 KM/H</v>
          </cell>
          <cell r="C3577" t="str">
            <v>UN</v>
          </cell>
          <cell r="D3577">
            <v>1835441.58</v>
          </cell>
        </row>
        <row r="3578">
          <cell r="A3578">
            <v>25013</v>
          </cell>
          <cell r="B3578" t="str">
            <v>TANQUE DE ASFALTO ESTACIONARIO COM SERPENTINA, CAPACIDADE 20.000 L</v>
          </cell>
          <cell r="C3578" t="str">
            <v>UN</v>
          </cell>
          <cell r="D3578">
            <v>52237.53</v>
          </cell>
        </row>
        <row r="3579">
          <cell r="A3579">
            <v>25014</v>
          </cell>
          <cell r="B3579" t="str">
            <v>TANQUE DE ASFALTO ESTACIONARIO COM MACARICO, CAPACIDADE 20.000 L</v>
          </cell>
          <cell r="C3579" t="str">
            <v>UN</v>
          </cell>
          <cell r="D3579">
            <v>49839.94</v>
          </cell>
        </row>
        <row r="3580">
          <cell r="A3580">
            <v>25019</v>
          </cell>
          <cell r="B3580" t="str">
            <v>GRUPO GERADOR ESTACIONARIO, MOTOR DIESEL POTENCIA 170 KVA</v>
          </cell>
          <cell r="C3580" t="str">
            <v>UN</v>
          </cell>
          <cell r="D3580">
            <v>80945.36</v>
          </cell>
        </row>
        <row r="3581">
          <cell r="A3581">
            <v>25020</v>
          </cell>
          <cell r="B3581" t="str">
            <v>TRATOR DE ESTEIRAS, POTENCIA BRUTA DE 347 HP, PESO OPERACIONAL DE 38,5 T, COM ESCARIFICADOR E LAMINA COM CAPACIDADE DE 4,70M3</v>
          </cell>
          <cell r="C3581" t="str">
            <v>UN</v>
          </cell>
          <cell r="D3581">
            <v>1928486.59</v>
          </cell>
        </row>
        <row r="3582">
          <cell r="A3582">
            <v>25067</v>
          </cell>
          <cell r="B3582" t="str">
            <v>BLOCO CONCRETO ESTRUTURAL 19 X 19 X 39 CM, FBK 4,5 MPA (NBR 6136)</v>
          </cell>
          <cell r="C3582" t="str">
            <v>UN</v>
          </cell>
          <cell r="D3582">
            <v>3.04</v>
          </cell>
        </row>
        <row r="3583">
          <cell r="A3583">
            <v>25070</v>
          </cell>
          <cell r="B3583" t="str">
            <v>BLOCO CONCRETO ESTRUTURAL 14 X 19 X 39 CM, FBK 4,5 MPA (NBR 6136)</v>
          </cell>
          <cell r="C3583" t="str">
            <v>UN</v>
          </cell>
          <cell r="D3583">
            <v>2.33</v>
          </cell>
        </row>
        <row r="3584">
          <cell r="A3584">
            <v>25071</v>
          </cell>
          <cell r="B3584" t="str">
            <v>BLOCO CONCRETO ESTRUTURAL 9 X 19 X 39 CM, FBK 4,5 MPA (NBR 6136)</v>
          </cell>
          <cell r="C3584" t="str">
            <v>UN</v>
          </cell>
          <cell r="D3584">
            <v>1.6</v>
          </cell>
        </row>
        <row r="3585">
          <cell r="A3585">
            <v>25398</v>
          </cell>
          <cell r="B3585" t="str">
            <v>CONJUNTO PARA FUTSAL COM TRAVES OFICIAIS DE 3,00 X 2,00 M EM TUBO DE ACO GALVANIZADO 3" COM REQUADRO EM TUBO DE 1", PINTURA EM PRIMER COM TINTA ESMALTE SINTETICO E REDES DE POLIETILENO FIO 4 MM</v>
          </cell>
          <cell r="C3585" t="str">
            <v>UN</v>
          </cell>
          <cell r="D3585">
            <v>2637.76</v>
          </cell>
        </row>
        <row r="3586">
          <cell r="A3586">
            <v>25399</v>
          </cell>
          <cell r="B3586" t="str">
            <v>CONJUNTO PARA QUADRA DE  VOLEI COM POSTES EM TUBO DE ACO GALVANIZADO 3", H = *255* CM, PINTURA EM TINTA ESMALTE SINTETICO, REDE DE NYLON COM 2 MM, MALHA 10 X 10 CM E ANTENAS OFICIAIS EM FIBRA DE VIDRO</v>
          </cell>
          <cell r="C3586" t="str">
            <v>UN</v>
          </cell>
          <cell r="D3586">
            <v>1601.35</v>
          </cell>
        </row>
        <row r="3587">
          <cell r="A3587">
            <v>25400</v>
          </cell>
          <cell r="B3587" t="str">
            <v>PAR DE TABELAS DE BASQUETE EM COMPENSADO NAVAL DE *1,80 X 1,20* M, COM ARO DE METAL E REDE (SEM SUPORTE DE FIXACAO)</v>
          </cell>
          <cell r="C3587" t="str">
            <v>UN</v>
          </cell>
          <cell r="D3587">
            <v>992.82</v>
          </cell>
        </row>
        <row r="3588">
          <cell r="A3588">
            <v>25860</v>
          </cell>
          <cell r="B3588" t="str">
            <v>MANTA TERMOPLASTICA, PEAD, GEOMEMBRANA LISA, E = 0,50 MM ( NBR 15352)</v>
          </cell>
          <cell r="C3588" t="str">
            <v>M2</v>
          </cell>
          <cell r="D3588">
            <v>10.220000000000001</v>
          </cell>
        </row>
        <row r="3589">
          <cell r="A3589">
            <v>25861</v>
          </cell>
          <cell r="B3589" t="str">
            <v>MANTA TERMOPLASTICA, PEAD, GEOMEMBRANA LISA, E = 0,75 MM ( NBR 15352)</v>
          </cell>
          <cell r="C3589" t="str">
            <v>M2</v>
          </cell>
          <cell r="D3589">
            <v>15.42</v>
          </cell>
        </row>
        <row r="3590">
          <cell r="A3590">
            <v>25862</v>
          </cell>
          <cell r="B3590" t="str">
            <v>MANTA TERMOPLASTICA, PEAD, GEOMEMBRANA LISA, E = 0,80 MM ( NBR 15352)</v>
          </cell>
          <cell r="C3590" t="str">
            <v>M2</v>
          </cell>
          <cell r="D3590">
            <v>16.37</v>
          </cell>
        </row>
        <row r="3591">
          <cell r="A3591">
            <v>25863</v>
          </cell>
          <cell r="B3591" t="str">
            <v>MANTA TERMOPLASTICA, PEAD, GEOMEMBRANA LISA, E = 1,00 MM ( NBR 15352)</v>
          </cell>
          <cell r="C3591" t="str">
            <v>M2</v>
          </cell>
          <cell r="D3591">
            <v>20.46</v>
          </cell>
        </row>
        <row r="3592">
          <cell r="A3592">
            <v>25864</v>
          </cell>
          <cell r="B3592" t="str">
            <v>MANTA TERMOPLASTICA, PEAD, GEOMEMBRANA LISA, E = 1,50 MM ( NBR 15352)</v>
          </cell>
          <cell r="C3592" t="str">
            <v>M2</v>
          </cell>
          <cell r="D3592">
            <v>30.68</v>
          </cell>
        </row>
        <row r="3593">
          <cell r="A3593">
            <v>25865</v>
          </cell>
          <cell r="B3593" t="str">
            <v>MANTA TERMOPLASTICA, PEAD, GEOMEMBRANA LISA, E = 2,00 MM ( NBR 15352)</v>
          </cell>
          <cell r="C3593" t="str">
            <v>M2</v>
          </cell>
          <cell r="D3593">
            <v>41.1</v>
          </cell>
        </row>
        <row r="3594">
          <cell r="A3594">
            <v>25866</v>
          </cell>
          <cell r="B3594" t="str">
            <v>MANTA TERMOPLASTICA, PEAD, GEOMEMBRANA LISA, E = 2,50 MM ( NBR 15352)</v>
          </cell>
          <cell r="C3594" t="str">
            <v>M2</v>
          </cell>
          <cell r="D3594">
            <v>51.04</v>
          </cell>
        </row>
        <row r="3595">
          <cell r="A3595">
            <v>25867</v>
          </cell>
          <cell r="B3595" t="str">
            <v>MANTA TERMOPLASTICA, PEAD, GEOMEMBRANA TEXTURIZADA EM AMBAS AS FACES, E = 1,50 MM (NBR 15352)</v>
          </cell>
          <cell r="C3595" t="str">
            <v>M2</v>
          </cell>
          <cell r="D3595">
            <v>33.130000000000003</v>
          </cell>
        </row>
        <row r="3596">
          <cell r="A3596">
            <v>25868</v>
          </cell>
          <cell r="B3596" t="str">
            <v>MANTA TERMOPLASTICA, PEAD, GEOMEMBRANA TEXTURIZADA EM AMBAS AS FACES, E = 0,50 MM (NBR 15352)</v>
          </cell>
          <cell r="C3596" t="str">
            <v>M2</v>
          </cell>
          <cell r="D3596">
            <v>11.39</v>
          </cell>
        </row>
        <row r="3597">
          <cell r="A3597">
            <v>25869</v>
          </cell>
          <cell r="B3597" t="str">
            <v>MANTA TERMOPLASTICA, PEAD, GEOMEMBRANA TEXTURIZADA EM AMBAS AS FACES, E = 0,75 MM (NBR 15352)</v>
          </cell>
          <cell r="C3597" t="str">
            <v>M2</v>
          </cell>
          <cell r="D3597">
            <v>16.079999999999998</v>
          </cell>
        </row>
        <row r="3598">
          <cell r="A3598">
            <v>25870</v>
          </cell>
          <cell r="B3598" t="str">
            <v>MANTA TERMOPLASTICA, PEAD, GEOMEMBRANA TEXTURIZADA EM AMBAS AS FACES, E = 0,80 MM (NBR 15352)</v>
          </cell>
          <cell r="C3598" t="str">
            <v>M2</v>
          </cell>
          <cell r="D3598">
            <v>18.23</v>
          </cell>
        </row>
        <row r="3599">
          <cell r="A3599">
            <v>25871</v>
          </cell>
          <cell r="B3599" t="str">
            <v>MANTA TERMOPLASTICA, PEAD, GEOMEMBRANA TEXTURIZADA EM AMBAS AS FACES, E = 1,00 MM (NBR 15352)</v>
          </cell>
          <cell r="C3599" t="str">
            <v>M2</v>
          </cell>
          <cell r="D3599">
            <v>22.38</v>
          </cell>
        </row>
        <row r="3600">
          <cell r="A3600">
            <v>25872</v>
          </cell>
          <cell r="B3600" t="str">
            <v>MANTA TERMOPLASTICA, PEAD, GEOMEMBRANA TEXTURIZADA EM AMBAS AS FACES, E = 2,00 MM (NBR 15352)</v>
          </cell>
          <cell r="C3600" t="str">
            <v>M2</v>
          </cell>
          <cell r="D3600">
            <v>44.78</v>
          </cell>
        </row>
        <row r="3601">
          <cell r="A3601">
            <v>25873</v>
          </cell>
          <cell r="B3601" t="str">
            <v>MANTA TERMOPLASTICA, PEAD, GEOMEMBRANA TEXTURIZADA EM AMBAS AS FACES, E = 2,50 MM (NBR 15352)</v>
          </cell>
          <cell r="C3601" t="str">
            <v>M2</v>
          </cell>
          <cell r="D3601">
            <v>55.85</v>
          </cell>
        </row>
        <row r="3602">
          <cell r="A3602">
            <v>25874</v>
          </cell>
          <cell r="B3602" t="str">
            <v>TUBO DE POLIETILENO DE ALTA DENSIDADE, PEAD, PE-80, DE = 1200 MM X 37,2 MM PAREDE ( SDR 32,25 - PN 04 ) PARA REDE DE AGUA OU ESGOTO (NBR 15561)</v>
          </cell>
          <cell r="C3602" t="str">
            <v>M</v>
          </cell>
          <cell r="D3602">
            <v>4703.1400000000003</v>
          </cell>
        </row>
        <row r="3603">
          <cell r="A3603">
            <v>25875</v>
          </cell>
          <cell r="B3603" t="str">
            <v>TUBO DE POLIETILENO DE ALTA DENSIDADE, PEAD, PE-80, DE= 800 MM X 30,8 MM PAREDE, ( SDR 26 - PN 05 ) PARA REDE DE AGUA OU ESGOTO (NBR 15561)</v>
          </cell>
          <cell r="C3603" t="str">
            <v>M</v>
          </cell>
          <cell r="D3603">
            <v>2146.1</v>
          </cell>
        </row>
        <row r="3604">
          <cell r="A3604">
            <v>25876</v>
          </cell>
          <cell r="B3604" t="str">
            <v>TUBO DE POLIETILENO DE ALTA DENSIDADE, PEAD, PE-80, DE = 1000 MM X 38,5 MM PAREDE, ( SDR 26 - PN 05 ) PARA REDE DE AGUA OU ESGOTO (NBR 15561)</v>
          </cell>
          <cell r="C3604" t="str">
            <v>M</v>
          </cell>
          <cell r="D3604">
            <v>4014.34</v>
          </cell>
        </row>
        <row r="3605">
          <cell r="A3605">
            <v>25877</v>
          </cell>
          <cell r="B3605" t="str">
            <v>TUBO DE POLIETILENO DE ALTA DENSIDADE, PEAD, PE-80, DE = 1400 MM X 42,9 MM PAREDE, (SDR 32,25 - PN 04 ) PARA REDE DE AGUA OU ESGOTO (NBR 15561)</v>
          </cell>
          <cell r="C3605" t="str">
            <v>M</v>
          </cell>
          <cell r="D3605">
            <v>6332.13</v>
          </cell>
        </row>
        <row r="3606">
          <cell r="A3606">
            <v>25878</v>
          </cell>
          <cell r="B3606" t="str">
            <v>TUBO DE POLIETILENO DE ALTA DENSIDADE, PEAD, PE-80, DE = 160 MM X 14,6 MM PAREDE, (SDR 11 - PN 12,5 ) PARA REDE DE AGUA OU ESGOTO (NBR 15561)</v>
          </cell>
          <cell r="C3606" t="str">
            <v>M</v>
          </cell>
          <cell r="D3606">
            <v>204.2</v>
          </cell>
        </row>
        <row r="3607">
          <cell r="A3607">
            <v>25879</v>
          </cell>
          <cell r="B3607" t="str">
            <v>TUBO DE POLIETILENO DE ALTA DENSIDADE, PEAD, PE-80, DE = 1600 MM X 49,0 MM PAREDE, ( SDR 32,25 - PN 04 ) PARA REDE DE AGUA OU ESGOTO (NBR 15561)</v>
          </cell>
          <cell r="C3607" t="str">
            <v>M</v>
          </cell>
          <cell r="D3607">
            <v>8260.4500000000007</v>
          </cell>
        </row>
        <row r="3608">
          <cell r="A3608">
            <v>25880</v>
          </cell>
          <cell r="B3608" t="str">
            <v>TUBO DE POLIETILENO DE ALTA DENSIDADE, PEAD, PE-80, DE= 200 MM X 18,2 MM PAREDE, ( SDR 11 - PN 12,5 ) PARA REDE DE AGUA OU ESGOTO (NBR 15561)</v>
          </cell>
          <cell r="C3608" t="str">
            <v>M</v>
          </cell>
          <cell r="D3608">
            <v>318.32</v>
          </cell>
        </row>
        <row r="3609">
          <cell r="A3609">
            <v>25881</v>
          </cell>
          <cell r="B3609" t="str">
            <v>TUBO DE POLIETILENO DE ALTA DENSIDADE, PEAD, PE-80, DE= 315 MM X 28,7 MM PAREDE, ( SDR 11 - PN 12,5 ) PARA REDE DE AGUA OU ESGOTO (NBR 15561)</v>
          </cell>
          <cell r="C3609" t="str">
            <v>M</v>
          </cell>
          <cell r="D3609">
            <v>779.97</v>
          </cell>
        </row>
        <row r="3610">
          <cell r="A3610">
            <v>25882</v>
          </cell>
          <cell r="B3610" t="str">
            <v>TUBO DE POLIETILENO DE ALTA DENSIDADE, PEAD, PE-80, DE= 400 MM X 36,4 MM PAREDE, ( SDR 11 - PN 12,5 ) PARA REDE DE AGUA OU ESGOTO (NBR 15561)</v>
          </cell>
          <cell r="C3610" t="str">
            <v>M</v>
          </cell>
          <cell r="D3610">
            <v>1256.25</v>
          </cell>
        </row>
        <row r="3611">
          <cell r="A3611">
            <v>25883</v>
          </cell>
          <cell r="B3611" t="str">
            <v>TUBO DE POLIETILENO DE ALTA DENSIDADE, PEAD, PE-80, DE= 50 MM X 4,6 MM PAREDE, (SDR 11 - PN 12,5) PARA REDE DE AGUA OU ESGOTO (NBR 15561)</v>
          </cell>
          <cell r="C3611" t="str">
            <v>M</v>
          </cell>
          <cell r="D3611">
            <v>20.260000000000002</v>
          </cell>
        </row>
        <row r="3612">
          <cell r="A3612">
            <v>25884</v>
          </cell>
          <cell r="B3612" t="str">
            <v>TUBO DE POLIETILENO DE ALTA DENSIDADE, PEAD, PE-80, DE= 500 MM X 45,5 MM PAREDE, ( SDR 11 - PN 12,5 ) PARA REDE DE AGUA OU ESGOTO (NBR 15561)</v>
          </cell>
          <cell r="C3612" t="str">
            <v>M</v>
          </cell>
          <cell r="D3612">
            <v>2205.5100000000002</v>
          </cell>
        </row>
        <row r="3613">
          <cell r="A3613">
            <v>25885</v>
          </cell>
          <cell r="B3613" t="str">
            <v>TUBO DE POLIETILENO DE ALTA DENSIDADE, PEAD, PE-80, DE= 630 MM X 57,3 MM PAREDE (SDR 11 - PN 12,5 ) PARA REDE DE AGUA OU ESGOTO (NBR 15561)</v>
          </cell>
          <cell r="C3613" t="str">
            <v>M</v>
          </cell>
          <cell r="D3613">
            <v>2400.59</v>
          </cell>
        </row>
        <row r="3614">
          <cell r="A3614">
            <v>25886</v>
          </cell>
          <cell r="B3614" t="str">
            <v>TUBO DE POLIETILENO DE ALTA DENSIDADE, PEAD, PE-80, DE= 75 MM X 6,9 MM PAREDE, ( SRD 11 - PN 12,5 ) PARA REDE DE AGUA OU ESGOTO (NBR 15561)</v>
          </cell>
          <cell r="C3614" t="str">
            <v>M</v>
          </cell>
          <cell r="D3614">
            <v>45.32</v>
          </cell>
        </row>
        <row r="3615">
          <cell r="A3615">
            <v>25887</v>
          </cell>
          <cell r="B3615" t="str">
            <v>TUBO DE POLIETILENO DE ALTA DENSIDADE, PEAD, PE-80, DE = 900 MM X 34,7 MM PAREDE, ( SDR 26 - PN 05 ) PARA REDE DE AGUA OU ESGOTO (NBR 15561)</v>
          </cell>
          <cell r="C3615" t="str">
            <v>M</v>
          </cell>
          <cell r="D3615">
            <v>3520.52</v>
          </cell>
        </row>
        <row r="3616">
          <cell r="A3616">
            <v>25888</v>
          </cell>
          <cell r="B3616" t="str">
            <v>TUBO DE POLIETILENO DE ALTA DENSIDADE, PEAD, PE-80, DE = 110 MM X 10,0 MM PAREDE, ( SDR 11 - PN 12,5 ) PARA REDE DE AGUA OU ESGOTO (NBR 15561)</v>
          </cell>
          <cell r="C3616" t="str">
            <v>M</v>
          </cell>
          <cell r="D3616">
            <v>95.13</v>
          </cell>
        </row>
        <row r="3617">
          <cell r="A3617">
            <v>25889</v>
          </cell>
          <cell r="B3617" t="str">
            <v>TUBO DE POLIETILENO DE ALTA DENSIDADE, PEAD, PE-80, DE= 730 MM X 34,1 MM PAREDE, ( SDR 21 - PN 06 ) PARA REDE DE AGUA OU ESGOTO (NBR 15561)</v>
          </cell>
          <cell r="C3617" t="str">
            <v>M</v>
          </cell>
          <cell r="D3617">
            <v>1644.94</v>
          </cell>
        </row>
        <row r="3618">
          <cell r="A3618">
            <v>25930</v>
          </cell>
          <cell r="B3618" t="str">
            <v>GRANALHA DE ACO, ESFERICA (SHOT), PARA JATEAMENTO, PENEIRA 1,19 A 1,00 MM (SAE S390)</v>
          </cell>
          <cell r="C3618" t="str">
            <v>SC25KG</v>
          </cell>
          <cell r="D3618">
            <v>98.75</v>
          </cell>
        </row>
        <row r="3619">
          <cell r="A3619">
            <v>25931</v>
          </cell>
          <cell r="B3619" t="str">
            <v>DISCO DE CORTE DIAMANTADO SEGMENTADO DIAMETRO DE 180 MM PARA ESMERILHADEIRA 7 "</v>
          </cell>
          <cell r="C3619" t="str">
            <v>UN</v>
          </cell>
          <cell r="D3619">
            <v>59.79</v>
          </cell>
        </row>
        <row r="3620">
          <cell r="A3620">
            <v>25950</v>
          </cell>
          <cell r="B3620" t="str">
            <v>SERVICO DE BOMBEAMENTO DE CONCRETO COM CONSUMO MINIMO DE 40 M3</v>
          </cell>
          <cell r="C3620" t="str">
            <v>M3</v>
          </cell>
          <cell r="D3620">
            <v>36.31</v>
          </cell>
        </row>
        <row r="3621">
          <cell r="A3621">
            <v>25951</v>
          </cell>
          <cell r="B3621" t="str">
            <v>FERTILIZANTE NPK - 10:10:10</v>
          </cell>
          <cell r="C3621" t="str">
            <v>KG</v>
          </cell>
          <cell r="D3621">
            <v>1.42</v>
          </cell>
        </row>
        <row r="3622">
          <cell r="A3622">
            <v>25952</v>
          </cell>
          <cell r="B3622" t="str">
            <v>GUINDASTE HIDRAULICO AUTOPROPELIDO, COM LANCA TELESCOPICA 28,80 M, CAPACIDADE MAXIMA 30 T, POTENCIA 97 KW, TRACAO 4 X 4</v>
          </cell>
          <cell r="C3622" t="str">
            <v>UN</v>
          </cell>
          <cell r="D3622">
            <v>468573.62</v>
          </cell>
        </row>
        <row r="3623">
          <cell r="A3623">
            <v>25953</v>
          </cell>
          <cell r="B3623" t="str">
            <v>GUINDASTE HIDRAULICO AUTOPROPELIDO, COM LANCA TELESCOPICA 50 M, CAPACIDADE MAXIMA 100 T, POTENCIA 350 KW, TRACAO 10 X 6</v>
          </cell>
          <cell r="C3623" t="str">
            <v>UN</v>
          </cell>
          <cell r="D3623">
            <v>1531875.31</v>
          </cell>
        </row>
        <row r="3624">
          <cell r="A3624">
            <v>25954</v>
          </cell>
          <cell r="B3624" t="str">
            <v>GUINDASTE HIDRAULICO AUTOPROPELIDO, COM LANCA TELESCOPICA 40 M, CAPACIDADE MAXIMA 60 T, POTENCIA 260 KW, TRACAO 6 X 6</v>
          </cell>
          <cell r="C3624" t="str">
            <v>UN</v>
          </cell>
          <cell r="D3624">
            <v>901103.12</v>
          </cell>
        </row>
        <row r="3625">
          <cell r="A3625">
            <v>25957</v>
          </cell>
          <cell r="B3625" t="str">
            <v>MONTADOR DE ESTRUTURA METALICA</v>
          </cell>
          <cell r="C3625" t="str">
            <v>H</v>
          </cell>
          <cell r="D3625">
            <v>6.57</v>
          </cell>
        </row>
        <row r="3626">
          <cell r="A3626">
            <v>25958</v>
          </cell>
          <cell r="B3626" t="str">
            <v>AJUDANTE DE ESTRUTURA METALICA</v>
          </cell>
          <cell r="C3626" t="str">
            <v>H</v>
          </cell>
          <cell r="D3626">
            <v>4.16</v>
          </cell>
        </row>
        <row r="3627">
          <cell r="A3627">
            <v>25959</v>
          </cell>
          <cell r="B3627" t="str">
            <v>OPERADOR DE PAVIMENTADORA</v>
          </cell>
          <cell r="C3627" t="str">
            <v>H</v>
          </cell>
          <cell r="D3627">
            <v>11.4</v>
          </cell>
        </row>
        <row r="3628">
          <cell r="A3628">
            <v>25960</v>
          </cell>
          <cell r="B3628" t="str">
            <v>OPERADOR DE DEMARCADORA DE FAIXAS DE TRAFEGO</v>
          </cell>
          <cell r="C3628" t="str">
            <v>H</v>
          </cell>
          <cell r="D3628">
            <v>11.4</v>
          </cell>
        </row>
        <row r="3629">
          <cell r="A3629">
            <v>25961</v>
          </cell>
          <cell r="B3629" t="str">
            <v>RASTELEIRO</v>
          </cell>
          <cell r="C3629" t="str">
            <v>H</v>
          </cell>
          <cell r="D3629">
            <v>4.4400000000000004</v>
          </cell>
        </row>
        <row r="3630">
          <cell r="A3630">
            <v>25962</v>
          </cell>
          <cell r="B3630" t="str">
            <v>PASTILHA DE VIDRO PIGMENTADA *2,0 X 2,0* CM, NACIONAL, PARA REVESTIMENTO INTERNO/EXTERNO E PISCINA, BRANCA OU CORES FRIAS, ESPESSURA MAIOR OU IGUAL A 5 MM</v>
          </cell>
          <cell r="C3630" t="str">
            <v>M2</v>
          </cell>
          <cell r="D3630">
            <v>221.27</v>
          </cell>
        </row>
        <row r="3631">
          <cell r="A3631">
            <v>25963</v>
          </cell>
          <cell r="B3631" t="str">
            <v>CALCARIO DOLOMITICO A (POSTO PEDREIRA/FORNECEDOR, SEM FRETE)</v>
          </cell>
          <cell r="C3631" t="str">
            <v>KG</v>
          </cell>
          <cell r="D3631">
            <v>7.0000000000000007E-2</v>
          </cell>
        </row>
        <row r="3632">
          <cell r="A3632">
            <v>25964</v>
          </cell>
          <cell r="B3632" t="str">
            <v>JARDINEIRO</v>
          </cell>
          <cell r="C3632" t="str">
            <v>H</v>
          </cell>
          <cell r="D3632">
            <v>9.2899999999999991</v>
          </cell>
        </row>
        <row r="3633">
          <cell r="A3633">
            <v>25966</v>
          </cell>
          <cell r="B3633" t="str">
            <v>REDUTOR TIPO THINNER PARA ACABAMENTO</v>
          </cell>
          <cell r="C3633" t="str">
            <v>L</v>
          </cell>
          <cell r="D3633">
            <v>13.94</v>
          </cell>
        </row>
        <row r="3634">
          <cell r="A3634">
            <v>25967</v>
          </cell>
          <cell r="B3634" t="str">
            <v>APOIO DO PORTA DENTE FRESADORA</v>
          </cell>
          <cell r="C3634" t="str">
            <v>UN</v>
          </cell>
          <cell r="D3634">
            <v>993.45</v>
          </cell>
        </row>
        <row r="3635">
          <cell r="A3635">
            <v>25968</v>
          </cell>
          <cell r="B3635" t="str">
            <v>DENTE PARA FRESADORA</v>
          </cell>
          <cell r="C3635" t="str">
            <v>UN</v>
          </cell>
          <cell r="D3635">
            <v>22.46</v>
          </cell>
        </row>
        <row r="3636">
          <cell r="A3636">
            <v>25969</v>
          </cell>
          <cell r="B3636" t="str">
            <v>PORTA DENTE PARA FRESADORA</v>
          </cell>
          <cell r="C3636" t="str">
            <v>UN</v>
          </cell>
          <cell r="D3636">
            <v>211.48</v>
          </cell>
        </row>
        <row r="3637">
          <cell r="A3637">
            <v>25970</v>
          </cell>
          <cell r="B3637" t="str">
            <v>VIBROACABADORA DE ASFALTO SOBRE ESTEIRAS, LARG. PAVIM. 2,13 M A 4,55 M, POT. 74 KW/ 100 HP, CAP. 400 T/ H</v>
          </cell>
          <cell r="C3637" t="str">
            <v>UN</v>
          </cell>
          <cell r="D3637">
            <v>721795.69</v>
          </cell>
        </row>
        <row r="3638">
          <cell r="A3638">
            <v>25971</v>
          </cell>
          <cell r="B3638" t="str">
            <v>VIBROACABADORA DE ASFALTO SOBRE ESTEIRAS, LARG. PAVIM. MAX. 8,00 M, POT. 100 KW/ 134 HP, CAP. 600 T/ H</v>
          </cell>
          <cell r="C3638" t="str">
            <v>UN</v>
          </cell>
          <cell r="D3638">
            <v>1714526.34</v>
          </cell>
        </row>
        <row r="3639">
          <cell r="A3639">
            <v>25972</v>
          </cell>
          <cell r="B3639" t="str">
            <v>MICROESFERAS DE VIDRO PARA SINALIZACAO HORIZONTAL VIARIA, TIPO I-B (PREMIX) - NBR 16184</v>
          </cell>
          <cell r="C3639" t="str">
            <v>KG</v>
          </cell>
          <cell r="D3639">
            <v>9.99</v>
          </cell>
        </row>
        <row r="3640">
          <cell r="A3640">
            <v>25973</v>
          </cell>
          <cell r="B3640" t="str">
            <v>MICROESFERAS DE VIDRO PARA SINALIZACAO HORIZONTAL VIARIA, TIPO II-A (DROP-ON) - NBR 16184</v>
          </cell>
          <cell r="C3640" t="str">
            <v>KG</v>
          </cell>
          <cell r="D3640">
            <v>9.99</v>
          </cell>
        </row>
        <row r="3641">
          <cell r="A3641">
            <v>25974</v>
          </cell>
          <cell r="B3641" t="str">
            <v>CIMENTO PORTLAND ESTRUTURAL BRANCO CPB-32</v>
          </cell>
          <cell r="C3641" t="str">
            <v>KG</v>
          </cell>
          <cell r="D3641">
            <v>1.55</v>
          </cell>
        </row>
        <row r="3642">
          <cell r="A3642">
            <v>25975</v>
          </cell>
          <cell r="B3642" t="str">
            <v>BETONEIRA CAPACIDADE NOMINAL 600 L, CAPACIDADE DE MISTURA 440 L, MOTOR A GASOLINA POTENCIA 10 HP, COM CARREGADOR</v>
          </cell>
          <cell r="C3642" t="str">
            <v>UN</v>
          </cell>
          <cell r="D3642">
            <v>18498.3</v>
          </cell>
        </row>
        <row r="3643">
          <cell r="A3643">
            <v>25976</v>
          </cell>
          <cell r="B3643" t="str">
            <v>DIVISORIA EM GRANITO, COM DUAS FACES POLIDAS, TIPO ANDORINHA/ QUARTZ/ CASTELO/ CORUMBA OU OUTROS EQUIVALENTES DA REGIAO, E=  *3,0* CM</v>
          </cell>
          <cell r="C3643" t="str">
            <v>M2</v>
          </cell>
          <cell r="D3643">
            <v>259.3</v>
          </cell>
        </row>
        <row r="3644">
          <cell r="A3644">
            <v>25980</v>
          </cell>
          <cell r="B3644" t="str">
            <v>PISO EM GRANITO, POLIDO, TIPO MARFIM, DALLAS, CARAVELAS OU OUTROS EQUIVALENTES DA REGIAO, FORMATO MENOR OU IGUAL A 3025 CM2, E=  *2* CM</v>
          </cell>
          <cell r="C3644" t="str">
            <v>M2</v>
          </cell>
          <cell r="D3644">
            <v>149.47</v>
          </cell>
        </row>
        <row r="3645">
          <cell r="A3645">
            <v>25981</v>
          </cell>
          <cell r="B3645" t="str">
            <v>PISO/ REVESTIMENTO EM GRANITO, POLIDO, TIPO ANDORINHA/ QUARTZ/ CASTELO/ CORUMBA OU OUTROS EQUIVALENTES DA REGIAO, FORMATO MAIOR OU IGUAL A 3025 CM2, E = *2* CM</v>
          </cell>
          <cell r="C3645" t="str">
            <v>M2</v>
          </cell>
          <cell r="D3645">
            <v>123.48</v>
          </cell>
        </row>
        <row r="3646">
          <cell r="A3646">
            <v>25986</v>
          </cell>
          <cell r="B3646" t="str">
            <v>GRUPO GERADOR ESTACIONARIO, SILENCIADO, POTENCIA 180 KVA, MOTOR DIESEL</v>
          </cell>
          <cell r="C3646" t="str">
            <v>UN</v>
          </cell>
          <cell r="D3646">
            <v>86641.06</v>
          </cell>
        </row>
        <row r="3647">
          <cell r="A3647">
            <v>25987</v>
          </cell>
          <cell r="B3647" t="str">
            <v>GRUPO GERADOR ESTACIONARIO SILENCIADO, POTENCIA 50 KVA, MOTOR DIESEL</v>
          </cell>
          <cell r="C3647" t="str">
            <v>UN</v>
          </cell>
          <cell r="D3647">
            <v>47222.91</v>
          </cell>
        </row>
        <row r="3648">
          <cell r="A3648">
            <v>25988</v>
          </cell>
          <cell r="B3648" t="str">
            <v>TELA DE ANIAGEM (JUTA)</v>
          </cell>
          <cell r="C3648" t="str">
            <v>M2</v>
          </cell>
          <cell r="D3648">
            <v>6.28</v>
          </cell>
        </row>
        <row r="3649">
          <cell r="A3649">
            <v>26017</v>
          </cell>
          <cell r="B3649" t="str">
            <v>DISCO DE BORRACHA PARA LIXADEIRA RIGIDO 7 " COM ARRUELA CENTRAL</v>
          </cell>
          <cell r="C3649" t="str">
            <v>UN</v>
          </cell>
          <cell r="D3649">
            <v>18.809999999999999</v>
          </cell>
        </row>
        <row r="3650">
          <cell r="A3650">
            <v>26018</v>
          </cell>
          <cell r="B3650" t="str">
            <v>DISCO DE CORTE PARA METAL COM DUAS TELAS 12 X 1/8 X 3/4 " (300 X 3,2 X 19,05 MM)</v>
          </cell>
          <cell r="C3650" t="str">
            <v>UN</v>
          </cell>
          <cell r="D3650">
            <v>15.28</v>
          </cell>
        </row>
        <row r="3651">
          <cell r="A3651">
            <v>26019</v>
          </cell>
          <cell r="B3651" t="str">
            <v>DISCO DE DESBASTE PARA METAL FERROSO EM GERAL, COM TRES TELAS,  9 X 1/4 X 7/8 " (228,6 X 6,4 X 22,2 MM)</v>
          </cell>
          <cell r="C3651" t="str">
            <v>UN</v>
          </cell>
          <cell r="D3651">
            <v>14.43</v>
          </cell>
        </row>
        <row r="3652">
          <cell r="A3652">
            <v>26020</v>
          </cell>
          <cell r="B3652" t="str">
            <v>DISCO DE LIXA PARA METAL, DIAMETRO = 180 MM, GRAO 120</v>
          </cell>
          <cell r="C3652" t="str">
            <v>UN</v>
          </cell>
          <cell r="D3652">
            <v>3.76</v>
          </cell>
        </row>
        <row r="3653">
          <cell r="A3653">
            <v>26021</v>
          </cell>
          <cell r="B3653" t="str">
            <v>ESCOVA CIRCULAR EM ACO LATONADO, 6 X 1 " (DIAMETRO X ESPESSURA), FURO DE 1 1/4 ", FIO ONDULADO *0,30* MM</v>
          </cell>
          <cell r="C3653" t="str">
            <v>UN</v>
          </cell>
          <cell r="D3653">
            <v>34.74</v>
          </cell>
        </row>
        <row r="3654">
          <cell r="A3654">
            <v>26022</v>
          </cell>
          <cell r="B3654" t="str">
            <v>PONTEIRO PARA MARTELO ROMPEDOR, DIAMETRO = *28* MM, COMPRIMENTO = *520* MM, ENCAIXE SEXTAVADO</v>
          </cell>
          <cell r="C3654" t="str">
            <v>UN</v>
          </cell>
          <cell r="D3654">
            <v>96.47</v>
          </cell>
        </row>
        <row r="3655">
          <cell r="A3655">
            <v>26023</v>
          </cell>
          <cell r="B3655" t="str">
            <v>REBOLO ABRASIVO RETO DE USO GERAL GRAO 36, DE 6 X 1 " (DIAMETRO X ALTURA)</v>
          </cell>
          <cell r="C3655" t="str">
            <v>UN</v>
          </cell>
          <cell r="D3655">
            <v>34.270000000000003</v>
          </cell>
        </row>
        <row r="3656">
          <cell r="A3656">
            <v>26026</v>
          </cell>
          <cell r="B3656" t="str">
            <v>SILICA ATIVA PARA ADICAO EM CONCRETO E ARGAMASSA</v>
          </cell>
          <cell r="C3656" t="str">
            <v>KG</v>
          </cell>
          <cell r="D3656">
            <v>2.46</v>
          </cell>
        </row>
        <row r="3657">
          <cell r="A3657">
            <v>26028</v>
          </cell>
          <cell r="B3657" t="str">
            <v>POZOLANA DE CLASSE C</v>
          </cell>
          <cell r="C3657" t="str">
            <v>T</v>
          </cell>
          <cell r="D3657">
            <v>261.14999999999998</v>
          </cell>
        </row>
        <row r="3658">
          <cell r="A3658">
            <v>26032</v>
          </cell>
          <cell r="B3658" t="str">
            <v>!EM PROCESSO DE DESATIVACAO! TINTA RETRORREFLETIVAS A BASE DE RESINA ACRÃLICA COM MICROESFERA DE VIDRO, DB-800 COR BRANCA N 9,5</v>
          </cell>
          <cell r="C3658" t="str">
            <v>L</v>
          </cell>
          <cell r="D3658">
            <v>22.23</v>
          </cell>
        </row>
        <row r="3659">
          <cell r="A3659">
            <v>26034</v>
          </cell>
          <cell r="B3659" t="str">
            <v>USINA DE ASFALTO, GRAVIMETRICA, CAPACIDADE DE 150 T/H, POTENCIA DE 400 KW</v>
          </cell>
          <cell r="C3659" t="str">
            <v>UN</v>
          </cell>
          <cell r="D3659">
            <v>5967011.7300000004</v>
          </cell>
        </row>
        <row r="3660">
          <cell r="A3660">
            <v>26038</v>
          </cell>
          <cell r="B3660" t="str">
            <v>AQUECEDOR DE OLEO BPF (FLUIDO) TERMICO, CAPACIDADE DE 300.000 KCAL/H</v>
          </cell>
          <cell r="C3660" t="str">
            <v>UN</v>
          </cell>
          <cell r="D3660">
            <v>178304.23</v>
          </cell>
        </row>
        <row r="3661">
          <cell r="A3661">
            <v>26039</v>
          </cell>
          <cell r="B3661" t="str">
            <v>DISTRIBUIDOR DE AGREGADOS AUTOPROPELIDO, CAP 3 M3, A DIESEL, 6 CC, 176 CV</v>
          </cell>
          <cell r="C3661" t="str">
            <v>UN</v>
          </cell>
          <cell r="D3661">
            <v>219233.16</v>
          </cell>
        </row>
        <row r="3662">
          <cell r="A3662">
            <v>26047</v>
          </cell>
          <cell r="B3662" t="str">
            <v>CAP, PVC, JE, DN 150 MM, PARA REDE COLETORA DE ESGOTO</v>
          </cell>
          <cell r="C3662" t="str">
            <v>UN</v>
          </cell>
          <cell r="D3662">
            <v>89.82</v>
          </cell>
        </row>
        <row r="3663">
          <cell r="A3663">
            <v>26048</v>
          </cell>
          <cell r="B3663" t="str">
            <v>CAP, PVC, JE, DN 200 MM, PARA REDE COLETORA DE ESGOTO</v>
          </cell>
          <cell r="C3663" t="str">
            <v>UN</v>
          </cell>
          <cell r="D3663">
            <v>133.83000000000001</v>
          </cell>
        </row>
        <row r="3664">
          <cell r="A3664">
            <v>33939</v>
          </cell>
          <cell r="B3664" t="str">
            <v>ARQUITETO JUNIOR</v>
          </cell>
          <cell r="C3664" t="str">
            <v>H</v>
          </cell>
          <cell r="D3664">
            <v>61.05</v>
          </cell>
        </row>
        <row r="3665">
          <cell r="A3665">
            <v>33952</v>
          </cell>
          <cell r="B3665" t="str">
            <v>ARQUITETO PLENO</v>
          </cell>
          <cell r="C3665" t="str">
            <v>H</v>
          </cell>
          <cell r="D3665">
            <v>70.069999999999993</v>
          </cell>
        </row>
        <row r="3666">
          <cell r="A3666">
            <v>33953</v>
          </cell>
          <cell r="B3666" t="str">
            <v>ARQUITETO SENIOR</v>
          </cell>
          <cell r="C3666" t="str">
            <v>H</v>
          </cell>
          <cell r="D3666">
            <v>83.01</v>
          </cell>
        </row>
        <row r="3667">
          <cell r="A3667">
            <v>34341</v>
          </cell>
          <cell r="B3667" t="str">
            <v>ACO CA-25, VERGALHAO, 32,0 MM</v>
          </cell>
          <cell r="C3667" t="str">
            <v>KG</v>
          </cell>
          <cell r="D3667">
            <v>3.75</v>
          </cell>
        </row>
        <row r="3668">
          <cell r="A3668">
            <v>34343</v>
          </cell>
          <cell r="B3668" t="str">
            <v>ACO CA-60, VERGALHAO, 9,5 MM</v>
          </cell>
          <cell r="C3668" t="str">
            <v>KG</v>
          </cell>
          <cell r="D3668">
            <v>3.57</v>
          </cell>
        </row>
        <row r="3669">
          <cell r="A3669">
            <v>34344</v>
          </cell>
          <cell r="B3669" t="str">
            <v>ACO-FIO PARA PROTENSAO, CP-150 RB L, 8 MM</v>
          </cell>
          <cell r="C3669" t="str">
            <v>KG</v>
          </cell>
          <cell r="D3669">
            <v>4.92</v>
          </cell>
        </row>
        <row r="3670">
          <cell r="A3670">
            <v>34345</v>
          </cell>
          <cell r="B3670" t="str">
            <v>VIGIA DIURNO</v>
          </cell>
          <cell r="C3670" t="str">
            <v>H</v>
          </cell>
          <cell r="D3670">
            <v>8.98</v>
          </cell>
        </row>
        <row r="3671">
          <cell r="A3671">
            <v>34346</v>
          </cell>
          <cell r="B3671" t="str">
            <v>ARAME FARPADO GALVANIZADO 16 BWG, CLASSE 250</v>
          </cell>
          <cell r="C3671" t="str">
            <v>M</v>
          </cell>
          <cell r="D3671">
            <v>0.65</v>
          </cell>
        </row>
        <row r="3672">
          <cell r="A3672">
            <v>34347</v>
          </cell>
          <cell r="B3672" t="str">
            <v>CONCERTINA SIMPLES EM ACO GALVANIZADO DE ALTA RESISTENCIA, COM ESPIRAL DE 300 MM, D = 2,76 MM</v>
          </cell>
          <cell r="C3672" t="str">
            <v>M</v>
          </cell>
          <cell r="D3672">
            <v>11.52</v>
          </cell>
        </row>
        <row r="3673">
          <cell r="A3673">
            <v>34348</v>
          </cell>
          <cell r="B3673" t="str">
            <v>CONCERTINA CLIPADA (DUPLA) EM ACO GALVANIZADO DE ALTA RESISTENCIA, COM ESPIRAL DE 300 MM, D = 2,76 MM</v>
          </cell>
          <cell r="C3673" t="str">
            <v>M</v>
          </cell>
          <cell r="D3673">
            <v>22.29</v>
          </cell>
        </row>
        <row r="3674">
          <cell r="A3674">
            <v>34349</v>
          </cell>
          <cell r="B3674" t="str">
            <v>HASTE DE ACO GALVANIZADO PARA FIXACAO DE CONCERTINA 2 "/3 M</v>
          </cell>
          <cell r="C3674" t="str">
            <v>UN</v>
          </cell>
          <cell r="D3674">
            <v>8.91</v>
          </cell>
        </row>
        <row r="3675">
          <cell r="A3675">
            <v>34353</v>
          </cell>
          <cell r="B3675" t="str">
            <v>ARGAMASSA COLANTE AC-II</v>
          </cell>
          <cell r="C3675" t="str">
            <v>KG</v>
          </cell>
          <cell r="D3675">
            <v>1.1100000000000001</v>
          </cell>
        </row>
        <row r="3676">
          <cell r="A3676">
            <v>34355</v>
          </cell>
          <cell r="B3676" t="str">
            <v>ARGAMASSA PISO SOBRE PISO</v>
          </cell>
          <cell r="C3676" t="str">
            <v>KG</v>
          </cell>
          <cell r="D3676">
            <v>1.54</v>
          </cell>
        </row>
        <row r="3677">
          <cell r="A3677">
            <v>34356</v>
          </cell>
          <cell r="B3677" t="str">
            <v>REJUNTE BRANCO, CIMENTICIO</v>
          </cell>
          <cell r="C3677" t="str">
            <v>KG</v>
          </cell>
          <cell r="D3677">
            <v>3.18</v>
          </cell>
        </row>
        <row r="3678">
          <cell r="A3678">
            <v>34357</v>
          </cell>
          <cell r="B3678" t="str">
            <v>REJUNTE COLORIDO, CIMENTICIO</v>
          </cell>
          <cell r="C3678" t="str">
            <v>KG</v>
          </cell>
          <cell r="D3678">
            <v>3.53</v>
          </cell>
        </row>
        <row r="3679">
          <cell r="A3679">
            <v>34359</v>
          </cell>
          <cell r="B3679" t="str">
            <v>CURVA 90 GRAUS DE BARRA CHATA EM ALUMINIO 3/4 " X 1/4 " X 300 MM</v>
          </cell>
          <cell r="C3679" t="str">
            <v>UN</v>
          </cell>
          <cell r="D3679">
            <v>10.82</v>
          </cell>
        </row>
        <row r="3680">
          <cell r="A3680">
            <v>34360</v>
          </cell>
          <cell r="B3680" t="str">
            <v>PERFIL DE ALUMINIO ANODIZADO</v>
          </cell>
          <cell r="C3680" t="str">
            <v>KG</v>
          </cell>
          <cell r="D3680">
            <v>42.55</v>
          </cell>
        </row>
        <row r="3681">
          <cell r="A3681">
            <v>34361</v>
          </cell>
          <cell r="B3681" t="str">
            <v>METACAULIM DE ALTA REATIVIDADE/CAULIM CALCINADO</v>
          </cell>
          <cell r="C3681" t="str">
            <v>KG</v>
          </cell>
          <cell r="D3681">
            <v>1.77</v>
          </cell>
        </row>
        <row r="3682">
          <cell r="A3682">
            <v>34362</v>
          </cell>
          <cell r="B3682" t="str">
            <v>JANELA ALUMINIO DE CORRER 1,20 X 1,20 M (AXL) COM 2 FOLHAS DE VIDRO INCLUSO GUARNICAO.</v>
          </cell>
          <cell r="C3682" t="str">
            <v>UN</v>
          </cell>
          <cell r="D3682">
            <v>1171.52</v>
          </cell>
        </row>
        <row r="3683">
          <cell r="A3683">
            <v>34363</v>
          </cell>
          <cell r="B3683" t="str">
            <v>JANELA ALUMINIO DE CORRER 1,20 X 1,50 M (AXL) COM 2 FOLHAS DE VIDRO INCLUSO GUARNICAO.</v>
          </cell>
          <cell r="C3683" t="str">
            <v>UN</v>
          </cell>
          <cell r="D3683">
            <v>1384.52</v>
          </cell>
        </row>
        <row r="3684">
          <cell r="A3684">
            <v>34364</v>
          </cell>
          <cell r="B3684" t="str">
            <v>JANELA ALUMIINIO DE CORRER 1,20 X 1,50 M (AXL) COM 4 FOLHAS DE VIDRO INCLUSO GUARNICAO</v>
          </cell>
          <cell r="C3684" t="str">
            <v>UN</v>
          </cell>
          <cell r="D3684">
            <v>1384.52</v>
          </cell>
        </row>
        <row r="3685">
          <cell r="A3685">
            <v>34365</v>
          </cell>
          <cell r="B3685" t="str">
            <v>JANELA ALUMINIO DE CORRER 1,20 X 2,00 M (AXL) COM 4 FOLHAS DE VIDRO INCLUSO GUARNICAO</v>
          </cell>
          <cell r="C3685" t="str">
            <v>UN</v>
          </cell>
          <cell r="D3685">
            <v>1636.08</v>
          </cell>
        </row>
        <row r="3686">
          <cell r="A3686">
            <v>34367</v>
          </cell>
          <cell r="B3686" t="str">
            <v>JANELA ALUMINIO DE CORRER 1,00 X 1,50 M (AXL) COM 2 FOLHAS DE VIDRO INCLUSO GUARNICAO</v>
          </cell>
          <cell r="C3686" t="str">
            <v>UN</v>
          </cell>
          <cell r="D3686">
            <v>1160.8699999999999</v>
          </cell>
        </row>
        <row r="3687">
          <cell r="A3687">
            <v>34369</v>
          </cell>
          <cell r="B3687" t="str">
            <v>JANELA ALUMINIO DE CORRER 1,00 X 2,00 M (AXL) COM 4 FOLHAS DE VIDRO INCLUSO GUARNICAO</v>
          </cell>
          <cell r="C3687" t="str">
            <v>UN</v>
          </cell>
          <cell r="D3687">
            <v>1491.03</v>
          </cell>
        </row>
        <row r="3688">
          <cell r="A3688">
            <v>34370</v>
          </cell>
          <cell r="B3688" t="str">
            <v>JANELA ALUMINIO DE CORRER 1,20 X 1,20 (AXL) M COM 3 FOLHAS (2 VENEZIANAS E 1 VIDRO) INCLUSO GUARNICAO</v>
          </cell>
          <cell r="C3688" t="str">
            <v>UN</v>
          </cell>
          <cell r="D3688">
            <v>1757.28</v>
          </cell>
        </row>
        <row r="3689">
          <cell r="A3689">
            <v>34371</v>
          </cell>
          <cell r="B3689" t="str">
            <v>JANELA ALUMINIO DE CORRER 1,20 X 1,50 (AXL) M COM 3 FOLHAS (2 VENEZIANAS E 1 VIDRO) INCLUSO GUARNICAO</v>
          </cell>
          <cell r="C3689" t="str">
            <v>UN</v>
          </cell>
          <cell r="D3689">
            <v>1996.87</v>
          </cell>
        </row>
        <row r="3690">
          <cell r="A3690">
            <v>34372</v>
          </cell>
          <cell r="B3690" t="str">
            <v>JANELA ALUMINIO DE CORRER 1,20 X 1,50 (AXL) M COM 6 FOLHAS (4 VENEZIANAS E 2 VIDROS) INCLUSO GUARNICAO</v>
          </cell>
          <cell r="C3690" t="str">
            <v>UN</v>
          </cell>
          <cell r="D3690">
            <v>2143.71</v>
          </cell>
        </row>
        <row r="3691">
          <cell r="A3691">
            <v>34373</v>
          </cell>
          <cell r="B3691" t="str">
            <v>JANELA ALUMINIO DE CORRER 1,20 X 2,00 (AXL) M COM 6 FOLHAS (4 VENEZIANAS E 2 VIDROS) INCLUSO GUARNICAO</v>
          </cell>
          <cell r="C3691" t="str">
            <v>UN</v>
          </cell>
          <cell r="D3691">
            <v>2551.14</v>
          </cell>
        </row>
        <row r="3692">
          <cell r="A3692">
            <v>34377</v>
          </cell>
          <cell r="B3692" t="str">
            <v>JANELA ALUMINIO BASCULANTE  80 X 60 CM (AXL)</v>
          </cell>
          <cell r="C3692" t="str">
            <v>UN</v>
          </cell>
          <cell r="D3692">
            <v>448.18</v>
          </cell>
        </row>
        <row r="3693">
          <cell r="A3693">
            <v>34378</v>
          </cell>
          <cell r="B3693" t="str">
            <v>JANELA ALUMINIO BASCULANTE  100 X 80 CM (AXL)</v>
          </cell>
          <cell r="C3693" t="str">
            <v>UN</v>
          </cell>
          <cell r="D3693">
            <v>656.19</v>
          </cell>
        </row>
        <row r="3694">
          <cell r="A3694">
            <v>34379</v>
          </cell>
          <cell r="B3694" t="str">
            <v>JANELA ALUMINIO BASCULANTE  100 X 100 CM (AXL)</v>
          </cell>
          <cell r="C3694" t="str">
            <v>UN</v>
          </cell>
          <cell r="D3694">
            <v>777.53</v>
          </cell>
        </row>
        <row r="3695">
          <cell r="A3695">
            <v>34380</v>
          </cell>
          <cell r="B3695" t="str">
            <v>CAIXILHO FIXO ALUMINIO 60 X 80 CM COMPLETO</v>
          </cell>
          <cell r="C3695" t="str">
            <v>UN</v>
          </cell>
          <cell r="D3695">
            <v>388.15</v>
          </cell>
        </row>
        <row r="3696">
          <cell r="A3696">
            <v>34381</v>
          </cell>
          <cell r="B3696" t="str">
            <v>JANELA ALUMINIO MAXIM AR 80 X 60 CM (AXL) (INCLUSO GUARNICAO E VIDRO)</v>
          </cell>
          <cell r="C3696" t="str">
            <v>UN</v>
          </cell>
          <cell r="D3696">
            <v>562.33000000000004</v>
          </cell>
        </row>
        <row r="3697">
          <cell r="A3697">
            <v>34383</v>
          </cell>
          <cell r="B3697" t="str">
            <v>GABIAO MANTA (COLCHAO) MALHA HEXAGONAL 6 X 8 CM (ZN/AL + PVC), FIO 2 MM, REVESTIDO COM PVC, DIMENSOES 4,0 X 2,0 X 0,3 M (C X L X A)</v>
          </cell>
          <cell r="C3697" t="str">
            <v>UN</v>
          </cell>
          <cell r="D3697">
            <v>871.41</v>
          </cell>
        </row>
        <row r="3698">
          <cell r="A3698">
            <v>34384</v>
          </cell>
          <cell r="B3698" t="str">
            <v>VIDRO PLANO ARAMADO E = 6 MM - SEM COLOCACAO</v>
          </cell>
          <cell r="C3698" t="str">
            <v>M2</v>
          </cell>
          <cell r="D3698">
            <v>299.99</v>
          </cell>
        </row>
        <row r="3699">
          <cell r="A3699">
            <v>34385</v>
          </cell>
          <cell r="B3699" t="str">
            <v>VIDRO LISO INCOLOR 8MM  -  SEM COLOCACAO</v>
          </cell>
          <cell r="C3699" t="str">
            <v>M2</v>
          </cell>
          <cell r="D3699">
            <v>248</v>
          </cell>
        </row>
        <row r="3700">
          <cell r="A3700">
            <v>34386</v>
          </cell>
          <cell r="B3700" t="str">
            <v>VIDRO LISO INCOLOR 10 MM - SEM COLOCACAO</v>
          </cell>
          <cell r="C3700" t="str">
            <v>M2</v>
          </cell>
          <cell r="D3700">
            <v>299.99</v>
          </cell>
        </row>
        <row r="3701">
          <cell r="A3701">
            <v>34387</v>
          </cell>
          <cell r="B3701" t="str">
            <v>VIDRO CRISTAL COLORIDO, 8 MM, PINTADO NA COR BRANCA</v>
          </cell>
          <cell r="C3701" t="str">
            <v>M2</v>
          </cell>
          <cell r="D3701">
            <v>323</v>
          </cell>
        </row>
        <row r="3702">
          <cell r="A3702">
            <v>34388</v>
          </cell>
          <cell r="B3702" t="str">
            <v>VIDRO CRISTAL COLORIDO, 6 MM, PINTADO NA COR BRANCA</v>
          </cell>
          <cell r="C3702" t="str">
            <v>M2</v>
          </cell>
          <cell r="D3702">
            <v>198.97</v>
          </cell>
        </row>
        <row r="3703">
          <cell r="A3703">
            <v>34389</v>
          </cell>
          <cell r="B3703" t="str">
            <v>VIDRO CRISTAL COLORIDO, 4 MM, PINTADO NA COR BRANCA</v>
          </cell>
          <cell r="C3703" t="str">
            <v>M2</v>
          </cell>
          <cell r="D3703">
            <v>140</v>
          </cell>
        </row>
        <row r="3704">
          <cell r="A3704">
            <v>34390</v>
          </cell>
          <cell r="B3704" t="str">
            <v>VIDRO CRISTAL COLORIDO, 10 MM, PINTADO NA COR BRANCA</v>
          </cell>
          <cell r="C3704" t="str">
            <v>M2</v>
          </cell>
          <cell r="D3704">
            <v>448</v>
          </cell>
        </row>
        <row r="3705">
          <cell r="A3705">
            <v>34391</v>
          </cell>
          <cell r="B3705" t="str">
            <v>VIDRO COMUM LAMINADO LISO INCOLOR DUPLO, ESPESSURA TOTAL 8 MM (CADA CAMADA DE 4 MM) - COLOCADO</v>
          </cell>
          <cell r="C3705" t="str">
            <v>M2</v>
          </cell>
          <cell r="D3705">
            <v>574.38</v>
          </cell>
        </row>
        <row r="3706">
          <cell r="A3706">
            <v>34392</v>
          </cell>
          <cell r="B3706" t="str">
            <v>AUXILIAR  DE ALMOXARIFE</v>
          </cell>
          <cell r="C3706" t="str">
            <v>H</v>
          </cell>
          <cell r="D3706">
            <v>9.23</v>
          </cell>
        </row>
        <row r="3707">
          <cell r="A3707">
            <v>34400</v>
          </cell>
          <cell r="B3707" t="str">
            <v>TIJOLO CERAMICO REFRATARIO 2,5 X 11,4 X 22,9 CM</v>
          </cell>
          <cell r="C3707" t="str">
            <v>UN</v>
          </cell>
          <cell r="D3707">
            <v>2.34</v>
          </cell>
        </row>
        <row r="3708">
          <cell r="A3708">
            <v>34401</v>
          </cell>
          <cell r="B3708" t="str">
            <v>TIJOLO CERAMICO LAMINADO 5,5 X 11 X 23 CM</v>
          </cell>
          <cell r="C3708" t="str">
            <v>UN</v>
          </cell>
          <cell r="D3708">
            <v>0.96</v>
          </cell>
        </row>
        <row r="3709">
          <cell r="A3709">
            <v>34402</v>
          </cell>
          <cell r="B3709" t="str">
            <v>TELHA DE FIBROCIMENTO ONDULADA E = 8 MM, DE 3,66 X 1,10 M (SEM AMIANTO)</v>
          </cell>
          <cell r="C3709" t="str">
            <v>UN</v>
          </cell>
          <cell r="D3709">
            <v>93.42</v>
          </cell>
        </row>
        <row r="3710">
          <cell r="A3710">
            <v>34417</v>
          </cell>
          <cell r="B3710" t="str">
            <v>TELHA DE FIBROCIMENTO ONDULADA E = 4 MM, DE 2,13 X 0,50 M (SEM AMIANTO)</v>
          </cell>
          <cell r="C3710" t="str">
            <v>UN</v>
          </cell>
          <cell r="D3710">
            <v>10.23</v>
          </cell>
        </row>
        <row r="3711">
          <cell r="A3711">
            <v>34425</v>
          </cell>
          <cell r="B3711" t="str">
            <v>TELHA ESTRUTURAL DE FIBROCIMENTO 1 ABA, DE 0,52 X 2,00 M (SEM AMIANTO)</v>
          </cell>
          <cell r="C3711" t="str">
            <v>UN</v>
          </cell>
          <cell r="D3711">
            <v>57.77</v>
          </cell>
        </row>
        <row r="3712">
          <cell r="A3712">
            <v>34439</v>
          </cell>
          <cell r="B3712" t="str">
            <v>ACO CA-50, 10,0 MM, DOBRADO E CORTADO</v>
          </cell>
          <cell r="C3712" t="str">
            <v>KG</v>
          </cell>
          <cell r="D3712">
            <v>3.56</v>
          </cell>
        </row>
        <row r="3713">
          <cell r="A3713">
            <v>34441</v>
          </cell>
          <cell r="B3713" t="str">
            <v>ACO CA-50, 12,5 MM, DOBRADO E CORTADO</v>
          </cell>
          <cell r="C3713" t="str">
            <v>KG</v>
          </cell>
          <cell r="D3713">
            <v>3.37</v>
          </cell>
        </row>
        <row r="3714">
          <cell r="A3714">
            <v>34443</v>
          </cell>
          <cell r="B3714" t="str">
            <v>ACO CA-50, 16 MM, DOBRADO E CORTADO</v>
          </cell>
          <cell r="C3714" t="str">
            <v>KG</v>
          </cell>
          <cell r="D3714">
            <v>3.37</v>
          </cell>
        </row>
        <row r="3715">
          <cell r="A3715">
            <v>34446</v>
          </cell>
          <cell r="B3715" t="str">
            <v>ACO CA-50, 20 MM, DOBRADO E CORTADO</v>
          </cell>
          <cell r="C3715" t="str">
            <v>KG</v>
          </cell>
          <cell r="D3715">
            <v>3.37</v>
          </cell>
        </row>
        <row r="3716">
          <cell r="A3716">
            <v>34447</v>
          </cell>
          <cell r="B3716" t="str">
            <v>TELHA ESTRUTURAL DE FIBROCIMENTO 2 ABAS, DE 1,00 X 8,20 M (SEM AMIANTO)</v>
          </cell>
          <cell r="C3716" t="str">
            <v>UN</v>
          </cell>
          <cell r="D3716">
            <v>369.72</v>
          </cell>
        </row>
        <row r="3717">
          <cell r="A3717">
            <v>34449</v>
          </cell>
          <cell r="B3717" t="str">
            <v>ACO CA-50, 6,3 MM, DOBRADO E CORTADO</v>
          </cell>
          <cell r="C3717" t="str">
            <v>KG</v>
          </cell>
          <cell r="D3717">
            <v>3.71</v>
          </cell>
        </row>
        <row r="3718">
          <cell r="A3718">
            <v>34452</v>
          </cell>
          <cell r="B3718" t="str">
            <v>ACO CA-60, 4,2 MM, DOBRADO E CORTADO</v>
          </cell>
          <cell r="C3718" t="str">
            <v>KG</v>
          </cell>
          <cell r="D3718">
            <v>3.29</v>
          </cell>
        </row>
        <row r="3719">
          <cell r="A3719">
            <v>34456</v>
          </cell>
          <cell r="B3719" t="str">
            <v>ACO CA-60, 5,0 MM, DOBRADO E CORTADO</v>
          </cell>
          <cell r="C3719" t="str">
            <v>KG</v>
          </cell>
          <cell r="D3719">
            <v>3.29</v>
          </cell>
        </row>
        <row r="3720">
          <cell r="A3720">
            <v>34457</v>
          </cell>
          <cell r="B3720" t="str">
            <v>ACO CA 60, 6,0 MM, DOBRADO E CORTADO</v>
          </cell>
          <cell r="C3720" t="str">
            <v>KG</v>
          </cell>
          <cell r="D3720">
            <v>3.53</v>
          </cell>
        </row>
        <row r="3721">
          <cell r="A3721">
            <v>34458</v>
          </cell>
          <cell r="B3721" t="str">
            <v>TELHA DE FIBROCIMENTO E = 6 MM, DE 3,00 X 1,06 M (SEM AMIANTO)</v>
          </cell>
          <cell r="C3721" t="str">
            <v>UN</v>
          </cell>
          <cell r="D3721">
            <v>86.56</v>
          </cell>
        </row>
        <row r="3722">
          <cell r="A3722">
            <v>34460</v>
          </cell>
          <cell r="B3722" t="str">
            <v>ACO CA-60, 7,0 MM, DOBRADO E CORTADO</v>
          </cell>
          <cell r="C3722" t="str">
            <v>KG</v>
          </cell>
          <cell r="D3722">
            <v>3.6</v>
          </cell>
        </row>
        <row r="3723">
          <cell r="A3723">
            <v>34464</v>
          </cell>
          <cell r="B3723" t="str">
            <v>TELHA DE FIBROCIMENTO E = 6 MM, DE 4,10 X 1,06 M (SEM AMIANTO)</v>
          </cell>
          <cell r="C3723" t="str">
            <v>UN</v>
          </cell>
          <cell r="D3723">
            <v>116.14</v>
          </cell>
        </row>
        <row r="3724">
          <cell r="A3724">
            <v>34466</v>
          </cell>
          <cell r="B3724" t="str">
            <v>AJUDANTE DE PINTOR</v>
          </cell>
          <cell r="C3724" t="str">
            <v>H</v>
          </cell>
          <cell r="D3724">
            <v>9.23</v>
          </cell>
        </row>
        <row r="3725">
          <cell r="A3725">
            <v>34468</v>
          </cell>
          <cell r="B3725" t="str">
            <v>TELHA DE FIBROCIMENTO E = 6 MM, DE 4,60 X 1,06 M (SEM AMIANTO)</v>
          </cell>
          <cell r="C3725" t="str">
            <v>UN</v>
          </cell>
          <cell r="D3725">
            <v>134.03</v>
          </cell>
        </row>
        <row r="3726">
          <cell r="A3726">
            <v>34469</v>
          </cell>
          <cell r="B3726" t="str">
            <v>AQUECEDOR SOLAR CAPACIDADE DO RESERVATORIO 1000 L, INCLUI 10 PLACAS COLETORAS DE 1,42 M2</v>
          </cell>
          <cell r="C3726" t="str">
            <v>UN</v>
          </cell>
          <cell r="D3726">
            <v>6489.12</v>
          </cell>
        </row>
        <row r="3727">
          <cell r="A3727">
            <v>34472</v>
          </cell>
          <cell r="B3727" t="str">
            <v>AQUECEDOR SOLAR CAPACIDADE DO RESERVATORIO 200 L, INCLUI 2 PLACAS COLETORAS DE 1,42 M2</v>
          </cell>
          <cell r="C3727" t="str">
            <v>UN</v>
          </cell>
          <cell r="D3727">
            <v>1996.5</v>
          </cell>
        </row>
        <row r="3728">
          <cell r="A3728">
            <v>34473</v>
          </cell>
          <cell r="B3728" t="str">
            <v>TELHA DE FIBROCIMENTO E = 8 MM, DE 3,00 X 1,06 M (SEM AMIANTO)</v>
          </cell>
          <cell r="C3728" t="str">
            <v>UN</v>
          </cell>
          <cell r="D3728">
            <v>109.62</v>
          </cell>
        </row>
        <row r="3729">
          <cell r="A3729">
            <v>34476</v>
          </cell>
          <cell r="B3729" t="str">
            <v>AQUECEDOR SOLAR CAPACIDADE DO RESERVATORIO 400L, INCLUI 4 PLACAS COLETORAS DE 1,42 M2</v>
          </cell>
          <cell r="C3729" t="str">
            <v>UN</v>
          </cell>
          <cell r="D3729">
            <v>3384.35</v>
          </cell>
        </row>
        <row r="3730">
          <cell r="A3730">
            <v>34477</v>
          </cell>
          <cell r="B3730" t="str">
            <v>AQUECEDOR SOLAR CAPACIDADE DO RESERVATORIO 600 L, INCLUI 6 PLACAS COLETORAS DE 1,42 M2</v>
          </cell>
          <cell r="C3730" t="str">
            <v>UN</v>
          </cell>
          <cell r="D3730">
            <v>4491.6899999999996</v>
          </cell>
        </row>
        <row r="3731">
          <cell r="A3731">
            <v>34479</v>
          </cell>
          <cell r="B3731" t="str">
            <v>CONCRETO USINADO BOMBEAVEL, CLASSE DE RESISTENCIA C40, COM BRITA 0 E 1, SLUMP = 100 +/- 20 MM, INCLUI SERVICO DE BOMBEAMENTO (NBR 8953)</v>
          </cell>
          <cell r="C3731" t="str">
            <v>M3</v>
          </cell>
          <cell r="D3731">
            <v>399.47</v>
          </cell>
        </row>
        <row r="3732">
          <cell r="A3732">
            <v>34480</v>
          </cell>
          <cell r="B3732" t="str">
            <v>TELHA DE FIBROCIMENTO E = 8 MM, DE 4,10 X 1,06 M (SEM AMIANTO)</v>
          </cell>
          <cell r="C3732" t="str">
            <v>UN</v>
          </cell>
          <cell r="D3732">
            <v>149.49</v>
          </cell>
        </row>
        <row r="3733">
          <cell r="A3733">
            <v>34481</v>
          </cell>
          <cell r="B3733" t="str">
            <v>CONCRETO USINADO BOMBEAVEL, CLASSE DE RESISTENCIA C45, COM BRITA 0 E 1, SLUMP = 100 +/- 20 MM, INCLUI SERVICO DE BOMBEAMENTO (NBR 8953)</v>
          </cell>
          <cell r="C3733" t="str">
            <v>M3</v>
          </cell>
          <cell r="D3733">
            <v>449.1</v>
          </cell>
        </row>
        <row r="3734">
          <cell r="A3734">
            <v>34482</v>
          </cell>
          <cell r="B3734" t="str">
            <v>AQUECEDOR SOLAR  CAPACIDADE DO RESERVATORIO 800 L, INCLUI 8 PLACAS COLETORAS DE 1,42 M2</v>
          </cell>
          <cell r="C3734" t="str">
            <v>UN</v>
          </cell>
          <cell r="D3734">
            <v>4194.99</v>
          </cell>
        </row>
        <row r="3735">
          <cell r="A3735">
            <v>34483</v>
          </cell>
          <cell r="B3735" t="str">
            <v>CONCRETO USINADO BOMBEAVEL, CLASSE DE RESISTENCIA C50, COM BRITA 0 E 1, SLUMP = 100 +/- 20 MM, INCLUI SERVICO DE BOMBEAMENTO (NBR 8953)</v>
          </cell>
          <cell r="C3735" t="str">
            <v>M3</v>
          </cell>
          <cell r="D3735">
            <v>532.63</v>
          </cell>
        </row>
        <row r="3736">
          <cell r="A3736">
            <v>34485</v>
          </cell>
          <cell r="B3736" t="str">
            <v>CONCRETO USINADO BOMBEAVEL, CLASSE DE RESISTENCIA C60, COM BRITA 0 E 1, SLUMP = 100 +/- 20 MM, INCLUI SERVICO DE BOMBEAMENTO (NBR 8953)</v>
          </cell>
          <cell r="C3736" t="str">
            <v>M3</v>
          </cell>
          <cell r="D3736">
            <v>683.94</v>
          </cell>
        </row>
        <row r="3737">
          <cell r="A3737">
            <v>34486</v>
          </cell>
          <cell r="B3737" t="str">
            <v>TELHA DE FIBROCIMENTO E = 8 MM, DE 4,60 X 1,06 M (SEM AMIANTO)</v>
          </cell>
          <cell r="C3737" t="str">
            <v>UN</v>
          </cell>
          <cell r="D3737">
            <v>167.42</v>
          </cell>
        </row>
        <row r="3738">
          <cell r="A3738">
            <v>34491</v>
          </cell>
          <cell r="B3738" t="str">
            <v>CONCRETO AUTOADENSAVEL (CAA) CLASSE DE RESISTENCIA C30, ESPALHAMENTO SF2, INCLUI SERVICO DE BOMBEAMENTO (NBR 15823)</v>
          </cell>
          <cell r="C3738" t="str">
            <v>M3</v>
          </cell>
          <cell r="D3738">
            <v>358.15</v>
          </cell>
        </row>
        <row r="3739">
          <cell r="A3739">
            <v>34492</v>
          </cell>
          <cell r="B3739" t="str">
            <v>CONCRETO USINADO BOMBEAVEL, CLASSE DE RESISTENCIA C20, COM BRITA 0 E 1, SLUMP = 100 +/- 20 MM, EXCLUI SERVICO DE BOMBEAMENTO (NBR 8953)</v>
          </cell>
          <cell r="C3739" t="str">
            <v>M3</v>
          </cell>
          <cell r="D3739">
            <v>296.57</v>
          </cell>
        </row>
        <row r="3740">
          <cell r="A3740">
            <v>34493</v>
          </cell>
          <cell r="B3740" t="str">
            <v>CONCRETO USINADO BOMBEAVEL, CLASSE DE RESISTENCIA C25, COM BRITA 0 E 1, SLUMP = 100 +/- 20 MM, EXCLUI SERVICO DE BOMBEAMENTO (NBR 8953)</v>
          </cell>
          <cell r="C3740" t="str">
            <v>M3</v>
          </cell>
          <cell r="D3740">
            <v>308.07</v>
          </cell>
        </row>
        <row r="3741">
          <cell r="A3741">
            <v>34494</v>
          </cell>
          <cell r="B3741" t="str">
            <v>CONCRETO USINADO BOMBEAVEL, CLASSE DE RESISTENCIA C30, COM BRITA 0 E 1, SLUMP = 100 +/- 20 MM, EXCLUI SERVICO DE BOMBEAMENTO (NBR 8953)</v>
          </cell>
          <cell r="C3741" t="str">
            <v>M3</v>
          </cell>
          <cell r="D3741">
            <v>321.75</v>
          </cell>
        </row>
        <row r="3742">
          <cell r="A3742">
            <v>34495</v>
          </cell>
          <cell r="B3742" t="str">
            <v>CONCRETO USINADO BOMBEAVEL, CLASSE DE RESISTENCIA C35, COM BRITA 0 E 1, SLUMP = 100 +/- 20 MM, EXCLUI SERVICO DE BOMBEAMENTO (NBR 8953)</v>
          </cell>
          <cell r="C3742" t="str">
            <v>M3</v>
          </cell>
          <cell r="D3742">
            <v>335.49</v>
          </cell>
        </row>
        <row r="3743">
          <cell r="A3743">
            <v>34496</v>
          </cell>
          <cell r="B3743" t="str">
            <v>CONCRETO USINADO BOMBEAVEL, CLASSE DE RESISTENCIA C40, COM BRITA 0 E 1, SLUMP = 100 +/- 20 MM, EXCLUI SERVICO DE BOMBEAMENTO (NBR 8953)</v>
          </cell>
          <cell r="C3743" t="str">
            <v>M3</v>
          </cell>
          <cell r="D3743">
            <v>350.44</v>
          </cell>
        </row>
        <row r="3744">
          <cell r="A3744">
            <v>34497</v>
          </cell>
          <cell r="B3744" t="str">
            <v>CONCRETO USINADO BOMBEAVEL, CLASSE DE RESISTENCIA C80, COM BRITA 0 E 1, SLUMP = 100 +/- 20 MM, EXCLUI SERVICO DE BOMBEAMENTO (NBR 8953)</v>
          </cell>
          <cell r="C3744" t="str">
            <v>M3</v>
          </cell>
          <cell r="D3744">
            <v>944.21</v>
          </cell>
        </row>
        <row r="3745">
          <cell r="A3745">
            <v>34498</v>
          </cell>
          <cell r="B3745" t="str">
            <v>CONE DE SINALIZACAO EM PVC FLEXIVEL, H = 70 / 76 CM (NBR 15071)</v>
          </cell>
          <cell r="C3745" t="str">
            <v>UN</v>
          </cell>
          <cell r="D3745">
            <v>79.25</v>
          </cell>
        </row>
        <row r="3746">
          <cell r="A3746">
            <v>34500</v>
          </cell>
          <cell r="B3746" t="str">
            <v>COORDENADOR/GERENTE DE OBRA</v>
          </cell>
          <cell r="C3746" t="str">
            <v>H</v>
          </cell>
          <cell r="D3746">
            <v>139.18</v>
          </cell>
        </row>
        <row r="3747">
          <cell r="A3747">
            <v>34514</v>
          </cell>
          <cell r="B3747" t="str">
            <v>CHAPA DE MDF BRANCO LISO 1 FACE, E = 15 MM, DE *2,75 X 1,85* M</v>
          </cell>
          <cell r="C3747" t="str">
            <v>M2</v>
          </cell>
          <cell r="D3747">
            <v>18.37</v>
          </cell>
        </row>
        <row r="3748">
          <cell r="A3748">
            <v>34519</v>
          </cell>
          <cell r="B3748" t="str">
            <v>CRUZETA DE CONCRETO LEVE, COMP. 2000 MM SECAO, 90 X 90 MM</v>
          </cell>
          <cell r="C3748" t="str">
            <v>UN</v>
          </cell>
          <cell r="D3748">
            <v>73.52</v>
          </cell>
        </row>
        <row r="3749">
          <cell r="A3749">
            <v>34544</v>
          </cell>
          <cell r="B3749" t="str">
            <v>DISJUNTOR  TERMOMAGNETICO TRIPOLAR 3 X 400 A / ICC - 25 KA</v>
          </cell>
          <cell r="C3749" t="str">
            <v>UN</v>
          </cell>
          <cell r="D3749">
            <v>1050.49</v>
          </cell>
        </row>
        <row r="3750">
          <cell r="A3750">
            <v>34547</v>
          </cell>
          <cell r="B3750" t="str">
            <v>TELA DE ACO SOLDADA GALVANIZADA/ZINCADA PARA ALVENARIA, FIO  D = *1,20 A 1,70* MM, MALHA 15 X 15 MM, (C X L) *50 X 12* CM</v>
          </cell>
          <cell r="C3750" t="str">
            <v>M</v>
          </cell>
          <cell r="D3750">
            <v>2.23</v>
          </cell>
        </row>
        <row r="3751">
          <cell r="A3751">
            <v>34548</v>
          </cell>
          <cell r="B3751" t="str">
            <v>TELA DE ACO SOLDADA GALVANIZADA/ZINCADA PARA ALVENARIA, FIO  D = *1,20 A 1,70* MM, MALHA 15 X 15 MM, (C X L) *50 X 17,5* CM</v>
          </cell>
          <cell r="C3751" t="str">
            <v>M</v>
          </cell>
          <cell r="D3751">
            <v>2.17</v>
          </cell>
        </row>
        <row r="3752">
          <cell r="A3752">
            <v>34549</v>
          </cell>
          <cell r="B3752" t="str">
            <v>ARGILA EXPANDIDA, GRANULOMETRIA 2215</v>
          </cell>
          <cell r="C3752" t="str">
            <v>M3</v>
          </cell>
          <cell r="D3752">
            <v>193.5</v>
          </cell>
        </row>
        <row r="3753">
          <cell r="A3753">
            <v>34550</v>
          </cell>
          <cell r="B3753" t="str">
            <v>TELA DE ACO SOLDADA GALVANIZADA/ZINCADA PARA ALVENARIA, FIO D = *1,20 A 1,70* MM, MALHA 15 X 15 MM, (C X L) *50 X 6* CM</v>
          </cell>
          <cell r="C3753" t="str">
            <v>M</v>
          </cell>
          <cell r="D3753">
            <v>0.77</v>
          </cell>
        </row>
        <row r="3754">
          <cell r="A3754">
            <v>34551</v>
          </cell>
          <cell r="B3754" t="str">
            <v>AUXILIAR DE AZULEJISTA</v>
          </cell>
          <cell r="C3754" t="str">
            <v>H</v>
          </cell>
          <cell r="D3754">
            <v>8.3699999999999992</v>
          </cell>
        </row>
        <row r="3755">
          <cell r="A3755">
            <v>34555</v>
          </cell>
          <cell r="B3755" t="str">
            <v>BLOCO VEDACAO CONCRETO APARENTE 19 X 19 X 39 CM  (CLASSE D - NBR 6136)</v>
          </cell>
          <cell r="C3755" t="str">
            <v>UN</v>
          </cell>
          <cell r="D3755">
            <v>2.4900000000000002</v>
          </cell>
        </row>
        <row r="3756">
          <cell r="A3756">
            <v>34556</v>
          </cell>
          <cell r="B3756" t="str">
            <v>BLOCO CONCRETO ESTRUTURAL 14 X 19 X 29 CM, FBK 10 MPA (NBR 6136)</v>
          </cell>
          <cell r="C3756" t="str">
            <v>UN</v>
          </cell>
          <cell r="D3756">
            <v>2.4300000000000002</v>
          </cell>
        </row>
        <row r="3757">
          <cell r="A3757">
            <v>34557</v>
          </cell>
          <cell r="B3757" t="str">
            <v>TELA DE ACO SOLDADA GALVANIZADA/ZINCADA PARA ALVENARIA, FIO D = *1,20 A 1,70* MM, MALHA 15 X 15 MM, (C X L) *50 X 7,5* CM</v>
          </cell>
          <cell r="C3757" t="str">
            <v>M</v>
          </cell>
          <cell r="D3757">
            <v>1.36</v>
          </cell>
        </row>
        <row r="3758">
          <cell r="A3758">
            <v>34558</v>
          </cell>
          <cell r="B3758" t="str">
            <v>TELA DE ACO SOLDADA GALVANIZADA/ZINCADA PARA ALVENARIA, FIO D = *1,20 A 1,70* MM, MALHA 15 X 15 MM, (C X L) *50 X 10,5* CM</v>
          </cell>
          <cell r="C3758" t="str">
            <v>M</v>
          </cell>
          <cell r="D3758">
            <v>1.45</v>
          </cell>
        </row>
        <row r="3759">
          <cell r="A3759">
            <v>34562</v>
          </cell>
          <cell r="B3759" t="str">
            <v>ARAME RECOZIDO 16 BWG, 1,60 MM (0,016 KG/M)</v>
          </cell>
          <cell r="C3759" t="str">
            <v>KG</v>
          </cell>
          <cell r="D3759">
            <v>8.06</v>
          </cell>
        </row>
        <row r="3760">
          <cell r="A3760">
            <v>34564</v>
          </cell>
          <cell r="B3760" t="str">
            <v>BLOCO CONCRETO ESTRUTURAL 14 X 19 X 29 CM, FBK 14 MPA (NBR 6136)</v>
          </cell>
          <cell r="C3760" t="str">
            <v>UN</v>
          </cell>
          <cell r="D3760">
            <v>3.04</v>
          </cell>
        </row>
        <row r="3761">
          <cell r="A3761">
            <v>34565</v>
          </cell>
          <cell r="B3761" t="str">
            <v>BLOCO CONCRETO ESTRUTURAL 14 X 19 X 29 CM, FBK 16 MPA (NBR 6136)</v>
          </cell>
          <cell r="C3761" t="str">
            <v>UN</v>
          </cell>
          <cell r="D3761">
            <v>3.51</v>
          </cell>
        </row>
        <row r="3762">
          <cell r="A3762">
            <v>34566</v>
          </cell>
          <cell r="B3762" t="str">
            <v>BLOCO CONCRETO ESTRUTURAL 14 X 19 X 29 CM, FBK 6 MPA (NBR 6136)</v>
          </cell>
          <cell r="C3762" t="str">
            <v>UN</v>
          </cell>
          <cell r="D3762">
            <v>1.9</v>
          </cell>
        </row>
        <row r="3763">
          <cell r="A3763">
            <v>34567</v>
          </cell>
          <cell r="B3763" t="str">
            <v>BLOCO CONCRETO ESTRUTURAL 14 X 19 X 29 CM, FBK 8 MPA (NBR 6136)</v>
          </cell>
          <cell r="C3763" t="str">
            <v>UN</v>
          </cell>
          <cell r="D3763">
            <v>2.14</v>
          </cell>
        </row>
        <row r="3764">
          <cell r="A3764">
            <v>34568</v>
          </cell>
          <cell r="B3764" t="str">
            <v>BLOCO CONCRETO ESTRUTURAL 14 X 19 X 39 CM, FBK 10 MPA (NBR 6136)</v>
          </cell>
          <cell r="C3764" t="str">
            <v>UN</v>
          </cell>
          <cell r="D3764">
            <v>2.79</v>
          </cell>
        </row>
        <row r="3765">
          <cell r="A3765">
            <v>34569</v>
          </cell>
          <cell r="B3765" t="str">
            <v>BLOCO CONCRETO ESTRUTURAL 14 X 19 X 39 CM, FBK 12 MPA (NBR 6136)</v>
          </cell>
          <cell r="C3765" t="str">
            <v>UN</v>
          </cell>
          <cell r="D3765">
            <v>2.85</v>
          </cell>
        </row>
        <row r="3766">
          <cell r="A3766">
            <v>34570</v>
          </cell>
          <cell r="B3766" t="str">
            <v>BLOCO CONCRETO ESTRUTURAL 14 X 19 X 39 CM, FBK 14 MPA (NBR 6136)</v>
          </cell>
          <cell r="C3766" t="str">
            <v>UN</v>
          </cell>
          <cell r="D3766">
            <v>3.05</v>
          </cell>
        </row>
        <row r="3767">
          <cell r="A3767">
            <v>34571</v>
          </cell>
          <cell r="B3767" t="str">
            <v>BLOCO CONCRETO ESTRUTURAL 14 X 19 X 39 CM, FBK 6 MPA (NBR 6136)</v>
          </cell>
          <cell r="C3767" t="str">
            <v>UN</v>
          </cell>
          <cell r="D3767">
            <v>2.38</v>
          </cell>
        </row>
        <row r="3768">
          <cell r="A3768">
            <v>34573</v>
          </cell>
          <cell r="B3768" t="str">
            <v>BLOCO CONCRETO ESTRUTURAL 14 X 19 X 39 CM, FBK 8 MPA (NBR 6136)</v>
          </cell>
          <cell r="C3768" t="str">
            <v>UN</v>
          </cell>
          <cell r="D3768">
            <v>2.5099999999999998</v>
          </cell>
        </row>
        <row r="3769">
          <cell r="A3769">
            <v>34576</v>
          </cell>
          <cell r="B3769" t="str">
            <v>BLOCO CONCRETO ESTRUTURAL 19 X 19 X 39 CM, FBK 10 MPA (NBR 6136)</v>
          </cell>
          <cell r="C3769" t="str">
            <v>UN</v>
          </cell>
          <cell r="D3769">
            <v>3.47</v>
          </cell>
        </row>
        <row r="3770">
          <cell r="A3770">
            <v>34577</v>
          </cell>
          <cell r="B3770" t="str">
            <v>BLOCO CONCRETO ESTRUTURAL 19 X 19 X 39 CM, FBK 12 MPA (NBR 6136)</v>
          </cell>
          <cell r="C3770" t="str">
            <v>UN</v>
          </cell>
          <cell r="D3770">
            <v>3.7</v>
          </cell>
        </row>
        <row r="3771">
          <cell r="A3771">
            <v>34578</v>
          </cell>
          <cell r="B3771" t="str">
            <v>BLOCO CONCRETO ESTRUTURAL 19 X 19 X 39 CM, FBK 14 MPA (NBR 6136)</v>
          </cell>
          <cell r="C3771" t="str">
            <v>UN</v>
          </cell>
          <cell r="D3771">
            <v>4.1100000000000003</v>
          </cell>
        </row>
        <row r="3772">
          <cell r="A3772">
            <v>34579</v>
          </cell>
          <cell r="B3772" t="str">
            <v>BLOCO CONCRETO ESTRUTURAL 19 X 19 X 39 CM, FBK 16 MPA (NBR 6136)</v>
          </cell>
          <cell r="C3772" t="str">
            <v>UN</v>
          </cell>
          <cell r="D3772">
            <v>5.27</v>
          </cell>
        </row>
        <row r="3773">
          <cell r="A3773">
            <v>34580</v>
          </cell>
          <cell r="B3773" t="str">
            <v>BLOCO CONCRETO ESTRUTURAL 19 X 19 X 39 CM, FBK 8 MPA (NBR 6136)</v>
          </cell>
          <cell r="C3773" t="str">
            <v>UN</v>
          </cell>
          <cell r="D3773">
            <v>3.31</v>
          </cell>
        </row>
        <row r="3774">
          <cell r="A3774">
            <v>34583</v>
          </cell>
          <cell r="B3774" t="str">
            <v>BLOCO DE GESSO COMPACTO, BRANCO, E = 10 CM, *67 X 50* CM</v>
          </cell>
          <cell r="C3774" t="str">
            <v>M2</v>
          </cell>
          <cell r="D3774">
            <v>74.430000000000007</v>
          </cell>
        </row>
        <row r="3775">
          <cell r="A3775">
            <v>34584</v>
          </cell>
          <cell r="B3775" t="str">
            <v>BLOCO DE GESSO VAZADO BRANCO, E = *7* CM, *67 X 50* CM</v>
          </cell>
          <cell r="C3775" t="str">
            <v>M2</v>
          </cell>
          <cell r="D3775">
            <v>41.66</v>
          </cell>
        </row>
        <row r="3776">
          <cell r="A3776">
            <v>34585</v>
          </cell>
          <cell r="B3776" t="str">
            <v>BLOCO ESTRUTURAL CERAMICO 14 X 19 X 29 CM, 3,0 MPA (NBR 15270)</v>
          </cell>
          <cell r="C3776" t="str">
            <v>UN</v>
          </cell>
          <cell r="D3776">
            <v>1.32</v>
          </cell>
        </row>
        <row r="3777">
          <cell r="A3777">
            <v>34586</v>
          </cell>
          <cell r="B3777" t="str">
            <v>BLOCO ESTRUTURAL CERAMICO 14 X 19 X 29 CM, 6,0 MPA (NBR 15270)</v>
          </cell>
          <cell r="C3777" t="str">
            <v>UN</v>
          </cell>
          <cell r="D3777">
            <v>1.33</v>
          </cell>
        </row>
        <row r="3778">
          <cell r="A3778">
            <v>34588</v>
          </cell>
          <cell r="B3778" t="str">
            <v>BLOCO ESTRUTURAL CERAMICO 14 X 19 X 39 CM, 6,0 MPA (NBR 15270)</v>
          </cell>
          <cell r="C3778" t="str">
            <v>UN</v>
          </cell>
          <cell r="D3778">
            <v>1.72</v>
          </cell>
        </row>
        <row r="3779">
          <cell r="A3779">
            <v>34590</v>
          </cell>
          <cell r="B3779" t="str">
            <v>BLOCO ESTRUTURAL CERAMICO 19 X 19 X 29 CM, 6,0 MPA (NBR 15270)</v>
          </cell>
          <cell r="C3779" t="str">
            <v>UN</v>
          </cell>
          <cell r="D3779">
            <v>1.85</v>
          </cell>
        </row>
        <row r="3780">
          <cell r="A3780">
            <v>34591</v>
          </cell>
          <cell r="B3780" t="str">
            <v>BLOCO ESTRUTURAL CERAMICO 19 X 19 X 39 CM, 6,0 MPA (NBR 15270)</v>
          </cell>
          <cell r="C3780" t="str">
            <v>UN</v>
          </cell>
          <cell r="D3780">
            <v>2.31</v>
          </cell>
        </row>
        <row r="3781">
          <cell r="A3781">
            <v>34592</v>
          </cell>
          <cell r="B3781" t="str">
            <v>BLOCO VEDACAO CONCRETO 14 X 19 X 29 CM (CLASSE D - NBR 6136)</v>
          </cell>
          <cell r="C3781" t="str">
            <v>UN</v>
          </cell>
          <cell r="D3781">
            <v>1.69</v>
          </cell>
        </row>
        <row r="3782">
          <cell r="A3782">
            <v>34599</v>
          </cell>
          <cell r="B3782" t="str">
            <v>BLOCO VEDACAO CONCRETO APARENTE 9 X 19 X 39 CM (CLASSE D - NBR 6136)</v>
          </cell>
          <cell r="C3782" t="str">
            <v>UN</v>
          </cell>
          <cell r="D3782">
            <v>1.78</v>
          </cell>
        </row>
        <row r="3783">
          <cell r="A3783">
            <v>34600</v>
          </cell>
          <cell r="B3783" t="str">
            <v>BLOCO VEDACAO CONCRETO CELULAR AUTOCLAVADO 15 X 30 X 60 CM (E X A X C)</v>
          </cell>
          <cell r="C3783" t="str">
            <v>M2</v>
          </cell>
          <cell r="D3783">
            <v>75.959999999999994</v>
          </cell>
        </row>
        <row r="3784">
          <cell r="A3784">
            <v>34602</v>
          </cell>
          <cell r="B3784" t="str">
            <v>CABO FLEXIVEL PVC 750 V, 2 CONDUTORES DE 1,5 MM2</v>
          </cell>
          <cell r="C3784" t="str">
            <v>M</v>
          </cell>
          <cell r="D3784">
            <v>1.89</v>
          </cell>
        </row>
        <row r="3785">
          <cell r="A3785">
            <v>34603</v>
          </cell>
          <cell r="B3785" t="str">
            <v>CABO FLEXIVEL PVC 750 V, 2 CONDUTORES DE 10,0 MM2</v>
          </cell>
          <cell r="C3785" t="str">
            <v>M</v>
          </cell>
          <cell r="D3785">
            <v>9.1</v>
          </cell>
        </row>
        <row r="3786">
          <cell r="A3786">
            <v>34606</v>
          </cell>
          <cell r="B3786" t="str">
            <v>DISJUNTOR TIPO NEMA, BIPOLAR 60 ATE 100A, TENSAO MAXIMA 415 V</v>
          </cell>
          <cell r="C3786" t="str">
            <v>UN</v>
          </cell>
          <cell r="D3786">
            <v>67.86</v>
          </cell>
        </row>
        <row r="3787">
          <cell r="A3787">
            <v>34607</v>
          </cell>
          <cell r="B3787" t="str">
            <v>CABO FLEXIVEL PVC 750 V, 2 CONDUTORES DE 4,0 MM2</v>
          </cell>
          <cell r="C3787" t="str">
            <v>M</v>
          </cell>
          <cell r="D3787">
            <v>4.05</v>
          </cell>
        </row>
        <row r="3788">
          <cell r="A3788">
            <v>34609</v>
          </cell>
          <cell r="B3788" t="str">
            <v>CABO FLEXIVEL PVC 750 V, 2 CONDUTORES DE 6,0 MM2</v>
          </cell>
          <cell r="C3788" t="str">
            <v>M</v>
          </cell>
          <cell r="D3788">
            <v>6.08</v>
          </cell>
        </row>
        <row r="3789">
          <cell r="A3789">
            <v>34612</v>
          </cell>
          <cell r="B3789" t="str">
            <v>GABIAO TIPO CAIXA PARA SOLO REFORCADO, MALHA HEXAGONAL DE DUPLA TORCAO 8 X 10 CM (ZN/ AL + PVC), FIO 2,7 MM, DIMENSOES 2,0 X 1,0 X 0,5 M, COM CAUDA DE 3,0 M</v>
          </cell>
          <cell r="C3789" t="str">
            <v>UN</v>
          </cell>
          <cell r="D3789">
            <v>484.21</v>
          </cell>
        </row>
        <row r="3790">
          <cell r="A3790">
            <v>34614</v>
          </cell>
          <cell r="B3790" t="str">
            <v>TELA EM MALHA HEXAGONAL DUPLA TORCAO 8 X 10 CM (ZN/AL + PVC), FIO 2,7 MM, DIMENSOES 0,5 X 1,0 X 4,0 M (SOLO REFORCADO).</v>
          </cell>
          <cell r="C3790" t="str">
            <v>UN</v>
          </cell>
          <cell r="D3790">
            <v>568.83000000000004</v>
          </cell>
        </row>
        <row r="3791">
          <cell r="A3791">
            <v>34616</v>
          </cell>
          <cell r="B3791" t="str">
            <v>DISJUNTOR TIPO DIN/IEC, BIPOLAR DE 6 ATE 32A</v>
          </cell>
          <cell r="C3791" t="str">
            <v>UN</v>
          </cell>
          <cell r="D3791">
            <v>36.380000000000003</v>
          </cell>
        </row>
        <row r="3792">
          <cell r="A3792">
            <v>34618</v>
          </cell>
          <cell r="B3792" t="str">
            <v>CABO FLEXIVEL PVC 750 V, 3 CONDUTORES DE 1,5 MM2</v>
          </cell>
          <cell r="C3792" t="str">
            <v>M</v>
          </cell>
          <cell r="D3792">
            <v>2.5099999999999998</v>
          </cell>
        </row>
        <row r="3793">
          <cell r="A3793">
            <v>34620</v>
          </cell>
          <cell r="B3793" t="str">
            <v>CABO FLEXIVEL PVC 750 V, 3 CONDUTORES DE 10,0 MM2</v>
          </cell>
          <cell r="C3793" t="str">
            <v>M</v>
          </cell>
          <cell r="D3793">
            <v>12.56</v>
          </cell>
        </row>
        <row r="3794">
          <cell r="A3794">
            <v>34621</v>
          </cell>
          <cell r="B3794" t="str">
            <v>CABO FLEXIVEL PVC 750 V, 3 CONDUTORES DE 4,0 MM2</v>
          </cell>
          <cell r="C3794" t="str">
            <v>M</v>
          </cell>
          <cell r="D3794">
            <v>5.82</v>
          </cell>
        </row>
        <row r="3795">
          <cell r="A3795">
            <v>34622</v>
          </cell>
          <cell r="B3795" t="str">
            <v>CABO FLEXIVEL PVC 750 V, 3 CONDUTORES DE 6,0 MM2</v>
          </cell>
          <cell r="C3795" t="str">
            <v>M</v>
          </cell>
          <cell r="D3795">
            <v>8.25</v>
          </cell>
        </row>
        <row r="3796">
          <cell r="A3796">
            <v>34623</v>
          </cell>
          <cell r="B3796" t="str">
            <v>DISJUNTOR TIPO DIN/IEC, BIPOLAR 40 ATE 50A</v>
          </cell>
          <cell r="C3796" t="str">
            <v>UN</v>
          </cell>
          <cell r="D3796">
            <v>35.82</v>
          </cell>
        </row>
        <row r="3797">
          <cell r="A3797">
            <v>34624</v>
          </cell>
          <cell r="B3797" t="str">
            <v>CABO FLEXIVEL PVC 750 V, 4 CONDUTORES DE 1,5 MM2</v>
          </cell>
          <cell r="C3797" t="str">
            <v>M</v>
          </cell>
          <cell r="D3797">
            <v>3.2</v>
          </cell>
        </row>
        <row r="3798">
          <cell r="A3798">
            <v>34626</v>
          </cell>
          <cell r="B3798" t="str">
            <v>CABO FLEXIVEL PVC 750 V, 4 CONDUTORES DE 10,0 MM2</v>
          </cell>
          <cell r="C3798" t="str">
            <v>M</v>
          </cell>
          <cell r="D3798">
            <v>17.260000000000002</v>
          </cell>
        </row>
        <row r="3799">
          <cell r="A3799">
            <v>34627</v>
          </cell>
          <cell r="B3799" t="str">
            <v>CABO FLEXIVEL PVC 750 V, 4 CONDUTORES DE 4,0 MM2</v>
          </cell>
          <cell r="C3799" t="str">
            <v>M</v>
          </cell>
          <cell r="D3799">
            <v>7.43</v>
          </cell>
        </row>
        <row r="3800">
          <cell r="A3800">
            <v>34628</v>
          </cell>
          <cell r="B3800" t="str">
            <v>DISJUNTOR TIPO DIN/IEC, BIPOLAR 63 A</v>
          </cell>
          <cell r="C3800" t="str">
            <v>UN</v>
          </cell>
          <cell r="D3800">
            <v>51.31</v>
          </cell>
        </row>
        <row r="3801">
          <cell r="A3801">
            <v>34629</v>
          </cell>
          <cell r="B3801" t="str">
            <v>CABO FLEXIVEL PVC 750 V, 4 CONDUTORES DE 6,0 MM2</v>
          </cell>
          <cell r="C3801" t="str">
            <v>M</v>
          </cell>
          <cell r="D3801">
            <v>10.89</v>
          </cell>
        </row>
        <row r="3802">
          <cell r="A3802">
            <v>34630</v>
          </cell>
          <cell r="B3802" t="str">
            <v>GABIAO TIPO CAIXA TRAPEZOIDAL PARA SOLO REFORCADO, MALHA HEXAGONAL DE DUPLA TORCAO 8 X 10 CM (ZN/ AL + PVC), FIO 2,7 MM, DIMENSOES 4,0 X 2,0 X 0,6 M, COM INCLINACAO DE 70 GRAUS</v>
          </cell>
          <cell r="C3802" t="str">
            <v>UN</v>
          </cell>
          <cell r="D3802">
            <v>625.24</v>
          </cell>
        </row>
        <row r="3803">
          <cell r="A3803">
            <v>34633</v>
          </cell>
          <cell r="B3803" t="str">
            <v>GABIAO TIPO CAIXA PARA SOLO REFORCADO, MALHA HEXAGONAL DE DUPLA TORCAO 8 X 10 CM (ZN/ AL + PVC), FIO 2,7 MM, DIMENSOES 2,0 X 1,0 X 1,0 M, COM CAUDA DE 4,0 M</v>
          </cell>
          <cell r="C3803" t="str">
            <v>UN</v>
          </cell>
          <cell r="D3803">
            <v>686.35</v>
          </cell>
        </row>
        <row r="3804">
          <cell r="A3804">
            <v>34635</v>
          </cell>
          <cell r="B3804" t="str">
            <v>GABIAO TIPO CAIXA PARA SOLO REFORCADO, MALHA HEXAGONAL DE DUPLA TORCAO 8 X 10 CM (ZN/ AL + PVC), FIO 2,7 MM, DIMENSOES 2,0 X 1,0 X 1,0 M, COM CAUDA DE 3,0 M</v>
          </cell>
          <cell r="C3804" t="str">
            <v>UN</v>
          </cell>
          <cell r="D3804">
            <v>622.67999999999995</v>
          </cell>
        </row>
        <row r="3805">
          <cell r="A3805">
            <v>34636</v>
          </cell>
          <cell r="B3805" t="str">
            <v>CAIXA D'AGUA EM POLIETILENO 1000 LITROS, COM TAMPA</v>
          </cell>
          <cell r="C3805" t="str">
            <v>UN</v>
          </cell>
          <cell r="D3805">
            <v>290.45</v>
          </cell>
        </row>
        <row r="3806">
          <cell r="A3806">
            <v>34637</v>
          </cell>
          <cell r="B3806" t="str">
            <v>CAIXA D'AGUA EM POLIETILENO 500 LITROS, COM TAMPA</v>
          </cell>
          <cell r="C3806" t="str">
            <v>UN</v>
          </cell>
          <cell r="D3806">
            <v>166.76</v>
          </cell>
        </row>
        <row r="3807">
          <cell r="A3807">
            <v>34638</v>
          </cell>
          <cell r="B3807" t="str">
            <v>CAIXA D'AGUA EM POLIETILENO 750 LITROS, COM TAMPA</v>
          </cell>
          <cell r="C3807" t="str">
            <v>UN</v>
          </cell>
          <cell r="D3807">
            <v>285.97000000000003</v>
          </cell>
        </row>
        <row r="3808">
          <cell r="A3808">
            <v>34639</v>
          </cell>
          <cell r="B3808" t="str">
            <v>CAIXA D'AGUA EM POLIETILENO 1500 LITROS, COM TAMPA</v>
          </cell>
          <cell r="C3808" t="str">
            <v>UN</v>
          </cell>
          <cell r="D3808">
            <v>589.9</v>
          </cell>
        </row>
        <row r="3809">
          <cell r="A3809">
            <v>34640</v>
          </cell>
          <cell r="B3809" t="str">
            <v>CAIXA D'AGUA EM POLIETILENO 2000 LITROS, COM TAMPA</v>
          </cell>
          <cell r="C3809" t="str">
            <v>UN</v>
          </cell>
          <cell r="D3809">
            <v>662.61</v>
          </cell>
        </row>
        <row r="3810">
          <cell r="A3810">
            <v>34641</v>
          </cell>
          <cell r="B3810" t="str">
            <v>CAIXA INSPECAO EM CONCRETO PARA ATERRAMENTO E PARA RAIOS DIAMETRO = 300 MM</v>
          </cell>
          <cell r="C3810" t="str">
            <v>UN</v>
          </cell>
          <cell r="D3810">
            <v>29.65</v>
          </cell>
        </row>
        <row r="3811">
          <cell r="A3811">
            <v>34643</v>
          </cell>
          <cell r="B3811" t="str">
            <v>CAIXA INSPECAO EM POLIETILENO PARA ATERRAMENTO E PARA RAIOS DIAMETRO = 300 MM</v>
          </cell>
          <cell r="C3811" t="str">
            <v>UN</v>
          </cell>
          <cell r="D3811">
            <v>9.6300000000000008</v>
          </cell>
        </row>
        <row r="3812">
          <cell r="A3812">
            <v>34647</v>
          </cell>
          <cell r="B3812" t="str">
            <v>CANALETA ESTRUTURAL CERAMICA, 14 X 19 X 29 CM, 4,0 MPA (NBR 15270)</v>
          </cell>
          <cell r="C3812" t="str">
            <v>UN</v>
          </cell>
          <cell r="D3812">
            <v>1.74</v>
          </cell>
        </row>
        <row r="3813">
          <cell r="A3813">
            <v>34649</v>
          </cell>
          <cell r="B3813" t="str">
            <v>CANALETA ESTRUTURAL CERAMICA, 14 X 19 X 29 CM, 6,0 MPA (NBR 15270)</v>
          </cell>
          <cell r="C3813" t="str">
            <v>UN</v>
          </cell>
          <cell r="D3813">
            <v>1.79</v>
          </cell>
        </row>
        <row r="3814">
          <cell r="A3814">
            <v>34652</v>
          </cell>
          <cell r="B3814" t="str">
            <v>CANALETA ESTRUTURAL CERAMICA, 14 X 19 X 39 CM, 4,0 MPA (NBR 15270)</v>
          </cell>
          <cell r="C3814" t="str">
            <v>UN</v>
          </cell>
          <cell r="D3814">
            <v>2.4500000000000002</v>
          </cell>
        </row>
        <row r="3815">
          <cell r="A3815">
            <v>34653</v>
          </cell>
          <cell r="B3815" t="str">
            <v>DISJUNTOR TIPO DIN/IEC, MONOPOLAR DE 6  ATE  32A</v>
          </cell>
          <cell r="C3815" t="str">
            <v>UN</v>
          </cell>
          <cell r="D3815">
            <v>6.34</v>
          </cell>
        </row>
        <row r="3816">
          <cell r="A3816">
            <v>34655</v>
          </cell>
          <cell r="B3816" t="str">
            <v>CANALETA ESTRUTURAL CERAMICA, 14 X 19 X 39 CM, 6,0 MPA (NBR 15270)</v>
          </cell>
          <cell r="C3816" t="str">
            <v>UN</v>
          </cell>
          <cell r="D3816">
            <v>2.37</v>
          </cell>
        </row>
        <row r="3817">
          <cell r="A3817">
            <v>34659</v>
          </cell>
          <cell r="B3817" t="str">
            <v>CHAPA DE MDF BRANCO LISO 1 FACE, E = 12 MM, DE *2,75 X 1,85* M</v>
          </cell>
          <cell r="C3817" t="str">
            <v>M2</v>
          </cell>
          <cell r="D3817">
            <v>16.579999999999998</v>
          </cell>
        </row>
        <row r="3818">
          <cell r="A3818">
            <v>34660</v>
          </cell>
          <cell r="B3818" t="str">
            <v>CHAPA DE MDF BRANCO LISO 1 FACE, E = 18 MM, DE *2,75 X 1,85* M</v>
          </cell>
          <cell r="C3818" t="str">
            <v>M2</v>
          </cell>
          <cell r="D3818">
            <v>23.31</v>
          </cell>
        </row>
        <row r="3819">
          <cell r="A3819">
            <v>34661</v>
          </cell>
          <cell r="B3819" t="str">
            <v>CHAPA DE MDF BRANCO LISO 1 FACE, E = 25 MM, DE *2,75 X 1,85* M</v>
          </cell>
          <cell r="C3819" t="str">
            <v>M2</v>
          </cell>
          <cell r="D3819">
            <v>33.479999999999997</v>
          </cell>
        </row>
        <row r="3820">
          <cell r="A3820">
            <v>34664</v>
          </cell>
          <cell r="B3820" t="str">
            <v>CHAPA DE MDF BRANCO LISO 2 FACES, E = 15 MM, DE *2,75 X 1,85* M</v>
          </cell>
          <cell r="C3820" t="str">
            <v>M2</v>
          </cell>
          <cell r="D3820">
            <v>19.02</v>
          </cell>
        </row>
        <row r="3821">
          <cell r="A3821">
            <v>34665</v>
          </cell>
          <cell r="B3821" t="str">
            <v>CHAPA DE MDF BRANCO LISO 2 FACES, E = 18 MM, DE *2,75 X 1,85* M</v>
          </cell>
          <cell r="C3821" t="str">
            <v>M2</v>
          </cell>
          <cell r="D3821">
            <v>23.61</v>
          </cell>
        </row>
        <row r="3822">
          <cell r="A3822">
            <v>34666</v>
          </cell>
          <cell r="B3822" t="str">
            <v>CHAPA DE MDF BRANCO LISO 2 FACES, E = 25 MM, DE *2,75 X 1,85* M</v>
          </cell>
          <cell r="C3822" t="str">
            <v>M2</v>
          </cell>
          <cell r="D3822">
            <v>35.67</v>
          </cell>
        </row>
        <row r="3823">
          <cell r="A3823">
            <v>34667</v>
          </cell>
          <cell r="B3823" t="str">
            <v>CHAPA DE MDF BRANCO LISO 1 FACE, E = 6 MM, DE *2,75 X 1,85* M</v>
          </cell>
          <cell r="C3823" t="str">
            <v>M2</v>
          </cell>
          <cell r="D3823">
            <v>12.12</v>
          </cell>
        </row>
        <row r="3824">
          <cell r="A3824">
            <v>34668</v>
          </cell>
          <cell r="B3824" t="str">
            <v>CHAPA DE MDF BRANCO LISO 1 FACE, E = 9 MM, DE *2,75 X 1,85* M</v>
          </cell>
          <cell r="C3824" t="str">
            <v>M2</v>
          </cell>
          <cell r="D3824">
            <v>15.84</v>
          </cell>
        </row>
        <row r="3825">
          <cell r="A3825">
            <v>34669</v>
          </cell>
          <cell r="B3825" t="str">
            <v>CHAPA DE MDF BRANCO LISO 2 FACES, E = 6 MM, DE *2,75 X 1,85* M</v>
          </cell>
          <cell r="C3825" t="str">
            <v>M2</v>
          </cell>
          <cell r="D3825">
            <v>13.08</v>
          </cell>
        </row>
        <row r="3826">
          <cell r="A3826">
            <v>34670</v>
          </cell>
          <cell r="B3826" t="str">
            <v>CHAPA DE MDF BRANCO LISO 2 FACES, E = 9 MM, DE *2,75 X 1,85* M</v>
          </cell>
          <cell r="C3826" t="str">
            <v>M2</v>
          </cell>
          <cell r="D3826">
            <v>15.99</v>
          </cell>
        </row>
        <row r="3827">
          <cell r="A3827">
            <v>34671</v>
          </cell>
          <cell r="B3827" t="str">
            <v>CHAPA DE MDF CRU, E = 12 MM, DE *2,75 X 1,85* M</v>
          </cell>
          <cell r="C3827" t="str">
            <v>M2</v>
          </cell>
          <cell r="D3827">
            <v>13.35</v>
          </cell>
        </row>
        <row r="3828">
          <cell r="A3828">
            <v>34672</v>
          </cell>
          <cell r="B3828" t="str">
            <v>CHAPA DE MDF CRU, E = 15 MM, DE *2,75 X 1,85* M</v>
          </cell>
          <cell r="C3828" t="str">
            <v>M2</v>
          </cell>
          <cell r="D3828">
            <v>14.08</v>
          </cell>
        </row>
        <row r="3829">
          <cell r="A3829">
            <v>34673</v>
          </cell>
          <cell r="B3829" t="str">
            <v>CHAPA DE MDF CRU, E = 18 MM, DE *2,75 X 1,85* M</v>
          </cell>
          <cell r="C3829" t="str">
            <v>M2</v>
          </cell>
          <cell r="D3829">
            <v>17.18</v>
          </cell>
        </row>
        <row r="3830">
          <cell r="A3830">
            <v>34674</v>
          </cell>
          <cell r="B3830" t="str">
            <v>CHAPA DE MDF CRU, E = 20 MM, DE *2,75 X 1,85* M</v>
          </cell>
          <cell r="C3830" t="str">
            <v>M2</v>
          </cell>
          <cell r="D3830">
            <v>22.84</v>
          </cell>
        </row>
        <row r="3831">
          <cell r="A3831">
            <v>34675</v>
          </cell>
          <cell r="B3831" t="str">
            <v>CHAPA DE MDF CRU, E = 25 MM, DE *2,75 X 1,85* M</v>
          </cell>
          <cell r="C3831" t="str">
            <v>M2</v>
          </cell>
          <cell r="D3831">
            <v>27.85</v>
          </cell>
        </row>
        <row r="3832">
          <cell r="A3832">
            <v>34676</v>
          </cell>
          <cell r="B3832" t="str">
            <v>CHAPA DE MDF CRU, E = 6 MM, DE *2,75 X 1,85* M</v>
          </cell>
          <cell r="C3832" t="str">
            <v>M2</v>
          </cell>
          <cell r="D3832">
            <v>8.01</v>
          </cell>
        </row>
        <row r="3833">
          <cell r="A3833">
            <v>34677</v>
          </cell>
          <cell r="B3833" t="str">
            <v>CHAPA DE MDF CRU, E = 9 MM, DE *2,75 X 1,85* M</v>
          </cell>
          <cell r="C3833" t="str">
            <v>M2</v>
          </cell>
          <cell r="D3833">
            <v>10.78</v>
          </cell>
        </row>
        <row r="3834">
          <cell r="A3834">
            <v>34680</v>
          </cell>
          <cell r="B3834" t="str">
            <v>RODAPE PRE-MOLDADO DE GRANILITE, MARMORITE OU GRANITINA L = 10 CM</v>
          </cell>
          <cell r="C3834" t="str">
            <v>M</v>
          </cell>
          <cell r="D3834">
            <v>26.95</v>
          </cell>
        </row>
        <row r="3835">
          <cell r="A3835">
            <v>34682</v>
          </cell>
          <cell r="B3835" t="str">
            <v>REVESTIMENTO PARA ESCADA EM GRANILITE, MARMORITE OU GRANITINA ESP = 8 MM</v>
          </cell>
          <cell r="C3835" t="str">
            <v>M2</v>
          </cell>
          <cell r="D3835">
            <v>87.6</v>
          </cell>
        </row>
        <row r="3836">
          <cell r="A3836">
            <v>34683</v>
          </cell>
          <cell r="B3836" t="str">
            <v>REVESTIMENTO DE PAREDE EM GRANILITE, MARMORITE OU GRANITINA COLORIDO - ESP = 5 MM</v>
          </cell>
          <cell r="C3836" t="str">
            <v>M2</v>
          </cell>
          <cell r="D3836">
            <v>114.56</v>
          </cell>
        </row>
        <row r="3837">
          <cell r="A3837">
            <v>34684</v>
          </cell>
          <cell r="B3837" t="str">
            <v>REVESTIMENTO DE PAREDE EM GRANILITE, MARMORITE OU GRANITINA - ESP = 5 MM</v>
          </cell>
          <cell r="C3837" t="str">
            <v>M2</v>
          </cell>
          <cell r="D3837">
            <v>183.3</v>
          </cell>
        </row>
        <row r="3838">
          <cell r="A3838">
            <v>34686</v>
          </cell>
          <cell r="B3838" t="str">
            <v>DISJUNTOR TIPO DIN / IEC, MONOPOLAR DE 40  ATE 50A</v>
          </cell>
          <cell r="C3838" t="str">
            <v>UN</v>
          </cell>
          <cell r="D3838">
            <v>9.41</v>
          </cell>
        </row>
        <row r="3839">
          <cell r="A3839">
            <v>34688</v>
          </cell>
          <cell r="B3839" t="str">
            <v>DISJUNTOR TIPO DIN/IEC, MONOPOLAR DE 63 A</v>
          </cell>
          <cell r="C3839" t="str">
            <v>UN</v>
          </cell>
          <cell r="D3839">
            <v>11.5</v>
          </cell>
        </row>
        <row r="3840">
          <cell r="A3840">
            <v>34689</v>
          </cell>
          <cell r="B3840" t="str">
            <v>DISJUNTOR TIPO NEMA, MONOPOLAR DE 60 ATE 70A, TENSAO MAXIMA DE 240 V</v>
          </cell>
          <cell r="C3840" t="str">
            <v>UN</v>
          </cell>
          <cell r="D3840">
            <v>21.6</v>
          </cell>
        </row>
        <row r="3841">
          <cell r="A3841">
            <v>34692</v>
          </cell>
          <cell r="B3841" t="str">
            <v>POSTE PADRAO SUBTERRANEO 200 A, H = 2,5 M</v>
          </cell>
          <cell r="C3841" t="str">
            <v>UN</v>
          </cell>
          <cell r="D3841">
            <v>1514.3</v>
          </cell>
        </row>
        <row r="3842">
          <cell r="A3842">
            <v>34695</v>
          </cell>
          <cell r="B3842" t="str">
            <v>POSTE PADRAO SUBTERRANEO 100 A, H = 2,5 M</v>
          </cell>
          <cell r="C3842" t="str">
            <v>UN</v>
          </cell>
          <cell r="D3842">
            <v>630.95000000000005</v>
          </cell>
        </row>
        <row r="3843">
          <cell r="A3843">
            <v>34703</v>
          </cell>
          <cell r="B3843" t="str">
            <v>POSTE DE CONCRETO PADRAO, 4 CAIXAS , H = 7,5 M</v>
          </cell>
          <cell r="C3843" t="str">
            <v>UN</v>
          </cell>
          <cell r="D3843">
            <v>2523.83</v>
          </cell>
        </row>
        <row r="3844">
          <cell r="A3844">
            <v>34705</v>
          </cell>
          <cell r="B3844" t="str">
            <v>DISJUNTOR TERMOMAGNETICO TRIPOLAR 3  X 250 A/ICC - 25 KA</v>
          </cell>
          <cell r="C3844" t="str">
            <v>UN</v>
          </cell>
          <cell r="D3844">
            <v>566.97</v>
          </cell>
        </row>
        <row r="3845">
          <cell r="A3845">
            <v>34706</v>
          </cell>
          <cell r="B3845" t="str">
            <v>POSTE DE CONCRETO PADRAO, 3 CAIXAS , H = 7,5 M</v>
          </cell>
          <cell r="C3845" t="str">
            <v>UN</v>
          </cell>
          <cell r="D3845">
            <v>1504.42</v>
          </cell>
        </row>
        <row r="3846">
          <cell r="A3846">
            <v>34707</v>
          </cell>
          <cell r="B3846" t="str">
            <v>DISJUNTOR TERMOMAGNETICO TRIPOLAR 3 X 350 A/ICC - 25 KA</v>
          </cell>
          <cell r="C3846" t="str">
            <v>UN</v>
          </cell>
          <cell r="D3846">
            <v>1050.5999999999999</v>
          </cell>
        </row>
        <row r="3847">
          <cell r="A3847">
            <v>34709</v>
          </cell>
          <cell r="B3847" t="str">
            <v>DISJUNTOR TIPO DIN/IEC, TRIPOLAR DE 10 ATE 50A</v>
          </cell>
          <cell r="C3847" t="str">
            <v>UN</v>
          </cell>
          <cell r="D3847">
            <v>44.57</v>
          </cell>
        </row>
        <row r="3848">
          <cell r="A3848">
            <v>34711</v>
          </cell>
          <cell r="B3848" t="str">
            <v>POSTE DE CONCRETO PADRAO, 2 CAIXAS, H = 7,5 M</v>
          </cell>
          <cell r="C3848" t="str">
            <v>UN</v>
          </cell>
          <cell r="D3848">
            <v>877.85</v>
          </cell>
        </row>
        <row r="3849">
          <cell r="A3849">
            <v>34712</v>
          </cell>
          <cell r="B3849" t="str">
            <v>POSTE DE CONCRETO PADRAO, 1 CAIXA, H = 7,5 M</v>
          </cell>
          <cell r="C3849" t="str">
            <v>UN</v>
          </cell>
          <cell r="D3849">
            <v>669.36</v>
          </cell>
        </row>
        <row r="3850">
          <cell r="A3850">
            <v>34713</v>
          </cell>
          <cell r="B3850" t="str">
            <v>PORTA VIDRO TEMPERADO INCOLOR, 2 FOLHAS DE CORRER, E = 10 MM (SEM FERRAGENS E SEM COLOCACAO)</v>
          </cell>
          <cell r="C3850" t="str">
            <v>M2</v>
          </cell>
          <cell r="D3850">
            <v>199.07</v>
          </cell>
        </row>
        <row r="3851">
          <cell r="A3851">
            <v>34714</v>
          </cell>
          <cell r="B3851" t="str">
            <v>DISJUNTOR TIPO DIN/IEC, TRIPOLAR 63 A</v>
          </cell>
          <cell r="C3851" t="str">
            <v>UN</v>
          </cell>
          <cell r="D3851">
            <v>53.23</v>
          </cell>
        </row>
        <row r="3852">
          <cell r="A3852">
            <v>34721</v>
          </cell>
          <cell r="B3852" t="str">
            <v>PLACA DE SINALIZACAO EM CHAPA DE ALUMINIO COM PINTURA REFLETIVA, E = 2 MM</v>
          </cell>
          <cell r="C3852" t="str">
            <v>M2</v>
          </cell>
          <cell r="D3852">
            <v>864</v>
          </cell>
        </row>
        <row r="3853">
          <cell r="A3853">
            <v>34723</v>
          </cell>
          <cell r="B3853" t="str">
            <v>PLACA DE SINALIZACAO EM CHAPA DE ACO NUM 16 COM PINTURA REFLETIVA</v>
          </cell>
          <cell r="C3853" t="str">
            <v>M2</v>
          </cell>
          <cell r="D3853">
            <v>693</v>
          </cell>
        </row>
        <row r="3854">
          <cell r="A3854">
            <v>34729</v>
          </cell>
          <cell r="B3854" t="str">
            <v>DISJUNTOR TERMICO E MAGNETICO AJUSTAVEIS, TRIPOLAR DE 100 ATE 250A, CAPACIDADE DE INTERRUPCAO DE 35KA</v>
          </cell>
          <cell r="C3854" t="str">
            <v>UN</v>
          </cell>
          <cell r="D3854">
            <v>826.37</v>
          </cell>
        </row>
        <row r="3855">
          <cell r="A3855">
            <v>34734</v>
          </cell>
          <cell r="B3855" t="str">
            <v>DISJUNTOR TERMICO E MAGNETICO AJUSTAVEIS, TRIPOLAR DE 300 ATE 400A, CAPACIDADE DE INTERRUPCAO DE 35KA</v>
          </cell>
          <cell r="C3855" t="str">
            <v>UN</v>
          </cell>
          <cell r="D3855">
            <v>1279.49</v>
          </cell>
        </row>
        <row r="3856">
          <cell r="A3856">
            <v>34738</v>
          </cell>
          <cell r="B3856" t="str">
            <v>DISJUNTOR TERMICO E MAGNETICO AJUSTAVEIS, TRIPOLAR DE 450 ATE 600A, CAPACIDADE DE INTERRUPCAO DE 35KA</v>
          </cell>
          <cell r="C3856" t="str">
            <v>UN</v>
          </cell>
          <cell r="D3856">
            <v>2989.29</v>
          </cell>
        </row>
        <row r="3857">
          <cell r="A3857">
            <v>34740</v>
          </cell>
          <cell r="B3857" t="str">
            <v>PERFIL "I" DE ACO LAMINADO, "W" 310 X 52,0</v>
          </cell>
          <cell r="C3857" t="str">
            <v>KG</v>
          </cell>
          <cell r="D3857">
            <v>4.07</v>
          </cell>
        </row>
        <row r="3858">
          <cell r="A3858">
            <v>34741</v>
          </cell>
          <cell r="B3858" t="str">
            <v>CHAPA DE MDF BRANCO LISO 2 FACES, E = 12 MM, DE *2,75 X 1,85* M</v>
          </cell>
          <cell r="C3858" t="str">
            <v>M2</v>
          </cell>
          <cell r="D3858">
            <v>17.43</v>
          </cell>
        </row>
        <row r="3859">
          <cell r="A3859">
            <v>34742</v>
          </cell>
          <cell r="B3859" t="str">
            <v>PERFIL "I" DE ACO LAMINADO, "W" 250 X 32,7</v>
          </cell>
          <cell r="C3859" t="str">
            <v>KG</v>
          </cell>
          <cell r="D3859">
            <v>4.07</v>
          </cell>
        </row>
        <row r="3860">
          <cell r="A3860">
            <v>34743</v>
          </cell>
          <cell r="B3860" t="str">
            <v>CHAPA DE MADEIRA COMPENSADA NAVAL (COM COLA FENOLICA), E = 18 MM, DE *1,60 X 2,20* M</v>
          </cell>
          <cell r="C3860" t="str">
            <v>M2</v>
          </cell>
          <cell r="D3860">
            <v>41.34</v>
          </cell>
        </row>
        <row r="3861">
          <cell r="A3861">
            <v>34744</v>
          </cell>
          <cell r="B3861" t="str">
            <v>PELICULA REFLETIVA, GT 7 ANOS PARA SINALIZACAO VERTICAL</v>
          </cell>
          <cell r="C3861" t="str">
            <v>M2</v>
          </cell>
          <cell r="D3861">
            <v>27.9</v>
          </cell>
        </row>
        <row r="3862">
          <cell r="A3862">
            <v>34745</v>
          </cell>
          <cell r="B3862" t="str">
            <v>CHAPA DE MADEIRA COMPENSADA NAVAL (COM COLA FENOLICA), E = 25 MM, DE *1,60 X 2,20* M</v>
          </cell>
          <cell r="C3862" t="str">
            <v>M2</v>
          </cell>
          <cell r="D3862">
            <v>52.54</v>
          </cell>
        </row>
        <row r="3863">
          <cell r="A3863">
            <v>34746</v>
          </cell>
          <cell r="B3863" t="str">
            <v>CHAPA DE MADEIRA COMPENSADA NAVAL (COM COLA FENOLICA), E = 4 MM, DE *1,60 X 2,20* M</v>
          </cell>
          <cell r="C3863" t="str">
            <v>M2</v>
          </cell>
          <cell r="D3863">
            <v>13.53</v>
          </cell>
        </row>
        <row r="3864">
          <cell r="A3864">
            <v>34747</v>
          </cell>
          <cell r="B3864" t="str">
            <v>PEITORIL EM MARMORE, POLIDO, BRANCO COMUM, L= *15* CM, E=  *2,0* CM, COM PINGADEIRA</v>
          </cell>
          <cell r="C3864" t="str">
            <v>M</v>
          </cell>
          <cell r="D3864">
            <v>25.97</v>
          </cell>
        </row>
        <row r="3865">
          <cell r="A3865">
            <v>34752</v>
          </cell>
          <cell r="B3865" t="str">
            <v>PASTILHA DE VIDRO PIGMENTADA, NACIONAL, REVEST INT/EXT E PISCINA, CORES QUENTES, ESPESSURA MAIOR OU IGUAL A 5 MM  *2,0 X 2,0* CM</v>
          </cell>
          <cell r="C3865" t="str">
            <v>M2</v>
          </cell>
          <cell r="D3865">
            <v>389.65</v>
          </cell>
        </row>
        <row r="3866">
          <cell r="A3866">
            <v>34753</v>
          </cell>
          <cell r="B3866" t="str">
            <v>CIMENTO PORTLAND POZOLANICO CP IV-32</v>
          </cell>
          <cell r="C3866" t="str">
            <v>KG</v>
          </cell>
          <cell r="D3866">
            <v>0.44</v>
          </cell>
        </row>
        <row r="3867">
          <cell r="A3867">
            <v>34754</v>
          </cell>
          <cell r="B3867" t="str">
            <v>PASTILHA DE VIDRO CRISTAL, NACIONAL, REVEST INT/EXT E PISCINA, TODAS AS CORES, E MAIOR OU IGUAL A 5 MM  *2,0 X 2,0* CM</v>
          </cell>
          <cell r="C3867" t="str">
            <v>M2</v>
          </cell>
          <cell r="D3867">
            <v>349.36</v>
          </cell>
        </row>
        <row r="3868">
          <cell r="A3868">
            <v>34759</v>
          </cell>
          <cell r="B3868" t="str">
            <v>CONCRETO BETUMINOSO USINADO A QUENTE (CBUQ) PARA PAVIMENTACAO ASFALTICA, PADRAO DNIT, FAIXA C, COM CAP 30/45 - DMT = 10 KM</v>
          </cell>
          <cell r="C3868" t="str">
            <v>M3</v>
          </cell>
          <cell r="D3868">
            <v>555.79999999999995</v>
          </cell>
        </row>
        <row r="3869">
          <cell r="A3869">
            <v>34760</v>
          </cell>
          <cell r="B3869" t="str">
            <v>ARQUITETO PAISAGISTA</v>
          </cell>
          <cell r="C3869" t="str">
            <v>H</v>
          </cell>
          <cell r="D3869">
            <v>61.05</v>
          </cell>
        </row>
        <row r="3870">
          <cell r="A3870">
            <v>34761</v>
          </cell>
          <cell r="B3870" t="str">
            <v>MONTADOR ELETROELETRONICO</v>
          </cell>
          <cell r="C3870" t="str">
            <v>H</v>
          </cell>
          <cell r="D3870">
            <v>11.05</v>
          </cell>
        </row>
        <row r="3871">
          <cell r="A3871">
            <v>34763</v>
          </cell>
          <cell r="B3871" t="str">
            <v>MEIO BLOCO VEDACAO CONCRETO APARENTE 9  X 19 X 19 CM (CLASSE D - NBR 6136)</v>
          </cell>
          <cell r="C3871" t="str">
            <v>UN</v>
          </cell>
          <cell r="D3871">
            <v>0.99</v>
          </cell>
        </row>
        <row r="3872">
          <cell r="A3872">
            <v>34764</v>
          </cell>
          <cell r="B3872" t="str">
            <v>MEIO BLOCO VEDACAO CONCRETO 9 X 19 X 19 CM (CLASSE D - NBR 6136)</v>
          </cell>
          <cell r="C3872" t="str">
            <v>UN</v>
          </cell>
          <cell r="D3872">
            <v>0.92</v>
          </cell>
        </row>
        <row r="3873">
          <cell r="A3873">
            <v>34769</v>
          </cell>
          <cell r="B3873" t="str">
            <v>MEIO BLOCO VEDACAO CONCRETO APARENTE 19 X 19 X 19 CM (CLASSE D - NBR 6136)</v>
          </cell>
          <cell r="C3873" t="str">
            <v>UN</v>
          </cell>
          <cell r="D3873">
            <v>1.71</v>
          </cell>
        </row>
        <row r="3874">
          <cell r="A3874">
            <v>34770</v>
          </cell>
          <cell r="B3874" t="str">
            <v>CONCRETO BETUMINOSO USINADO A QUENTE (CBUQ) PARA PAVIMENTACAO ASFALTICA, PADRAO DNIT, FAIXA C, COM CAP 30/45 - AQUISICAO POSTO USINA</v>
          </cell>
          <cell r="C3874" t="str">
            <v>T</v>
          </cell>
          <cell r="D3874">
            <v>222.56</v>
          </cell>
        </row>
        <row r="3875">
          <cell r="A3875">
            <v>34771</v>
          </cell>
          <cell r="B3875" t="str">
            <v>MEIO BLOCO VEDACAO CONCRETO 19 X 19 X 19 CM (CLASSE D - NBR 6136)</v>
          </cell>
          <cell r="C3875" t="str">
            <v>UN</v>
          </cell>
          <cell r="D3875">
            <v>1.51</v>
          </cell>
        </row>
        <row r="3876">
          <cell r="A3876">
            <v>34773</v>
          </cell>
          <cell r="B3876" t="str">
            <v>MEIO BLOCO VEDACAO CONCRETO APARENTE 14 X 19 X 19 CM  (CLASSE D - NBR 6136)</v>
          </cell>
          <cell r="C3876" t="str">
            <v>UN</v>
          </cell>
          <cell r="D3876">
            <v>1.47</v>
          </cell>
        </row>
        <row r="3877">
          <cell r="A3877">
            <v>34774</v>
          </cell>
          <cell r="B3877" t="str">
            <v>MEIO BLOCO VEDACAO CONCRETO 14 X 19 X 19 CM (CLASSE D - NBR 6136)</v>
          </cell>
          <cell r="C3877" t="str">
            <v>UN</v>
          </cell>
          <cell r="D3877">
            <v>1.32</v>
          </cell>
        </row>
        <row r="3878">
          <cell r="A3878">
            <v>34777</v>
          </cell>
          <cell r="B3878" t="str">
            <v>ELEMENTO VAZADO CERAMICO 25 X 18 X 7 CM</v>
          </cell>
          <cell r="C3878" t="str">
            <v>UN</v>
          </cell>
          <cell r="D3878">
            <v>1.41</v>
          </cell>
        </row>
        <row r="3879">
          <cell r="A3879">
            <v>34779</v>
          </cell>
          <cell r="B3879" t="str">
            <v>ENGENHEIRO CIVIL JUNIOR</v>
          </cell>
          <cell r="C3879" t="str">
            <v>H</v>
          </cell>
          <cell r="D3879">
            <v>64.599999999999994</v>
          </cell>
        </row>
        <row r="3880">
          <cell r="A3880">
            <v>34780</v>
          </cell>
          <cell r="B3880" t="str">
            <v>ENGENHEIRO CIVIL PLENO</v>
          </cell>
          <cell r="C3880" t="str">
            <v>H</v>
          </cell>
          <cell r="D3880">
            <v>81.64</v>
          </cell>
        </row>
        <row r="3881">
          <cell r="A3881">
            <v>34781</v>
          </cell>
          <cell r="B3881" t="str">
            <v>MEIO BLOCO ESTRUTURAL CERAMICO 14 X 19 X 19 CM, 6,0 MPA (NBR 15270)</v>
          </cell>
          <cell r="C3881" t="str">
            <v>UN</v>
          </cell>
          <cell r="D3881">
            <v>1.02</v>
          </cell>
        </row>
        <row r="3882">
          <cell r="A3882">
            <v>34782</v>
          </cell>
          <cell r="B3882" t="str">
            <v>ENGENHEIRO CIVIL SENIOR</v>
          </cell>
          <cell r="C3882" t="str">
            <v>H</v>
          </cell>
          <cell r="D3882">
            <v>106.88</v>
          </cell>
        </row>
        <row r="3883">
          <cell r="A3883">
            <v>34783</v>
          </cell>
          <cell r="B3883" t="str">
            <v>ENGENHEIRO ELETRICISTA</v>
          </cell>
          <cell r="C3883" t="str">
            <v>H</v>
          </cell>
          <cell r="D3883">
            <v>74.59</v>
          </cell>
        </row>
        <row r="3884">
          <cell r="A3884">
            <v>34784</v>
          </cell>
          <cell r="B3884" t="str">
            <v>MEIO BLOCO ESTRUTURAL CERAMICO 14 X 19 X 19 CM, 4,0 MPA (NBR 15270)</v>
          </cell>
          <cell r="C3884" t="str">
            <v>UN</v>
          </cell>
          <cell r="D3884">
            <v>0.9</v>
          </cell>
        </row>
        <row r="3885">
          <cell r="A3885">
            <v>34785</v>
          </cell>
          <cell r="B3885" t="str">
            <v>ENGENHEIRO SANITARISTA</v>
          </cell>
          <cell r="C3885" t="str">
            <v>H</v>
          </cell>
          <cell r="D3885">
            <v>64.58</v>
          </cell>
        </row>
        <row r="3886">
          <cell r="A3886">
            <v>34787</v>
          </cell>
          <cell r="B3886" t="str">
            <v>MEIO BLOCO ESTRUTURAL CERAMICO 14 X 19 X 14 CM, 4,0 MPA (NBR 15270)</v>
          </cell>
          <cell r="C3886" t="str">
            <v>UN</v>
          </cell>
          <cell r="D3886">
            <v>0.81</v>
          </cell>
        </row>
        <row r="3887">
          <cell r="A3887">
            <v>34788</v>
          </cell>
          <cell r="B3887" t="str">
            <v>MEIO BLOCO ESTRUTURAL CERAMICO 14 X 19 X 14 CM, 6,0 MPA (NBR 15270)</v>
          </cell>
          <cell r="C3887" t="str">
            <v>UN</v>
          </cell>
          <cell r="D3887">
            <v>0.82</v>
          </cell>
        </row>
        <row r="3888">
          <cell r="A3888">
            <v>34794</v>
          </cell>
          <cell r="B3888" t="str">
            <v>MECANICO DE REFRIGERACAO</v>
          </cell>
          <cell r="C3888" t="str">
            <v>H</v>
          </cell>
          <cell r="D3888">
            <v>12.27</v>
          </cell>
        </row>
        <row r="3889">
          <cell r="A3889">
            <v>34795</v>
          </cell>
          <cell r="B3889" t="str">
            <v>FAIXA / FILETE / LISTELO EM CERAMICA, DECORADA, *8 X 30* CM (L X C)</v>
          </cell>
          <cell r="C3889" t="str">
            <v>M2</v>
          </cell>
          <cell r="D3889">
            <v>194.33</v>
          </cell>
        </row>
        <row r="3890">
          <cell r="A3890">
            <v>34796</v>
          </cell>
          <cell r="B3890" t="str">
            <v>FAIXA / FILETE / LISTELO EM CERAMICA, LISO OU CORDAO, BRANCO, *2 X 30* CM (L X C)</v>
          </cell>
          <cell r="C3890" t="str">
            <v>M</v>
          </cell>
          <cell r="D3890">
            <v>8.5299999999999994</v>
          </cell>
        </row>
        <row r="3891">
          <cell r="A3891">
            <v>34797</v>
          </cell>
          <cell r="B3891" t="str">
            <v>JANELA MAXIMO AR, ACO, BATENTE / REQUADRO DE 6 A 14 CM, PINT ANTICORROSIVA, SEM VIDRO, COM GRADE, 1 FL, 60  X 80 CM (A X L)</v>
          </cell>
          <cell r="C3891" t="str">
            <v>UN</v>
          </cell>
          <cell r="D3891">
            <v>413.85</v>
          </cell>
        </row>
        <row r="3892">
          <cell r="A3892">
            <v>34799</v>
          </cell>
          <cell r="B3892" t="str">
            <v>JANELA DE CORRER, ACO, BATENTE/REQUADRO DE 6 A 14 CM, QUADRICULADA, PINT ANTICORROSIVA, SEM VIDRO, BANDEIRA COM BASCULA, 4 FLS, 120  X 200 CM (A X L)</v>
          </cell>
          <cell r="C3892" t="str">
            <v>UN</v>
          </cell>
          <cell r="D3892">
            <v>1623.29</v>
          </cell>
        </row>
        <row r="3893">
          <cell r="A3893">
            <v>34800</v>
          </cell>
          <cell r="B3893" t="str">
            <v>GABIAO TIPO CAIXA, MALHA HEXAGONAL 8 X 10 CM (ZN/AL + PVC), FIO DE 2,4 MM, DIMENSOES 2,0 x 1,0 x 1,0 M (C X L X A)</v>
          </cell>
          <cell r="C3893" t="str">
            <v>M3</v>
          </cell>
          <cell r="D3893">
            <v>235.36</v>
          </cell>
        </row>
        <row r="3894">
          <cell r="A3894">
            <v>34801</v>
          </cell>
          <cell r="B3894" t="str">
            <v>JANELA DE CORRER, ACO, BATENTE/REQUADRO DE 6 A 14 CM, QUADRICULADA, PINT ANTICORROSIVA, SEM VIDRO, BANDEIRA COM BASCULA, 4 FLS, 120  X 150 CM (A X L)</v>
          </cell>
          <cell r="C3894" t="str">
            <v>UN</v>
          </cell>
          <cell r="D3894">
            <v>1316.32</v>
          </cell>
        </row>
        <row r="3895">
          <cell r="A3895">
            <v>34802</v>
          </cell>
          <cell r="B3895" t="str">
            <v>GABIAO MANTA (COLCHAO) MALHA HEXAGONAL 6 X 8 CM (ZN/AL + PVC), DIMENSOES 4,0 X 2,0 X 0,17 M (C X L X A) FIO 2 MM</v>
          </cell>
          <cell r="C3895" t="str">
            <v>UN</v>
          </cell>
          <cell r="D3895">
            <v>734.25</v>
          </cell>
        </row>
        <row r="3896">
          <cell r="A3896">
            <v>34803</v>
          </cell>
          <cell r="B3896" t="str">
            <v>JANELA DE CORRER, ACO, BATENTE/REQUADRO DE 6 A 14 CM, QUADRICULADA, PINT ANTICORROSIVA, SEM VIDRO, SEM BANDEIRA, 4 FLS, 120  X 200 CM (A X L)</v>
          </cell>
          <cell r="C3896" t="str">
            <v>UN</v>
          </cell>
          <cell r="D3896">
            <v>661.39</v>
          </cell>
        </row>
        <row r="3897">
          <cell r="A3897">
            <v>34804</v>
          </cell>
          <cell r="B3897" t="str">
            <v>GEOGRELHA TECIDA COM FILAMENTOS DE POLIESTER + PVC, RESISTENCIA LONGITUDINAL: 90 KN/M, RESISTENCIA TRANSVERSAL: 30 KN/M, ALONGAMENTO = 12 POR CENTO, DIMENSOES 5,15 X 100,0 M</v>
          </cell>
          <cell r="C3897" t="str">
            <v>M2</v>
          </cell>
          <cell r="D3897">
            <v>28.42</v>
          </cell>
        </row>
        <row r="3898">
          <cell r="A3898">
            <v>34805</v>
          </cell>
          <cell r="B3898" t="str">
            <v>JANELA DE CORRER, ACO, BATENTE/REQUADRO DE 6 A 14 CM, QUADRICULADA, PINT ANTICORROSIVA, SEM VIDRO, SEM BANDEIRA, 4 FLS, 120  X 150 CM (A X L)</v>
          </cell>
          <cell r="C3898" t="str">
            <v>M2</v>
          </cell>
          <cell r="D3898">
            <v>546.96</v>
          </cell>
        </row>
        <row r="3899">
          <cell r="A3899">
            <v>34872</v>
          </cell>
          <cell r="B3899" t="str">
            <v>CONCRETO AUTOADENSAVEL (CAA) CLASSE DE RESISTENCIA C25, ESPALHAMENTO SF2, INCLUI SERVICO DE BOMBEAMENTO (NBR 15823)</v>
          </cell>
          <cell r="C3899" t="str">
            <v>M3</v>
          </cell>
          <cell r="D3899">
            <v>351.05</v>
          </cell>
        </row>
        <row r="3900">
          <cell r="A3900">
            <v>35272</v>
          </cell>
          <cell r="B3900" t="str">
            <v>VIGA DE MADEIRA NAO APARELHADA *6 X 20* CM, MACARANDUBA, ANGELIM OU EQUIVALENTE DA REGIAO</v>
          </cell>
          <cell r="C3900" t="str">
            <v>M</v>
          </cell>
          <cell r="D3900">
            <v>16.71</v>
          </cell>
        </row>
        <row r="3901">
          <cell r="A3901">
            <v>35273</v>
          </cell>
          <cell r="B3901" t="str">
            <v>PRANCHA DE MADEIRA NAO APARELHADA *6 X 30* CM, MACARANDUBA, ANGELIM OU EQUIVALENTE DA REGIAO</v>
          </cell>
          <cell r="C3901" t="str">
            <v>M</v>
          </cell>
          <cell r="D3901">
            <v>25.82</v>
          </cell>
        </row>
        <row r="3902">
          <cell r="A3902">
            <v>35274</v>
          </cell>
          <cell r="B3902" t="str">
            <v>PILAR DE MADEIRA NAO APARELHADA *10 X 10* CM, MACARANDUBA, ANGELIM OU EQUIVALENTE DA REGIAO</v>
          </cell>
          <cell r="C3902" t="str">
            <v>M</v>
          </cell>
          <cell r="D3902">
            <v>17.96</v>
          </cell>
        </row>
        <row r="3903">
          <cell r="A3903">
            <v>35275</v>
          </cell>
          <cell r="B3903" t="str">
            <v>PILAR DE MADEIRA NAO APARELHADA *15 X 15* CM, MACARANDUBA, ANGELIM OU EQUIVALENTE DA REGIAO</v>
          </cell>
          <cell r="C3903" t="str">
            <v>M</v>
          </cell>
          <cell r="D3903">
            <v>38.36</v>
          </cell>
        </row>
        <row r="3904">
          <cell r="A3904">
            <v>35276</v>
          </cell>
          <cell r="B3904" t="str">
            <v>PILAR DE MADEIRA NAO APARELHADA *20 X 20* CM, MACARANDUBA, ANGELIM OU EQUIVALENTE DA REGIAO</v>
          </cell>
          <cell r="C3904" t="str">
            <v>M</v>
          </cell>
          <cell r="D3904">
            <v>62.73</v>
          </cell>
        </row>
        <row r="3905">
          <cell r="A3905">
            <v>35277</v>
          </cell>
          <cell r="B3905" t="str">
            <v>CAIXA DE GORDURA EM PVC, DIAMETRO MINIMO 300 MM, DIAMETRO DE SAIDA 100 MM, CAPACIDADE  APROXIMADA 18 LITROS, COM TAMPA</v>
          </cell>
          <cell r="C3905" t="str">
            <v>UN</v>
          </cell>
          <cell r="D3905">
            <v>297.60000000000002</v>
          </cell>
        </row>
        <row r="3906">
          <cell r="A3906">
            <v>35691</v>
          </cell>
          <cell r="B3906" t="str">
            <v>TINTA LATEX PVA STANDARD, COR BRANCA</v>
          </cell>
          <cell r="C3906" t="str">
            <v>L</v>
          </cell>
          <cell r="D3906">
            <v>10.97</v>
          </cell>
        </row>
        <row r="3907">
          <cell r="A3907">
            <v>35692</v>
          </cell>
          <cell r="B3907" t="str">
            <v>TINTA LATEX ACRILICA STANDARD, COR BRANCA</v>
          </cell>
          <cell r="C3907" t="str">
            <v>L</v>
          </cell>
          <cell r="D3907">
            <v>39.5</v>
          </cell>
        </row>
        <row r="3908">
          <cell r="A3908">
            <v>35693</v>
          </cell>
          <cell r="B3908" t="str">
            <v>TINTA LATEX ACRILICA ECONOMICA, COR BRANCA</v>
          </cell>
          <cell r="C3908" t="str">
            <v>L</v>
          </cell>
          <cell r="D3908">
            <v>7.37</v>
          </cell>
        </row>
        <row r="3909">
          <cell r="A3909">
            <v>36080</v>
          </cell>
          <cell r="B3909" t="str">
            <v>BARRA DE APOIO RETA, EM ALUMINIO, COMPRIMENTO 80 CM, DIAMETRO MINIMO 3 CM</v>
          </cell>
          <cell r="C3909" t="str">
            <v>UN</v>
          </cell>
          <cell r="D3909">
            <v>136.9</v>
          </cell>
        </row>
        <row r="3910">
          <cell r="A3910">
            <v>36081</v>
          </cell>
          <cell r="B3910" t="str">
            <v>BARRA DE APOIO RETA, EM ACO INOX POLIDO, COMPRIMENTO 80CM, DIAMETRO MINIMO 3 CM</v>
          </cell>
          <cell r="C3910" t="str">
            <v>UN</v>
          </cell>
          <cell r="D3910">
            <v>162.9</v>
          </cell>
        </row>
        <row r="3911">
          <cell r="A3911">
            <v>36084</v>
          </cell>
          <cell r="B3911" t="str">
            <v>TUBO PVC PBA JEI, CLASSE 12, DN 50 MM, PARA REDE DE AGUA (NBR 5647)</v>
          </cell>
          <cell r="C3911" t="str">
            <v>M</v>
          </cell>
          <cell r="D3911">
            <v>7.84</v>
          </cell>
        </row>
        <row r="3912">
          <cell r="A3912">
            <v>36141</v>
          </cell>
          <cell r="B3912" t="str">
            <v>MASCARA DE SEGURANCA PARA SOLDA COM ESCUDO DE CELERON E CARNEIRA DE PLASTICO COM REGULAGEM</v>
          </cell>
          <cell r="C3912" t="str">
            <v>UN</v>
          </cell>
          <cell r="D3912">
            <v>29.16</v>
          </cell>
        </row>
        <row r="3913">
          <cell r="A3913">
            <v>36142</v>
          </cell>
          <cell r="B3913" t="str">
            <v>PROTETOR AUDITIVO TIPO PLUG DE INSERCAO COM CORDAO, ATENUACAO SUPERIOR A 15 DB</v>
          </cell>
          <cell r="C3913" t="str">
            <v>UN</v>
          </cell>
          <cell r="D3913">
            <v>1.62</v>
          </cell>
        </row>
        <row r="3914">
          <cell r="A3914">
            <v>36143</v>
          </cell>
          <cell r="B3914" t="str">
            <v>PROTETOR AUDITIVO TIPO CONCHA COM ABAFADOR DE RUIDOS, ATENUACAO ACIMA DE 22 DB</v>
          </cell>
          <cell r="C3914" t="str">
            <v>UN</v>
          </cell>
          <cell r="D3914">
            <v>22.14</v>
          </cell>
        </row>
        <row r="3915">
          <cell r="A3915">
            <v>36144</v>
          </cell>
          <cell r="B3915" t="str">
            <v>RESPIRADOR DESCARTAVEL SEM VALVULA DE EXALACAO, PFF 1</v>
          </cell>
          <cell r="C3915" t="str">
            <v>UN</v>
          </cell>
          <cell r="D3915">
            <v>1.2</v>
          </cell>
        </row>
        <row r="3916">
          <cell r="A3916">
            <v>36145</v>
          </cell>
          <cell r="B3916" t="str">
            <v>BOTA DE PVC PRETA, CANO MEDIO, SEM FORRO</v>
          </cell>
          <cell r="C3916" t="str">
            <v>PAR</v>
          </cell>
          <cell r="D3916">
            <v>31.1</v>
          </cell>
        </row>
        <row r="3917">
          <cell r="A3917">
            <v>36146</v>
          </cell>
          <cell r="B3917" t="str">
            <v>PROTETOR SOLAR FPS 30, EMBALAGEM 2 LITROS</v>
          </cell>
          <cell r="C3917" t="str">
            <v>UN</v>
          </cell>
          <cell r="D3917">
            <v>183.6</v>
          </cell>
        </row>
        <row r="3918">
          <cell r="A3918">
            <v>36147</v>
          </cell>
          <cell r="B3918" t="str">
            <v>LUVA DE BORRACHA ISOLANTE PARA ALTA TENSAO, RESISTENTE A OZONIO, TENSAO DE ENSAIO 2,5 KV (PAR)</v>
          </cell>
          <cell r="C3918" t="str">
            <v>PAR</v>
          </cell>
          <cell r="D3918">
            <v>279.45999999999998</v>
          </cell>
        </row>
        <row r="3919">
          <cell r="A3919">
            <v>36148</v>
          </cell>
          <cell r="B3919" t="str">
            <v>CINTURAO DE SEGURANCA TIPO PARAQUEDISTA, FIVELA EM ACO, AJUSTE NO SUSPENSARIO, CINTURA E PERNAS</v>
          </cell>
          <cell r="C3919" t="str">
            <v>UN</v>
          </cell>
          <cell r="D3919">
            <v>51.84</v>
          </cell>
        </row>
        <row r="3920">
          <cell r="A3920">
            <v>36149</v>
          </cell>
          <cell r="B3920" t="str">
            <v>TRAVA-QUEDAS EM ACO PARA CORDA DE 12 MM, EXTENSOR DE 25 X 300 MM, COM MOSQUETAO TIPO GANCHO TRAVA DUPLA</v>
          </cell>
          <cell r="C3920" t="str">
            <v>UN</v>
          </cell>
          <cell r="D3920">
            <v>126.9</v>
          </cell>
        </row>
        <row r="3921">
          <cell r="A3921">
            <v>36150</v>
          </cell>
          <cell r="B3921" t="str">
            <v>AVENTAL DE SEGURANCA DE RASPA DE COURO 1,00 X 0,60 M</v>
          </cell>
          <cell r="C3921" t="str">
            <v>UN</v>
          </cell>
          <cell r="D3921">
            <v>32.07</v>
          </cell>
        </row>
        <row r="3922">
          <cell r="A3922">
            <v>36151</v>
          </cell>
          <cell r="B3922" t="str">
            <v>MANGOTE DE SEGURANCA EM RASPA DE COURO</v>
          </cell>
          <cell r="C3922" t="str">
            <v>UN</v>
          </cell>
          <cell r="D3922">
            <v>21.6</v>
          </cell>
        </row>
        <row r="3923">
          <cell r="A3923">
            <v>36152</v>
          </cell>
          <cell r="B3923" t="str">
            <v>OCULOS DE SEGURANCA CONTRA IMPACTOS COM LENTE INCOLOR, ARMACAO NYLON, COM PROTECAO UVA E UVB</v>
          </cell>
          <cell r="C3923" t="str">
            <v>UN</v>
          </cell>
          <cell r="D3923">
            <v>4.21</v>
          </cell>
        </row>
        <row r="3924">
          <cell r="A3924">
            <v>36153</v>
          </cell>
          <cell r="B3924" t="str">
            <v>TALABARTE DE SEGURANCA, 2 MOSQUETOES TRAVA DUPLA *53* MM DE ABERTURA, COM ABSORVEDOR DE ENERGIA</v>
          </cell>
          <cell r="C3924" t="str">
            <v>UN</v>
          </cell>
          <cell r="D3924">
            <v>144.44999999999999</v>
          </cell>
        </row>
        <row r="3925">
          <cell r="A3925">
            <v>36154</v>
          </cell>
          <cell r="B3925" t="str">
            <v>BLOQUETE/PISO INTERTRAVADO DE CONCRETO - MODELO RETANGULAR/TIJOLINHO/PAVER/HOLANDES/PARALELEPIPEDO, 20 CM X 10 CM, E = 8 CM, RESISTENCIA DE 35 MPA (NBR 9781), COLORIDO</v>
          </cell>
          <cell r="C3925" t="str">
            <v>M2</v>
          </cell>
          <cell r="D3925">
            <v>51.43</v>
          </cell>
        </row>
        <row r="3926">
          <cell r="A3926">
            <v>36155</v>
          </cell>
          <cell r="B3926" t="str">
            <v>BLOQUETE/PISO INTERTRAVADO DE CONCRETO - MODELO RETANGULAR/TIJOLINHO/PAVER/HOLANDES/PARALELEPIPEDO, 20 CM X 10 CM, E = 6 CM, RESISTENCIA DE 35 MPA (NBR 9781), COR NATURAL</v>
          </cell>
          <cell r="C3926" t="str">
            <v>M2</v>
          </cell>
          <cell r="D3926">
            <v>35.31</v>
          </cell>
        </row>
        <row r="3927">
          <cell r="A3927">
            <v>36156</v>
          </cell>
          <cell r="B3927" t="str">
            <v>BLOQUETE/PISO INTERTRAVADO DE CONCRETO - MODELO RETANGULAR/TIJOLINHO/PAVER/HOLANDES/PARALELEPIPEDO, 20 CM X 10 CM, E = 6 CM,</v>
          </cell>
          <cell r="C3927" t="str">
            <v>M2</v>
          </cell>
          <cell r="D3927">
            <v>44.14</v>
          </cell>
        </row>
        <row r="3928">
          <cell r="A3928">
            <v>36169</v>
          </cell>
          <cell r="B3928" t="str">
            <v>BLOQUETE/PISO INTERTRAVADO DE CONCRETO - ONDA/16 FACES/UNISTEIN/PAVIS, *22 CM X 11* CM, E = 6 CM, RESISTENCIA DE 35 MPA (NBR 9781), COLORIDO</v>
          </cell>
          <cell r="C3928" t="str">
            <v>M2</v>
          </cell>
          <cell r="D3928">
            <v>42.76</v>
          </cell>
        </row>
        <row r="3929">
          <cell r="A3929">
            <v>36170</v>
          </cell>
          <cell r="B3929" t="str">
            <v>BLOQUETE/PISO INTERTRAVADO DE CONCRETO - ONDA/16 FACES/UNISTEIN/PAVIS, *22 CM X 11* CM, E = 8 CM, RESISTENCIA DE 35 MPA (NBR 9781), COR NATURAL</v>
          </cell>
          <cell r="C3929" t="str">
            <v>M2</v>
          </cell>
          <cell r="D3929">
            <v>43.04</v>
          </cell>
        </row>
        <row r="3930">
          <cell r="A3930">
            <v>36172</v>
          </cell>
          <cell r="B3930" t="str">
            <v>BLOQUETE/PISO INTERTRAVADO DE CONCRETO - ONDA/16 FACES/UNISTEIN/PAVIS, *22 CM X 11* CM, E = 6 CM, RESISTENCIA DE 35 MPA (NBR 9781), COR NATURAL</v>
          </cell>
          <cell r="C3930" t="str">
            <v>M2</v>
          </cell>
          <cell r="D3930">
            <v>35.31</v>
          </cell>
        </row>
        <row r="3931">
          <cell r="A3931">
            <v>36174</v>
          </cell>
          <cell r="B3931" t="str">
            <v>BLOQUETE/PISO INTERTRAVADO DE CONCRETO - ONDA/16 FACES/UNISTEIN/PAVIS, *22 CM X 11* CM, E = 8 CM, RESISTENCIA DE 35 MPA (NBR 9781), COLORIDO</v>
          </cell>
          <cell r="C3931" t="str">
            <v>M2</v>
          </cell>
          <cell r="D3931">
            <v>52.97</v>
          </cell>
        </row>
        <row r="3932">
          <cell r="A3932">
            <v>36178</v>
          </cell>
          <cell r="B3932" t="str">
            <v>PISO PODOTATIL DE CONCRETO - DIRECIONAL E ALERTA, *40 X 40 X 2,5*CM</v>
          </cell>
          <cell r="C3932" t="str">
            <v>UN</v>
          </cell>
          <cell r="D3932">
            <v>4.4000000000000004</v>
          </cell>
        </row>
        <row r="3933">
          <cell r="A3933">
            <v>36191</v>
          </cell>
          <cell r="B3933" t="str">
            <v>BLOQUETE/PISO INTERTRAVADO DE CONCRETO - MODELO SEXTAVADO, 25 CM X 25 CM, E = 8 CM, RESISTENCIA DE 35 MPA (NBR 9781), COR NATURAL</v>
          </cell>
          <cell r="C3933" t="str">
            <v>UN</v>
          </cell>
          <cell r="D3933">
            <v>2.57</v>
          </cell>
        </row>
        <row r="3934">
          <cell r="A3934">
            <v>36196</v>
          </cell>
          <cell r="B3934" t="str">
            <v>BLOQUETE/PISO INTERTRAVADO DE CONCRETO - MODELO RETANGULAR/TIJOLINHO/PAVER/HOLANDES/PARALELEPIPEDO, 20 CM X 10 CM, E = 8 CM, RESISTENCIA DE 35 MPA (NBR 9781), COR NATURAL</v>
          </cell>
          <cell r="C3934" t="str">
            <v>M2</v>
          </cell>
          <cell r="D3934">
            <v>41.93</v>
          </cell>
        </row>
        <row r="3935">
          <cell r="A3935">
            <v>36204</v>
          </cell>
          <cell r="B3935" t="str">
            <v>BARRA DE APOIO RETA, EM ACO INOX POLIDO, COMPRIMENTO 60CM, DIAMETRO MINIMO 3 CM</v>
          </cell>
          <cell r="C3935" t="str">
            <v>UN</v>
          </cell>
          <cell r="D3935">
            <v>137.56</v>
          </cell>
        </row>
        <row r="3936">
          <cell r="A3936">
            <v>36205</v>
          </cell>
          <cell r="B3936" t="str">
            <v>BARRA DE APOIO RETA, EM ACO INOX POLIDO, COMPRIMENTO 70CM, DIAMETRO MINIMO 3 CM</v>
          </cell>
          <cell r="C3936" t="str">
            <v>UN</v>
          </cell>
          <cell r="D3936">
            <v>152.78</v>
          </cell>
        </row>
        <row r="3937">
          <cell r="A3937">
            <v>36206</v>
          </cell>
          <cell r="B3937" t="str">
            <v>BARRA DE APOIO RETA, EM ACO INOX POLIDO, COMPRIMENTO 90 CM, DIAMETRO MINIMO 3 CM</v>
          </cell>
          <cell r="C3937" t="str">
            <v>UN</v>
          </cell>
          <cell r="D3937">
            <v>170.66</v>
          </cell>
        </row>
        <row r="3938">
          <cell r="A3938">
            <v>36207</v>
          </cell>
          <cell r="B3938" t="str">
            <v>BARRA DE APOIO EM "L", EM ACO INOX POLIDO 70 X 70 CM, DIAMETRO MINIMO 3 CM</v>
          </cell>
          <cell r="C3938" t="str">
            <v>UN</v>
          </cell>
          <cell r="D3938">
            <v>312.45</v>
          </cell>
        </row>
        <row r="3939">
          <cell r="A3939">
            <v>36209</v>
          </cell>
          <cell r="B3939" t="str">
            <v>BARRA DE APOIO EM "L", EM ACO INOX POLIDO 80 X 80 CM, DIAMETRO MINIMO 3 CM</v>
          </cell>
          <cell r="C3939" t="str">
            <v>UN</v>
          </cell>
          <cell r="D3939">
            <v>358.59</v>
          </cell>
        </row>
        <row r="3940">
          <cell r="A3940">
            <v>36210</v>
          </cell>
          <cell r="B3940" t="str">
            <v>BARRA DE APOIO LATERAL ARTICULADA, COM TRAVA, EM ACO INOX POLIDO, 70 CM, DIAMETRO MINIMO 3 CM</v>
          </cell>
          <cell r="C3940" t="str">
            <v>UN</v>
          </cell>
          <cell r="D3940">
            <v>387.98</v>
          </cell>
        </row>
        <row r="3941">
          <cell r="A3941">
            <v>36211</v>
          </cell>
          <cell r="B3941" t="str">
            <v>BARRA DE APOIO LAVATORIO, EM ACO INOX POLIDO, *40 X 50* CM,  DIAMETRO MINIMO 3 CM</v>
          </cell>
          <cell r="C3941" t="str">
            <v>UN</v>
          </cell>
          <cell r="D3941">
            <v>359.77</v>
          </cell>
        </row>
        <row r="3942">
          <cell r="A3942">
            <v>36212</v>
          </cell>
          <cell r="B3942" t="str">
            <v>BARRA DE APOIO LAVATORIO DE CANTO, EM ACO INOX POLIDO, DIAMETRO MINIMO 3 CM.</v>
          </cell>
          <cell r="C3942" t="str">
            <v>UN</v>
          </cell>
          <cell r="D3942">
            <v>382.5</v>
          </cell>
        </row>
        <row r="3943">
          <cell r="A3943">
            <v>36214</v>
          </cell>
          <cell r="B3943" t="str">
            <v>BARRA DE APOIO ANGULAR, 60 CM, EM ACO INOX POLIDO, DIAMETRO MINIMO 3 CM</v>
          </cell>
          <cell r="C3943" t="str">
            <v>UN</v>
          </cell>
          <cell r="D3943">
            <v>227.3</v>
          </cell>
        </row>
        <row r="3944">
          <cell r="A3944">
            <v>36215</v>
          </cell>
          <cell r="B3944" t="str">
            <v>BANCO ARTICULADO PARA BANHO, EM ACO INOX POLIDO, 70* CM X 45* CM</v>
          </cell>
          <cell r="C3944" t="str">
            <v>UN</v>
          </cell>
          <cell r="D3944">
            <v>705.43</v>
          </cell>
        </row>
        <row r="3945">
          <cell r="A3945">
            <v>36218</v>
          </cell>
          <cell r="B3945" t="str">
            <v>BARRA DE APOIO RETA, EM ALUMINIO, COMPRIMENTO 60CM, DIAMETRO MINIMO 3 CM</v>
          </cell>
          <cell r="C3945" t="str">
            <v>UN</v>
          </cell>
          <cell r="D3945">
            <v>110.37</v>
          </cell>
        </row>
        <row r="3946">
          <cell r="A3946">
            <v>36220</v>
          </cell>
          <cell r="B3946" t="str">
            <v>BARRA DE APOIO RETA, EM ALUMINIO, COMPRIMENTO 70CM, DIAMETRO MINIMO 3 CM</v>
          </cell>
          <cell r="C3946" t="str">
            <v>UN</v>
          </cell>
          <cell r="D3946">
            <v>126.56</v>
          </cell>
        </row>
        <row r="3947">
          <cell r="A3947">
            <v>36223</v>
          </cell>
          <cell r="B3947" t="str">
            <v>BARRA DE APOIO RETA, EM ALUMINIO, COMPRIMENTO 90 CM, DIAMETRO MINIMO 3 CM</v>
          </cell>
          <cell r="C3947" t="str">
            <v>UN</v>
          </cell>
          <cell r="D3947">
            <v>143.35</v>
          </cell>
        </row>
        <row r="3948">
          <cell r="A3948">
            <v>36225</v>
          </cell>
          <cell r="B3948" t="str">
            <v>FORRO DE PVC LISO, BRANCO, REGUA DE 20 CM, ESPESSURA DE 8 MM A 10 MM, COMPRIMENTO 6 M (SEM COLOCACAO)</v>
          </cell>
          <cell r="C3948" t="str">
            <v>M2</v>
          </cell>
          <cell r="D3948">
            <v>20.010000000000002</v>
          </cell>
        </row>
        <row r="3949">
          <cell r="A3949">
            <v>36230</v>
          </cell>
          <cell r="B3949" t="str">
            <v>FORRO DE PVC, FRISADO, BRANCO, REGUA DE 10 CM, ESPESSURA DE 8 MM A 10 MM E COMPRIMENTO 6 M (SEM COLOCACAO)</v>
          </cell>
          <cell r="C3949" t="str">
            <v>M2</v>
          </cell>
          <cell r="D3949">
            <v>14.7</v>
          </cell>
        </row>
        <row r="3950">
          <cell r="A3950">
            <v>36238</v>
          </cell>
          <cell r="B3950" t="str">
            <v>FORRO DE PVC, FRISADO, BRANCO, REGUA DE 20 CM, ESPESSURA DE 8 MM A 10 MM E COMPRIMENTO 6 M (SEM COLOCACAO)</v>
          </cell>
          <cell r="C3950" t="str">
            <v>M2</v>
          </cell>
          <cell r="D3950">
            <v>14.36</v>
          </cell>
        </row>
        <row r="3951">
          <cell r="A3951">
            <v>36246</v>
          </cell>
          <cell r="B3951" t="str">
            <v>ACABAMENTO SIMPLES TIPO "U" PARA FORRO EM PVC, COR BRANCA, COMPRIMENTO 6 M</v>
          </cell>
          <cell r="C3951" t="str">
            <v>M</v>
          </cell>
          <cell r="D3951">
            <v>2.41</v>
          </cell>
        </row>
        <row r="3952">
          <cell r="A3952">
            <v>36250</v>
          </cell>
          <cell r="B3952" t="str">
            <v>RODAFORRO EM PVC, PARA FORRO DE PVC, COMPRIMENTO 6 M</v>
          </cell>
          <cell r="C3952" t="str">
            <v>M</v>
          </cell>
          <cell r="D3952">
            <v>2.73</v>
          </cell>
        </row>
        <row r="3953">
          <cell r="A3953">
            <v>36365</v>
          </cell>
          <cell r="B3953" t="str">
            <v>TUBO COLETOR DE ESGOTO PVC, JE OU JEI, DN 100 MM (NBR 7362)</v>
          </cell>
          <cell r="C3953" t="str">
            <v>M</v>
          </cell>
          <cell r="D3953">
            <v>12.55</v>
          </cell>
        </row>
        <row r="3954">
          <cell r="A3954">
            <v>36373</v>
          </cell>
          <cell r="B3954" t="str">
            <v>TUBO PVC PBA JEI, CLASSE 12, DN 75 MM, PARA REDE DE AGUA (NBR 5647)</v>
          </cell>
          <cell r="C3954" t="str">
            <v>M</v>
          </cell>
          <cell r="D3954">
            <v>15.92</v>
          </cell>
        </row>
        <row r="3955">
          <cell r="A3955">
            <v>36374</v>
          </cell>
          <cell r="B3955" t="str">
            <v>TUBO PVC PBA JEI, CLASSE 12, DN 100 MM, PARA REDE DE AGUA (NBR 5647)</v>
          </cell>
          <cell r="C3955" t="str">
            <v>M</v>
          </cell>
          <cell r="D3955">
            <v>26</v>
          </cell>
        </row>
        <row r="3956">
          <cell r="A3956">
            <v>36375</v>
          </cell>
          <cell r="B3956" t="str">
            <v>TUBO PVC PBA JEI, CLASSE 15, DN 50 MM, PARA REDE DE AGUA (NBR 5647)</v>
          </cell>
          <cell r="C3956" t="str">
            <v>M</v>
          </cell>
          <cell r="D3956">
            <v>9</v>
          </cell>
        </row>
        <row r="3957">
          <cell r="A3957">
            <v>36376</v>
          </cell>
          <cell r="B3957" t="str">
            <v>TUBO PVC PBA JEI, CLASSE 15, DN 75 MM, PARA REDE DE AGUA (NBR 5647)</v>
          </cell>
          <cell r="C3957" t="str">
            <v>M</v>
          </cell>
          <cell r="D3957">
            <v>18</v>
          </cell>
        </row>
        <row r="3958">
          <cell r="A3958">
            <v>36377</v>
          </cell>
          <cell r="B3958" t="str">
            <v>TUBO PVC PBA JEI, CLASSE 15, DN 100 MM, PARA REDE DE AGUA (NBR 5647)</v>
          </cell>
          <cell r="C3958" t="str">
            <v>M</v>
          </cell>
          <cell r="D3958">
            <v>30.31</v>
          </cell>
        </row>
        <row r="3959">
          <cell r="A3959">
            <v>36378</v>
          </cell>
          <cell r="B3959" t="str">
            <v>TUBO PVC PBA JEI, CLASSE 20, DN 50 MM, PARA REDE DE AGUA (NBR 5647)</v>
          </cell>
          <cell r="C3959" t="str">
            <v>M</v>
          </cell>
          <cell r="D3959">
            <v>11.91</v>
          </cell>
        </row>
        <row r="3960">
          <cell r="A3960">
            <v>36379</v>
          </cell>
          <cell r="B3960" t="str">
            <v>TUBO PVC PBA JEI, CLASSE 20, DN 75 MM, PARA REDE DE AGUA (NBR 5647)</v>
          </cell>
          <cell r="C3960" t="str">
            <v>M</v>
          </cell>
          <cell r="D3960">
            <v>23.97</v>
          </cell>
        </row>
        <row r="3961">
          <cell r="A3961">
            <v>36380</v>
          </cell>
          <cell r="B3961" t="str">
            <v>TUBO PVC PBA JEI, CLASSE 20, DN 100 MM, PARA REDE DE AGUA (NBR 5647)</v>
          </cell>
          <cell r="C3961" t="str">
            <v>M</v>
          </cell>
          <cell r="D3961">
            <v>39.6</v>
          </cell>
        </row>
        <row r="3962">
          <cell r="A3962">
            <v>36396</v>
          </cell>
          <cell r="B3962" t="str">
            <v>BETONEIRA, CAPACIDADE NOMINAL 400 L, CAPACIDADE DE MISTURA 310L, MOTOR ELETRICO TRIFASICO 220/380V POTENCIA 2 CV, SEM CARREGADOR</v>
          </cell>
          <cell r="C3962" t="str">
            <v>UN</v>
          </cell>
          <cell r="D3962">
            <v>3889.83</v>
          </cell>
        </row>
        <row r="3963">
          <cell r="A3963">
            <v>36397</v>
          </cell>
          <cell r="B3963" t="str">
            <v>BETONEIRA, CAPACIDADE NOMINAL 600 L, CAPACIDADE DE MISTURA  360L, MOTOR ELETRICO TRIFASICO 220/380V, POTENCIA 4CV, EXCLUSO CARREGADOR</v>
          </cell>
          <cell r="C3963" t="str">
            <v>UN</v>
          </cell>
          <cell r="D3963">
            <v>13830.5</v>
          </cell>
        </row>
        <row r="3964">
          <cell r="A3964">
            <v>36398</v>
          </cell>
          <cell r="B3964" t="str">
            <v>BETONEIRA, CAPACIDADE NOMINAL 600 L, CAPACIDADE DE MISTURA 440 L, MOTOR A DIESEL POTENCIA 10 CV, COM CARREGADOR</v>
          </cell>
          <cell r="C3964" t="str">
            <v>UN</v>
          </cell>
          <cell r="D3964">
            <v>16809.830000000002</v>
          </cell>
        </row>
        <row r="3965">
          <cell r="A3965">
            <v>36408</v>
          </cell>
          <cell r="B3965" t="str">
            <v>ESCAVADEIRA HIDRAULICA SOBRE ESTEIRAS, CACAMBA 0,4 A 1,70 M3, PESO OPERACIONAL 23,2 T, POTENCIA BRUTA 183 HP</v>
          </cell>
          <cell r="C3965" t="str">
            <v>UN</v>
          </cell>
          <cell r="D3965">
            <v>467400</v>
          </cell>
        </row>
        <row r="3966">
          <cell r="A3966">
            <v>36481</v>
          </cell>
          <cell r="B3966" t="str">
            <v>ESCAVADEIRA HIDRAULICA SOBRE ESTEIRAS, CACAMBA 0,80 A 1,30 M3, PESO OPERACIONAL 22,18 T, POTENCIA LIQUIDA 170 HP</v>
          </cell>
          <cell r="C3966" t="str">
            <v>UN</v>
          </cell>
          <cell r="D3966">
            <v>427937.5</v>
          </cell>
        </row>
        <row r="3967">
          <cell r="A3967">
            <v>36482</v>
          </cell>
          <cell r="B3967" t="str">
            <v>ESCAVADEIRA HIDRAULICA SOBRE ESTEIRAS, CACAMBA  0,80 M3, PESO OPERACIONAL 17,8 T, POTENCIA LIQUIDA 110 HP</v>
          </cell>
          <cell r="C3967" t="str">
            <v>UN</v>
          </cell>
          <cell r="D3967">
            <v>391190.71</v>
          </cell>
        </row>
        <row r="3968">
          <cell r="A3968">
            <v>36483</v>
          </cell>
          <cell r="B3968" t="str">
            <v>ESCAVADEIRA HIDRAULICA SOBRE ESTEIRAS CACAMBA 0,40 A 1,20 M3, PESO OPERACIONAL 21,19 T, POTENCIA LIQUIDA 173 HP</v>
          </cell>
          <cell r="C3968" t="str">
            <v>UN</v>
          </cell>
          <cell r="D3968">
            <v>435625</v>
          </cell>
        </row>
        <row r="3969">
          <cell r="A3969">
            <v>36484</v>
          </cell>
          <cell r="B3969" t="str">
            <v>ESPARGIDOR DE ASFALTO PRESSURIZADO, TANQUE 6 M3 COM ISOLACAO TERMICA, AQUECIDO COM 2 MACARICOS, COM BARRA ESPARGIDORA 3,60 M, A SER MONTADO SOBRE CAMINHAO</v>
          </cell>
          <cell r="C3969" t="str">
            <v>UN</v>
          </cell>
          <cell r="D3969">
            <v>137983.16</v>
          </cell>
        </row>
        <row r="3970">
          <cell r="A3970">
            <v>36485</v>
          </cell>
          <cell r="B3970" t="str">
            <v>USINA DE LAMA ASFALTICA, PROD 30 A 50 T/H, SILO DE AGREGADO 7 M3, RESERVATORIOS PARA EMULSAO E AGUA DE 2,3 M3 CADA, MISTURADOR TIPO PUGG-MILL A SER MONTADO SOBRE CAMINHAO</v>
          </cell>
          <cell r="C3970" t="str">
            <v>UN</v>
          </cell>
          <cell r="D3970">
            <v>372817.95</v>
          </cell>
        </row>
        <row r="3971">
          <cell r="A3971">
            <v>36486</v>
          </cell>
          <cell r="B3971" t="str">
            <v>ELEVADOR DE CARGA A CABO, CABINE SEMI FECHADA 2,0 X 1,5 X 2,0 M, CAPACIDADE DE CARGA 1000 KG, TORRE  2,38 X 2,21 X 15 M, GUINCHO DE EMBREAGEM, FREIO DE SEGURANCA, LIMITADOR DE VELOCIDADE E CANCELA</v>
          </cell>
          <cell r="C3971" t="str">
            <v>UN</v>
          </cell>
          <cell r="D3971">
            <v>26117.200000000001</v>
          </cell>
        </row>
        <row r="3972">
          <cell r="A3972">
            <v>36487</v>
          </cell>
          <cell r="B3972" t="str">
            <v>GUINCHO ELETRICO DE COLUNA, CAPACIDADE 400 KG, COM MOTO FREIO, MOTOR TRIFASICO DE 1,25 CV</v>
          </cell>
          <cell r="C3972" t="str">
            <v>UN</v>
          </cell>
          <cell r="D3972">
            <v>4096.3100000000004</v>
          </cell>
        </row>
        <row r="3973">
          <cell r="A3973">
            <v>36491</v>
          </cell>
          <cell r="B3973" t="str">
            <v>GUINDAUTO HIDRAULICO, CAPACIDADE MAXIMA DE CARGA 30000 KG, MOMENTO MAXIMO DE CARGA 92,2 TM , ALCANCE MAXIMO HORIZONTAL  22,00 M, PARA MONTAGEM SOBRE CHASSI DE CAMINHAO PBT MINIMO 30000 KG (INCLUI MONTAGEM, NAO INCLUI CAMINHAO)</v>
          </cell>
          <cell r="C3973" t="str">
            <v>UN</v>
          </cell>
          <cell r="D3973">
            <v>547625</v>
          </cell>
        </row>
        <row r="3974">
          <cell r="A3974">
            <v>36492</v>
          </cell>
          <cell r="B3974" t="str">
            <v>GRUA ASCENCIONAL, LANCA DE 50 M, CAPACIDADE DE 2,33 T A 30 M, ALTURA ATE 48 M</v>
          </cell>
          <cell r="C3974" t="str">
            <v>UN</v>
          </cell>
          <cell r="D3974">
            <v>563956.25</v>
          </cell>
        </row>
        <row r="3975">
          <cell r="A3975">
            <v>36493</v>
          </cell>
          <cell r="B3975" t="str">
            <v>GRUA ASCENCIONAL, LANCA DE 42 M, CAPACIDADE DE 1,5 T A 30 M, ALTURA ATE 39 M</v>
          </cell>
          <cell r="C3975" t="str">
            <v>UN</v>
          </cell>
          <cell r="D3975">
            <v>303590.62</v>
          </cell>
        </row>
        <row r="3976">
          <cell r="A3976">
            <v>36494</v>
          </cell>
          <cell r="B3976" t="str">
            <v>GRUA ASCENCIONAL, LANCA DE 30 M, CAPACIDADE DE 1,0 T A 30 M, ALTURA ATE 39 M</v>
          </cell>
          <cell r="C3976" t="str">
            <v>UN</v>
          </cell>
          <cell r="D3976">
            <v>267962.5</v>
          </cell>
        </row>
        <row r="3977">
          <cell r="A3977">
            <v>36496</v>
          </cell>
          <cell r="B3977" t="str">
            <v>CAVALETE PARA TALHA COM ESTRUTURA EM TUBO METALICO ALTURA MINIMA 3,2 M EQUIPADO COM RODAS DE BORRACHA PARA MOVIMENTACAO DE TUBOS DE CONCRETO NA CENTRAL DE PREMOLDADOS COM CAPACIDADE DE CARGA DE 3 TONELADAS</v>
          </cell>
          <cell r="C3977" t="str">
            <v>UN</v>
          </cell>
          <cell r="D3977">
            <v>8016.37</v>
          </cell>
        </row>
        <row r="3978">
          <cell r="A3978">
            <v>36497</v>
          </cell>
          <cell r="B3978" t="str">
            <v>GUINCHO DE ALAVANCA MANUAL, CAPACIDADE 3,2 T COM 20 M DE CABO DE ACO DIAMETRO 16,3 MM</v>
          </cell>
          <cell r="C3978" t="str">
            <v>UN</v>
          </cell>
          <cell r="D3978">
            <v>2352.64</v>
          </cell>
        </row>
        <row r="3979">
          <cell r="A3979">
            <v>36498</v>
          </cell>
          <cell r="B3979" t="str">
            <v>GERADOR PORTATIL MONOFASICO, POTENCIA 5500 VA, MOTOR A GASOLINA, POTENCIA DO MOTOR 13 CV</v>
          </cell>
          <cell r="C3979" t="str">
            <v>UN</v>
          </cell>
          <cell r="D3979">
            <v>3894.6</v>
          </cell>
        </row>
        <row r="3980">
          <cell r="A3980">
            <v>36499</v>
          </cell>
          <cell r="B3980" t="str">
            <v>GRUPO GERADOR A GASOLINA, POTENCIA NOMINAL 2,2 KW, TENSAO DE SAIDA 110/220 V, MOTOR POTENCIA 6,5 HP</v>
          </cell>
          <cell r="C3980" t="str">
            <v>UN</v>
          </cell>
          <cell r="D3980">
            <v>2103.08</v>
          </cell>
        </row>
        <row r="3981">
          <cell r="A3981">
            <v>36500</v>
          </cell>
          <cell r="B3981" t="str">
            <v>GRUPO GERADOR REBOCAVEL, POTENCIA *66* KVA, MOTOR A DIESEL</v>
          </cell>
          <cell r="C3981" t="str">
            <v>UN</v>
          </cell>
          <cell r="D3981">
            <v>50929.38</v>
          </cell>
        </row>
        <row r="3982">
          <cell r="A3982">
            <v>36501</v>
          </cell>
          <cell r="B3982" t="str">
            <v>GRUPO GERADOR ESTACIONARIO, POTENCIA 150 KVA, MOTOR DIESEL</v>
          </cell>
          <cell r="C3982" t="str">
            <v>UN</v>
          </cell>
          <cell r="D3982">
            <v>72069.259999999995</v>
          </cell>
        </row>
        <row r="3983">
          <cell r="A3983">
            <v>36502</v>
          </cell>
          <cell r="B3983" t="str">
            <v>MOTOBOMBA CENTRIFUGA, MOTOR A GASOLINA, POTENCIA 5,42 HP, BOCAIS 1 1/2" X 1", DIAMETRO ROTOR 143 MM HM/Q = 6 MCA / 16,8 M3/H A 38 MCA / 6,6 M3/H</v>
          </cell>
          <cell r="C3983" t="str">
            <v>UN</v>
          </cell>
          <cell r="D3983">
            <v>1852.33</v>
          </cell>
        </row>
        <row r="3984">
          <cell r="A3984">
            <v>36503</v>
          </cell>
          <cell r="B3984" t="str">
            <v>MOTOBOMBA TRASH (PARA AGUA SUJA) AUTO ESCORVANTE, MOTOR GASOLINA DE 6,41 HP, DIAMETROS DE SUCCAO X RECALQUE: 3" X 3", HM/Q: 10/60 A 23/0</v>
          </cell>
          <cell r="C3984" t="str">
            <v>UN</v>
          </cell>
          <cell r="D3984">
            <v>2284.14</v>
          </cell>
        </row>
        <row r="3985">
          <cell r="A3985">
            <v>36504</v>
          </cell>
          <cell r="B3985" t="str">
            <v>PNEU 275/80R 22.5, 16 LONAS, ARO 22.5", PARA  CAMINHAO TOCO</v>
          </cell>
          <cell r="C3985" t="str">
            <v>UN</v>
          </cell>
          <cell r="D3985">
            <v>1382.1</v>
          </cell>
        </row>
        <row r="3986">
          <cell r="A3986">
            <v>36505</v>
          </cell>
          <cell r="B3986" t="str">
            <v>PNEU TIPO DIAGONAL COM CAMARA, 12.4 X 24 R, 6 L (LONAS), PARA TRATOR</v>
          </cell>
          <cell r="C3986" t="str">
            <v>UN</v>
          </cell>
          <cell r="D3986">
            <v>1256.82</v>
          </cell>
        </row>
        <row r="3987">
          <cell r="A3987">
            <v>36506</v>
          </cell>
          <cell r="B3987" t="str">
            <v>PNEU TIPO DIAGONAL COM CAMARA,13.6 X 38R, 6 L (LONAS), PARA TRATOR</v>
          </cell>
          <cell r="C3987" t="str">
            <v>UN</v>
          </cell>
          <cell r="D3987">
            <v>1922.58</v>
          </cell>
        </row>
        <row r="3988">
          <cell r="A3988">
            <v>36507</v>
          </cell>
          <cell r="B3988" t="str">
            <v>PNEU TIPO DIAGONAL COM CAMARA, 14.9 X 24R, 8 L (LONAS), PARA TRATOR</v>
          </cell>
          <cell r="C3988" t="str">
            <v>UN</v>
          </cell>
          <cell r="D3988">
            <v>1710.17</v>
          </cell>
        </row>
        <row r="3989">
          <cell r="A3989">
            <v>36508</v>
          </cell>
          <cell r="B3989" t="str">
            <v>TRATOR DE ESTEIRAS, POTENCIA NO VOLANTE DE 200 HP, PESO OPERACIONAL DE 20,1 T, COM RODA MOTRIZ ELEVADA E LAMINA COM CAPACIDADE DE 3,89 M3</v>
          </cell>
          <cell r="C3989" t="str">
            <v>UN</v>
          </cell>
          <cell r="D3989">
            <v>867316.94</v>
          </cell>
        </row>
        <row r="3990">
          <cell r="A3990">
            <v>36509</v>
          </cell>
          <cell r="B3990" t="str">
            <v>TRATOR DE ESTEIRAS, POTENCIA 125 HP, PESO OPERACIONAL DE 12,9 T, COM LAMINA COM CAPACIDADE DE 2,7 M3</v>
          </cell>
          <cell r="C3990" t="str">
            <v>UN</v>
          </cell>
          <cell r="D3990">
            <v>475321.07</v>
          </cell>
        </row>
        <row r="3991">
          <cell r="A3991">
            <v>36510</v>
          </cell>
          <cell r="B3991" t="str">
            <v>TRATOR DE ESTEIRAS, POTENCIA BRUTA DE 133 HP, PESO OPERACIONAL DE 14 T, COM LAMINA COM CAPACIDADE DE 3,00 M3</v>
          </cell>
          <cell r="C3991" t="str">
            <v>UN</v>
          </cell>
          <cell r="D3991">
            <v>468119.24</v>
          </cell>
        </row>
        <row r="3992">
          <cell r="A3992">
            <v>36511</v>
          </cell>
          <cell r="B3992" t="str">
            <v>TRATOR DE PNEUS COM POTENCIA DE 122 CV, TRACAO 4 X 4, PESO COM LASTRO DE 4510 KG</v>
          </cell>
          <cell r="C3992" t="str">
            <v>UN</v>
          </cell>
          <cell r="D3992">
            <v>167831.76</v>
          </cell>
        </row>
        <row r="3993">
          <cell r="A3993">
            <v>36512</v>
          </cell>
          <cell r="B3993" t="str">
            <v>MICRO-TRATOR CORTADOR DE GRAMA COM LARGURA DO CORTE DE 107 CM, COM  2 LAMINAS E DESCARTE LATERAL</v>
          </cell>
          <cell r="C3993" t="str">
            <v>UN</v>
          </cell>
          <cell r="D3993">
            <v>9598.58</v>
          </cell>
        </row>
        <row r="3994">
          <cell r="A3994">
            <v>36513</v>
          </cell>
          <cell r="B3994" t="str">
            <v>TRATOR DE PNEUS COM POTENCIA DE 85 CV, TURBO,  PESO COM LASTRO DE 4900 KG</v>
          </cell>
          <cell r="C3994" t="str">
            <v>UN</v>
          </cell>
          <cell r="D3994">
            <v>118488.07</v>
          </cell>
        </row>
        <row r="3995">
          <cell r="A3995">
            <v>36514</v>
          </cell>
          <cell r="B3995" t="str">
            <v>TRATOR DE PNEUS COM POTENCIA DE 95 CV, TRACAO 4 X 4, PESO MAXIMO DE 5225 KG</v>
          </cell>
          <cell r="C3995" t="str">
            <v>UN</v>
          </cell>
          <cell r="D3995">
            <v>132196.25</v>
          </cell>
        </row>
        <row r="3996">
          <cell r="A3996">
            <v>36515</v>
          </cell>
          <cell r="B3996" t="str">
            <v>TRATOR DE PNEUS COM POTENCIA DE 15 CV, PESO COM LASTRO DE 1160 KG</v>
          </cell>
          <cell r="C3996" t="str">
            <v>UN</v>
          </cell>
          <cell r="D3996">
            <v>49429.89</v>
          </cell>
        </row>
        <row r="3997">
          <cell r="A3997">
            <v>36516</v>
          </cell>
          <cell r="B3997" t="str">
            <v>DUMPER COM CAPACIDADE DE CARGA DE 1700 KG, PARTIDA ELETRICA, MOTOR DIESEL COM POTENCIA DE 16 CV</v>
          </cell>
          <cell r="C3997" t="str">
            <v>UN</v>
          </cell>
          <cell r="D3997">
            <v>64948.58</v>
          </cell>
        </row>
        <row r="3998">
          <cell r="A3998">
            <v>36517</v>
          </cell>
          <cell r="B3998" t="str">
            <v>PA CARREGADEIRA SOBRE RODAS, POTENCIA BRUTA *127* CV, CAPACIDADE DA CACAMBA DE 2,0 A 2,4 M3, PESO OPERACIONAL DE 10330 KG</v>
          </cell>
          <cell r="C3998" t="str">
            <v>UN</v>
          </cell>
          <cell r="D3998">
            <v>215340</v>
          </cell>
        </row>
        <row r="3999">
          <cell r="A3999">
            <v>36518</v>
          </cell>
          <cell r="B3999" t="str">
            <v>PA CARREGADEIRA SOBRE RODAS, POTENCIA LIQUIDA 213 HP, CAPACIDADE DA CACAMBA DE 1,9 A 3,5 M3, PESO OPERACIONAL DE 19234 KG</v>
          </cell>
          <cell r="C3999" t="str">
            <v>UN</v>
          </cell>
          <cell r="D3999">
            <v>382826.65</v>
          </cell>
        </row>
        <row r="4000">
          <cell r="A4000">
            <v>36519</v>
          </cell>
          <cell r="B4000" t="str">
            <v>BACIA SANITARIA (VASO) CONVENCIONAL PARA PCD COM FURO FRONTAL, DE LOUCA BRANCA, COM ASSENTO</v>
          </cell>
          <cell r="C4000" t="str">
            <v>UN</v>
          </cell>
          <cell r="D4000">
            <v>447.55</v>
          </cell>
        </row>
        <row r="4001">
          <cell r="A4001">
            <v>36520</v>
          </cell>
          <cell r="B4001" t="str">
            <v>BACIA SANITARIA (VASO) CONVENCIONAL PARA PCD SEM FURO FRONTAL, DE LOUCA BRANCA, SEM ASSENTO</v>
          </cell>
          <cell r="C4001" t="str">
            <v>UN</v>
          </cell>
          <cell r="D4001">
            <v>572.69000000000005</v>
          </cell>
        </row>
        <row r="4002">
          <cell r="A4002">
            <v>36521</v>
          </cell>
          <cell r="B4002" t="str">
            <v>LAVATORIO DE CANTO LOUCA BRANCA SUSPENSO *40 X 30* CM</v>
          </cell>
          <cell r="C4002" t="str">
            <v>UN</v>
          </cell>
          <cell r="D4002">
            <v>115.86</v>
          </cell>
        </row>
        <row r="4003">
          <cell r="A4003">
            <v>36522</v>
          </cell>
          <cell r="B4003" t="str">
            <v>COMPRESSOR DE AR REBOCAVEL, VAZAO 189 PCM, PRESSAO EFETIVA DE TRABALHO 102 PSI, MOTOR DIESEL, POTENCIA 63 CV</v>
          </cell>
          <cell r="C4003" t="str">
            <v>UN</v>
          </cell>
          <cell r="D4003">
            <v>35268.04</v>
          </cell>
        </row>
        <row r="4004">
          <cell r="A4004">
            <v>36523</v>
          </cell>
          <cell r="B4004" t="str">
            <v>COMPRESSOR DE AR REBOCAVEL VAZAO 748 PCM, PRESSAO EFETIVA DE TRABALHO 102 PSI, MOTOR DIESEL, POTENCIA 210 CV</v>
          </cell>
          <cell r="C4004" t="str">
            <v>UN</v>
          </cell>
          <cell r="D4004">
            <v>119912.12</v>
          </cell>
        </row>
        <row r="4005">
          <cell r="A4005">
            <v>36524</v>
          </cell>
          <cell r="B4005" t="str">
            <v>COMPRESSOR DE AR ESTACIONARIO, VAZAO 620 PCM, PRESSAO EFETIVA DE TRABALHO 109 PSI, MOTOR ELETRICO, POTENCIA 127 CV</v>
          </cell>
          <cell r="C4005" t="str">
            <v>UN</v>
          </cell>
          <cell r="D4005">
            <v>69506.36</v>
          </cell>
        </row>
        <row r="4006">
          <cell r="A4006">
            <v>36525</v>
          </cell>
          <cell r="B4006" t="str">
            <v>COMPRESSOR DE AR REBOCAVEL, VAZAO 250 PCM, PRESSAO EFETIVA DE TRABALHO 102 PSI, MOTOR DIESEL, POTENCIA 81 CV</v>
          </cell>
          <cell r="C4006" t="str">
            <v>UN</v>
          </cell>
          <cell r="D4006">
            <v>47232.14</v>
          </cell>
        </row>
        <row r="4007">
          <cell r="A4007">
            <v>36526</v>
          </cell>
          <cell r="B4007" t="str">
            <v>COMPRESSOR DE AR REBOCAVEL VAZAO 400 PCM, PRESSAO EFETIVA DE TRABALHO 102 PSI, MOTOR DIESEL, POTENCIA 110 CV</v>
          </cell>
          <cell r="C4007" t="str">
            <v>UN</v>
          </cell>
          <cell r="D4007">
            <v>56011.06</v>
          </cell>
        </row>
        <row r="4008">
          <cell r="A4008">
            <v>36527</v>
          </cell>
          <cell r="B4008" t="str">
            <v>COMPRESSOR DE AR REBOCAVEL VAZAO 860 PCM, PRESSAO EFETIVA DE TRABALHO 102 PSI, MOTOR DIESEL, POTENCIA 250 CV</v>
          </cell>
          <cell r="C4008" t="str">
            <v>UN</v>
          </cell>
          <cell r="D4008">
            <v>130249.26</v>
          </cell>
        </row>
        <row r="4009">
          <cell r="A4009">
            <v>36528</v>
          </cell>
          <cell r="B4009" t="str">
            <v>GRADE DE DISCOS HIDRAULICA COM 20 DISCOS DE 24" X 6 MM</v>
          </cell>
          <cell r="C4009" t="str">
            <v>UN</v>
          </cell>
          <cell r="D4009">
            <v>20575.5</v>
          </cell>
        </row>
        <row r="4010">
          <cell r="A4010">
            <v>36529</v>
          </cell>
          <cell r="B4010" t="str">
            <v>GRADE DE DISCOS COM CONTROLE REMOTO, REBOCAVEL, COM 24 DISCOS 24" X 6 MM, COM PNEUS PARA TRANSPORTE</v>
          </cell>
          <cell r="C4010" t="str">
            <v>UN</v>
          </cell>
          <cell r="D4010">
            <v>36224.480000000003</v>
          </cell>
        </row>
        <row r="4011">
          <cell r="A4011">
            <v>36530</v>
          </cell>
          <cell r="B4011" t="str">
            <v>RETROESCAVADEIRA SOBRE RODAS COM CARREGADEIRA, TRACAO 4 X 2, POTENCIA LIQUIDA 79 HP, PESO OPERACIONAL MINIMO DE 6570 KG, CAPACIDADE DA CARREGADEIRA DE 1,00 M3 E DA  RETROESCAVADEIRA MINIMA DE 0,20 M3, PROFUNDIDADE DE ESCAVACAO MAXIMA DE 4,37 M</v>
          </cell>
          <cell r="C4011" t="str">
            <v>UN</v>
          </cell>
          <cell r="D4011">
            <v>192430.57</v>
          </cell>
        </row>
        <row r="4012">
          <cell r="A4012">
            <v>36531</v>
          </cell>
          <cell r="B4012" t="str">
            <v>RETROESCAVADEIRA SOBRE RODAS COM CARREGADEIRA, TRACAO 4 X 4, POTENCIA LIQUIDA 88 HP, PESO OPERACIONAL MINIMO DE 6674 KG, CAPACIDADE DA CARREGADEIRA DE 1,00 M3 E DA  RETROESCAVADEIRA MINIMA DE 0,26 M3, PROFUNDIDADE DE ESCAVACAO MAXIMA DE 4,37 M</v>
          </cell>
          <cell r="C4012" t="str">
            <v>UN</v>
          </cell>
          <cell r="D4012">
            <v>216357.12</v>
          </cell>
        </row>
        <row r="4013">
          <cell r="A4013">
            <v>36532</v>
          </cell>
          <cell r="B4013" t="str">
            <v>ROMPEDOR ELETRICO PESO 26 KG, POTENCIA OPERACIONAL DE 2,5 KW</v>
          </cell>
          <cell r="C4013" t="str">
            <v>UN</v>
          </cell>
          <cell r="D4013">
            <v>20189.740000000002</v>
          </cell>
        </row>
        <row r="4014">
          <cell r="A4014">
            <v>36533</v>
          </cell>
          <cell r="B4014" t="str">
            <v>MARTELO DEMOLIDOR PNEUMATICO MANUAL, COM REDUCAO DE VIBRACAO, PESO DE 31,5 KG</v>
          </cell>
          <cell r="C4014" t="str">
            <v>UN</v>
          </cell>
          <cell r="D4014">
            <v>16670.28</v>
          </cell>
        </row>
        <row r="4015">
          <cell r="A4015">
            <v>36541</v>
          </cell>
          <cell r="B4015" t="str">
            <v>ROLO COMPACTADOR VIBRATORIO DE UM CILINDRO LISO DE ACO, POTENCIA 80 HP, PESO OPERACIONAL MAXIMO 8,5 T,  LARGURA TRABALHO 1,676 M</v>
          </cell>
          <cell r="C4015" t="str">
            <v>UN</v>
          </cell>
          <cell r="D4015">
            <v>220472.07</v>
          </cell>
        </row>
        <row r="4016">
          <cell r="A4016">
            <v>36782</v>
          </cell>
          <cell r="B4016" t="str">
            <v>GRANALHA DE ACO, ESFERICA (SHOT), PARA JATEAMENTO, PENEIRA 0,40 A 1,00 MM (SAE S- 170 A S-280)</v>
          </cell>
          <cell r="C4016" t="str">
            <v>SC25KG</v>
          </cell>
          <cell r="D4016">
            <v>87.67</v>
          </cell>
        </row>
        <row r="4017">
          <cell r="A4017">
            <v>36785</v>
          </cell>
          <cell r="B4017" t="str">
            <v>GRANALHA DE ACO, ANGULAR (GRIT), PARA JATEAMENTO, PENEIRA 1,41 A 1,19 MM (SAE G16)</v>
          </cell>
          <cell r="C4017" t="str">
            <v>SC25KG</v>
          </cell>
          <cell r="D4017">
            <v>73.45</v>
          </cell>
        </row>
        <row r="4018">
          <cell r="A4018">
            <v>36786</v>
          </cell>
          <cell r="B4018" t="str">
            <v>GRANALHA DE ACO, ANGULAR (GRIT), PARA JATEAMENTO, PENEIRA 0,117 A 1,00 MM, (SAE G- 40 A G-80)</v>
          </cell>
          <cell r="C4018" t="str">
            <v>SC25KG</v>
          </cell>
          <cell r="D4018">
            <v>84.52</v>
          </cell>
        </row>
        <row r="4019">
          <cell r="A4019">
            <v>36788</v>
          </cell>
          <cell r="B4019" t="str">
            <v>TELHA CERAMICA TIPO PORTUGUESA, COMPRIMENTO DE *40* CM, RENDIMENTO DE *16* TELHAS/M2</v>
          </cell>
          <cell r="C4019" t="str">
            <v>UN</v>
          </cell>
          <cell r="D4019">
            <v>1.85</v>
          </cell>
        </row>
        <row r="4020">
          <cell r="A4020">
            <v>36789</v>
          </cell>
          <cell r="B4020" t="str">
            <v>TELHA CERAMICA TIPO AMERICANA, COMPRIMENTO DE *45* CM, RENDIMENTO DE *12* TELHAS/M2</v>
          </cell>
          <cell r="C4020" t="str">
            <v>UN</v>
          </cell>
          <cell r="D4020">
            <v>2.78</v>
          </cell>
        </row>
        <row r="4021">
          <cell r="A4021">
            <v>36790</v>
          </cell>
          <cell r="B4021" t="str">
            <v>TANQUE DUPLO EM MARMORE SINTETICO COM CUBA LISA E ESFREGADOR, *110 X 60* CM</v>
          </cell>
          <cell r="C4021" t="str">
            <v>UN</v>
          </cell>
          <cell r="D4021">
            <v>143.03</v>
          </cell>
        </row>
        <row r="4022">
          <cell r="A4022">
            <v>36791</v>
          </cell>
          <cell r="B4022" t="str">
            <v>TORNEIRA CROMADA DE MESA PARA LAVATORIO, BICA ALTA (REF 1195)</v>
          </cell>
          <cell r="C4022" t="str">
            <v>UN</v>
          </cell>
          <cell r="D4022">
            <v>77.239999999999995</v>
          </cell>
        </row>
        <row r="4023">
          <cell r="A4023">
            <v>36792</v>
          </cell>
          <cell r="B4023" t="str">
            <v>TORNEIRA CROMADA DE PAREDE LONGA PARA LAVATORIO (REF 1178)</v>
          </cell>
          <cell r="C4023" t="str">
            <v>UN</v>
          </cell>
          <cell r="D4023">
            <v>147.65</v>
          </cell>
        </row>
        <row r="4024">
          <cell r="A4024">
            <v>36793</v>
          </cell>
          <cell r="B4024" t="str">
            <v>MISTURADOR CROMADO DE PAREDE PARA LAVATORIO (REF 1178)</v>
          </cell>
          <cell r="C4024" t="str">
            <v>UN</v>
          </cell>
          <cell r="D4024">
            <v>309.64</v>
          </cell>
        </row>
        <row r="4025">
          <cell r="A4025">
            <v>36794</v>
          </cell>
          <cell r="B4025" t="str">
            <v>LAVATORIO LOUCA BRANCA COM COLUNA *44 X 35,5* CM</v>
          </cell>
          <cell r="C4025" t="str">
            <v>UN</v>
          </cell>
          <cell r="D4025">
            <v>118.11</v>
          </cell>
        </row>
        <row r="4026">
          <cell r="A4026">
            <v>36795</v>
          </cell>
          <cell r="B4026" t="str">
            <v>TORNEIRA CROMADA DE MESA PARA LAVATORIO COM SENSOR DE PRESENCA</v>
          </cell>
          <cell r="C4026" t="str">
            <v>UN</v>
          </cell>
          <cell r="D4026">
            <v>582.28</v>
          </cell>
        </row>
        <row r="4027">
          <cell r="A4027">
            <v>36796</v>
          </cell>
          <cell r="B4027" t="str">
            <v>TORNEIRA CROMADA DE MESA PARA LAVATORIO TEMPORIZADA PRESSAO BICA BAIXA</v>
          </cell>
          <cell r="C4027" t="str">
            <v>UN</v>
          </cell>
          <cell r="D4027">
            <v>149.91999999999999</v>
          </cell>
        </row>
        <row r="4028">
          <cell r="A4028">
            <v>36797</v>
          </cell>
          <cell r="B4028" t="str">
            <v>MOURAO DE CONCRETO CURVO,10 X 10 CM, H= *2,60* M + CURVA DE 0,40 M</v>
          </cell>
          <cell r="C4028" t="str">
            <v>UN</v>
          </cell>
          <cell r="D4028">
            <v>34.729999999999997</v>
          </cell>
        </row>
        <row r="4029">
          <cell r="A4029">
            <v>36799</v>
          </cell>
          <cell r="B4029" t="str">
            <v>MOURAO DE CONCRETO RETO, TIPO ESTICADOR, *10 X 10* CM, H= 2,50 M</v>
          </cell>
          <cell r="C4029" t="str">
            <v>UN</v>
          </cell>
          <cell r="D4029">
            <v>31.93</v>
          </cell>
        </row>
        <row r="4030">
          <cell r="A4030">
            <v>36800</v>
          </cell>
          <cell r="B4030" t="str">
            <v>MISTURADOR BASE PARA CHUVEIRO/BANHEIRA, 1/2 " OU 3/4 ", SOLDAVEL OU ROSCAVEL</v>
          </cell>
          <cell r="C4030" t="str">
            <v>UN</v>
          </cell>
          <cell r="D4030">
            <v>78.040000000000006</v>
          </cell>
        </row>
        <row r="4031">
          <cell r="A4031">
            <v>36801</v>
          </cell>
          <cell r="B4031" t="str">
            <v>ACABAMENTO CROMADO PARA REGISTRO PEQUENO, 1/2 " OU 3/4 "</v>
          </cell>
          <cell r="C4031" t="str">
            <v>UN</v>
          </cell>
          <cell r="D4031">
            <v>20.27</v>
          </cell>
        </row>
        <row r="4032">
          <cell r="A4032">
            <v>36870</v>
          </cell>
          <cell r="B4032" t="str">
            <v>GESSO PROJETADO</v>
          </cell>
          <cell r="C4032" t="str">
            <v>KG</v>
          </cell>
          <cell r="D4032">
            <v>0.66</v>
          </cell>
        </row>
        <row r="4033">
          <cell r="A4033">
            <v>36880</v>
          </cell>
          <cell r="B4033" t="str">
            <v>ARGAMASSA PARA REVESTIMENTO DECORATIVO MONOCAMADA, CORES CLARAS</v>
          </cell>
          <cell r="C4033" t="str">
            <v>KG</v>
          </cell>
          <cell r="D4033">
            <v>1.68</v>
          </cell>
        </row>
        <row r="4034">
          <cell r="A4034">
            <v>36881</v>
          </cell>
          <cell r="B4034" t="str">
            <v>PASTILHA CERAMICA/PORCELANA, REVEST INT/EXT E  PISCINA, CORES FRIAS *5 X 5* CM</v>
          </cell>
          <cell r="C4034" t="str">
            <v>M2</v>
          </cell>
          <cell r="D4034">
            <v>103.97</v>
          </cell>
        </row>
        <row r="4035">
          <cell r="A4035">
            <v>36882</v>
          </cell>
          <cell r="B4035" t="str">
            <v>PASTILHA CERAMICA/PORCELANA, REVEST INT/EXT E  PISCINA, CORES QUENTES *5 X 5* CM</v>
          </cell>
          <cell r="C4035" t="str">
            <v>M2</v>
          </cell>
          <cell r="D4035">
            <v>121.3</v>
          </cell>
        </row>
        <row r="4036">
          <cell r="A4036">
            <v>36886</v>
          </cell>
          <cell r="B4036" t="str">
            <v>ARGAMASSA PRONTA PARA CONTRAPISO</v>
          </cell>
          <cell r="C4036" t="str">
            <v>KG</v>
          </cell>
          <cell r="D4036">
            <v>0.53</v>
          </cell>
        </row>
        <row r="4037">
          <cell r="A4037">
            <v>36887</v>
          </cell>
          <cell r="B4037" t="str">
            <v>TELA DE FIBRA DE VIDRO, ACABAMENTO ANTI-ALCALINO, MALHA 10 X 10 MM</v>
          </cell>
          <cell r="C4037" t="str">
            <v>M2</v>
          </cell>
          <cell r="D4037">
            <v>13.65</v>
          </cell>
        </row>
        <row r="4038">
          <cell r="A4038">
            <v>37103</v>
          </cell>
          <cell r="B4038" t="str">
            <v>BLOCO VEDACAO CONCRETO APARENTE 14 X 19 X 39 CM (CLASSE D - NBR 6136)</v>
          </cell>
          <cell r="C4038" t="str">
            <v>UN</v>
          </cell>
          <cell r="D4038">
            <v>1.99</v>
          </cell>
        </row>
        <row r="4039">
          <cell r="A4039">
            <v>37104</v>
          </cell>
          <cell r="B4039" t="str">
            <v>CAIXA D'AGUA FIBRA DE VIDRO PARA 2000 LITROS, COM TAMPA</v>
          </cell>
          <cell r="C4039" t="str">
            <v>UN</v>
          </cell>
          <cell r="D4039">
            <v>547.66999999999996</v>
          </cell>
        </row>
        <row r="4040">
          <cell r="A4040">
            <v>37105</v>
          </cell>
          <cell r="B4040" t="str">
            <v>CAIXA D'AGUA FIBRA DE VIDRO PARA 5000 LITROS, COM TAMPA</v>
          </cell>
          <cell r="C4040" t="str">
            <v>UN</v>
          </cell>
          <cell r="D4040">
            <v>1219.74</v>
          </cell>
        </row>
        <row r="4041">
          <cell r="A4041">
            <v>37106</v>
          </cell>
          <cell r="B4041" t="str">
            <v>CAIXA D'AGUA FIBRA DE VIDRO PARA 10000 LITROS, COM TAMPA</v>
          </cell>
          <cell r="C4041" t="str">
            <v>UN</v>
          </cell>
          <cell r="D4041">
            <v>2529.2399999999998</v>
          </cell>
        </row>
        <row r="4042">
          <cell r="A4042">
            <v>37107</v>
          </cell>
          <cell r="B4042" t="str">
            <v>BLOCO CONCRETO ESTRUTURAL 14 X 19 X 39, FCK 16 MPA - NBR 6136/2007</v>
          </cell>
          <cell r="C4042" t="str">
            <v>UN</v>
          </cell>
          <cell r="D4042">
            <v>3.7</v>
          </cell>
        </row>
        <row r="4043">
          <cell r="A4043">
            <v>37329</v>
          </cell>
          <cell r="B4043" t="str">
            <v>REJUNTE EPOXI BRANCO</v>
          </cell>
          <cell r="C4043" t="str">
            <v>KG</v>
          </cell>
          <cell r="D4043">
            <v>48.76</v>
          </cell>
        </row>
        <row r="4044">
          <cell r="A4044">
            <v>37370</v>
          </cell>
          <cell r="B4044" t="str">
            <v>ALIMENTACAO - HORISTA (ENCARGOS COMPLEMENTARES) (COLETADO CAIXA)</v>
          </cell>
          <cell r="C4044" t="str">
            <v>H</v>
          </cell>
          <cell r="D4044">
            <v>2.15</v>
          </cell>
        </row>
        <row r="4045">
          <cell r="A4045">
            <v>37371</v>
          </cell>
          <cell r="B4045" t="str">
            <v>TRANSPORTE - HORISTA (ENCARGOS COMPLEMENTARES) (COLETADO CAIXA)</v>
          </cell>
          <cell r="C4045" t="str">
            <v>H</v>
          </cell>
          <cell r="D4045">
            <v>0.6</v>
          </cell>
        </row>
        <row r="4046">
          <cell r="A4046">
            <v>37372</v>
          </cell>
          <cell r="B4046" t="str">
            <v>EXAMES - HORISTA (ENCARGOS COMPLEMENTARES) (COLETADO CAIXA)</v>
          </cell>
          <cell r="C4046" t="str">
            <v>H</v>
          </cell>
          <cell r="D4046">
            <v>0.34</v>
          </cell>
        </row>
        <row r="4047">
          <cell r="A4047">
            <v>37373</v>
          </cell>
          <cell r="B4047" t="str">
            <v>SEGURO - HORISTA (ENCARGOS COMPLEMENTARES) (COLETADO CAIXA)</v>
          </cell>
          <cell r="C4047" t="str">
            <v>H</v>
          </cell>
          <cell r="D4047">
            <v>7.0000000000000007E-2</v>
          </cell>
        </row>
        <row r="4048">
          <cell r="A4048">
            <v>37394</v>
          </cell>
          <cell r="B4048" t="str">
            <v>FINCAPINO CURTO CALIBRE 22 VERMELHO, CARGA MEDIA (ACAO DIRETA)</v>
          </cell>
          <cell r="C4048" t="str">
            <v>CENTO</v>
          </cell>
          <cell r="D4048">
            <v>49.09</v>
          </cell>
        </row>
        <row r="4049">
          <cell r="A4049">
            <v>37395</v>
          </cell>
          <cell r="B4049" t="str">
            <v>PINO DE ACO COM FURO, HASTE = 27 MM (ACAO DIRETA)</v>
          </cell>
          <cell r="C4049" t="str">
            <v>CENTO</v>
          </cell>
          <cell r="D4049">
            <v>46.62</v>
          </cell>
        </row>
        <row r="4050">
          <cell r="A4050">
            <v>37396</v>
          </cell>
          <cell r="B4050" t="str">
            <v>PINO DE ACO LISO 1/4 ", HASTE = *36,5* MM (ACAO DIRETA)</v>
          </cell>
          <cell r="C4050" t="str">
            <v>CENTO</v>
          </cell>
          <cell r="D4050">
            <v>38.15</v>
          </cell>
        </row>
        <row r="4051">
          <cell r="A4051">
            <v>37397</v>
          </cell>
          <cell r="B4051" t="str">
            <v>PINO DE ACO LISO 1/4 ", HASTE = *53* MM (ACAO DIRETA)</v>
          </cell>
          <cell r="C4051" t="str">
            <v>CENTO</v>
          </cell>
          <cell r="D4051">
            <v>39.96</v>
          </cell>
        </row>
        <row r="4052">
          <cell r="A4052">
            <v>37398</v>
          </cell>
          <cell r="B4052" t="str">
            <v>REJUNTE EPOXI COR</v>
          </cell>
          <cell r="C4052" t="str">
            <v>KG</v>
          </cell>
          <cell r="D4052">
            <v>62.41</v>
          </cell>
        </row>
        <row r="4053">
          <cell r="A4053">
            <v>37399</v>
          </cell>
          <cell r="B4053" t="str">
            <v>CABIDE/GANCHO DE BANHEIRO SIMPLES EM METAL CROMADO</v>
          </cell>
          <cell r="C4053" t="str">
            <v>UN</v>
          </cell>
          <cell r="D4053">
            <v>17.14</v>
          </cell>
        </row>
        <row r="4054">
          <cell r="A4054">
            <v>37400</v>
          </cell>
          <cell r="B4054" t="str">
            <v>PAPELEIRA PLASTICA TIPO DISPENSER PARA PAPEL HIGIENICO ROLAO</v>
          </cell>
          <cell r="C4054" t="str">
            <v>UN</v>
          </cell>
          <cell r="D4054">
            <v>41.54</v>
          </cell>
        </row>
        <row r="4055">
          <cell r="A4055">
            <v>37401</v>
          </cell>
          <cell r="B4055" t="str">
            <v>TOALHEIRO PLASTICO TIPO DISPENSER PARA PAPEL TOALHA INTERFOLHADO</v>
          </cell>
          <cell r="C4055" t="str">
            <v>UN</v>
          </cell>
          <cell r="D4055">
            <v>41.54</v>
          </cell>
        </row>
        <row r="4056">
          <cell r="A4056">
            <v>37402</v>
          </cell>
          <cell r="B4056" t="str">
            <v>GRELHA DE CONCRETO DE PRE-MOLDADA *15 X 75 X 52* CM (A X C X L)</v>
          </cell>
          <cell r="C4056" t="str">
            <v>UN</v>
          </cell>
          <cell r="D4056">
            <v>56.84</v>
          </cell>
        </row>
        <row r="4057">
          <cell r="A4057">
            <v>37404</v>
          </cell>
          <cell r="B4057" t="str">
            <v>CABO DE COBRE NU 185 MM2 MEIO-DURO</v>
          </cell>
          <cell r="C4057" t="str">
            <v>M</v>
          </cell>
          <cell r="D4057">
            <v>83.75</v>
          </cell>
        </row>
        <row r="4058">
          <cell r="A4058">
            <v>37409</v>
          </cell>
          <cell r="B4058" t="str">
            <v>CABO DE ALUMINIO NU COM ALMA DE ACO, BITOLA 2/0 AWG</v>
          </cell>
          <cell r="C4058" t="str">
            <v>KG</v>
          </cell>
          <cell r="D4058">
            <v>17.59</v>
          </cell>
        </row>
        <row r="4059">
          <cell r="A4059">
            <v>37410</v>
          </cell>
          <cell r="B4059" t="str">
            <v>CABO DE ALUMINIO NU SEM ALMA DE ACO, BITOLA 2/0 AWG</v>
          </cell>
          <cell r="C4059" t="str">
            <v>KG</v>
          </cell>
          <cell r="D4059">
            <v>19.920000000000002</v>
          </cell>
        </row>
        <row r="4060">
          <cell r="A4060">
            <v>37411</v>
          </cell>
          <cell r="B4060" t="str">
            <v>TELA DE ACO SOLDADA GALVANIZADA/ZINCADA PARA ALVENARIA, FIO  D = *1,24 MM, MALHA 25 X 25 MM</v>
          </cell>
          <cell r="C4060" t="str">
            <v>M2</v>
          </cell>
          <cell r="D4060">
            <v>10.91</v>
          </cell>
        </row>
        <row r="4061">
          <cell r="A4061">
            <v>37412</v>
          </cell>
          <cell r="B4061" t="str">
            <v>BANCA/PIA DE ACO INOXIDAVEL (AISI 430) COM 1 CUBA CENTRAL, COM VALVULA, LISA (SEM ESCORREDOR), DE *0,55 X 1,20* M</v>
          </cell>
          <cell r="C4061" t="str">
            <v>UN</v>
          </cell>
          <cell r="D4061">
            <v>150.59</v>
          </cell>
        </row>
        <row r="4062">
          <cell r="A4062">
            <v>37413</v>
          </cell>
          <cell r="B4062" t="str">
            <v>COTOVELO/JOELHO COM ADAPTADOR, 90 GRAUS, EM POLIPROPILENO, PN 16, PARA TUBOS PEAD, 20 MM X 1/2" - LIGACAO PREDIAL DE AGUA</v>
          </cell>
          <cell r="C4062" t="str">
            <v>UN</v>
          </cell>
          <cell r="D4062">
            <v>1.89</v>
          </cell>
        </row>
        <row r="4063">
          <cell r="A4063">
            <v>37414</v>
          </cell>
          <cell r="B4063" t="str">
            <v>COTOVELO/JOELHO COM ADAPTADOR, 90 GRAUS, EM POLIPROPILENO, PN 16, PARA TUBOS PEAD, 20 MM X 3/4" - LIGACAO PREDIAL DE AGUA</v>
          </cell>
          <cell r="C4063" t="str">
            <v>UN</v>
          </cell>
          <cell r="D4063">
            <v>2.15</v>
          </cell>
        </row>
        <row r="4064">
          <cell r="A4064">
            <v>37415</v>
          </cell>
          <cell r="B4064" t="str">
            <v>COTOVELO/JOELHO COM ADAPTADOR, 90 GRAUS, EM POLIPROPILENO, PN 16, PARA TUBOS PEAD, 32 MM X 1" - LIGACAO PREDIAL DE AGUA</v>
          </cell>
          <cell r="C4064" t="str">
            <v>UN</v>
          </cell>
          <cell r="D4064">
            <v>3.91</v>
          </cell>
        </row>
        <row r="4065">
          <cell r="A4065">
            <v>37416</v>
          </cell>
          <cell r="B4065" t="str">
            <v>COTOVELO/JOELHO 90 GRAUS, EM POLIPROPILENO, PN 16, PARA TUBOS PEAD, 20 X 20 MM - LIGACAO PREDIAL DE AGUA</v>
          </cell>
          <cell r="C4065" t="str">
            <v>UN</v>
          </cell>
          <cell r="D4065">
            <v>1.77</v>
          </cell>
        </row>
        <row r="4066">
          <cell r="A4066">
            <v>37417</v>
          </cell>
          <cell r="B4066" t="str">
            <v>COTOVELO/JOELHO 90 GRAUS, EM POLIPROPILENO, PN 16, PARA TUBOS PEAD, 32 X 32 MM - LIGACAO PREDIAL DE AGUA</v>
          </cell>
          <cell r="C4066" t="str">
            <v>UN</v>
          </cell>
          <cell r="D4066">
            <v>2.5499999999999998</v>
          </cell>
        </row>
        <row r="4067">
          <cell r="A4067">
            <v>37418</v>
          </cell>
          <cell r="B4067" t="str">
            <v>COLAR DE TOMADA EM POLIPROPILENO, PP, COM PARAFUSOS, PARA PEAD, 63 X 1/2" - LIGACAO PREDIAL DE AGUA</v>
          </cell>
          <cell r="C4067" t="str">
            <v>UN</v>
          </cell>
          <cell r="D4067">
            <v>8.27</v>
          </cell>
        </row>
        <row r="4068">
          <cell r="A4068">
            <v>37419</v>
          </cell>
          <cell r="B4068" t="str">
            <v>COLAR DE TOMADA EM POLIPROPILENO, PP, COM PARAFUSOS, PARA PEAD, 63 X 3/4" - LIGACAO PREDIAL DE AGUA</v>
          </cell>
          <cell r="C4068" t="str">
            <v>UN</v>
          </cell>
          <cell r="D4068">
            <v>8.5</v>
          </cell>
        </row>
        <row r="4069">
          <cell r="A4069">
            <v>37420</v>
          </cell>
          <cell r="B4069" t="str">
            <v>TE DE SERVICO INTEGRADO, EM POLIPROPILENO (PP), PARA TUBOS EM PEAD/PVC, 60 X 20 MM - LIGACAO PREDIAL DE AGUA</v>
          </cell>
          <cell r="C4069" t="str">
            <v>UN</v>
          </cell>
          <cell r="D4069">
            <v>19.97</v>
          </cell>
        </row>
        <row r="4070">
          <cell r="A4070">
            <v>37421</v>
          </cell>
          <cell r="B4070" t="str">
            <v>TE DE SERVICO INTEGRADO, EM POLIPROPILENO (PP), PARA TUBOS EM PEAD/PVC, 60 X 32 MM - LIGACAO PREDIAL DE AGUA</v>
          </cell>
          <cell r="C4070" t="str">
            <v>UN</v>
          </cell>
          <cell r="D4070">
            <v>27.3</v>
          </cell>
        </row>
        <row r="4071">
          <cell r="A4071">
            <v>37422</v>
          </cell>
          <cell r="B4071" t="str">
            <v>TE DE SERVICO INTEGRADO, EM POLIPROPILENO (PP), PARA TUBOS EM PEAD, 63 X 20 MM - LIGACAO PREDIAL DE AGUA</v>
          </cell>
          <cell r="C4071" t="str">
            <v>UN</v>
          </cell>
          <cell r="D4071">
            <v>25.55</v>
          </cell>
        </row>
        <row r="4072">
          <cell r="A4072">
            <v>37423</v>
          </cell>
          <cell r="B4072" t="str">
            <v>UNIAO EM POLIPROPILENO (PP), PARA TUBO EM PEAD, 32 MM - LIGACAO PREDIAL DE AGUA</v>
          </cell>
          <cell r="C4072" t="str">
            <v>UN</v>
          </cell>
          <cell r="D4072">
            <v>5.86</v>
          </cell>
        </row>
        <row r="4073">
          <cell r="A4073">
            <v>37424</v>
          </cell>
          <cell r="B4073" t="str">
            <v>LUVA, PEAD PE 100, DE 20 MM, PARA ELETROFUSAO</v>
          </cell>
          <cell r="C4073" t="str">
            <v>UN</v>
          </cell>
          <cell r="D4073">
            <v>8.9499999999999993</v>
          </cell>
        </row>
        <row r="4074">
          <cell r="A4074">
            <v>37425</v>
          </cell>
          <cell r="B4074" t="str">
            <v>LUVA, PEAD PE 100, DE 32 MM, PARA ELETROFUSAO</v>
          </cell>
          <cell r="C4074" t="str">
            <v>UN</v>
          </cell>
          <cell r="D4074">
            <v>9.65</v>
          </cell>
        </row>
        <row r="4075">
          <cell r="A4075">
            <v>37426</v>
          </cell>
          <cell r="B4075" t="str">
            <v>LUVA, PEAD PE 100,  DE 63 MM, PARA ELETROFUSAO</v>
          </cell>
          <cell r="C4075" t="str">
            <v>UN</v>
          </cell>
          <cell r="D4075">
            <v>19.48</v>
          </cell>
        </row>
        <row r="4076">
          <cell r="A4076">
            <v>37427</v>
          </cell>
          <cell r="B4076" t="str">
            <v>LUVA, PEAD PE 100, DE 125 MM, PARA ELETROFUSAO</v>
          </cell>
          <cell r="C4076" t="str">
            <v>UN</v>
          </cell>
          <cell r="D4076">
            <v>46.47</v>
          </cell>
        </row>
        <row r="4077">
          <cell r="A4077">
            <v>37428</v>
          </cell>
          <cell r="B4077" t="str">
            <v>LUVA, PEAD PE 100, DE 200 MM, PARA ELETROFUSAO</v>
          </cell>
          <cell r="C4077" t="str">
            <v>UN</v>
          </cell>
          <cell r="D4077">
            <v>160.13999999999999</v>
          </cell>
        </row>
        <row r="4078">
          <cell r="A4078">
            <v>37429</v>
          </cell>
          <cell r="B4078" t="str">
            <v>LUVA, PEAD PE 100,  DE 400 MM, PARA ELETROFUSAO</v>
          </cell>
          <cell r="C4078" t="str">
            <v>UN</v>
          </cell>
          <cell r="D4078">
            <v>2025.1</v>
          </cell>
        </row>
        <row r="4079">
          <cell r="A4079">
            <v>37430</v>
          </cell>
          <cell r="B4079" t="str">
            <v>COTOVELO 90 GRAUS, PEAD PE 100, DE 20 MM, PARA ELETROFUSAO</v>
          </cell>
          <cell r="C4079" t="str">
            <v>UN</v>
          </cell>
          <cell r="D4079">
            <v>22.1</v>
          </cell>
        </row>
        <row r="4080">
          <cell r="A4080">
            <v>37431</v>
          </cell>
          <cell r="B4080" t="str">
            <v>COTOVELO 90 GRAUS, PEAD PE 100, DE 32 MM, PARA ELETROFUSAO</v>
          </cell>
          <cell r="C4080" t="str">
            <v>UN</v>
          </cell>
          <cell r="D4080">
            <v>29.99</v>
          </cell>
        </row>
        <row r="4081">
          <cell r="A4081">
            <v>37432</v>
          </cell>
          <cell r="B4081" t="str">
            <v>COTOVELO 90 GRAUS, PEAD PE 100, DE 63 MM, PARA ELETROFUSAO</v>
          </cell>
          <cell r="C4081" t="str">
            <v>UN</v>
          </cell>
          <cell r="D4081">
            <v>55.31</v>
          </cell>
        </row>
        <row r="4082">
          <cell r="A4082">
            <v>37433</v>
          </cell>
          <cell r="B4082" t="str">
            <v>COTOVELO 90 GRAUS, PEAD PE 100, DE 125 MM, PARA ELETROFUSAO</v>
          </cell>
          <cell r="C4082" t="str">
            <v>UN</v>
          </cell>
          <cell r="D4082">
            <v>176.4</v>
          </cell>
        </row>
        <row r="4083">
          <cell r="A4083">
            <v>37434</v>
          </cell>
          <cell r="B4083" t="str">
            <v>COTOVELO 90 GRAUS, PEAD PE 100, DE 200 MM, PARA ELETROFUSAO</v>
          </cell>
          <cell r="C4083" t="str">
            <v>UN</v>
          </cell>
          <cell r="D4083">
            <v>1644.82</v>
          </cell>
        </row>
        <row r="4084">
          <cell r="A4084">
            <v>37435</v>
          </cell>
          <cell r="B4084" t="str">
            <v>COTOVELO 45 GRAUS, PEAD PE 100, DE 32 MM, PARA ELETROFUSAO</v>
          </cell>
          <cell r="C4084" t="str">
            <v>UN</v>
          </cell>
          <cell r="D4084">
            <v>20.73</v>
          </cell>
        </row>
        <row r="4085">
          <cell r="A4085">
            <v>37436</v>
          </cell>
          <cell r="B4085" t="str">
            <v>COTOVELO 45 GRAUS, PEAD PE 100, DE 40 MM, PARA ELETROFUSAO</v>
          </cell>
          <cell r="C4085" t="str">
            <v>UN</v>
          </cell>
          <cell r="D4085">
            <v>24.46</v>
          </cell>
        </row>
        <row r="4086">
          <cell r="A4086">
            <v>37437</v>
          </cell>
          <cell r="B4086" t="str">
            <v>COTOVELO 45 GRAUS, PEAD PE 100, DE 63 MM, PARA ELETROFUSAO</v>
          </cell>
          <cell r="C4086" t="str">
            <v>UN</v>
          </cell>
          <cell r="D4086">
            <v>35.380000000000003</v>
          </cell>
        </row>
        <row r="4087">
          <cell r="A4087">
            <v>37438</v>
          </cell>
          <cell r="B4087" t="str">
            <v>COTOVELO 45 GRAUS, PEAD PE 100, DE 125 MM, PARA ELETROFUSAO</v>
          </cell>
          <cell r="C4087" t="str">
            <v>UN</v>
          </cell>
          <cell r="D4087">
            <v>176.4</v>
          </cell>
        </row>
        <row r="4088">
          <cell r="A4088">
            <v>37439</v>
          </cell>
          <cell r="B4088" t="str">
            <v>COTOVELO 45 GRAUS, PEAD PE 100, DE 200 MM, PARA ELETROFUSAO</v>
          </cell>
          <cell r="C4088" t="str">
            <v>UN</v>
          </cell>
          <cell r="D4088">
            <v>1153.3399999999999</v>
          </cell>
        </row>
        <row r="4089">
          <cell r="A4089">
            <v>37440</v>
          </cell>
          <cell r="B4089" t="str">
            <v>TE DE SERVICO, PEAD PE 100, DE 63 X 20 MM, PARA ELETROFUSAO</v>
          </cell>
          <cell r="C4089" t="str">
            <v>UN</v>
          </cell>
          <cell r="D4089">
            <v>115.4</v>
          </cell>
        </row>
        <row r="4090">
          <cell r="A4090">
            <v>37441</v>
          </cell>
          <cell r="B4090" t="str">
            <v>TE DE SERVICO, PEAD PE 100, DE 63 X 32 MM, PARA ELETROFUSAO</v>
          </cell>
          <cell r="C4090" t="str">
            <v>UN</v>
          </cell>
          <cell r="D4090">
            <v>115.4</v>
          </cell>
        </row>
        <row r="4091">
          <cell r="A4091">
            <v>37442</v>
          </cell>
          <cell r="B4091" t="str">
            <v>TE DE SERVICO, PEAD PE 100, DE 63 X 63 MM, PARA ELETROFUSAO</v>
          </cell>
          <cell r="C4091" t="str">
            <v>UN</v>
          </cell>
          <cell r="D4091">
            <v>139</v>
          </cell>
        </row>
        <row r="4092">
          <cell r="A4092">
            <v>37443</v>
          </cell>
          <cell r="B4092" t="str">
            <v>TE DE SERVICO, PEAD PE 100, DE 125 X 20 MM, PARA ELETROFUSAO</v>
          </cell>
          <cell r="C4092" t="str">
            <v>UN</v>
          </cell>
          <cell r="D4092">
            <v>145.38999999999999</v>
          </cell>
        </row>
        <row r="4093">
          <cell r="A4093">
            <v>37444</v>
          </cell>
          <cell r="B4093" t="str">
            <v>TE DE SERVICO, PEAD PE 100, DE 125 X 32 MM, PARA ELETROFUSAO</v>
          </cell>
          <cell r="C4093" t="str">
            <v>UN</v>
          </cell>
          <cell r="D4093">
            <v>147.86000000000001</v>
          </cell>
        </row>
        <row r="4094">
          <cell r="A4094">
            <v>37445</v>
          </cell>
          <cell r="B4094" t="str">
            <v>TE DE SERVICO, PEAD PE 100, DE 125 X 63 MM, PARA ELETROFUSAO</v>
          </cell>
          <cell r="C4094" t="str">
            <v>UN</v>
          </cell>
          <cell r="D4094">
            <v>224.12</v>
          </cell>
        </row>
        <row r="4095">
          <cell r="A4095">
            <v>37446</v>
          </cell>
          <cell r="B4095" t="str">
            <v>TE DE SERVICO, PEAD PE 100, DE 200 X 20 MM, PARA ELETROFUSAO</v>
          </cell>
          <cell r="C4095" t="str">
            <v>UN</v>
          </cell>
          <cell r="D4095">
            <v>244.32</v>
          </cell>
        </row>
        <row r="4096">
          <cell r="A4096">
            <v>37447</v>
          </cell>
          <cell r="B4096" t="str">
            <v>TE DE SERVICO, PEAD PE 100, DE 200 X 32 MM, PARA ELETROFUSAO</v>
          </cell>
          <cell r="C4096" t="str">
            <v>UN</v>
          </cell>
          <cell r="D4096">
            <v>248.15</v>
          </cell>
        </row>
        <row r="4097">
          <cell r="A4097">
            <v>37448</v>
          </cell>
          <cell r="B4097" t="str">
            <v>TE DE SERVICO, PEAD PE 100, DE 200 X 63 MM, PARA ELETROFUSAO</v>
          </cell>
          <cell r="C4097" t="str">
            <v>UN</v>
          </cell>
          <cell r="D4097">
            <v>340.37</v>
          </cell>
        </row>
        <row r="4098">
          <cell r="A4098">
            <v>37449</v>
          </cell>
          <cell r="B4098" t="str">
            <v>TUBO DE CONCRETO SIMPLES, CLASSE- PS1, MACHO/FEMEA, DN 200 MM, PARA AGUAS PLUVIAIS (NBR 8890)</v>
          </cell>
          <cell r="C4098" t="str">
            <v>M</v>
          </cell>
          <cell r="D4098">
            <v>22.42</v>
          </cell>
        </row>
        <row r="4099">
          <cell r="A4099">
            <v>37450</v>
          </cell>
          <cell r="B4099" t="str">
            <v>TUBO DE CONCRETO SIMPLES, CLASSE- PS1, MACHO/FEMEA, DN 300 MM, PARA AGUAS PLUVIAIS (NBR 8890)</v>
          </cell>
          <cell r="C4099" t="str">
            <v>M</v>
          </cell>
          <cell r="D4099">
            <v>27.33</v>
          </cell>
        </row>
        <row r="4100">
          <cell r="A4100">
            <v>37451</v>
          </cell>
          <cell r="B4100" t="str">
            <v>TUBO DE CONCRETO SIMPLES, CLASSE- PS1, MACHO/FEMEA, DN 400 MM, PARA AGUAS PLUVIAIS (NBR 8890)</v>
          </cell>
          <cell r="C4100" t="str">
            <v>M</v>
          </cell>
          <cell r="D4100">
            <v>41.85</v>
          </cell>
        </row>
        <row r="4101">
          <cell r="A4101">
            <v>37452</v>
          </cell>
          <cell r="B4101" t="str">
            <v>TUBO DE CONCRETO SIMPLES, CLASSE- PS1, MACHO/FEMEA, DN 500 MM, PARA AGUAS PLUVIAIS (NBR 8890)</v>
          </cell>
          <cell r="C4101" t="str">
            <v>M</v>
          </cell>
          <cell r="D4101">
            <v>55.52</v>
          </cell>
        </row>
        <row r="4102">
          <cell r="A4102">
            <v>37453</v>
          </cell>
          <cell r="B4102" t="str">
            <v>TUBO DE CONCRETO SIMPLES, CLASSE- PS1, MACHO/FEMEA, DN 600 MM, PARA AGUAS PLUVIAIS (NBR 8890)</v>
          </cell>
          <cell r="C4102" t="str">
            <v>M</v>
          </cell>
          <cell r="D4102">
            <v>69.67</v>
          </cell>
        </row>
        <row r="4103">
          <cell r="A4103">
            <v>37454</v>
          </cell>
          <cell r="B4103" t="str">
            <v>MANGUEIRA CRISTAL, LISA, PVC TRANSPARENTE, 1/4" X1 MM</v>
          </cell>
          <cell r="C4103" t="str">
            <v>M</v>
          </cell>
          <cell r="D4103">
            <v>0.83</v>
          </cell>
        </row>
        <row r="4104">
          <cell r="A4104">
            <v>37455</v>
          </cell>
          <cell r="B4104" t="str">
            <v>MANGUEIRA CRISTAL, LISA, PVC TRANSPARENTE, 1/4" X1,5 MM</v>
          </cell>
          <cell r="C4104" t="str">
            <v>M</v>
          </cell>
          <cell r="D4104">
            <v>1.4</v>
          </cell>
        </row>
        <row r="4105">
          <cell r="A4105">
            <v>37456</v>
          </cell>
          <cell r="B4105" t="str">
            <v>MANGUEIRA CRISTAL PARA NIVEL, LISA, PVC TRANSPARENTE, 5/16" X1 MM</v>
          </cell>
          <cell r="C4105" t="str">
            <v>M</v>
          </cell>
          <cell r="D4105">
            <v>1.1299999999999999</v>
          </cell>
        </row>
        <row r="4106">
          <cell r="A4106">
            <v>37457</v>
          </cell>
          <cell r="B4106" t="str">
            <v>MANGUEIRA CRISTAL PARA NIVEL, LISA, PVC TRANSPARENTE, 3/8" X1,5 MM</v>
          </cell>
          <cell r="C4106" t="str">
            <v>M</v>
          </cell>
          <cell r="D4106">
            <v>2.14</v>
          </cell>
        </row>
        <row r="4107">
          <cell r="A4107">
            <v>37458</v>
          </cell>
          <cell r="B4107" t="str">
            <v>MANGUEIRA CRISTAL, LISA, PVC TRANSPARENTE, 1/2" X 2 MM</v>
          </cell>
          <cell r="C4107" t="str">
            <v>M</v>
          </cell>
          <cell r="D4107">
            <v>3.19</v>
          </cell>
        </row>
        <row r="4108">
          <cell r="A4108">
            <v>37459</v>
          </cell>
          <cell r="B4108" t="str">
            <v>MANGUEIRA CRISTAL, LISA, PVC TRANSPARENTE, 3/4" X 2 MM</v>
          </cell>
          <cell r="C4108" t="str">
            <v>M</v>
          </cell>
          <cell r="D4108">
            <v>4.4800000000000004</v>
          </cell>
        </row>
        <row r="4109">
          <cell r="A4109">
            <v>37460</v>
          </cell>
          <cell r="B4109" t="str">
            <v>MANGUEIRA CRISTAL TRANCADA, PVC COM REFORCO, PRESSAO DE TRABALHO (PT) 250 LBS/POL2, DE 1" X *3,4* MM</v>
          </cell>
          <cell r="C4109" t="str">
            <v>M</v>
          </cell>
          <cell r="D4109">
            <v>10.88</v>
          </cell>
        </row>
        <row r="4110">
          <cell r="A4110">
            <v>37461</v>
          </cell>
          <cell r="B4110" t="str">
            <v>MANGUEIRA CRISTAL TRANCADA, PVC COM REFORCO, COM PRESSAO DE TRABALHO (PT) 250 LBS/POL2, DE 3/4" X *2,8* MM</v>
          </cell>
          <cell r="C4110" t="str">
            <v>M</v>
          </cell>
          <cell r="D4110">
            <v>7.97</v>
          </cell>
        </row>
        <row r="4111">
          <cell r="A4111">
            <v>37476</v>
          </cell>
          <cell r="B4111" t="str">
            <v>ADUELA/GALERIA DE CONCRETO ARMADO, SECAO RETANGULAR 1.50 X 1.50 M (L X A), C = 1.00 M, E = 20 CM</v>
          </cell>
          <cell r="C4111" t="str">
            <v>UN</v>
          </cell>
          <cell r="D4111">
            <v>1852.84</v>
          </cell>
        </row>
        <row r="4112">
          <cell r="A4112">
            <v>37477</v>
          </cell>
          <cell r="B4112" t="str">
            <v>ADUELA/GALERIA DE CONCRETO ARMADO, SECAO RETANGULAR 2.50 X 2.50 M (L X A), C = 1.00 M, E = 20 CM</v>
          </cell>
          <cell r="C4112" t="str">
            <v>UN</v>
          </cell>
          <cell r="D4112">
            <v>3207.52</v>
          </cell>
        </row>
        <row r="4113">
          <cell r="A4113">
            <v>37478</v>
          </cell>
          <cell r="B4113" t="str">
            <v>ADUELA/GALERIA DE CONCRETO ARMADO, SECAO RETANGULAR 2.00 X 2.00 M (L X A), C = 1.00 M, E = 20 CM</v>
          </cell>
          <cell r="C4113" t="str">
            <v>UN</v>
          </cell>
          <cell r="D4113">
            <v>2621.2800000000002</v>
          </cell>
        </row>
        <row r="4114">
          <cell r="A4114">
            <v>37479</v>
          </cell>
          <cell r="B4114" t="str">
            <v>ADUELA/GALERIA DE CONCRETO ARMADO, SECAO RETANGULAR 3.00 X 3.00 M (L X A), C = 1.00 M, E = 20 CM</v>
          </cell>
          <cell r="C4114" t="str">
            <v>UN</v>
          </cell>
          <cell r="D4114">
            <v>4010.64</v>
          </cell>
        </row>
        <row r="4115">
          <cell r="A4115">
            <v>37514</v>
          </cell>
          <cell r="B4115" t="str">
            <v>MINICARREGADEIRA SOBRE RODAS, POTENCIA LIQUIDA DE *47* HP, CAPACIDADE NOMINAL DE OPERACAO DE *646* KG</v>
          </cell>
          <cell r="C4115" t="str">
            <v>UN</v>
          </cell>
          <cell r="D4115">
            <v>130000</v>
          </cell>
        </row>
        <row r="4116">
          <cell r="A4116">
            <v>37515</v>
          </cell>
          <cell r="B4116" t="str">
            <v>MANIPULADOR TELESCOPICO, POTENCIA DE 85 HP, CAPACIDADE DE CARGA DE 3.500 KG, ALTURA MAXIMA DE ELEVACAO DE 12,3 M</v>
          </cell>
          <cell r="C4116" t="str">
            <v>UN</v>
          </cell>
          <cell r="D4116">
            <v>378500</v>
          </cell>
        </row>
        <row r="4117">
          <cell r="A4117">
            <v>37518</v>
          </cell>
          <cell r="B4117" t="str">
            <v>PORTA DE ENROLAR MANUAL COMPLETA, PERFIL MEIA CANA CEGA, EM ACO GALVANIZADO COM PINTURA ELETROSTATICA, CHAPA NUMERO 24 " (SEM INSTALACAO)</v>
          </cell>
          <cell r="C4117" t="str">
            <v>M2</v>
          </cell>
          <cell r="D4117">
            <v>319.14</v>
          </cell>
        </row>
        <row r="4118">
          <cell r="A4118">
            <v>37519</v>
          </cell>
          <cell r="B4118" t="str">
            <v>MINICARREGADEIRA SOBRE RODAS, POTENCIA LIQUIDA DE *72* HP, CAPACIDADE NOMINAL DE OPERACAO DE *1200* KG</v>
          </cell>
          <cell r="C4118" t="str">
            <v>UN</v>
          </cell>
          <cell r="D4118">
            <v>200628.14</v>
          </cell>
        </row>
        <row r="4119">
          <cell r="A4119">
            <v>37520</v>
          </cell>
          <cell r="B4119" t="str">
            <v>MINIESCAVADEIRA SOBRE ESTEIRAS, POTENCIA LIQUIDA DE *30* HP, PESO OPERACIONAL DE *3.500* KG</v>
          </cell>
          <cell r="C4119" t="str">
            <v>UN</v>
          </cell>
          <cell r="D4119">
            <v>197339.15</v>
          </cell>
        </row>
        <row r="4120">
          <cell r="A4120">
            <v>37521</v>
          </cell>
          <cell r="B4120" t="str">
            <v>MINIESCAVADEIRA SOBRE ESTEIRAS, POTENCIA LIQUIDA DE *42* HP, PESO OPERACIONAL DE *4.500* KG</v>
          </cell>
          <cell r="C4120" t="str">
            <v>UN</v>
          </cell>
          <cell r="D4120">
            <v>240753.77</v>
          </cell>
        </row>
        <row r="4121">
          <cell r="A4121">
            <v>37522</v>
          </cell>
          <cell r="B4121" t="str">
            <v>MINIESCAVADEIRA SOBRE ESTEIRAS, POTENCIA LIQUIDA DE *42* HP, PESO OPERACIONAL DE *5.300* KG</v>
          </cell>
          <cell r="C4121" t="str">
            <v>UN</v>
          </cell>
          <cell r="D4121">
            <v>247997.03</v>
          </cell>
        </row>
        <row r="4122">
          <cell r="A4122">
            <v>37523</v>
          </cell>
          <cell r="B4122" t="str">
            <v>MANIPULADOR TELESCOPICO, POTENCIA DE 101 HP, CAPACIDADE DE CARGA DE 3.500 KG, ALTURA MAXIMA DE ELEVACAO DE 12 M</v>
          </cell>
          <cell r="C4122" t="str">
            <v>UN</v>
          </cell>
          <cell r="D4122">
            <v>425734.79</v>
          </cell>
        </row>
        <row r="4123">
          <cell r="A4123">
            <v>37524</v>
          </cell>
          <cell r="B4123" t="str">
            <v>TELA PLASTICA LARANJA, TIPO TAPUME PARA SINALIZACAO, MALHA RETANGULAR, ROLO 1.20 X 50 M (L X C)</v>
          </cell>
          <cell r="C4123" t="str">
            <v>M</v>
          </cell>
          <cell r="D4123">
            <v>1.85</v>
          </cell>
        </row>
        <row r="4124">
          <cell r="A4124">
            <v>37525</v>
          </cell>
          <cell r="B4124" t="str">
            <v>TELA PLASTICA TECIDA LISTRADA BRANCA E LARANJA, TIPO GUARDA CORPO, EM POLIETILENO MONOFILADO, ROLO 1,20 X 50 M (L X C)</v>
          </cell>
          <cell r="C4124" t="str">
            <v>M</v>
          </cell>
          <cell r="D4124">
            <v>2.21</v>
          </cell>
        </row>
        <row r="4125">
          <cell r="A4125">
            <v>37526</v>
          </cell>
          <cell r="B4125" t="str">
            <v>SACO DE RAFIA PARA ENTULHO, NOVO, LISO (SEM CLICHE), *60 x 90* CM</v>
          </cell>
          <cell r="C4125" t="str">
            <v>UN</v>
          </cell>
          <cell r="D4125">
            <v>1.55</v>
          </cell>
        </row>
        <row r="4126">
          <cell r="A4126">
            <v>37527</v>
          </cell>
          <cell r="B4126" t="str">
            <v>MANGUEIRA DE INCENDIO, TIPO 2, DE 1 1/2", COMPRIMENTO = 15 M, TECIDO EM FIO DE POLIESTER E TUBO INTERNO EM BORRACHA SINTETICA, COM UNIOES ENGATE RAPIDO</v>
          </cell>
          <cell r="C4126" t="str">
            <v>UN</v>
          </cell>
          <cell r="D4126">
            <v>419.31</v>
          </cell>
        </row>
        <row r="4127">
          <cell r="A4127">
            <v>37528</v>
          </cell>
          <cell r="B4127" t="str">
            <v>MANGUEIRA DE INCENDIO, TIPO 2, DE 1 1/2", COMPRIMENTO = 20 M, TECIDO EM FIO DE POLIESTER E TUBO INTERNO EM BORRACHA SINTETICA, COM UNIOES</v>
          </cell>
          <cell r="C4127" t="str">
            <v>UN</v>
          </cell>
          <cell r="D4127">
            <v>499.94</v>
          </cell>
        </row>
        <row r="4128">
          <cell r="A4128">
            <v>37529</v>
          </cell>
          <cell r="B4128" t="str">
            <v>MANGUEIRA DE INCENDIO, TIPO 2, DE 1 1/2", COMPRIMENTO = 25 M, TECIDO EM FIO DE POLIESTER E TUBO INTERNO EM BORRACHA SINTETICA, COM UNIOES</v>
          </cell>
          <cell r="C4128" t="str">
            <v>UN</v>
          </cell>
          <cell r="D4128">
            <v>504.85</v>
          </cell>
        </row>
        <row r="4129">
          <cell r="A4129">
            <v>37530</v>
          </cell>
          <cell r="B4129" t="str">
            <v>MANGUEIRA DE INCENDIO, TIPO 2, DE 1 1/2", COMPRIMENTO = 30 M, TECIDO EM FIO DE POLIESTER E TUBO INTERNO EM BORRACHA SINTETICA, COM UNIOES</v>
          </cell>
          <cell r="C4129" t="str">
            <v>UN</v>
          </cell>
          <cell r="D4129">
            <v>659.11</v>
          </cell>
        </row>
        <row r="4130">
          <cell r="A4130">
            <v>37531</v>
          </cell>
          <cell r="B4130" t="str">
            <v>MANGUEIRA DE INCENDIO, TIPO 2, DE 2 1/2", COMPRIMENTO = 20 M, TECIDO EM FIO DE POLIESTER E TUBO INTERNO EM BORRACHA SINTETICA, COM UNIOES</v>
          </cell>
          <cell r="C4130" t="str">
            <v>UN</v>
          </cell>
          <cell r="D4130">
            <v>708.2</v>
          </cell>
        </row>
        <row r="4131">
          <cell r="A4131">
            <v>37532</v>
          </cell>
          <cell r="B4131" t="str">
            <v>EMULSAO EXPLOSIVA EM CARTUCHOS DE 2" X 24", DENSIDADE 1.15 G/CM3, INICIACAO ESPOLETA N. 8 / CORDEL</v>
          </cell>
          <cell r="C4131" t="str">
            <v>KG</v>
          </cell>
          <cell r="D4131">
            <v>8.8800000000000008</v>
          </cell>
        </row>
        <row r="4132">
          <cell r="A4132">
            <v>37533</v>
          </cell>
          <cell r="B4132" t="str">
            <v>EMULSAO EXPLOSIVA EM CARTUCHOS DE 1" X 8", DENSIDADE 1.15 G/CM3, INICIACAO ESPOLETA N. 8 / CORDEL</v>
          </cell>
          <cell r="C4132" t="str">
            <v>KG</v>
          </cell>
          <cell r="D4132">
            <v>11.73</v>
          </cell>
        </row>
        <row r="4133">
          <cell r="A4133">
            <v>37534</v>
          </cell>
          <cell r="B4133" t="str">
            <v>EMULSAO EXPLOSIVA EM CARTUCHOS DE 1" X 12", DENSIDADE 1.15 G/CM3, INICIACAO ESPOLETA N. 8 / CORDEL</v>
          </cell>
          <cell r="C4133" t="str">
            <v>KG</v>
          </cell>
          <cell r="D4133">
            <v>11.73</v>
          </cell>
        </row>
        <row r="4134">
          <cell r="A4134">
            <v>37535</v>
          </cell>
          <cell r="B4134" t="str">
            <v>EMULSAO EXPLOSIVA EM CARTUCHOS DE 1" X 24", DENSIDADE 1.15 G/CM3, INICIACAO ESPOLETA N. 8 / CORDEL</v>
          </cell>
          <cell r="C4134" t="str">
            <v>KG</v>
          </cell>
          <cell r="D4134">
            <v>11.73</v>
          </cell>
        </row>
        <row r="4135">
          <cell r="A4135">
            <v>37536</v>
          </cell>
          <cell r="B4135" t="str">
            <v>EMULSAO EXPLOSIVA EM CARTUCHOS DE 2 1/4" X 24", DENSIDADE 1.15 G/CM3, INICIACAO ESPOLETA N. 8 / CORDEL</v>
          </cell>
          <cell r="C4135" t="str">
            <v>KG</v>
          </cell>
          <cell r="D4135">
            <v>8.8800000000000008</v>
          </cell>
        </row>
        <row r="4136">
          <cell r="A4136">
            <v>37537</v>
          </cell>
          <cell r="B4136" t="str">
            <v>EMULSAO EXPLOSIVA EM CARTUCHOS DE 2 1/2" X 24", DENSIDADE 1.15 G/CM3, INICIACAO ESPOLETA N. 8 / CORDEL</v>
          </cell>
          <cell r="C4136" t="str">
            <v>KG</v>
          </cell>
          <cell r="D4136">
            <v>8.8800000000000008</v>
          </cell>
        </row>
        <row r="4137">
          <cell r="A4137">
            <v>37538</v>
          </cell>
          <cell r="B4137" t="str">
            <v>ADITIVO PLASTIFICANTE E ESTABILIZADOR PARA ARGAMASSAS DE ASSENTAMENTO E REBOCO</v>
          </cell>
          <cell r="C4137" t="str">
            <v>18L</v>
          </cell>
          <cell r="D4137">
            <v>119.17</v>
          </cell>
        </row>
        <row r="4138">
          <cell r="A4138">
            <v>37539</v>
          </cell>
          <cell r="B4138" t="str">
            <v>PLACA DE SINALIZACAO DE SEGURANCA CONTRA INCENDIO, FOTOLUMINESCENTE, RETANGULAR, *13 X 26* CM, EM PVC *2* MM ANTI-CHAMAS (SIMBOLOS, CORES E PICTOGRAMAS CONFORME NBR 13434)</v>
          </cell>
          <cell r="C4138" t="str">
            <v>UN</v>
          </cell>
          <cell r="D4138">
            <v>11.9</v>
          </cell>
        </row>
        <row r="4139">
          <cell r="A4139">
            <v>37540</v>
          </cell>
          <cell r="B4139" t="str">
            <v>PROJETOR DE ARGAMASSA, CAPACIDADE DE PROJECAO 1,5 M3/H, ALCANCE DA PROJECAO 30 ATE 60 M, MOTOR ELETRICO TRIFASICO</v>
          </cell>
          <cell r="C4139" t="str">
            <v>UN</v>
          </cell>
          <cell r="D4139">
            <v>55438.15</v>
          </cell>
        </row>
        <row r="4140">
          <cell r="A4140">
            <v>37544</v>
          </cell>
          <cell r="B4140" t="str">
            <v>MISTURADOR DE ARGAMASSA, EIXO HORIZONTAL, CAPACIDADE DE MISTURA 300 KG, MOTOR ELETRICO TRIFASICO 220/380 V, POTENCIA 5 CV</v>
          </cell>
          <cell r="C4140" t="str">
            <v>UN</v>
          </cell>
          <cell r="D4140">
            <v>9011.65</v>
          </cell>
        </row>
        <row r="4141">
          <cell r="A4141">
            <v>37545</v>
          </cell>
          <cell r="B4141" t="str">
            <v>MISTURADOR DE ARGAMASSA, EIXO HORIZONTAL, CAPACIDADE DE MISTURA 600 KG, MOTOR ELETRICO TRIFASICO 220/380 V, POTENCIA 7,5 CV</v>
          </cell>
          <cell r="C4141" t="str">
            <v>UN</v>
          </cell>
          <cell r="D4141">
            <v>10722.65</v>
          </cell>
        </row>
        <row r="4142">
          <cell r="A4142">
            <v>37546</v>
          </cell>
          <cell r="B4142" t="str">
            <v>MISTURADOR DE ARGAMASSA, EIXO HORIZONTAL, CAPACIDADE DE MISTURA 160 KG, MOTOR ELETRICO TRIFASICO 220/380 V, POTENCIA 3 CV</v>
          </cell>
          <cell r="C4142" t="str">
            <v>UN</v>
          </cell>
          <cell r="D4142">
            <v>8520.2999999999993</v>
          </cell>
        </row>
        <row r="4143">
          <cell r="A4143">
            <v>37548</v>
          </cell>
          <cell r="B4143" t="str">
            <v>PROJETOR DE ARGAMASSA, CAPACIDADE DE PROJECAO 2,0 M3/H, ALCANCE DA PROJECAO ATE 50 M, MOTOR ELETRICO TRIFASICO</v>
          </cell>
          <cell r="C4143" t="str">
            <v>UN</v>
          </cell>
          <cell r="D4143">
            <v>73482.990000000005</v>
          </cell>
        </row>
        <row r="4144">
          <cell r="A4144">
            <v>37552</v>
          </cell>
          <cell r="B4144" t="str">
            <v>ARGAMASSA INDUSTRIALIZADA PARA CHAPISCO ROLADO</v>
          </cell>
          <cell r="C4144" t="str">
            <v>KG</v>
          </cell>
          <cell r="D4144">
            <v>2.38</v>
          </cell>
        </row>
        <row r="4145">
          <cell r="A4145">
            <v>37553</v>
          </cell>
          <cell r="B4145" t="str">
            <v>ARGAMASSA INDUSTRIALIZADA PARA CHAPISCO COLANTE</v>
          </cell>
          <cell r="C4145" t="str">
            <v>KG</v>
          </cell>
          <cell r="D4145">
            <v>1.86</v>
          </cell>
        </row>
        <row r="4146">
          <cell r="A4146">
            <v>37554</v>
          </cell>
          <cell r="B4146" t="str">
            <v>ESGUICHO JATO REGULAVEL, TIPO ELKHART, ENGATE RAPIDO 1 1/2", PARA COMBATE A INCENDIO</v>
          </cell>
          <cell r="C4146" t="str">
            <v>UN</v>
          </cell>
          <cell r="D4146">
            <v>147.97</v>
          </cell>
        </row>
        <row r="4147">
          <cell r="A4147">
            <v>37555</v>
          </cell>
          <cell r="B4147" t="str">
            <v>ESGUICHO JATO REGULAVEL, TIPO ELKHART, ENGATE RAPIDO 2 1/2", PARA COMBATE A INCENDIO</v>
          </cell>
          <cell r="C4147" t="str">
            <v>UN</v>
          </cell>
          <cell r="D4147">
            <v>179.99</v>
          </cell>
        </row>
        <row r="4148">
          <cell r="A4148">
            <v>37556</v>
          </cell>
          <cell r="B4148" t="str">
            <v>PLACA DE SINALIZACAO DE SEGURANCA CONTRA INCENDIO, FOTOLUMINESCENTE, QUADRADA, *20 X 20* CM, EM PVC *2* MM ANTI-CHAMAS (SIMBOLOS, CORES E PICTOGRAMAS CONFORME NBR 13434)</v>
          </cell>
          <cell r="C4148" t="str">
            <v>UN</v>
          </cell>
          <cell r="D4148">
            <v>13.76</v>
          </cell>
        </row>
        <row r="4149">
          <cell r="A4149">
            <v>37557</v>
          </cell>
          <cell r="B4149" t="str">
            <v>PLACA DE SINALIZACAO DE SEGURANCA CONTRA INCENDIO, FOTOLUMINESCENTE, QUADRADA, *14 X 14* CM, EM PVC *2* MM ANTI-CHAMAS (SIMBOLOS, CORES E PICTOGRAMAS CONFORME NBR 13434)</v>
          </cell>
          <cell r="C4149" t="str">
            <v>UN</v>
          </cell>
          <cell r="D4149">
            <v>7.11</v>
          </cell>
        </row>
        <row r="4150">
          <cell r="A4150">
            <v>37558</v>
          </cell>
          <cell r="B4150" t="str">
            <v>PLACA DE SINALIZACAO DE SEGURANCA CONTRA INCENDIO, FOTOLUMINESCENTE, RETANGULAR, *20 X 40* CM, EM PVC *2* MM ANTI-CHAMAS (SIMBOLOS, CORES E PICTOGRAMAS CONFORME NBR 13434)</v>
          </cell>
          <cell r="C4150" t="str">
            <v>UN</v>
          </cell>
          <cell r="D4150">
            <v>22.18</v>
          </cell>
        </row>
        <row r="4151">
          <cell r="A4151">
            <v>37559</v>
          </cell>
          <cell r="B4151" t="str">
            <v>PLACA DE SINALIZACAO DE SEGURANCA CONTRA INCENDIO, FOTOLUMINESCENTE, RETANGULAR, *12 X 40* CM, EM PVC *2* MM ANTI-CHAMAS (SIMBOLOS, CORES E PICTOGRAMAS CONFORME NBR 13434)</v>
          </cell>
          <cell r="C4151" t="str">
            <v>UN</v>
          </cell>
          <cell r="D4151">
            <v>16.88</v>
          </cell>
        </row>
        <row r="4152">
          <cell r="A4152">
            <v>37560</v>
          </cell>
          <cell r="B4152" t="str">
            <v>PLACA DE SINALIZACAO DE SEGURANCA CONTRA INCENDIO - ALERTA, TRIANGULAR, BASE DE *30* CM, EM PVC *2* MM ANTI-CHAMAS (SIMBOLOS, CORES E PICTOGRAMAS CONFORME</v>
          </cell>
          <cell r="C4152" t="str">
            <v>UN</v>
          </cell>
          <cell r="D4152">
            <v>23.42</v>
          </cell>
        </row>
        <row r="4153">
          <cell r="A4153">
            <v>37561</v>
          </cell>
          <cell r="B4153" t="str">
            <v>PORTAO DE CORRER EM CHAPA TIPO PAINEL LAMBRIL QUADRADO, COM PORTA SOCIAL COMPLETA INCLUIDA, COM REQUADRO, ACABAMENTO NATURAL, COM TRILHOS E ROLDANAS</v>
          </cell>
          <cell r="C4153" t="str">
            <v>M2</v>
          </cell>
          <cell r="D4153">
            <v>504.22</v>
          </cell>
        </row>
        <row r="4154">
          <cell r="A4154">
            <v>37562</v>
          </cell>
          <cell r="B4154" t="str">
            <v>PORTAO DE CORRER EM GRADIL FIXO DE BARRA DE FERRO CHATA DE 3 X 1/4" NA VERTICAL, SEM REQUADRO, ACABAMENTO NATURAL, COM TRILHOS E ROLDANAS</v>
          </cell>
          <cell r="C4154" t="str">
            <v>M2</v>
          </cell>
          <cell r="D4154">
            <v>323.39999999999998</v>
          </cell>
        </row>
        <row r="4155">
          <cell r="A4155">
            <v>37563</v>
          </cell>
          <cell r="B4155" t="str">
            <v>PORTAO BASCULANTE, MANUAL, EM CHAPA TIPO LAMBRIL QUADRADO, COM REQUADRO, ACABAMENTO NATURAL</v>
          </cell>
          <cell r="C4155" t="str">
            <v>M2</v>
          </cell>
          <cell r="D4155">
            <v>347.09</v>
          </cell>
        </row>
        <row r="4156">
          <cell r="A4156">
            <v>37585</v>
          </cell>
          <cell r="B4156" t="str">
            <v>PORTINHOLA DE ABRIR EM ALUMINIO DE 60 X 80 CM, VENEZIANA VENTILADA 1 FOLHA, ACABAMENTO ANODIZADO NATURAL</v>
          </cell>
          <cell r="C4156" t="str">
            <v>UN</v>
          </cell>
          <cell r="D4156">
            <v>331.35</v>
          </cell>
        </row>
        <row r="4157">
          <cell r="A4157">
            <v>37586</v>
          </cell>
          <cell r="B4157" t="str">
            <v>PINO DE ACO COM ARRUELA CONICA, DIAMETRO ARRUELA = *23* MM E COMP HASTE = *27* MM (ACAO INDIRETA)</v>
          </cell>
          <cell r="C4157" t="str">
            <v>CENTO</v>
          </cell>
          <cell r="D4157">
            <v>54.22</v>
          </cell>
        </row>
        <row r="4158">
          <cell r="A4158">
            <v>37587</v>
          </cell>
          <cell r="B4158" t="str">
            <v>MISTURADOR MONOCOMANDO PARA CHUVEIRO, BASE BRUTA E ACABAMENTO CROMADO</v>
          </cell>
          <cell r="C4158" t="str">
            <v>UN</v>
          </cell>
          <cell r="D4158">
            <v>215.76</v>
          </cell>
        </row>
        <row r="4159">
          <cell r="A4159">
            <v>37588</v>
          </cell>
          <cell r="B4159" t="str">
            <v>VALVULA EM METAL CROMADO PARA TANQUE, 1.1/2 " SEM LADRAO</v>
          </cell>
          <cell r="C4159" t="str">
            <v>UN</v>
          </cell>
          <cell r="D4159">
            <v>20.29</v>
          </cell>
        </row>
        <row r="4160">
          <cell r="A4160">
            <v>37589</v>
          </cell>
          <cell r="B4160" t="str">
            <v>TANQUE SIMPLES EM MARMORE SINTETICO COM COLUNA, CAPACIDADE *22* L, *60 X 46* CM</v>
          </cell>
          <cell r="C4160" t="str">
            <v>UN</v>
          </cell>
          <cell r="D4160">
            <v>175.25</v>
          </cell>
        </row>
        <row r="4161">
          <cell r="A4161">
            <v>37590</v>
          </cell>
          <cell r="B4161" t="str">
            <v>SUPORTE MAO-FRANCESA EM ACO, ABAS IGUAIS 30 CM, CAPACIDADE MINIMA 60 KG, BRANCO</v>
          </cell>
          <cell r="C4161" t="str">
            <v>UN</v>
          </cell>
          <cell r="D4161">
            <v>21.53</v>
          </cell>
        </row>
        <row r="4162">
          <cell r="A4162">
            <v>37591</v>
          </cell>
          <cell r="B4162" t="str">
            <v>SUPORTE MAO-FRANCESA EM ACO, ABAS IGUAIS 40 CM, CAPACIDADE MINIMA 70 KG, BRANCO</v>
          </cell>
          <cell r="C4162" t="str">
            <v>UN</v>
          </cell>
          <cell r="D4162">
            <v>29.95</v>
          </cell>
        </row>
        <row r="4163">
          <cell r="A4163">
            <v>37592</v>
          </cell>
          <cell r="B4163" t="str">
            <v>BLOCO CERAMICO DE VEDACAO COM FUROS NA VERTICAL, 9 X 19 X 39 CM - 4,5 MPA (NBR 15270)</v>
          </cell>
          <cell r="C4163" t="str">
            <v>UN</v>
          </cell>
          <cell r="D4163">
            <v>1.17</v>
          </cell>
        </row>
        <row r="4164">
          <cell r="A4164">
            <v>37593</v>
          </cell>
          <cell r="B4164" t="str">
            <v>BLOCO CERAMICO DE VEDACAO COM FUROS NA VERTICAL, 14 X 19 X 39 CM - 4,5 MPA (NBR 15270)</v>
          </cell>
          <cell r="C4164" t="str">
            <v>UN</v>
          </cell>
          <cell r="D4164">
            <v>1.57</v>
          </cell>
        </row>
        <row r="4165">
          <cell r="A4165">
            <v>37594</v>
          </cell>
          <cell r="B4165" t="str">
            <v>BLOCO CERAMICO DE VEDACAO COM FUROS NA VERTICAL, 19 X 19 X 39 CM - 4,5 MPA (NBR 15270)</v>
          </cell>
          <cell r="C4165" t="str">
            <v>UN</v>
          </cell>
          <cell r="D4165">
            <v>1.92</v>
          </cell>
        </row>
        <row r="4166">
          <cell r="A4166">
            <v>37595</v>
          </cell>
          <cell r="B4166" t="str">
            <v>ARGAMASSA COLANTE TIPO ACIII</v>
          </cell>
          <cell r="C4166" t="str">
            <v>KG</v>
          </cell>
          <cell r="D4166">
            <v>1.68</v>
          </cell>
        </row>
        <row r="4167">
          <cell r="A4167">
            <v>37596</v>
          </cell>
          <cell r="B4167" t="str">
            <v>ARGAMASSA COLANTE TIPO ACIII E</v>
          </cell>
          <cell r="C4167" t="str">
            <v>KG</v>
          </cell>
          <cell r="D4167">
            <v>2.4900000000000002</v>
          </cell>
        </row>
        <row r="4168">
          <cell r="A4168">
            <v>37597</v>
          </cell>
          <cell r="B4168" t="str">
            <v>BATE-ESTACAS POR GRAVIDADE, POTENCIA160 HP, PESO DO MARTELO ATE 3 TONELADAS</v>
          </cell>
          <cell r="C4168" t="str">
            <v>UN</v>
          </cell>
          <cell r="D4168">
            <v>235625</v>
          </cell>
        </row>
        <row r="4169">
          <cell r="A4169">
            <v>37598</v>
          </cell>
          <cell r="B4169" t="str">
            <v>CONJUNTO MONTADO ESTOPIM COM ESPOLETA COMUM NUMERO 8, COM CABECA ACENDEDORA, 1,5 M</v>
          </cell>
          <cell r="C4169" t="str">
            <v>UN</v>
          </cell>
          <cell r="D4169">
            <v>19.68</v>
          </cell>
        </row>
        <row r="4170">
          <cell r="A4170">
            <v>37599</v>
          </cell>
          <cell r="B4170" t="str">
            <v>ACESSORIO INICIADOR NAO ELETRICO, TUBO DE 6 M, TEMPO DE RETARDO DE *160* MS</v>
          </cell>
          <cell r="C4170" t="str">
            <v>UN</v>
          </cell>
          <cell r="D4170">
            <v>50.41</v>
          </cell>
        </row>
        <row r="4171">
          <cell r="A4171">
            <v>37600</v>
          </cell>
          <cell r="B4171" t="str">
            <v>ACESSORIO DE LIGACAO NAO ELETRICO, TUBO DE 6 M</v>
          </cell>
          <cell r="C4171" t="str">
            <v>UN</v>
          </cell>
          <cell r="D4171">
            <v>54.16</v>
          </cell>
        </row>
        <row r="4172">
          <cell r="A4172">
            <v>37601</v>
          </cell>
          <cell r="B4172" t="str">
            <v>CORDEL DETONANTE, NP 05 G/M</v>
          </cell>
          <cell r="C4172" t="str">
            <v>M</v>
          </cell>
          <cell r="D4172">
            <v>4.37</v>
          </cell>
        </row>
        <row r="4173">
          <cell r="A4173">
            <v>37623</v>
          </cell>
          <cell r="B4173" t="str">
            <v>OPERADOR DE BETONEIRA ESTACIONARIA/MISTURADOR (COLETADO CAIXA)</v>
          </cell>
          <cell r="C4173" t="str">
            <v>H</v>
          </cell>
          <cell r="D4173">
            <v>10.029999999999999</v>
          </cell>
        </row>
        <row r="4174">
          <cell r="A4174">
            <v>37712</v>
          </cell>
          <cell r="B4174" t="str">
            <v>TELA ARAME GALVANIZADO REVESTIDO COM PVC, MALHA HEXAGONAL DUPLA TORCAO, 8 X 10 CM (ZN/AL + PVC), FIO *2,4* MM</v>
          </cell>
          <cell r="C4174" t="str">
            <v>M2</v>
          </cell>
          <cell r="D4174">
            <v>38.47</v>
          </cell>
        </row>
        <row r="4175">
          <cell r="A4175">
            <v>37727</v>
          </cell>
          <cell r="B4175" t="str">
            <v>CARROCERIA FIXA ABERTA DE MADEIRA PARA TRANSPORTE GERAL DE CARGA SECA DIMENSOES APROXIMADAS 2,25 X 4,10 X 0,50 M (INCLUI MONTAGEM, NAO INCLUI CAMINHAO)</v>
          </cell>
          <cell r="C4175" t="str">
            <v>UN</v>
          </cell>
          <cell r="D4175">
            <v>8000</v>
          </cell>
        </row>
        <row r="4176">
          <cell r="A4176">
            <v>37728</v>
          </cell>
          <cell r="B4176" t="str">
            <v>CARROCERIA FIXA ABERTA DE MADEIRA PARA TRANSPORTE GERAL DE CARGA SECA DIMENSOES APROXIMADAS 2,5 X 5,5 X 0,50 M (INCLUI MONTAGEM, NAO INCLUI CAMINHAO)</v>
          </cell>
          <cell r="C4176" t="str">
            <v>UN</v>
          </cell>
          <cell r="D4176">
            <v>10853.14</v>
          </cell>
        </row>
        <row r="4177">
          <cell r="A4177">
            <v>37729</v>
          </cell>
          <cell r="B4177" t="str">
            <v>CARROCERIA FIXA ABERTA DE MADEIRA PARA TRANSPORTE GERAL DE CARGA SECA DIMENSOES APROXIMADAS 2,5 X 6,00 X 0,50 M (INCLUI MONTAGEM, NAO INCLUI CAMINHAO)</v>
          </cell>
          <cell r="C4177" t="str">
            <v>UN</v>
          </cell>
          <cell r="D4177">
            <v>11748.25</v>
          </cell>
        </row>
        <row r="4178">
          <cell r="A4178">
            <v>37730</v>
          </cell>
          <cell r="B4178" t="str">
            <v>CARROCERIA FIXA ABERTA DE MADEIRA PARA TRANSPORTE GERAL DE CARGA SECA DIMENSOES APROXIMADAS 2,5 X 6,5 X 0,50 M (INCLUI MONTAGEM, NAO INCLUI CAMINHAO)</v>
          </cell>
          <cell r="C4178" t="str">
            <v>UN</v>
          </cell>
          <cell r="D4178">
            <v>12643.35</v>
          </cell>
        </row>
        <row r="4179">
          <cell r="A4179">
            <v>37731</v>
          </cell>
          <cell r="B4179" t="str">
            <v>CARROCERIA FIXA ABERTA DE MADEIRA PARA TRANSPORTE GERAL DE CARGA SECA DIMENSOES APROXIMADAS 2,5 X 7,00 X 0,50 M (INCLUI MONTAGEM, NAO INCLUI CAMINHAO)</v>
          </cell>
          <cell r="C4179" t="str">
            <v>UN</v>
          </cell>
          <cell r="D4179">
            <v>13538.46</v>
          </cell>
        </row>
        <row r="4180">
          <cell r="A4180">
            <v>37732</v>
          </cell>
          <cell r="B4180" t="str">
            <v>CARROCERIA FIXA ABERTA DE MADEIRA PARA TRANSPORTE GERAL DE CARGA SECA DIMENSOES APROXIMADAS 2,5 X 7,5 X 0,50 M (INCLUI MONTAGEM, NAO INCLUI CAMINHAO)</v>
          </cell>
          <cell r="C4180" t="str">
            <v>UN</v>
          </cell>
          <cell r="D4180">
            <v>15440.55</v>
          </cell>
        </row>
        <row r="4181">
          <cell r="A4181">
            <v>37733</v>
          </cell>
          <cell r="B4181" t="str">
            <v>CACAMBA METALICA BASCULANTE COM CAPACIDADE DE 6 M3 (INCLUI MONTAGEM, NAO INCLUI CAMINHAO)</v>
          </cell>
          <cell r="C4181" t="str">
            <v>UN</v>
          </cell>
          <cell r="D4181">
            <v>25734.26</v>
          </cell>
        </row>
        <row r="4182">
          <cell r="A4182">
            <v>37734</v>
          </cell>
          <cell r="B4182" t="str">
            <v>CACAMBA METALICA BASCULANTE COM CAPACIDADE DE 10 M3 (INCLUI MONTAGEM, NAO INCLUI CAMINHAO)</v>
          </cell>
          <cell r="C4182" t="str">
            <v>UN</v>
          </cell>
          <cell r="D4182">
            <v>34321.67</v>
          </cell>
        </row>
        <row r="4183">
          <cell r="A4183">
            <v>37735</v>
          </cell>
          <cell r="B4183" t="str">
            <v>CACAMBA METALICA BASCULANTE COM CAPACIDADE DE 8 M3 (INCLUI MONTAGEM, NAO INCLUI CAMINHAO)</v>
          </cell>
          <cell r="C4183" t="str">
            <v>UN</v>
          </cell>
          <cell r="D4183">
            <v>31009.79</v>
          </cell>
        </row>
        <row r="4184">
          <cell r="A4184">
            <v>37736</v>
          </cell>
          <cell r="B4184" t="str">
            <v>TANQUE DE ACO CARBONO NAO REVESTIDO, PARA TRANSPORTE DE AGUA COM CAPACIDADE DE 10 M3, COM BOMBA CENTRIFUGA POR TOMADA DE FORCA, VAZAO MAXIMA *75* M3/H (INCLUI MONTAGEM, NAO INCLUI CAMINHAO)</v>
          </cell>
          <cell r="C4184" t="str">
            <v>UN</v>
          </cell>
          <cell r="D4184">
            <v>35844</v>
          </cell>
        </row>
        <row r="4185">
          <cell r="A4185">
            <v>37737</v>
          </cell>
          <cell r="B4185" t="str">
            <v>TANQUE DE ACO PARA TRANSPORTE DE AGUA COM CAPACIDADE DE 8 M3 (INCLUI MONTAGEM, NAO INCLUI CAMINHAO)</v>
          </cell>
          <cell r="C4185" t="str">
            <v>UN</v>
          </cell>
          <cell r="D4185">
            <v>23796.1</v>
          </cell>
        </row>
        <row r="4186">
          <cell r="A4186">
            <v>37738</v>
          </cell>
          <cell r="B4186" t="str">
            <v>TANQUE DE ACO PARA TRANSPORTE DE AGUA COM CAPACIDADE DE 6 M3 (INCLUI MONTAGEM, NAO INCLUI CAMINHAO)</v>
          </cell>
          <cell r="C4186" t="str">
            <v>UN</v>
          </cell>
          <cell r="D4186">
            <v>29909.96</v>
          </cell>
        </row>
        <row r="4187">
          <cell r="A4187">
            <v>37739</v>
          </cell>
          <cell r="B4187" t="str">
            <v>TANQUE DE ACO PARA TRANSPORTE DE AGUA COM CAPACIDADE DE 14 M3 (INCLUI MONTAGEM, NAO INCLUI CAMINHAO)</v>
          </cell>
          <cell r="C4187" t="str">
            <v>UN</v>
          </cell>
          <cell r="D4187">
            <v>44115.69</v>
          </cell>
        </row>
        <row r="4188">
          <cell r="A4188">
            <v>37740</v>
          </cell>
          <cell r="B4188" t="str">
            <v>TANQUE DE ACO PARA TRANSPORTE DE AGUA COM CAPACIDADE DE 4 M3 (INCLUI MONTAGEM, NAO INCLUI CAMINHAO)</v>
          </cell>
          <cell r="C4188" t="str">
            <v>UN</v>
          </cell>
          <cell r="D4188">
            <v>25174.71</v>
          </cell>
        </row>
        <row r="4189">
          <cell r="A4189">
            <v>37741</v>
          </cell>
          <cell r="B4189" t="str">
            <v>SEMIRREBOQUE COM TRES EIXOS, PARA TRANSPORTE DE CARGA SECA, DIMENSOES APROXIMADAS 2,60 X 12,50 X 0,50 M (NAO INCLUI CAVALO MECANICO)</v>
          </cell>
          <cell r="C4189" t="str">
            <v>UN</v>
          </cell>
          <cell r="D4189">
            <v>90853.14</v>
          </cell>
        </row>
        <row r="4190">
          <cell r="A4190">
            <v>37743</v>
          </cell>
          <cell r="B4190" t="str">
            <v>SEMIRREBOQUE COM DOIS EIXOS EM TANDEM TIPO BASCULANTE COM CACAMBA METALICA 14 M3  (INCLUI MONTAGEM, NAO INCLUI CAVALO MECANICO)</v>
          </cell>
          <cell r="C4190" t="str">
            <v>UN</v>
          </cell>
          <cell r="D4190">
            <v>99916.08</v>
          </cell>
        </row>
        <row r="4191">
          <cell r="A4191">
            <v>37744</v>
          </cell>
          <cell r="B4191" t="str">
            <v>SEMIRREBOQUE COM TRES EIXOS EM TANDEM TIPO BASCULANTE COM CACAMBA METALICA 18 M3 (INCLUI MONTAGEM, NAO INCLUI CAVALO MECANICO)</v>
          </cell>
          <cell r="C4191" t="str">
            <v>UN</v>
          </cell>
          <cell r="D4191">
            <v>117482.51</v>
          </cell>
        </row>
        <row r="4192">
          <cell r="A4192">
            <v>37745</v>
          </cell>
          <cell r="B4192" t="str">
            <v>CAMINHAO TOCO, PESO BRUTO TOTAL 13000 KG, CARGA UTIL MAXIMA 7925 KG, DISTANCIA ENTRE EIXOS 4,80 M, POTENCIA 189 CV (INCLUI CABINE E CHASSI, NAO INCLUI CARROCERIA)</v>
          </cell>
          <cell r="C4192" t="str">
            <v>UN</v>
          </cell>
          <cell r="D4192">
            <v>165000</v>
          </cell>
        </row>
        <row r="4193">
          <cell r="A4193">
            <v>37746</v>
          </cell>
          <cell r="B4193" t="str">
            <v>CAMINHAO TOCO, PESO BRUTO TOTAL 9000 KG, CARGA UTIL MAXIMA 5940 KG, DISTANCIA ENTRE EIXOS 3,69 M, POTENCIA 177 CV (INCLUI CABINE E CHASSI, NAO INCLUI CARROCERIA)</v>
          </cell>
          <cell r="C4193" t="str">
            <v>UN</v>
          </cell>
          <cell r="D4193">
            <v>148265.01999999999</v>
          </cell>
        </row>
        <row r="4194">
          <cell r="A4194">
            <v>37747</v>
          </cell>
          <cell r="B4194" t="str">
            <v>CAMINHAO TRUCADO, PESO BRUTO TOTAL 23000 KG, CARGA UTIL MAXIMA 15935 KG, DISTANCIA ENTRE EIXOS 4,80 M, POTENCIA 230 CV (INCLUI CABINE E CHASSI, NAO INCLUI CARROCERIA)</v>
          </cell>
          <cell r="C4194" t="str">
            <v>UN</v>
          </cell>
          <cell r="D4194">
            <v>214238.92</v>
          </cell>
        </row>
        <row r="4195">
          <cell r="A4195">
            <v>37748</v>
          </cell>
          <cell r="B4195" t="str">
            <v>CAMINHAO TOCO, PESO BRUTO TOTAL 14300 KG, CARGA UTIL MAXIMA 9710 KG, DISTANCIA ENTRE EIXOS 3,56 M, POTENCIA 185 CV (INCLUI CABINE E CHASSI, NAO INCLUI CARROCERIA)</v>
          </cell>
          <cell r="C4195" t="str">
            <v>UN</v>
          </cell>
          <cell r="D4195">
            <v>175416.92</v>
          </cell>
        </row>
        <row r="4196">
          <cell r="A4196">
            <v>37749</v>
          </cell>
          <cell r="B4196" t="str">
            <v>CAMINHAO TRUCADO, PESO BRUTO TOTAL 23000 KG, CARGA UTIL MAXIMA 16360 KG, CABINE ESTENDIDA, DISTANCIA ENTRE EIXOS 3,56 M, POTENCIA 275 CV (INCLUI CABINE E CHASSI, NAO INCLUI CARROCERIA)</v>
          </cell>
          <cell r="C4196" t="str">
            <v>UN</v>
          </cell>
          <cell r="D4196">
            <v>223481.01</v>
          </cell>
        </row>
        <row r="4197">
          <cell r="A4197">
            <v>37750</v>
          </cell>
          <cell r="B4197" t="str">
            <v>CAMINHAO TOCO, PESO BRUTO TOTAL 9600 KG, CARGA UTIL MAXIMA 6110 KG, DISTANCIA ENTRE EIXOS 3,70 M, POTENCIA 156 CV (INCLUI CABINE E CHASSI, NAO INCLUI CARROCERIA)</v>
          </cell>
          <cell r="C4197" t="str">
            <v>UN</v>
          </cell>
          <cell r="D4197">
            <v>147742.88</v>
          </cell>
        </row>
        <row r="4198">
          <cell r="A4198">
            <v>37751</v>
          </cell>
          <cell r="B4198" t="str">
            <v>CAMINHAO TRUCADO, PESO BRUTO TOTAL 23000 KG, CARGA UTIL MAXIMA 16190 KG, DISTANCIA ENTRE EIXOS 3,60 M, POTENCIA 286 CV (INCLUI CABINE E CHASSI, NAO INCLUI CARROCERIA)</v>
          </cell>
          <cell r="C4198" t="str">
            <v>UN</v>
          </cell>
          <cell r="D4198">
            <v>226091.77</v>
          </cell>
        </row>
        <row r="4199">
          <cell r="A4199">
            <v>37752</v>
          </cell>
          <cell r="B4199" t="str">
            <v>CAMINHAO TOCO, PESO BRUTO TOTAL 16000 KG, CARGA UTIL MAXIMA 11130 KG, DISTANCIA ENTRE EIXOS 5,36 M, POTENCIA 185 CV (INCLUI CABINE E CHASSI, NAO INCLUI CARROCERIA)</v>
          </cell>
          <cell r="C4199" t="str">
            <v>UN</v>
          </cell>
          <cell r="D4199">
            <v>183954.11</v>
          </cell>
        </row>
        <row r="4200">
          <cell r="A4200">
            <v>37753</v>
          </cell>
          <cell r="B4200" t="str">
            <v>CAMINHAO TOCO, PESO BRUTO TOTAL 9600 KG, CARGA UTIL MAXIMA 6200 KG, DISTANCIA ENTRE EIXOS 3,10 M, POTENCIA 156 CV (INCLUI CABINE E CHASSI, NAO INCLUI CARROCERIA)</v>
          </cell>
          <cell r="C4200" t="str">
            <v>UN</v>
          </cell>
          <cell r="D4200">
            <v>147220.72</v>
          </cell>
        </row>
        <row r="4201">
          <cell r="A4201">
            <v>37754</v>
          </cell>
          <cell r="B4201" t="str">
            <v>CAMINHAO TOCO, PESO BRUTO TOTAL 14300 KG, CARGA UTIL MAXIMA 9590 KG, DISTANCIA ENTRE EIXOS 4,76 M, POTENCIA 185 CV (INCLUI CABINE E CHASSI, NAO INCLUI CARROCERIA)</v>
          </cell>
          <cell r="C4201" t="str">
            <v>UN</v>
          </cell>
          <cell r="D4201">
            <v>172310.12</v>
          </cell>
        </row>
        <row r="4202">
          <cell r="A4202">
            <v>37755</v>
          </cell>
          <cell r="B4202" t="str">
            <v>CAMINHAO TRUCADO, PESO BRUTO TOTAL 22000 KG, CARGA UTIL MAXIMA 15350 KG, DISTANCIA ENTRE EIXOS 5,17 M, POTENCIA 238 CV (INCLUI CABINE E CHASSI, NAO INCLUI CARROCERIA)</v>
          </cell>
          <cell r="C4202" t="str">
            <v>UN</v>
          </cell>
          <cell r="D4202">
            <v>210949.36</v>
          </cell>
        </row>
        <row r="4203">
          <cell r="A4203">
            <v>37756</v>
          </cell>
          <cell r="B4203" t="str">
            <v>CAMINHAO TOCO, PESO BRUTO TOTAL 9700 KG, CARGA UTIL MAXIMA 6360 KG, DISTANCIA ENTRE EIXOS 4,30 M, POTENCIA 160 CV (INCLUI CABINE E CHASSI, NAO INCLUI CARROCERIA)</v>
          </cell>
          <cell r="C4203" t="str">
            <v>UN</v>
          </cell>
          <cell r="D4203">
            <v>145158.22</v>
          </cell>
        </row>
        <row r="4204">
          <cell r="A4204">
            <v>37757</v>
          </cell>
          <cell r="B4204" t="str">
            <v>CAMINHAO TOCO, PESO BRUTO TOTAL 16000 KG, CARGA UTIL MAXIMA 10600 KG, DISTANCIA ENTRE EIXOS 4,80 M, POTENCIA 275 CV (INCLUI CABINE E CHASSI, NAO INCLUI CARROCERIA)</v>
          </cell>
          <cell r="C4204" t="str">
            <v>UN</v>
          </cell>
          <cell r="D4204">
            <v>202072.77</v>
          </cell>
        </row>
        <row r="4205">
          <cell r="A4205">
            <v>37758</v>
          </cell>
          <cell r="B4205" t="str">
            <v>CAMINHAO TRUCADO, PESO BRUTO TOTAL 23000 KG, CARGA UTIL MAXIMA 15378 KG, DISTANCIA ENTRE EIXOS 4,80 M, POTENCIA 326 CV (INCLUI CABINE E CHASSI, NAO INCLUI CARROCERIA)</v>
          </cell>
          <cell r="C4205" t="str">
            <v>UN</v>
          </cell>
          <cell r="D4205">
            <v>238101.27</v>
          </cell>
        </row>
        <row r="4206">
          <cell r="A4206">
            <v>37759</v>
          </cell>
          <cell r="B4206" t="str">
            <v>CAMINHAO TOCO, PESO BRUTO TOTAL 16000 KG, CARGA UTIL MAXIMA 10780 KG, DISTANCIA ENTRE EIXOS 3,56 M, POTENCIA 275 CV (INCLUI CABINE E CHASSI, NAO INCLUI CARROCERIA)</v>
          </cell>
          <cell r="C4206" t="str">
            <v>UN</v>
          </cell>
          <cell r="D4206">
            <v>202856.01</v>
          </cell>
        </row>
        <row r="4207">
          <cell r="A4207">
            <v>37760</v>
          </cell>
          <cell r="B4207" t="str">
            <v>CAMINHAO TOCO, PESO BRUTO TOTAL 16000 KG, CARGA UTIL MAXIMA 13071 KG, DISTANCIA ENTRE EIXOS 4,80 M, POTENCIA 230 CV (INCLUI CABINE E CHASSI, NAO INCLUI CARROCERIA)</v>
          </cell>
          <cell r="C4207" t="str">
            <v>UN</v>
          </cell>
          <cell r="D4207">
            <v>193718.34</v>
          </cell>
        </row>
        <row r="4208">
          <cell r="A4208">
            <v>37761</v>
          </cell>
          <cell r="B4208" t="str">
            <v>CAMINHAO TOCO, PESO BRUTO TOTAL 16000 KG, CARGA UTIL MAXIMA DE 10685 KG, DISTANCIA ENTRE EIXOS 4,8M, POTENCIA 189 CV (INCLUI CABINE E CHASSI, NAO INCLUI CARROCERIA)</v>
          </cell>
          <cell r="C4208" t="str">
            <v>UN</v>
          </cell>
          <cell r="D4208">
            <v>145158.22</v>
          </cell>
        </row>
        <row r="4209">
          <cell r="A4209">
            <v>37762</v>
          </cell>
          <cell r="B4209" t="str">
            <v>CAVALO MECANICO TRACAO 4X2, PESO BRUTO TOTAL 16000 KG, CAPACIDADE MAXIMA DE TRACAO 36000 KG, DISTANCIA ENTRE EIXOS 3,56 M, POTENCIA 286 CV (INCLUI CABINE E CHASSI, NAO INCLUI SEMIRREBOQUE)</v>
          </cell>
          <cell r="C4209" t="str">
            <v>UN</v>
          </cell>
          <cell r="D4209">
            <v>260731.86</v>
          </cell>
        </row>
        <row r="4210">
          <cell r="A4210">
            <v>37763</v>
          </cell>
          <cell r="B4210" t="str">
            <v>CAVALO MECANICO TRACAO 4X2, PESO BRUTO TOTAL 16000 KG, CAPACIDADE MAXIMA DE TRACAO 45000 KG, DISTANCIA ENTRE EIXOS 3,56 M, POTENCIA 330 CV (INCLUI CABINE E CHASSI, NAO INCLUI SEMIRREBOQUE)</v>
          </cell>
          <cell r="C4210" t="str">
            <v>UN</v>
          </cell>
          <cell r="D4210">
            <v>263898.65999999997</v>
          </cell>
        </row>
        <row r="4211">
          <cell r="A4211">
            <v>37765</v>
          </cell>
          <cell r="B4211" t="str">
            <v>CAMINHAO TOCO, PESO BRUTO TOTAL 8250 KG, CARGA UTIL MAXIMA 5110 KG, DISTANCIA ENTRE EIXOS 4,30 M, POTENCIA 162 CV (INCLUI CABINE E CHASSI, NAO INCLUI CARROCERIA)</v>
          </cell>
          <cell r="C4211" t="str">
            <v>UN</v>
          </cell>
          <cell r="D4211">
            <v>135237.34</v>
          </cell>
        </row>
        <row r="4212">
          <cell r="A4212">
            <v>37766</v>
          </cell>
          <cell r="B4212" t="str">
            <v>CAMINHAO TOCO, PESO BRUTO TOTAL 16000 KG, CARGA UTIL MAXIMA 11030 KG, DISTANCIA ENTRE EIXOS 3,56M, POTENCIA 186 CV (INCLUI CABINE E CHASSI, NAO INCLUI CARROCERIA)</v>
          </cell>
          <cell r="C4212" t="str">
            <v>UN</v>
          </cell>
          <cell r="D4212">
            <v>202855.99</v>
          </cell>
        </row>
        <row r="4213">
          <cell r="A4213">
            <v>37767</v>
          </cell>
          <cell r="B4213" t="str">
            <v>CAMINHAO TRUCADO, PESO BRUTO TOTAL 23000 KG, CARGA UTIL MAXIMA 15940 KG, DISTANCIA ENTRE EIXOS 3,60 M, POTENCIA 286 CV (INCLUI CABINE E CHASSI, NAO INCLUI CARROCERIA)</v>
          </cell>
          <cell r="C4213" t="str">
            <v>UN</v>
          </cell>
          <cell r="D4213">
            <v>226091.77</v>
          </cell>
        </row>
        <row r="4214">
          <cell r="A4214">
            <v>37768</v>
          </cell>
          <cell r="B4214" t="str">
            <v>LIMPADORA A SUCCAO, TANQUE 12000 L, BASCULAMENTO HIDRAULICO, BOMBA 12 M3/MIN 95% VACUO (INCLUI MONTAGEM, NAO INCLUI CAMINHAO)</v>
          </cell>
          <cell r="C4214" t="str">
            <v>UN</v>
          </cell>
          <cell r="D4214">
            <v>70000</v>
          </cell>
        </row>
        <row r="4215">
          <cell r="A4215">
            <v>37769</v>
          </cell>
          <cell r="B4215" t="str">
            <v>LIMPADORA DE SUCCAO, TANQUE 11000 L, BOMBA 340 M3/MIN (INCLUI MONTAGEM, NAO INCLUI CAMINHAO)</v>
          </cell>
          <cell r="C4215" t="str">
            <v>UN</v>
          </cell>
          <cell r="D4215">
            <v>99513.06</v>
          </cell>
        </row>
        <row r="4216">
          <cell r="A4216">
            <v>37770</v>
          </cell>
          <cell r="B4216" t="str">
            <v>LIMPADORA DE SUCCAO, TANQUE 5500 L, BOMBA 60M3/MIN, VACUO 500 MBAR (INCLUI MONTAGEM, NAO INCLUI CAMINHAO)</v>
          </cell>
          <cell r="C4216" t="str">
            <v>UN</v>
          </cell>
          <cell r="D4216">
            <v>168889.54</v>
          </cell>
        </row>
        <row r="4217">
          <cell r="A4217">
            <v>37771</v>
          </cell>
          <cell r="B4217" t="str">
            <v>HIDROJATEADORA PARA DESOBSTRUCAO DE REDES E GALERIAS, TANQUE 7000 L, BOMBA TRIPLEX 140 KGF/CM2 260 L/MIN ALIMENTADA POR MOTOR INDEPENDENTE A DIESEL POTENCIA 125 CV (INCLUI MONTAGEM, NAO INCLUI CAMINHAO)</v>
          </cell>
          <cell r="C4217" t="str">
            <v>UN</v>
          </cell>
          <cell r="D4217">
            <v>86585.51</v>
          </cell>
        </row>
        <row r="4218">
          <cell r="A4218">
            <v>37772</v>
          </cell>
          <cell r="B4218" t="str">
            <v>HIDROJATEADORA PARA DESOBSTRUCAO DE REDES E GALERIAS, TANQUE 7000 L, BOMBA TRIPLEX 120 KGF/CM2 128 L/MIN (INCLUI MONTAGEM, NAO INCLUI CAMINHAO)</v>
          </cell>
          <cell r="C4218" t="str">
            <v>UN</v>
          </cell>
          <cell r="D4218">
            <v>81389.539999999994</v>
          </cell>
        </row>
        <row r="4219">
          <cell r="A4219">
            <v>37773</v>
          </cell>
          <cell r="B4219" t="str">
            <v>LIMPADORA DE SUCCAO TANQUE 7000 L, BOMBA 12 M3/MIN 95% VACUO (INCLUI MONTAGEM, NAO INCLUI CAMINHAO)</v>
          </cell>
          <cell r="C4219" t="str">
            <v>UN</v>
          </cell>
          <cell r="D4219">
            <v>59441.8</v>
          </cell>
        </row>
        <row r="4220">
          <cell r="A4220">
            <v>37774</v>
          </cell>
          <cell r="B4220" t="str">
            <v>EQUIPAMENTO DE LIMPEZA COMBINADO (VACUO/ALTA PRESSAO) 95% VACUO, TANQUE 7000 L, BOMBA 140 KGF/CM2 66 L/MIN COM MOTOR INDEPENDENTE A DIESEL DE 60 CV (INCLUI MONTAGEM, NAO INCLUI CAMINHAO)</v>
          </cell>
          <cell r="C4220" t="str">
            <v>UN</v>
          </cell>
          <cell r="D4220">
            <v>134097.39000000001</v>
          </cell>
        </row>
        <row r="4221">
          <cell r="A4221">
            <v>37775</v>
          </cell>
          <cell r="B4221" t="str">
            <v>GUINDAUTO HIDRAULICO, CAPACIDADE MAXIMA DE CARGA 14340 KG, MOMENTO MAXIMO DE CARGA 42,3 TM, ALCANCE MAXIMO HORIZONTAL 16,80 M, PARA MONTAGEM SOBRE CHASSI DE CAMINHAO PBT MINIMO 23000 KG (INCLUI MONTAGEM, NAO INCLUI CAMINHAO)</v>
          </cell>
          <cell r="C4221" t="str">
            <v>UN</v>
          </cell>
          <cell r="D4221">
            <v>147875</v>
          </cell>
        </row>
        <row r="4222">
          <cell r="A4222">
            <v>37776</v>
          </cell>
          <cell r="B4222" t="str">
            <v>GUINDAUTO HIDRAULICO, CAPACIDADE MAXIMA DE CARGA 10000 KG, MOMENTO MAXIMO DE CARGA 23 TM , ALCANCE MAXIMO HORIZONTAL 11,80 M, PARA MONTAGEM SOBRE CHASSI DE CAMINHAO PBT MINIMO 15000 KG (INCLUI MONTAGEM, NAO INCLUI CAMINHAO)</v>
          </cell>
          <cell r="C4222" t="str">
            <v>UN</v>
          </cell>
          <cell r="D4222">
            <v>93884.37</v>
          </cell>
        </row>
        <row r="4223">
          <cell r="A4223">
            <v>37777</v>
          </cell>
          <cell r="B4223" t="str">
            <v>ELEVADOR DE CREMALHEIRA CABINE FECHADA 1,5 X 2,5 X 2,35 M (UMA POR TORRE), CAPACIDADE DE CARGA 1200 KG (15 PESSOAS), TORRE  24 M (16 MODULOS), FREIO DE SEGURANCA, LIMITADOR DE CARGA</v>
          </cell>
          <cell r="C4223" t="str">
            <v>UN</v>
          </cell>
          <cell r="D4223">
            <v>122959.28</v>
          </cell>
        </row>
        <row r="4224">
          <cell r="A4224">
            <v>37873</v>
          </cell>
          <cell r="B4224" t="str">
            <v>BLOCO CONCRETO ESTRUTURAL 14 X 19 X 29 CM, FBK 12 MPA  (NBR 6136)</v>
          </cell>
          <cell r="C4224" t="str">
            <v>UN</v>
          </cell>
          <cell r="D4224">
            <v>2.65</v>
          </cell>
        </row>
        <row r="4225">
          <cell r="A4225">
            <v>37947</v>
          </cell>
          <cell r="B4225" t="str">
            <v>TE PVC, SOLDAVEL, COM ROSCA NA BOLSA CENTRAL, 90 GRAUS, 25 MM X 3/4", PARA AGUA FRIA PREDIAL</v>
          </cell>
          <cell r="C4225" t="str">
            <v>UN</v>
          </cell>
          <cell r="D4225">
            <v>3.21</v>
          </cell>
        </row>
        <row r="4226">
          <cell r="A4226">
            <v>37948</v>
          </cell>
          <cell r="B4226" t="str">
            <v>TE SANITARIO, PVC, DN 40 X 40 MM, SERIE NORMAL, PARA ESGOTO PREDIAL</v>
          </cell>
          <cell r="C4226" t="str">
            <v>UN</v>
          </cell>
          <cell r="D4226">
            <v>2.63</v>
          </cell>
        </row>
        <row r="4227">
          <cell r="A4227">
            <v>37949</v>
          </cell>
          <cell r="B4227" t="str">
            <v>JOELHO PVC, SOLDAVEL, PB, 90 GRAUS, DN 40 MM, PARA ESGOTO PREDIAL</v>
          </cell>
          <cell r="C4227" t="str">
            <v>UN</v>
          </cell>
          <cell r="D4227">
            <v>1.53</v>
          </cell>
        </row>
        <row r="4228">
          <cell r="A4228">
            <v>37950</v>
          </cell>
          <cell r="B4228" t="str">
            <v>JOELHO PVC, SOLDAVEL, PB, 90 GRAUS, DN 150 MM, PARA ESGOTO PREDIAL</v>
          </cell>
          <cell r="C4228" t="str">
            <v>UN</v>
          </cell>
          <cell r="D4228">
            <v>41.82</v>
          </cell>
        </row>
        <row r="4229">
          <cell r="A4229">
            <v>37951</v>
          </cell>
          <cell r="B4229" t="str">
            <v>JOELHO PVC, SOLDAVEL, PB, 45 GRAUS, DN 40 MM, PARA ESGOTO PREDIAL</v>
          </cell>
          <cell r="C4229" t="str">
            <v>UN</v>
          </cell>
          <cell r="D4229">
            <v>1.88</v>
          </cell>
        </row>
        <row r="4230">
          <cell r="A4230">
            <v>37952</v>
          </cell>
          <cell r="B4230" t="str">
            <v>JOELHO PVC, SOLDAVEL, PB, 45 GRAUS, DN 150 MM, PARA ESGOTO PREDIAL</v>
          </cell>
          <cell r="C4230" t="str">
            <v>UN</v>
          </cell>
          <cell r="D4230">
            <v>43.36</v>
          </cell>
        </row>
        <row r="4231">
          <cell r="A4231">
            <v>37953</v>
          </cell>
          <cell r="B4231" t="str">
            <v>SELIM COMPACTO EM PVC, SEM TRAVAS,  DN 150 X 100 MM, PARA REDE COLETORA ESGOTO (NBR 10569)</v>
          </cell>
          <cell r="C4231" t="str">
            <v>UN</v>
          </cell>
          <cell r="D4231">
            <v>3.99</v>
          </cell>
        </row>
        <row r="4232">
          <cell r="A4232">
            <v>37954</v>
          </cell>
          <cell r="B4232" t="str">
            <v>SELIM COMPACTO EM PVC, SEM TRAVAS,  DN 200 X 100 MM, PARA REDE COLETORA ESGOTO (NBR 10569)</v>
          </cell>
          <cell r="C4232" t="str">
            <v>UN</v>
          </cell>
          <cell r="D4232">
            <v>7.09</v>
          </cell>
        </row>
        <row r="4233">
          <cell r="A4233">
            <v>37955</v>
          </cell>
          <cell r="B4233" t="str">
            <v>SELIM COMPACTO EM PVC, SEM TRAVAS,  DN 300 X 100 MM, PARA REDE COLETORA ESGOTO (NBR 10569)</v>
          </cell>
          <cell r="C4233" t="str">
            <v>UN</v>
          </cell>
          <cell r="D4233">
            <v>9.19</v>
          </cell>
        </row>
        <row r="4234">
          <cell r="A4234">
            <v>37956</v>
          </cell>
          <cell r="B4234" t="str">
            <v>JOELHO CPVC, SOLDAVEL, 90 GRAUS, 22 MM, PARA AGUA QUENTE</v>
          </cell>
          <cell r="C4234" t="str">
            <v>UN</v>
          </cell>
          <cell r="D4234">
            <v>3.67</v>
          </cell>
        </row>
        <row r="4235">
          <cell r="A4235">
            <v>37957</v>
          </cell>
          <cell r="B4235" t="str">
            <v>JOELHO CPVC, SOLDAVEL, 90 GRAUS, 28 MM, PARA AGUA QUENTE</v>
          </cell>
          <cell r="C4235" t="str">
            <v>UN</v>
          </cell>
          <cell r="D4235">
            <v>7.75</v>
          </cell>
        </row>
        <row r="4236">
          <cell r="A4236">
            <v>37958</v>
          </cell>
          <cell r="B4236" t="str">
            <v>JOELHO CPVC, SOLDAVEL, 90 GRAUS, 35 MM, PARA AGUA QUENTE</v>
          </cell>
          <cell r="C4236" t="str">
            <v>UN</v>
          </cell>
          <cell r="D4236">
            <v>13.43</v>
          </cell>
        </row>
        <row r="4237">
          <cell r="A4237">
            <v>37959</v>
          </cell>
          <cell r="B4237" t="str">
            <v>JOELHO CPVC, SOLDAVEL, 90 GRAUS, 42 MM, PARA AGUA QUENTE</v>
          </cell>
          <cell r="C4237" t="str">
            <v>UN</v>
          </cell>
          <cell r="D4237">
            <v>21.54</v>
          </cell>
        </row>
        <row r="4238">
          <cell r="A4238">
            <v>37960</v>
          </cell>
          <cell r="B4238" t="str">
            <v>JOELHO CPVC, SOLDAVEL, 90 GRAUS, 54 MM, PARA AGUA QUENTE</v>
          </cell>
          <cell r="C4238" t="str">
            <v>UN</v>
          </cell>
          <cell r="D4238">
            <v>46.4</v>
          </cell>
        </row>
        <row r="4239">
          <cell r="A4239">
            <v>37961</v>
          </cell>
          <cell r="B4239" t="str">
            <v>JOELHO CPVC, SOLDAVEL, 90 GRAUS, 73 MM, PARA AGUA QUENTE</v>
          </cell>
          <cell r="C4239" t="str">
            <v>UN</v>
          </cell>
          <cell r="D4239">
            <v>123.1</v>
          </cell>
        </row>
        <row r="4240">
          <cell r="A4240">
            <v>37962</v>
          </cell>
          <cell r="B4240" t="str">
            <v>JOELHO CPVC, SOLDAVEL, 90 GRAUS, 89 MM, PARA AGUA QUENTE</v>
          </cell>
          <cell r="C4240" t="str">
            <v>UN</v>
          </cell>
          <cell r="D4240">
            <v>143.04</v>
          </cell>
        </row>
        <row r="4241">
          <cell r="A4241">
            <v>37963</v>
          </cell>
          <cell r="B4241" t="str">
            <v>JOELHO CPVC, SOLDAVEL, 45 GRAUS, 15 MM, PARA AGUA QUENTE</v>
          </cell>
          <cell r="C4241" t="str">
            <v>UN</v>
          </cell>
          <cell r="D4241">
            <v>3.07</v>
          </cell>
        </row>
        <row r="4242">
          <cell r="A4242">
            <v>37964</v>
          </cell>
          <cell r="B4242" t="str">
            <v>JOELHO CPVC, SOLDAVEL, 45 GRAUS, 22 MM, PARA AGUA QUENTE</v>
          </cell>
          <cell r="C4242" t="str">
            <v>UN</v>
          </cell>
          <cell r="D4242">
            <v>5.12</v>
          </cell>
        </row>
        <row r="4243">
          <cell r="A4243">
            <v>37965</v>
          </cell>
          <cell r="B4243" t="str">
            <v>JOELHO CPVC, SOLDAVEL, 45 GRAUS, 28 MM, PARA AGUA QUENTE</v>
          </cell>
          <cell r="C4243" t="str">
            <v>UN</v>
          </cell>
          <cell r="D4243">
            <v>7.41</v>
          </cell>
        </row>
        <row r="4244">
          <cell r="A4244">
            <v>37966</v>
          </cell>
          <cell r="B4244" t="str">
            <v>JOELHO CPVC, SOLDAVEL, 45 GRAUS, 35 MM, PARA AGUA QUENTE</v>
          </cell>
          <cell r="C4244" t="str">
            <v>UN</v>
          </cell>
          <cell r="D4244">
            <v>13.43</v>
          </cell>
        </row>
        <row r="4245">
          <cell r="A4245">
            <v>37967</v>
          </cell>
          <cell r="B4245" t="str">
            <v>JOELHO CPVC, SOLDAVEL, 45 GRAUS, 42 MM, PARA AGUA QUENTE</v>
          </cell>
          <cell r="C4245" t="str">
            <v>UN</v>
          </cell>
          <cell r="D4245">
            <v>21.54</v>
          </cell>
        </row>
        <row r="4246">
          <cell r="A4246">
            <v>37968</v>
          </cell>
          <cell r="B4246" t="str">
            <v>JOELHO CPVC, SOLDAVEL, 45 GRAUS, 54 MM, PARA AGUA QUENTE</v>
          </cell>
          <cell r="C4246" t="str">
            <v>UN</v>
          </cell>
          <cell r="D4246">
            <v>47.25</v>
          </cell>
        </row>
        <row r="4247">
          <cell r="A4247">
            <v>37969</v>
          </cell>
          <cell r="B4247" t="str">
            <v>JOELHO CPVC, SOLDAVEL, 45 GRAUS, 73 MM, PARA AGUA QUENTE</v>
          </cell>
          <cell r="C4247" t="str">
            <v>UN</v>
          </cell>
          <cell r="D4247">
            <v>126.24</v>
          </cell>
        </row>
        <row r="4248">
          <cell r="A4248">
            <v>37970</v>
          </cell>
          <cell r="B4248" t="str">
            <v>JOELHO CPVC, SOLDAVEL, 45 GRAUS, 89 MM, PARA AGUA QUENTE</v>
          </cell>
          <cell r="C4248" t="str">
            <v>UN</v>
          </cell>
          <cell r="D4248">
            <v>147.26</v>
          </cell>
        </row>
        <row r="4249">
          <cell r="A4249">
            <v>37971</v>
          </cell>
          <cell r="B4249" t="str">
            <v>CURVA CPVC, 90 GRAUS, SOLDAVEL,15 MM, PARA AGUA QUENTE</v>
          </cell>
          <cell r="C4249" t="str">
            <v>UN</v>
          </cell>
          <cell r="D4249">
            <v>3.36</v>
          </cell>
        </row>
        <row r="4250">
          <cell r="A4250">
            <v>37972</v>
          </cell>
          <cell r="B4250" t="str">
            <v>CURVA CPVC, 90 GRAUS, SOLDAVEL, 22 MM, PARA AGUA QUENTE</v>
          </cell>
          <cell r="C4250" t="str">
            <v>UN</v>
          </cell>
          <cell r="D4250">
            <v>5.6</v>
          </cell>
        </row>
        <row r="4251">
          <cell r="A4251">
            <v>37973</v>
          </cell>
          <cell r="B4251" t="str">
            <v>CURVA CPVC, 90 GRAUS, SOLDAVEL, 28 MM, PARA AGUA QUENTE</v>
          </cell>
          <cell r="C4251" t="str">
            <v>UN</v>
          </cell>
          <cell r="D4251">
            <v>8.9600000000000009</v>
          </cell>
        </row>
        <row r="4252">
          <cell r="A4252">
            <v>37974</v>
          </cell>
          <cell r="B4252" t="str">
            <v>LUVA CPVC, SOLDAVEL, 22 MM, PARA AGUA QUENTE PREDIAL</v>
          </cell>
          <cell r="C4252" t="str">
            <v>UN</v>
          </cell>
          <cell r="D4252">
            <v>2.04</v>
          </cell>
        </row>
        <row r="4253">
          <cell r="A4253">
            <v>37975</v>
          </cell>
          <cell r="B4253" t="str">
            <v>LUVA CPVC, SOLDAVEL, 28 MM, PARA AGUA QUENTE PREDIAL</v>
          </cell>
          <cell r="C4253" t="str">
            <v>UN</v>
          </cell>
          <cell r="D4253">
            <v>4.1500000000000004</v>
          </cell>
        </row>
        <row r="4254">
          <cell r="A4254">
            <v>37976</v>
          </cell>
          <cell r="B4254" t="str">
            <v>LUVA CPVC, SOLDAVEL, 35 MM, PARA AGUA QUENTE PREDIAL</v>
          </cell>
          <cell r="C4254" t="str">
            <v>UN</v>
          </cell>
          <cell r="D4254">
            <v>8.52</v>
          </cell>
        </row>
        <row r="4255">
          <cell r="A4255">
            <v>37977</v>
          </cell>
          <cell r="B4255" t="str">
            <v>LUVA CPVC, SOLDAVEL, 42 MM, PARA AGUA QUENTE PREDIAL</v>
          </cell>
          <cell r="C4255" t="str">
            <v>UN</v>
          </cell>
          <cell r="D4255">
            <v>11.72</v>
          </cell>
        </row>
        <row r="4256">
          <cell r="A4256">
            <v>37978</v>
          </cell>
          <cell r="B4256" t="str">
            <v>LUVA CPVC, SOLDAVEL, 54 MM, PARA AGUA QUENTE PREDIAL</v>
          </cell>
          <cell r="C4256" t="str">
            <v>UN</v>
          </cell>
          <cell r="D4256">
            <v>23.76</v>
          </cell>
        </row>
        <row r="4257">
          <cell r="A4257">
            <v>37979</v>
          </cell>
          <cell r="B4257" t="str">
            <v>LUVA CPVC, SOLDAVEL, 73 MM, PARA AGUA QUENTE PREDIAL</v>
          </cell>
          <cell r="C4257" t="str">
            <v>UN</v>
          </cell>
          <cell r="D4257">
            <v>102.08</v>
          </cell>
        </row>
        <row r="4258">
          <cell r="A4258">
            <v>37980</v>
          </cell>
          <cell r="B4258" t="str">
            <v>LUVA CPVC, SOLDAVEL, 89 MM, PARA AGUA QUENTE PREDIAL</v>
          </cell>
          <cell r="C4258" t="str">
            <v>UN</v>
          </cell>
          <cell r="D4258">
            <v>114.72</v>
          </cell>
        </row>
        <row r="4259">
          <cell r="A4259">
            <v>37981</v>
          </cell>
          <cell r="B4259" t="str">
            <v>LUVA DE CORRER, CPVC, SOLDAVEL, 15 MM, PARA AGUA QUENTE PREDIAL</v>
          </cell>
          <cell r="C4259" t="str">
            <v>UN</v>
          </cell>
          <cell r="D4259">
            <v>4.68</v>
          </cell>
        </row>
        <row r="4260">
          <cell r="A4260">
            <v>37982</v>
          </cell>
          <cell r="B4260" t="str">
            <v>LUVA DE CORRER, CPVC, SOLDAVEL, 22 MM, PARA AGUA QUENTE PREDIAL</v>
          </cell>
          <cell r="C4260" t="str">
            <v>UN</v>
          </cell>
          <cell r="D4260">
            <v>7.1</v>
          </cell>
        </row>
        <row r="4261">
          <cell r="A4261">
            <v>37983</v>
          </cell>
          <cell r="B4261" t="str">
            <v>LUVA DE CORRER, CPVC, SOLDAVEL, 28 MM, PARA AGUA QUENTE PREDIAL</v>
          </cell>
          <cell r="C4261" t="str">
            <v>UN</v>
          </cell>
          <cell r="D4261">
            <v>9.94</v>
          </cell>
        </row>
        <row r="4262">
          <cell r="A4262">
            <v>37984</v>
          </cell>
          <cell r="B4262" t="str">
            <v>LUVA DE CORRER, CPVC, SOLDAVEL, 35 MM, PARA AGUA QUENTE PREDIAL</v>
          </cell>
          <cell r="C4262" t="str">
            <v>UN</v>
          </cell>
          <cell r="D4262">
            <v>17.18</v>
          </cell>
        </row>
        <row r="4263">
          <cell r="A4263">
            <v>37985</v>
          </cell>
          <cell r="B4263" t="str">
            <v>LUVA DE CORRER, CPVC, SOLDAVEL, 42 MM, PARA AGUA QUENTE PREDIAL</v>
          </cell>
          <cell r="C4263" t="str">
            <v>UN</v>
          </cell>
          <cell r="D4263">
            <v>24.05</v>
          </cell>
        </row>
        <row r="4264">
          <cell r="A4264">
            <v>37986</v>
          </cell>
          <cell r="B4264" t="str">
            <v>LUVA DE TRANSICAO DE CPVC X PVC, SOLDAVEL, 22 X 25 MM, PARA AGUA QUENTE</v>
          </cell>
          <cell r="C4264" t="str">
            <v>UN</v>
          </cell>
          <cell r="D4264">
            <v>1.6</v>
          </cell>
        </row>
        <row r="4265">
          <cell r="A4265">
            <v>37987</v>
          </cell>
          <cell r="B4265" t="str">
            <v>LUVA DE TRANSICAO, CPVC, SOLDAVEL, 42 MM X 1 1/2", PARA AGUA QUENTE</v>
          </cell>
          <cell r="C4265" t="str">
            <v>UN</v>
          </cell>
          <cell r="D4265">
            <v>120.05</v>
          </cell>
        </row>
        <row r="4266">
          <cell r="A4266">
            <v>37988</v>
          </cell>
          <cell r="B4266" t="str">
            <v>LUVA DE TRANSICAO, CPVC, SOLDAVEL, 54 MM X 2", PARA AGUA QUENTE PREDIAL</v>
          </cell>
          <cell r="C4266" t="str">
            <v>UN</v>
          </cell>
          <cell r="D4266">
            <v>195.82</v>
          </cell>
        </row>
        <row r="4267">
          <cell r="A4267">
            <v>37989</v>
          </cell>
          <cell r="B4267" t="str">
            <v>UNIAO, CPVC, SOLDAVEL, 15 MM, PARA AGUA QUENTE PREDIAL</v>
          </cell>
          <cell r="C4267" t="str">
            <v>UN</v>
          </cell>
          <cell r="D4267">
            <v>9.42</v>
          </cell>
        </row>
        <row r="4268">
          <cell r="A4268">
            <v>37990</v>
          </cell>
          <cell r="B4268" t="str">
            <v>UNIAO, CPVC, SOLDAVEL, 22 MM, PARA AGUA QUENTE PREDIAL</v>
          </cell>
          <cell r="C4268" t="str">
            <v>UN</v>
          </cell>
          <cell r="D4268">
            <v>10.95</v>
          </cell>
        </row>
        <row r="4269">
          <cell r="A4269">
            <v>37991</v>
          </cell>
          <cell r="B4269" t="str">
            <v>UNIAO, CPVC, SOLDAVEL, 28 MM, PARA AGUA QUENTE PREDIAL</v>
          </cell>
          <cell r="C4269" t="str">
            <v>UN</v>
          </cell>
          <cell r="D4269">
            <v>17.32</v>
          </cell>
        </row>
        <row r="4270">
          <cell r="A4270">
            <v>37992</v>
          </cell>
          <cell r="B4270" t="str">
            <v>UNIAO, CPVC, SOLDAVEL, 35 MM, PARA AGUA QUENTE PREDIAL</v>
          </cell>
          <cell r="C4270" t="str">
            <v>UN</v>
          </cell>
          <cell r="D4270">
            <v>26.46</v>
          </cell>
        </row>
        <row r="4271">
          <cell r="A4271">
            <v>37993</v>
          </cell>
          <cell r="B4271" t="str">
            <v>UNIAO, CPVC, SOLDAVEL, 42 MM, PARA AGUA QUENTE PREDIAL</v>
          </cell>
          <cell r="C4271" t="str">
            <v>UN</v>
          </cell>
          <cell r="D4271">
            <v>39.270000000000003</v>
          </cell>
        </row>
        <row r="4272">
          <cell r="A4272">
            <v>37994</v>
          </cell>
          <cell r="B4272" t="str">
            <v>UNIAO, CPVC, SOLDAVEL, 54 MM, PARA AGUA QUENTE PREDIAL</v>
          </cell>
          <cell r="C4272" t="str">
            <v>UN</v>
          </cell>
          <cell r="D4272">
            <v>94.36</v>
          </cell>
        </row>
        <row r="4273">
          <cell r="A4273">
            <v>37995</v>
          </cell>
          <cell r="B4273" t="str">
            <v>UNIAO, CPVC, SOLDAVEL, 73 MM, PARA AGUA QUENTE PREDIAL</v>
          </cell>
          <cell r="C4273" t="str">
            <v>UN</v>
          </cell>
          <cell r="D4273">
            <v>136.96</v>
          </cell>
        </row>
        <row r="4274">
          <cell r="A4274">
            <v>37996</v>
          </cell>
          <cell r="B4274" t="str">
            <v>UNIAO, CPVC, SOLDAVEL, 89 MM, PARA AGUA QUENTE PREDIAL</v>
          </cell>
          <cell r="C4274" t="str">
            <v>UN</v>
          </cell>
          <cell r="D4274">
            <v>201.94</v>
          </cell>
        </row>
        <row r="4275">
          <cell r="A4275">
            <v>37997</v>
          </cell>
          <cell r="B4275" t="str">
            <v>ADAPTADOR, CPVC, SOLDAVEL, 15 MM, PARA AGUA QUENTE</v>
          </cell>
          <cell r="C4275" t="str">
            <v>UN</v>
          </cell>
          <cell r="D4275">
            <v>5.2</v>
          </cell>
        </row>
        <row r="4276">
          <cell r="A4276">
            <v>37998</v>
          </cell>
          <cell r="B4276" t="str">
            <v>ADAPTADOR, CPVC, SOLDAVEL, 22 MM, PARA AGUA QUENTE</v>
          </cell>
          <cell r="C4276" t="str">
            <v>UN</v>
          </cell>
          <cell r="D4276">
            <v>5.39</v>
          </cell>
        </row>
        <row r="4277">
          <cell r="A4277">
            <v>37999</v>
          </cell>
          <cell r="B4277" t="str">
            <v>CURVA DE TRANSPOSICAO, CPVC, SOLDAVEL, 15 MM</v>
          </cell>
          <cell r="C4277" t="str">
            <v>UN</v>
          </cell>
          <cell r="D4277">
            <v>5.37</v>
          </cell>
        </row>
        <row r="4278">
          <cell r="A4278">
            <v>38000</v>
          </cell>
          <cell r="B4278" t="str">
            <v>CURVA DE TRANSPOSICAO, CPVC, SOLDAVEL, 22 MM</v>
          </cell>
          <cell r="C4278" t="str">
            <v>UN</v>
          </cell>
          <cell r="D4278">
            <v>7.1</v>
          </cell>
        </row>
        <row r="4279">
          <cell r="A4279">
            <v>38001</v>
          </cell>
          <cell r="B4279" t="str">
            <v>BUCHA DE REDUCAO, CPVC, SOLDAVEL, 22 X 15 MM, PARA AGUA QUENTE</v>
          </cell>
          <cell r="C4279" t="str">
            <v>UN</v>
          </cell>
          <cell r="D4279">
            <v>0.85</v>
          </cell>
        </row>
        <row r="4280">
          <cell r="A4280">
            <v>38002</v>
          </cell>
          <cell r="B4280" t="str">
            <v>BUCHA DE REDUCAO, CPVC, SOLDAVEL, 28 X 22 MM, PARA AGUA QUENTE</v>
          </cell>
          <cell r="C4280" t="str">
            <v>UN</v>
          </cell>
          <cell r="D4280">
            <v>1.58</v>
          </cell>
        </row>
        <row r="4281">
          <cell r="A4281">
            <v>38003</v>
          </cell>
          <cell r="B4281" t="str">
            <v>BUCHA DE REDUCAO, CPVC, SOLDAVEL, 35 X 28 MM, PARA AGUA QUENTE</v>
          </cell>
          <cell r="C4281" t="str">
            <v>UN</v>
          </cell>
          <cell r="D4281">
            <v>19.04</v>
          </cell>
        </row>
        <row r="4282">
          <cell r="A4282">
            <v>38004</v>
          </cell>
          <cell r="B4282" t="str">
            <v>BUCHA DE REDUCAO, CPVC, SOLDAVEL, 42 X 22 MM, PARA AGUA QUENTE</v>
          </cell>
          <cell r="C4282" t="str">
            <v>UN</v>
          </cell>
          <cell r="D4282">
            <v>25.45</v>
          </cell>
        </row>
        <row r="4283">
          <cell r="A4283">
            <v>38005</v>
          </cell>
          <cell r="B4283" t="str">
            <v>CONECTOR, CPVC, SOLDAVEL, 15 MM X 1/2", PARA AGUA QUENTE</v>
          </cell>
          <cell r="C4283" t="str">
            <v>UN</v>
          </cell>
          <cell r="D4283">
            <v>15.63</v>
          </cell>
        </row>
        <row r="4284">
          <cell r="A4284">
            <v>38006</v>
          </cell>
          <cell r="B4284" t="str">
            <v>CONECTOR, CPVC, SOLDAVEL, 22 MM X 1/2", PARA AGUA QUENTE</v>
          </cell>
          <cell r="C4284" t="str">
            <v>UN</v>
          </cell>
          <cell r="D4284">
            <v>19.18</v>
          </cell>
        </row>
        <row r="4285">
          <cell r="A4285">
            <v>38007</v>
          </cell>
          <cell r="B4285" t="str">
            <v>CONECTOR, CPVC, SOLDAVEL, 28 MM X 1", PARA AGUA QUENTE</v>
          </cell>
          <cell r="C4285" t="str">
            <v>UN</v>
          </cell>
          <cell r="D4285">
            <v>29.36</v>
          </cell>
        </row>
        <row r="4286">
          <cell r="A4286">
            <v>38008</v>
          </cell>
          <cell r="B4286" t="str">
            <v>CONECTOR, CPVC, SOLDAVEL, 35 MM X 1 1/4", PARA AGUA QUENTE</v>
          </cell>
          <cell r="C4286" t="str">
            <v>UN</v>
          </cell>
          <cell r="D4286">
            <v>118.25</v>
          </cell>
        </row>
        <row r="4287">
          <cell r="A4287">
            <v>38009</v>
          </cell>
          <cell r="B4287" t="str">
            <v>CONECTOR, CPVC, SOLDAVEL, 42 MM X 1 1/2", PARA AGUA QUENTE</v>
          </cell>
          <cell r="C4287" t="str">
            <v>UN</v>
          </cell>
          <cell r="D4287">
            <v>144.52000000000001</v>
          </cell>
        </row>
        <row r="4288">
          <cell r="A4288">
            <v>38010</v>
          </cell>
          <cell r="B4288" t="str">
            <v>TE CPVC, SOLDAVEL, 90 GRAUS, 22 MM, PARA AGUA QUENTE PREDIAL</v>
          </cell>
          <cell r="C4288" t="str">
            <v>UN</v>
          </cell>
          <cell r="D4288">
            <v>4.3</v>
          </cell>
        </row>
        <row r="4289">
          <cell r="A4289">
            <v>38011</v>
          </cell>
          <cell r="B4289" t="str">
            <v>TE CPVC, SOLDAVEL, 90 GRAUS, 28 MM, PARA AGUA QUENTE PREDIAL</v>
          </cell>
          <cell r="C4289" t="str">
            <v>UN</v>
          </cell>
          <cell r="D4289">
            <v>7.94</v>
          </cell>
        </row>
        <row r="4290">
          <cell r="A4290">
            <v>38012</v>
          </cell>
          <cell r="B4290" t="str">
            <v>TE CPVC, SOLDAVEL, 90 GRAUS, 35 MM, PARA AGUA QUENTE PREDIAL</v>
          </cell>
          <cell r="C4290" t="str">
            <v>UN</v>
          </cell>
          <cell r="D4290">
            <v>27.12</v>
          </cell>
        </row>
        <row r="4291">
          <cell r="A4291">
            <v>38013</v>
          </cell>
          <cell r="B4291" t="str">
            <v>TE CPVC, SOLDAVEL, 90 GRAUS, 42 MM, PARA AGUA QUENTE PREDIAL</v>
          </cell>
          <cell r="C4291" t="str">
            <v>UN</v>
          </cell>
          <cell r="D4291">
            <v>35.21</v>
          </cell>
        </row>
        <row r="4292">
          <cell r="A4292">
            <v>38014</v>
          </cell>
          <cell r="B4292" t="str">
            <v>TE CPVC, SOLDAVEL, 90 GRAUS, 54 MM, PARA AGUA QUENTE PREDIAL</v>
          </cell>
          <cell r="C4292" t="str">
            <v>UN</v>
          </cell>
          <cell r="D4292">
            <v>57.31</v>
          </cell>
        </row>
        <row r="4293">
          <cell r="A4293">
            <v>38015</v>
          </cell>
          <cell r="B4293" t="str">
            <v>TE CPVC, SOLDAVEL, 90 GRAUS, 73 MM, PARA AGUA QUENTE PREDIAL</v>
          </cell>
          <cell r="C4293" t="str">
            <v>UN</v>
          </cell>
          <cell r="D4293">
            <v>138.38</v>
          </cell>
        </row>
        <row r="4294">
          <cell r="A4294">
            <v>38016</v>
          </cell>
          <cell r="B4294" t="str">
            <v>TE CPVC, SOLDAVEL, 90 GRAUS, 89 MM, PARA AGUA QUENTE PREDIAL</v>
          </cell>
          <cell r="C4294" t="str">
            <v>UN</v>
          </cell>
          <cell r="D4294">
            <v>168.37</v>
          </cell>
        </row>
        <row r="4295">
          <cell r="A4295">
            <v>38017</v>
          </cell>
          <cell r="B4295" t="str">
            <v>TE DE TRANSICAO, CPVC, SOLDAVEL, 15 MM X 1/2", PARA AGUA QUENTE</v>
          </cell>
          <cell r="C4295" t="str">
            <v>UN</v>
          </cell>
          <cell r="D4295">
            <v>8.2899999999999991</v>
          </cell>
        </row>
        <row r="4296">
          <cell r="A4296">
            <v>38018</v>
          </cell>
          <cell r="B4296" t="str">
            <v>TE DE TRANSICAO, CPVC, SOLDAVEL, 22 MM X 1/2", PARA AGUA QUENTE</v>
          </cell>
          <cell r="C4296" t="str">
            <v>UN</v>
          </cell>
          <cell r="D4296">
            <v>9.15</v>
          </cell>
        </row>
        <row r="4297">
          <cell r="A4297">
            <v>38019</v>
          </cell>
          <cell r="B4297" t="str">
            <v>TE MISTURADOR, CPVC, SOLDAVEL, 15 MM, PARA AGUA QUENTE</v>
          </cell>
          <cell r="C4297" t="str">
            <v>UN</v>
          </cell>
          <cell r="D4297">
            <v>7.23</v>
          </cell>
        </row>
        <row r="4298">
          <cell r="A4298">
            <v>38020</v>
          </cell>
          <cell r="B4298" t="str">
            <v>TE MISTURADOR, CPVC, SOLDAVEL, 22 MM, PARA AGUA QUENTE</v>
          </cell>
          <cell r="C4298" t="str">
            <v>UN</v>
          </cell>
          <cell r="D4298">
            <v>9.15</v>
          </cell>
        </row>
        <row r="4299">
          <cell r="A4299">
            <v>38021</v>
          </cell>
          <cell r="B4299" t="str">
            <v>LUVA DE CORRER PARA TUBO SOLDAVEL, PVC, 32 MM, PARA AGUA FRIA PREDIAL</v>
          </cell>
          <cell r="C4299" t="str">
            <v>UN</v>
          </cell>
          <cell r="D4299">
            <v>15.8</v>
          </cell>
        </row>
        <row r="4300">
          <cell r="A4300">
            <v>38022</v>
          </cell>
          <cell r="B4300" t="str">
            <v>LUVA DE CORRER PARA TUBO SOLDAVEL, PVC, 60 MM, PARA AGUA FRIA PREDIAL</v>
          </cell>
          <cell r="C4300" t="str">
            <v>UN</v>
          </cell>
          <cell r="D4300">
            <v>28.3</v>
          </cell>
        </row>
        <row r="4301">
          <cell r="A4301">
            <v>38023</v>
          </cell>
          <cell r="B4301" t="str">
            <v>LUVA DE REDUCAO, PVC, SOLDAVEL, 50 X 25 MM, PARA AGUA FRIA PREDIAL</v>
          </cell>
          <cell r="C4301" t="str">
            <v>UN</v>
          </cell>
          <cell r="D4301">
            <v>3.33</v>
          </cell>
        </row>
        <row r="4302">
          <cell r="A4302">
            <v>38025</v>
          </cell>
          <cell r="B4302" t="str">
            <v>CURVA DE TRANSPOSICAO, PVC, SOLDAVEL, 25 MM, PARA AGUA FRIA PREDIAL</v>
          </cell>
          <cell r="C4302" t="str">
            <v>UN</v>
          </cell>
          <cell r="D4302">
            <v>4.95</v>
          </cell>
        </row>
        <row r="4303">
          <cell r="A4303">
            <v>38026</v>
          </cell>
          <cell r="B4303" t="str">
            <v>CURVA DE TRANSPOSICAO, PVC, SOLDAVEL, 32 MM, PARA AGUA FRIA PREDIAL</v>
          </cell>
          <cell r="C4303" t="str">
            <v>UN</v>
          </cell>
          <cell r="D4303">
            <v>12.8</v>
          </cell>
        </row>
        <row r="4304">
          <cell r="A4304">
            <v>38028</v>
          </cell>
          <cell r="B4304" t="str">
            <v>TUBO CPVC, SOLDAVEL, 42 MM, AGUA QUENTE PREDIAL (NBR 15884)</v>
          </cell>
          <cell r="C4304" t="str">
            <v>M</v>
          </cell>
          <cell r="D4304">
            <v>44.62</v>
          </cell>
        </row>
        <row r="4305">
          <cell r="A4305">
            <v>38029</v>
          </cell>
          <cell r="B4305" t="str">
            <v>TUBO CPVC, SOLDAVEL, 54 MM, AGUA QUENTE PREDIAL (NBR 15884)</v>
          </cell>
          <cell r="C4305" t="str">
            <v>M</v>
          </cell>
          <cell r="D4305">
            <v>68.02</v>
          </cell>
        </row>
        <row r="4306">
          <cell r="A4306">
            <v>38030</v>
          </cell>
          <cell r="B4306" t="str">
            <v>TUBO CPVC, SOLDAVEL, 73 MM, AGUA QUENTE PREDIAL (NBR 15884)</v>
          </cell>
          <cell r="C4306" t="str">
            <v>M</v>
          </cell>
          <cell r="D4306">
            <v>104.48</v>
          </cell>
        </row>
        <row r="4307">
          <cell r="A4307">
            <v>38031</v>
          </cell>
          <cell r="B4307" t="str">
            <v>TUBO CPVC, SOLDAVEL, 89 MM, AGUA QUENTE PREDIAL (NBR 15884)</v>
          </cell>
          <cell r="C4307" t="str">
            <v>M</v>
          </cell>
          <cell r="D4307">
            <v>165.56</v>
          </cell>
        </row>
        <row r="4308">
          <cell r="A4308">
            <v>38032</v>
          </cell>
          <cell r="B4308" t="str">
            <v>TUBO PVC CORRUGADO, PAREDE DUPLA, JE, DN 150 MM, REDE COLETORA ESGOTO</v>
          </cell>
          <cell r="C4308" t="str">
            <v>M</v>
          </cell>
          <cell r="D4308">
            <v>28.54</v>
          </cell>
        </row>
        <row r="4309">
          <cell r="A4309">
            <v>38033</v>
          </cell>
          <cell r="B4309" t="str">
            <v>TUBO PVC CORRUGADO, PAREDE DUPLA, JE, DN 200 MM, REDE COLETORA ESGOTO</v>
          </cell>
          <cell r="C4309" t="str">
            <v>M</v>
          </cell>
          <cell r="D4309">
            <v>44.93</v>
          </cell>
        </row>
        <row r="4310">
          <cell r="A4310">
            <v>38034</v>
          </cell>
          <cell r="B4310" t="str">
            <v>TUBO PVC CORRUGADO, PAREDE DUPLA, JE, DN 250 MM, REDE COLETORA ESGOTO</v>
          </cell>
          <cell r="C4310" t="str">
            <v>M</v>
          </cell>
          <cell r="D4310">
            <v>75.92</v>
          </cell>
        </row>
        <row r="4311">
          <cell r="A4311">
            <v>38035</v>
          </cell>
          <cell r="B4311" t="str">
            <v>TUBO PVC CORRUGADO, PAREDE DUPLA, JE, DN 300 MM, REDE COLETORA ESGOTO</v>
          </cell>
          <cell r="C4311" t="str">
            <v>M</v>
          </cell>
          <cell r="D4311">
            <v>121.47</v>
          </cell>
        </row>
        <row r="4312">
          <cell r="A4312">
            <v>38036</v>
          </cell>
          <cell r="B4312" t="str">
            <v>TUBO PVC CORRUGADO, PAREDE DUPLA, JE, DN 350 MM, REDE COLETORA ESGOTO</v>
          </cell>
          <cell r="C4312" t="str">
            <v>M</v>
          </cell>
          <cell r="D4312">
            <v>179.7</v>
          </cell>
        </row>
        <row r="4313">
          <cell r="A4313">
            <v>38037</v>
          </cell>
          <cell r="B4313" t="str">
            <v>TUBO PVC CORRUGADO, PAREDE DUPLA, JE, DN 400 MM, REDE COLETORA ESGOTO</v>
          </cell>
          <cell r="C4313" t="str">
            <v>M</v>
          </cell>
          <cell r="D4313">
            <v>212.44</v>
          </cell>
        </row>
        <row r="4314">
          <cell r="A4314">
            <v>38051</v>
          </cell>
          <cell r="B4314" t="str">
            <v>TUBO DRENO, CORRUGADO, ESPIRALADO, FLEXIVEL, PERFURADO, EM POLIETILENO DE ALTA DENSIDADE (PEAD), DN 65 MM, (2 1/2") PARA DRENAGEM - EM ROLO (NORMA DNIT 093/2006 - EM)</v>
          </cell>
          <cell r="C4314" t="str">
            <v>M</v>
          </cell>
          <cell r="D4314">
            <v>3.16</v>
          </cell>
        </row>
        <row r="4315">
          <cell r="A4315">
            <v>38052</v>
          </cell>
          <cell r="B4315" t="str">
            <v>TUBO DRENO, CORRUGADO, ESPIRALADO, FLEXIVEL, PERFURADO, EM POLIETILENO DE ALTA DENSIDADE (PEAD), DN 100 MM, (4") PARA DRENAGEM - EM ROLO (NORMA DNIT 093/2006 - E.M)</v>
          </cell>
          <cell r="C4315" t="str">
            <v>M</v>
          </cell>
          <cell r="D4315">
            <v>5.08</v>
          </cell>
        </row>
        <row r="4316">
          <cell r="A4316">
            <v>38053</v>
          </cell>
          <cell r="B4316" t="str">
            <v>TUBO DRENO, CORRUGADO, ESPIRALADO, FLEXIVEL, PERFURADO, EM POLIETILENO DE ALTA DENSIDADE (PEAD), DN *160* MM, (6") PARA DRENAGEM - EM BARRA (NORMA DNIT 093/2006 - EM)</v>
          </cell>
          <cell r="C4316" t="str">
            <v>M</v>
          </cell>
          <cell r="D4316">
            <v>10.49</v>
          </cell>
        </row>
        <row r="4317">
          <cell r="A4317">
            <v>38054</v>
          </cell>
          <cell r="B4317" t="str">
            <v>TUBO DRENO, CORRUGADO, ESPIRALADO, FLEXIVEL, PERFURADO, EM POLIETILENO DE ALTA DENSIDADE (PEAD), DN *200* MM, (8") PARA DRENAGEM - EM BARRA (NORMA DNIT 093/2006 - EM)</v>
          </cell>
          <cell r="C4317" t="str">
            <v>M</v>
          </cell>
          <cell r="D4317">
            <v>18.03</v>
          </cell>
        </row>
        <row r="4318">
          <cell r="A4318">
            <v>38055</v>
          </cell>
          <cell r="B4318" t="str">
            <v>GRAMPO METALICO TIPO OLHAL PARA HASTE DE ATERRAMENTO DE 1/2'', CONDUTOR DE *10* A 50 MM2</v>
          </cell>
          <cell r="C4318" t="str">
            <v>UN</v>
          </cell>
          <cell r="D4318">
            <v>2.67</v>
          </cell>
        </row>
        <row r="4319">
          <cell r="A4319">
            <v>38056</v>
          </cell>
          <cell r="B4319" t="str">
            <v>GRAMPO METALICO TIPO U PARA HASTE DE ATERRAMENTO DE ATE 5/8'', CONDUTOR DE 10 A 25 MM2</v>
          </cell>
          <cell r="C4319" t="str">
            <v>UN</v>
          </cell>
          <cell r="D4319">
            <v>14.77</v>
          </cell>
        </row>
        <row r="4320">
          <cell r="A4320">
            <v>38057</v>
          </cell>
          <cell r="B4320" t="str">
            <v>HASTE DE ATERRAMENTO EM ACO COM 3,00 M DE COMPRIMENTO E DN = 1/2", REVESTIDA COM BAIXA CAMADA DE COBRE, COM CONECTOR TIPO GRAMPO</v>
          </cell>
          <cell r="C4320" t="str">
            <v>UN</v>
          </cell>
          <cell r="D4320">
            <v>32</v>
          </cell>
        </row>
        <row r="4321">
          <cell r="A4321">
            <v>38058</v>
          </cell>
          <cell r="B4321" t="str">
            <v>HASTE DE ATERRAMENTO EM ACO COM 3,00 M DE COMPRIMENTO E DN = 1", REVESTIDA COM BAIXA CAMADA DE COBRE, SEM CONECTOR</v>
          </cell>
          <cell r="C4321" t="str">
            <v>UN</v>
          </cell>
          <cell r="D4321">
            <v>137.88</v>
          </cell>
        </row>
        <row r="4322">
          <cell r="A4322">
            <v>38059</v>
          </cell>
          <cell r="B4322" t="str">
            <v>HASTE DE ATERRAMENTO EM ACO COM 3,00 M DE COMPRIMENTO E DN = 1", REVESTIDA COM BAIXA CAMADA DE COBRE, COM CONECTOR TIPO GRAMPO</v>
          </cell>
          <cell r="C4322" t="str">
            <v>UN</v>
          </cell>
          <cell r="D4322">
            <v>158.76</v>
          </cell>
        </row>
        <row r="4323">
          <cell r="A4323">
            <v>38060</v>
          </cell>
          <cell r="B4323" t="str">
            <v>BASE PARA MASTRO DE PARA-RAIOS DIAMETRO NOMINAL 1 1/2"</v>
          </cell>
          <cell r="C4323" t="str">
            <v>UN</v>
          </cell>
          <cell r="D4323">
            <v>37.64</v>
          </cell>
        </row>
        <row r="4324">
          <cell r="A4324">
            <v>38061</v>
          </cell>
          <cell r="B4324" t="str">
            <v>SINALIZADOR NOTURNO SIMPLES PARA PARA-RAIOS, SEM RELE FOTOELETRICO</v>
          </cell>
          <cell r="C4324" t="str">
            <v>UN</v>
          </cell>
          <cell r="D4324">
            <v>30.43</v>
          </cell>
        </row>
        <row r="4325">
          <cell r="A4325">
            <v>38062</v>
          </cell>
          <cell r="B4325" t="str">
            <v>INTERRUPTOR SIMPLES 10A, 250V, CONJUNTO MONTADO PARA EMBUTIR 4" X 2" (PLACA + SUPORTE + MODULO)</v>
          </cell>
          <cell r="C4325" t="str">
            <v>UN</v>
          </cell>
          <cell r="D4325">
            <v>3.98</v>
          </cell>
        </row>
        <row r="4326">
          <cell r="A4326">
            <v>38063</v>
          </cell>
          <cell r="B4326" t="str">
            <v>INTERRUPTOR PARALELO 10A, 250V, CONJUNTO MONTADO PARA EMBUTIR 4" X 2" (PLACA + SUPORTE + MODULO)</v>
          </cell>
          <cell r="C4326" t="str">
            <v>UN</v>
          </cell>
          <cell r="D4326">
            <v>5.42</v>
          </cell>
        </row>
        <row r="4327">
          <cell r="A4327">
            <v>38064</v>
          </cell>
          <cell r="B4327" t="str">
            <v>INTERRUPTOR BIPOLAR 10A, 250V, CONJUNTO MONTADO PARA EMBUTIR 4" X 2" (PLACA + SUPORTE + MODULO)</v>
          </cell>
          <cell r="C4327" t="str">
            <v>UN</v>
          </cell>
          <cell r="D4327">
            <v>11.24</v>
          </cell>
        </row>
        <row r="4328">
          <cell r="A4328">
            <v>38065</v>
          </cell>
          <cell r="B4328" t="str">
            <v>INTERRUPTOR INTERMEDIARIO 10A, 250V, CONJUNTO MONTADO PARA EMBUTIR 4" X 2" (PLACA + SUPORTE + MODULO)</v>
          </cell>
          <cell r="C4328" t="str">
            <v>UN</v>
          </cell>
          <cell r="D4328">
            <v>15.95</v>
          </cell>
        </row>
        <row r="4329">
          <cell r="A4329">
            <v>38066</v>
          </cell>
          <cell r="B4329" t="str">
            <v>PULSADOR CAMPAINHA 10A, 250V, CONJUNTO MONTADO PARA EMBUTIR 4" X 2" (PLACA + SUPORTE + MODULO)</v>
          </cell>
          <cell r="C4329" t="str">
            <v>UN</v>
          </cell>
          <cell r="D4329">
            <v>5.36</v>
          </cell>
        </row>
        <row r="4330">
          <cell r="A4330">
            <v>38067</v>
          </cell>
          <cell r="B4330" t="str">
            <v>PULSADOR MINUTERIA 10A, 250V, CONJUNTO MONTADO PARA EMBUTIR 4" X 2" (PLACA + SUPORTE + MODULO)</v>
          </cell>
          <cell r="C4330" t="str">
            <v>UN</v>
          </cell>
          <cell r="D4330">
            <v>7.55</v>
          </cell>
        </row>
        <row r="4331">
          <cell r="A4331">
            <v>38068</v>
          </cell>
          <cell r="B4331" t="str">
            <v>2 INTERRUPTORES SIMPLES 10A, 250V, CONJUNTO MONTADO PARA EMBUTIR 4" X 2" (PLACA + SUPORTE + MODULOS)</v>
          </cell>
          <cell r="C4331" t="str">
            <v>UN</v>
          </cell>
          <cell r="D4331">
            <v>8.18</v>
          </cell>
        </row>
        <row r="4332">
          <cell r="A4332">
            <v>38069</v>
          </cell>
          <cell r="B4332" t="str">
            <v>INTERRUPTOR SIMPLES + INTERRUPTOR PARALELO 10A, 250V, CONJUNTO MONTADO PARA EMBUTIR 4" X 2" (PLACA + SUPORTE + MODULOS)</v>
          </cell>
          <cell r="C4332" t="str">
            <v>UN</v>
          </cell>
          <cell r="D4332">
            <v>8.84</v>
          </cell>
        </row>
        <row r="4333">
          <cell r="A4333">
            <v>38070</v>
          </cell>
          <cell r="B4333" t="str">
            <v>2 INTERRUPTORES PARALELOS 10A, 250V, CONJUNTO MONTADO PARA EMBUTIR 4" X 2" (PLACA + SUPORTE + MODULOS)</v>
          </cell>
          <cell r="C4333" t="str">
            <v>UN</v>
          </cell>
          <cell r="D4333">
            <v>9.44</v>
          </cell>
        </row>
        <row r="4334">
          <cell r="A4334">
            <v>38071</v>
          </cell>
          <cell r="B4334" t="str">
            <v>3 INTERRUPTORES SIMPLES 10A, 250V, CONJUNTO MONTADO PARA EMBUTIR 4" X 2" (PLACA + SUPORTE + MODULOS)</v>
          </cell>
          <cell r="C4334" t="str">
            <v>UN</v>
          </cell>
          <cell r="D4334">
            <v>9.7799999999999994</v>
          </cell>
        </row>
        <row r="4335">
          <cell r="A4335">
            <v>38072</v>
          </cell>
          <cell r="B4335" t="str">
            <v>2 INTERRUPTORES SIMPLES + INTERRUPTOR PARALELO 10A, 250V, CONJUNTO MONTADO PARA EMBUTIR 4" X 2" (PLACA + SUPORTE + MODULOS)</v>
          </cell>
          <cell r="C4335" t="str">
            <v>UN</v>
          </cell>
          <cell r="D4335">
            <v>11.84</v>
          </cell>
        </row>
        <row r="4336">
          <cell r="A4336">
            <v>38073</v>
          </cell>
          <cell r="B4336" t="str">
            <v>INTERRUPTOR SIMPLES + 2 INTERRUPTORES PARALELOS 10A, 250V, CONJUNTO MONTADO PARA EMBUTIR 4" X 2" (PLACA + SUPORTE + MODULOS)</v>
          </cell>
          <cell r="C4336" t="str">
            <v>UN</v>
          </cell>
          <cell r="D4336">
            <v>13.16</v>
          </cell>
        </row>
        <row r="4337">
          <cell r="A4337">
            <v>38074</v>
          </cell>
          <cell r="B4337" t="str">
            <v>3 INTERRUPTORES PARALELOS 10A, 250V, CONJUNTO MONTADO PARA EMBUTIR 4" X 2" (PLACA + SUPORTE + MODULO)</v>
          </cell>
          <cell r="C4337" t="str">
            <v>UN</v>
          </cell>
          <cell r="D4337">
            <v>14.36</v>
          </cell>
        </row>
        <row r="4338">
          <cell r="A4338">
            <v>38075</v>
          </cell>
          <cell r="B4338" t="str">
            <v>TOMADA 2P+T 20A 250V, CONJUNTO MONTADO PARA EMBUTIR 4" X 2" (PLACA + SUPORTE + MODULO)</v>
          </cell>
          <cell r="C4338" t="str">
            <v>UN</v>
          </cell>
          <cell r="D4338">
            <v>8.99</v>
          </cell>
        </row>
        <row r="4339">
          <cell r="A4339">
            <v>38076</v>
          </cell>
          <cell r="B4339" t="str">
            <v>2 TOMADAS 2P+T 10A, 250V, CONJUNTO MONTADO PARA EMBUTIR 4" X 2" (PLACA + SUPORTE + MODULOS)</v>
          </cell>
          <cell r="C4339" t="str">
            <v>UN</v>
          </cell>
          <cell r="D4339">
            <v>10.08</v>
          </cell>
        </row>
        <row r="4340">
          <cell r="A4340">
            <v>38077</v>
          </cell>
          <cell r="B4340" t="str">
            <v>INTERRUPTOR SIMPLES + TOMADA 2P+T 10A, 250V, CONJUNTO MONTADO PARA EMBUTIR 4" X 2" (PLACA + SUPORTE + MODULOS)</v>
          </cell>
          <cell r="C4340" t="str">
            <v>UN</v>
          </cell>
          <cell r="D4340">
            <v>8.64</v>
          </cell>
        </row>
        <row r="4341">
          <cell r="A4341">
            <v>38078</v>
          </cell>
          <cell r="B4341" t="str">
            <v>INTERRUPTOR PARALELO + TOMADA 2P+T 10A, 250V, CONJUNTO MONTADO PARA EMBUTIR 4" X 2" (PLACA + SUPORTE + MODULOS)</v>
          </cell>
          <cell r="C4341" t="str">
            <v>UN</v>
          </cell>
          <cell r="D4341">
            <v>9.3000000000000007</v>
          </cell>
        </row>
        <row r="4342">
          <cell r="A4342">
            <v>38079</v>
          </cell>
          <cell r="B4342" t="str">
            <v>2 INTERRUPTORES SIMPLES + TOMADA 2P+T 10A, 250V, CONJUNTO MONTADO PARA EMBUTIR 4" X 2" (PLACA + SUPORTE + MODULOS)</v>
          </cell>
          <cell r="C4342" t="str">
            <v>UN</v>
          </cell>
          <cell r="D4342">
            <v>12.33</v>
          </cell>
        </row>
        <row r="4343">
          <cell r="A4343">
            <v>38080</v>
          </cell>
          <cell r="B4343" t="str">
            <v>INTERRUPTOR SIMPLES + INTERRUPTOR PARALELO + TOMADA 2P+T 10A, 250V, CONJUNTO MONTADO PARA EMBUTIR 4" X 2" (PLACA + SUPORTE + MODULOS)</v>
          </cell>
          <cell r="C4343" t="str">
            <v>UN</v>
          </cell>
          <cell r="D4343">
            <v>16.16</v>
          </cell>
        </row>
        <row r="4344">
          <cell r="A4344">
            <v>38081</v>
          </cell>
          <cell r="B4344" t="str">
            <v>2 INTERRUPTORES PARALELOS + TOMADA 2P+T 10A, 250V, CONJUNTO MONTADO PARA EMBUTIR 4" X 2" (PLACA + SUPORTE + MODULOS)</v>
          </cell>
          <cell r="C4344" t="str">
            <v>UN</v>
          </cell>
          <cell r="D4344">
            <v>13.71</v>
          </cell>
        </row>
        <row r="4345">
          <cell r="A4345">
            <v>38082</v>
          </cell>
          <cell r="B4345" t="str">
            <v>TOMADA RJ11, 2 FIOS, CONJUNTO MONTADO PARA EMBUTIR 4" X 2" (PLACA + SUPORTE + MODULO)</v>
          </cell>
          <cell r="C4345" t="str">
            <v>UN</v>
          </cell>
          <cell r="D4345">
            <v>11.44</v>
          </cell>
        </row>
        <row r="4346">
          <cell r="A4346">
            <v>38083</v>
          </cell>
          <cell r="B4346" t="str">
            <v>TOMADA RJ45, 8 FIOS, CAT 5E, CONJUNTO MONTADO PARA EMBUTIR 4" X 2" (PLACA + SUPORTE + MODULO)</v>
          </cell>
          <cell r="C4346" t="str">
            <v>UN</v>
          </cell>
          <cell r="D4346">
            <v>20.18</v>
          </cell>
        </row>
        <row r="4347">
          <cell r="A4347">
            <v>38084</v>
          </cell>
          <cell r="B4347" t="str">
            <v>TOMADA PARA ANTENA DE TV, CABO COAXIAL DE 9 MM, CONJUNTO MONTADO PARA EMBUTIR 4" X 2" (PLACA + SUPORTE + MODULO)</v>
          </cell>
          <cell r="C4347" t="str">
            <v>UN</v>
          </cell>
          <cell r="D4347">
            <v>8.7799999999999994</v>
          </cell>
        </row>
        <row r="4348">
          <cell r="A4348">
            <v>38085</v>
          </cell>
          <cell r="B4348" t="str">
            <v>CAMPAINHA CIGARRA 127 V / 220 V, CONJUNTO MONTADO PARA EMBUTIR 4" X 2" (PLACA + SUPORTE + MODULO)</v>
          </cell>
          <cell r="C4348" t="str">
            <v>UN</v>
          </cell>
          <cell r="D4348">
            <v>12.28</v>
          </cell>
        </row>
        <row r="4349">
          <cell r="A4349">
            <v>38087</v>
          </cell>
          <cell r="B4349" t="str">
            <v>VARIADOR DE LUMINOSIDADE ROTATIVO (DIMMER) 127V, 300W, CONJUNTO MONTADO PARA EMBUTIR 4" X 2" (PLACA + SUPORTE + MODULO)</v>
          </cell>
          <cell r="C4349" t="str">
            <v>UN</v>
          </cell>
          <cell r="D4349">
            <v>34.76</v>
          </cell>
        </row>
        <row r="4350">
          <cell r="A4350">
            <v>38088</v>
          </cell>
          <cell r="B4350" t="str">
            <v>VARIADOR DE LUMINOSIDADE ROTATIVO (DIMMER) 220V, 600W, CONJUNTO MONTADO PARA EMBUTIR 4" X 2" (PLACA + SUPORTE + MODULO)</v>
          </cell>
          <cell r="C4350" t="str">
            <v>UN</v>
          </cell>
          <cell r="D4350">
            <v>45.42</v>
          </cell>
        </row>
        <row r="4351">
          <cell r="A4351">
            <v>38089</v>
          </cell>
          <cell r="B4351" t="str">
            <v>VARIADOR DE VELOCIDADE PARA VENTILADOR 127V, 150W + 2 INTERRUPTORES PARALELOS, PARA REVERSAO E LAMPADA, CONJUNTO MONTADO PARA EMBUTIR 4" X 2" (PLACA + SUPORTE + MODULOS)</v>
          </cell>
          <cell r="C4351" t="str">
            <v>UN</v>
          </cell>
          <cell r="D4351">
            <v>28.95</v>
          </cell>
        </row>
        <row r="4352">
          <cell r="A4352">
            <v>38090</v>
          </cell>
          <cell r="B4352" t="str">
            <v>VARIADOR DE VELOCIDADE PARA VENTILADOR 220V, 250W + 2 INTERRUPTORES PARALELOS, PARA REVERSAO E LAMPADA, CONJUNTO MONTADO PARA EMBUTIR 4" X 2" (PLACA + SUPORTE + MODULOS)</v>
          </cell>
          <cell r="C4352" t="str">
            <v>UN</v>
          </cell>
          <cell r="D4352">
            <v>29.93</v>
          </cell>
        </row>
        <row r="4353">
          <cell r="A4353">
            <v>38091</v>
          </cell>
          <cell r="B4353" t="str">
            <v>ESPELHO / PLACA CEGA 4" X 2", PARA INSTALACAO DE TOMADAS E INTERRUPTORES</v>
          </cell>
          <cell r="C4353" t="str">
            <v>UN</v>
          </cell>
          <cell r="D4353">
            <v>1.37</v>
          </cell>
        </row>
        <row r="4354">
          <cell r="A4354">
            <v>38092</v>
          </cell>
          <cell r="B4354" t="str">
            <v>ESPELHO / PLACA DE 1 POSTO 4" X 2", PARA INSTALACAO DE TOMADAS E INTERRUPTORES</v>
          </cell>
          <cell r="C4354" t="str">
            <v>UN</v>
          </cell>
          <cell r="D4354">
            <v>1.29</v>
          </cell>
        </row>
        <row r="4355">
          <cell r="A4355">
            <v>38093</v>
          </cell>
          <cell r="B4355" t="str">
            <v>ESPELHO / PLACA DE 2 POSTOS 4" X 2", PARA INSTALACAO DE TOMADAS E INTERRUPTORES</v>
          </cell>
          <cell r="C4355" t="str">
            <v>UN</v>
          </cell>
          <cell r="D4355">
            <v>1.34</v>
          </cell>
        </row>
        <row r="4356">
          <cell r="A4356">
            <v>38094</v>
          </cell>
          <cell r="B4356" t="str">
            <v>ESPELHO / PLACA DE 3 POSTOS 4" X 2", PARA INSTALACAO DE TOMADAS E INTERRUPTORES</v>
          </cell>
          <cell r="C4356" t="str">
            <v>UN</v>
          </cell>
          <cell r="D4356">
            <v>1.64</v>
          </cell>
        </row>
        <row r="4357">
          <cell r="A4357">
            <v>38095</v>
          </cell>
          <cell r="B4357" t="str">
            <v>ESPELHO / PLACA CEGA 4" X 4", PARA INSTALACAO DE TOMADAS E INTERRUPTORES</v>
          </cell>
          <cell r="C4357" t="str">
            <v>UN</v>
          </cell>
          <cell r="D4357">
            <v>2.89</v>
          </cell>
        </row>
        <row r="4358">
          <cell r="A4358">
            <v>38096</v>
          </cell>
          <cell r="B4358" t="str">
            <v>ESPELHO / PLACA DE 2 POSTOS 4" X 4", PARA INSTALACAO DE TOMADAS E INTERRUPTORES</v>
          </cell>
          <cell r="C4358" t="str">
            <v>UN</v>
          </cell>
          <cell r="D4358">
            <v>3.11</v>
          </cell>
        </row>
        <row r="4359">
          <cell r="A4359">
            <v>38097</v>
          </cell>
          <cell r="B4359" t="str">
            <v>ESPELHO / PLACA DE 4 POSTOS 4" X 4", PARA INSTALACAO DE TOMADAS E INTERRUPTORES</v>
          </cell>
          <cell r="C4359" t="str">
            <v>UN</v>
          </cell>
          <cell r="D4359">
            <v>3.34</v>
          </cell>
        </row>
        <row r="4360">
          <cell r="A4360">
            <v>38098</v>
          </cell>
          <cell r="B4360" t="str">
            <v>ESPELHO / PLACA DE 6 POSTOS 4" X 4", PARA INSTALACAO DE TOMADAS E INTERRUPTORES</v>
          </cell>
          <cell r="C4360" t="str">
            <v>UN</v>
          </cell>
          <cell r="D4360">
            <v>3.34</v>
          </cell>
        </row>
        <row r="4361">
          <cell r="A4361">
            <v>38099</v>
          </cell>
          <cell r="B4361" t="str">
            <v>SUPORTE DE FIXACAO PARA ESPELHO / PLACA 4" X 2", PARA 3 MODULOS, PARA INSTALACAO DE TOMADAS E INTERRUPTORES (SOMENTE SUPORTE)</v>
          </cell>
          <cell r="C4361" t="str">
            <v>UN</v>
          </cell>
          <cell r="D4361">
            <v>0.85</v>
          </cell>
        </row>
        <row r="4362">
          <cell r="A4362">
            <v>38100</v>
          </cell>
          <cell r="B4362" t="str">
            <v>SUPORTE DE FIXACAO PARA ESPELHO / PLACA 4" X 4", PARA 6 MODULOS, PARA INSTALACAO DE TOMADAS E INTERRUPTORES (SOMENTE SUPORTE)</v>
          </cell>
          <cell r="C4362" t="str">
            <v>UN</v>
          </cell>
          <cell r="D4362">
            <v>1.39</v>
          </cell>
        </row>
        <row r="4363">
          <cell r="A4363">
            <v>38101</v>
          </cell>
          <cell r="B4363" t="str">
            <v>TOMADA 2P+T 10A, 250V  (APENAS MODULO)</v>
          </cell>
          <cell r="C4363" t="str">
            <v>UN</v>
          </cell>
          <cell r="D4363">
            <v>4.41</v>
          </cell>
        </row>
        <row r="4364">
          <cell r="A4364">
            <v>38102</v>
          </cell>
          <cell r="B4364" t="str">
            <v>TOMADA 2P+T 20A, 250V  (APENAS MODULO)</v>
          </cell>
          <cell r="C4364" t="str">
            <v>UN</v>
          </cell>
          <cell r="D4364">
            <v>5.65</v>
          </cell>
        </row>
        <row r="4365">
          <cell r="A4365">
            <v>38103</v>
          </cell>
          <cell r="B4365" t="str">
            <v>TOMADA RJ11, 2 FIOS (APENAS MODULO)</v>
          </cell>
          <cell r="C4365" t="str">
            <v>UN</v>
          </cell>
          <cell r="D4365">
            <v>9.2799999999999994</v>
          </cell>
        </row>
        <row r="4366">
          <cell r="A4366">
            <v>38104</v>
          </cell>
          <cell r="B4366" t="str">
            <v>TOMADA RJ45, 8 FIOS, CAT 5E (APENAS MODULO)</v>
          </cell>
          <cell r="C4366" t="str">
            <v>UN</v>
          </cell>
          <cell r="D4366">
            <v>18.18</v>
          </cell>
        </row>
        <row r="4367">
          <cell r="A4367">
            <v>38105</v>
          </cell>
          <cell r="B4367" t="str">
            <v>TOMADA PARA ANTENA DE TV, CABO COAXIAL DE 9 MM (APENAS MODULO)</v>
          </cell>
          <cell r="C4367" t="str">
            <v>UN</v>
          </cell>
          <cell r="D4367">
            <v>6.18</v>
          </cell>
        </row>
        <row r="4368">
          <cell r="A4368">
            <v>38106</v>
          </cell>
          <cell r="B4368" t="str">
            <v>CAMPAINHA CIGARRA 127 V / 220 V (APENAS MODULO)</v>
          </cell>
          <cell r="C4368" t="str">
            <v>UN</v>
          </cell>
          <cell r="D4368">
            <v>10.4</v>
          </cell>
        </row>
        <row r="4369">
          <cell r="A4369">
            <v>38108</v>
          </cell>
          <cell r="B4369" t="str">
            <v>VARIADOR DE LUMINOSIDADE ROTATIVO (DIMMER) 127 V, 300 W (APENAS MODULO)</v>
          </cell>
          <cell r="C4369" t="str">
            <v>UN</v>
          </cell>
          <cell r="D4369">
            <v>27.03</v>
          </cell>
        </row>
        <row r="4370">
          <cell r="A4370">
            <v>38109</v>
          </cell>
          <cell r="B4370" t="str">
            <v>VARIADOR DE LUMINOSIDADE ROTATIVO (DIMMER) 220 V, 600 W (APENAS MODULO)</v>
          </cell>
          <cell r="C4370" t="str">
            <v>UN</v>
          </cell>
          <cell r="D4370">
            <v>43.2</v>
          </cell>
        </row>
        <row r="4371">
          <cell r="A4371">
            <v>38110</v>
          </cell>
          <cell r="B4371" t="str">
            <v>VARIADOR DE VELOCIDADE PARA VENTILADOR 127 V, 150 W (APENAS MODULO)</v>
          </cell>
          <cell r="C4371" t="str">
            <v>UN</v>
          </cell>
          <cell r="D4371">
            <v>16.61</v>
          </cell>
        </row>
        <row r="4372">
          <cell r="A4372">
            <v>38111</v>
          </cell>
          <cell r="B4372" t="str">
            <v>VARIADOR DE VELOCIDADE PARA VENTILADOR 220 V, 250 W (APENAS MODULO)</v>
          </cell>
          <cell r="C4372" t="str">
            <v>UN</v>
          </cell>
          <cell r="D4372">
            <v>18.579999999999998</v>
          </cell>
        </row>
        <row r="4373">
          <cell r="A4373">
            <v>38112</v>
          </cell>
          <cell r="B4373" t="str">
            <v>INTERRUPTOR SIMPLES 10A, 250V (APENAS MODULO)</v>
          </cell>
          <cell r="C4373" t="str">
            <v>UN</v>
          </cell>
          <cell r="D4373">
            <v>3.88</v>
          </cell>
        </row>
        <row r="4374">
          <cell r="A4374">
            <v>38113</v>
          </cell>
          <cell r="B4374" t="str">
            <v>INTERRUPTOR PARALELO 10A, 250V (APENAS MODULO)</v>
          </cell>
          <cell r="C4374" t="str">
            <v>UN</v>
          </cell>
          <cell r="D4374">
            <v>5.05</v>
          </cell>
        </row>
        <row r="4375">
          <cell r="A4375">
            <v>38114</v>
          </cell>
          <cell r="B4375" t="str">
            <v>INTERRUPTOR BIPOLAR SIMPLES 10 A, 250 V (APENAS MODULO)</v>
          </cell>
          <cell r="C4375" t="str">
            <v>UN</v>
          </cell>
          <cell r="D4375">
            <v>10.050000000000001</v>
          </cell>
        </row>
        <row r="4376">
          <cell r="A4376">
            <v>38115</v>
          </cell>
          <cell r="B4376" t="str">
            <v>INTERRUPTOR INTERMEDIARIO 10 A, 250 V (APENAS MODULO)</v>
          </cell>
          <cell r="C4376" t="str">
            <v>UN</v>
          </cell>
          <cell r="D4376">
            <v>10.73</v>
          </cell>
        </row>
        <row r="4377">
          <cell r="A4377">
            <v>38116</v>
          </cell>
          <cell r="B4377" t="str">
            <v>PULSADOR CAMPAINHA 10A, 250V (APENAS MODULO)</v>
          </cell>
          <cell r="C4377" t="str">
            <v>UN</v>
          </cell>
          <cell r="D4377">
            <v>3.25</v>
          </cell>
        </row>
        <row r="4378">
          <cell r="A4378">
            <v>38117</v>
          </cell>
          <cell r="B4378" t="str">
            <v>PULSADOR MINUTERIA 10A, 250V (APENAS MODULO)</v>
          </cell>
          <cell r="C4378" t="str">
            <v>UN</v>
          </cell>
          <cell r="D4378">
            <v>5.53</v>
          </cell>
        </row>
        <row r="4379">
          <cell r="A4379">
            <v>38119</v>
          </cell>
          <cell r="B4379" t="str">
            <v>TINTA BORRACHA CLORADA, ACABAMENTO SEMIBRILHO, BRANCA</v>
          </cell>
          <cell r="C4379" t="str">
            <v>L</v>
          </cell>
          <cell r="D4379">
            <v>73.36</v>
          </cell>
        </row>
        <row r="4380">
          <cell r="A4380">
            <v>38120</v>
          </cell>
          <cell r="B4380" t="str">
            <v>MASSA EPOXI BICOMPONENTE PARA REPAROS</v>
          </cell>
          <cell r="C4380" t="str">
            <v>KG</v>
          </cell>
          <cell r="D4380">
            <v>71.87</v>
          </cell>
        </row>
        <row r="4381">
          <cell r="A4381">
            <v>38121</v>
          </cell>
          <cell r="B4381" t="str">
            <v>TINTA A BASE DE RESINA ACRILICA EMULSIONADA EM AGUA, PARA SINALIZACAO HORIZONTAL VIARIA (NBR 13699)</v>
          </cell>
          <cell r="C4381" t="str">
            <v>L</v>
          </cell>
          <cell r="D4381">
            <v>9.0299999999999994</v>
          </cell>
        </row>
        <row r="4382">
          <cell r="A4382">
            <v>38122</v>
          </cell>
          <cell r="B4382" t="str">
            <v>FUNDO PREPARADOR ACRILICO BASE AGUA</v>
          </cell>
          <cell r="C4382" t="str">
            <v>L</v>
          </cell>
          <cell r="D4382">
            <v>8.39</v>
          </cell>
        </row>
        <row r="4383">
          <cell r="A4383">
            <v>38123</v>
          </cell>
          <cell r="B4383" t="str">
            <v>SELANTE TIPO VEDA CALHA PARA METAL E FIBROCIMENTO</v>
          </cell>
          <cell r="C4383" t="str">
            <v>KG</v>
          </cell>
          <cell r="D4383">
            <v>50.55</v>
          </cell>
        </row>
        <row r="4384">
          <cell r="A4384">
            <v>38124</v>
          </cell>
          <cell r="B4384" t="str">
            <v>ESPUMA EXPANSIVA DE POLIURETANO, APLICACAO MANUAL - 500 ML</v>
          </cell>
          <cell r="C4384" t="str">
            <v>UN</v>
          </cell>
          <cell r="D4384">
            <v>24.97</v>
          </cell>
        </row>
        <row r="4385">
          <cell r="A4385">
            <v>38125</v>
          </cell>
          <cell r="B4385" t="str">
            <v>FERTILIZANTE ORGANICO COMPOSTO, CLASSE A</v>
          </cell>
          <cell r="C4385" t="str">
            <v>KG</v>
          </cell>
          <cell r="D4385">
            <v>0.47</v>
          </cell>
        </row>
        <row r="4386">
          <cell r="A4386">
            <v>38127</v>
          </cell>
          <cell r="B4386" t="str">
            <v>BASE DE MISTURADOR MONOCOMANDO PARA CHUVEIRO</v>
          </cell>
          <cell r="C4386" t="str">
            <v>UN</v>
          </cell>
          <cell r="D4386">
            <v>355.15</v>
          </cell>
        </row>
        <row r="4387">
          <cell r="A4387">
            <v>38128</v>
          </cell>
          <cell r="B4387" t="str">
            <v>TERRA VEGETAL (ENSACADA)</v>
          </cell>
          <cell r="C4387" t="str">
            <v>KG</v>
          </cell>
          <cell r="D4387">
            <v>0.28000000000000003</v>
          </cell>
        </row>
        <row r="4388">
          <cell r="A4388">
            <v>38129</v>
          </cell>
          <cell r="B4388" t="str">
            <v>CURVA DE TRANSPOSICAO, PVC SOLDAVEL, 20 MM, PARA AGUA FRIA PREDIAL</v>
          </cell>
          <cell r="C4388" t="str">
            <v>UN</v>
          </cell>
          <cell r="D4388">
            <v>3.03</v>
          </cell>
        </row>
        <row r="4389">
          <cell r="A4389">
            <v>38130</v>
          </cell>
          <cell r="B4389" t="str">
            <v>TUBO CPVC SOLDAVEL, 35 MM, AGUA QUENTE PREDIAL (NBR 15884)</v>
          </cell>
          <cell r="C4389" t="str">
            <v>M</v>
          </cell>
          <cell r="D4389">
            <v>32.56</v>
          </cell>
        </row>
        <row r="4390">
          <cell r="A4390">
            <v>38131</v>
          </cell>
          <cell r="B4390" t="str">
            <v>TINTA BORRACHA, CLORADA, ACABAMENTO SEMIBRILHO, PRETA</v>
          </cell>
          <cell r="C4390" t="str">
            <v>L</v>
          </cell>
          <cell r="D4390">
            <v>74.02</v>
          </cell>
        </row>
        <row r="4391">
          <cell r="A4391">
            <v>38132</v>
          </cell>
          <cell r="B4391" t="str">
            <v>FIO COBRE NU DE 16 A 35 MM2, PARA TENSOES DE ATE 600 V</v>
          </cell>
          <cell r="C4391" t="str">
            <v>KG</v>
          </cell>
          <cell r="D4391">
            <v>46.99</v>
          </cell>
        </row>
        <row r="4392">
          <cell r="A4392">
            <v>38133</v>
          </cell>
          <cell r="B4392" t="str">
            <v>FIO COBRE NU DE 50 A 120 MM2, PARA TENSOES DE ATE 600 V</v>
          </cell>
          <cell r="C4392" t="str">
            <v>KG</v>
          </cell>
          <cell r="D4392">
            <v>45.45</v>
          </cell>
        </row>
        <row r="4393">
          <cell r="A4393">
            <v>38134</v>
          </cell>
          <cell r="B4393" t="str">
            <v>FIO COBRE NU DE 150 A 500 MM2, PARA TENSOES DE ATE 600 V</v>
          </cell>
          <cell r="C4393" t="str">
            <v>KG</v>
          </cell>
          <cell r="D4393">
            <v>46.07</v>
          </cell>
        </row>
        <row r="4394">
          <cell r="A4394">
            <v>38135</v>
          </cell>
          <cell r="B4394" t="str">
            <v>LADRILHO HIDRAULICO, *20 X 20* CM, E= 2 CM, TATIL ALERTA OU DIRECIONAL, AMARELO</v>
          </cell>
          <cell r="C4394" t="str">
            <v>M2</v>
          </cell>
          <cell r="D4394">
            <v>52.28</v>
          </cell>
        </row>
        <row r="4395">
          <cell r="A4395">
            <v>38137</v>
          </cell>
          <cell r="B4395" t="str">
            <v>LADRILHO HIDRAULICO, *20 X 20* CM, E= 2 CM, RAMPA, NATURAL</v>
          </cell>
          <cell r="C4395" t="str">
            <v>M2</v>
          </cell>
          <cell r="D4395">
            <v>41.24</v>
          </cell>
        </row>
        <row r="4396">
          <cell r="A4396">
            <v>38138</v>
          </cell>
          <cell r="B4396" t="str">
            <v>LADRILHO HIDRAULICO, *30 X 30* CM, E= 2 CM, MILANO, NATURAL</v>
          </cell>
          <cell r="C4396" t="str">
            <v>M2</v>
          </cell>
          <cell r="D4396">
            <v>40.5</v>
          </cell>
        </row>
        <row r="4397">
          <cell r="A4397">
            <v>38140</v>
          </cell>
          <cell r="B4397" t="str">
            <v>DISCO DE CORTE DIAMANTADO SEGMENTADO PARA CONCRETO, DIAMETRO DE 110 MM, FURO DE 20 MM</v>
          </cell>
          <cell r="C4397" t="str">
            <v>UN</v>
          </cell>
          <cell r="D4397">
            <v>14.5</v>
          </cell>
        </row>
        <row r="4398">
          <cell r="A4398">
            <v>38151</v>
          </cell>
          <cell r="B4398" t="str">
            <v>FECHADURA DE EMBUTIR PARA PORTA EXTERNA, MAQUINA 40 MM, COM CILINDRO, MACANETA ALAVANCA E ROSETA REDONDA EM METAL CROMADO - NIVEL DE SEGURANCA MEDIO - COMPLETA</v>
          </cell>
          <cell r="C4398" t="str">
            <v>CJ</v>
          </cell>
          <cell r="D4398">
            <v>38.42</v>
          </cell>
        </row>
        <row r="4399">
          <cell r="A4399">
            <v>38152</v>
          </cell>
          <cell r="B4399" t="str">
            <v>FECHADURA DE EMBUTIR PARA PORTA EXTERNA, MAQUINA 55 MM, COM CILINDRO, MACANETA ALAVANCA E ROSETA REDONDA EM METAL CROMADO - NIVEL DE SEGURANCA MEDIO - COMPLETA</v>
          </cell>
          <cell r="C4399" t="str">
            <v>CJ</v>
          </cell>
          <cell r="D4399">
            <v>55.6</v>
          </cell>
        </row>
        <row r="4400">
          <cell r="A4400">
            <v>38153</v>
          </cell>
          <cell r="B4400" t="str">
            <v>FECHADURA DE EMBUTIR PARA PORTA DE BANHEIRO, TIPO TRANQUETA, MAQUINA 40 MM, MACANETAS ALAVANCA, ESPELHO EM METAL CROMADO - NIVEL SEGURANCA MEDIO - COMPLETA</v>
          </cell>
          <cell r="C4400" t="str">
            <v>CJ</v>
          </cell>
          <cell r="D4400">
            <v>27.83</v>
          </cell>
        </row>
        <row r="4401">
          <cell r="A4401">
            <v>38154</v>
          </cell>
          <cell r="B4401" t="str">
            <v>FECHADURA AUXILIAR TRAVA DE SEGURANCA SIMPLES, CROMADA, MAQUINA *40* MM, INCLUI CHAVE TETRA E ROSETA REDONDA - COMPLETA</v>
          </cell>
          <cell r="C4401" t="str">
            <v>CJ</v>
          </cell>
          <cell r="D4401">
            <v>29.36</v>
          </cell>
        </row>
        <row r="4402">
          <cell r="A4402">
            <v>38155</v>
          </cell>
          <cell r="B4402" t="str">
            <v>FECHADURA DE SOBREPOR PARA PORTAO, COM CHAVE TETRA, CAIXA *100* MM, TRINCO LATERAL, EM LATAO OU ACO CROMADO, PINTADO - COMPLETA</v>
          </cell>
          <cell r="C4402" t="str">
            <v>UN</v>
          </cell>
          <cell r="D4402">
            <v>36.89</v>
          </cell>
        </row>
        <row r="4403">
          <cell r="A4403">
            <v>38165</v>
          </cell>
          <cell r="B4403" t="str">
            <v>FECHO / FECHADURA COM PUXADOR CONCHA, COM TRANCA TIPO TRAVA, PARA JANELA / PORTA DE CORRER (INCLUI TESTA, FECHADURA, PUXADOR) - COMPLETA</v>
          </cell>
          <cell r="C4403" t="str">
            <v>CJ</v>
          </cell>
          <cell r="D4403">
            <v>49.66</v>
          </cell>
        </row>
        <row r="4404">
          <cell r="A4404">
            <v>38166</v>
          </cell>
          <cell r="B4404" t="str">
            <v>VARA/ PERFIL PARA CREMONA, EM LATAO CROMADO, COMPRIMENTO DE 120 CM</v>
          </cell>
          <cell r="C4404" t="str">
            <v>UN</v>
          </cell>
          <cell r="D4404">
            <v>31.52</v>
          </cell>
        </row>
        <row r="4405">
          <cell r="A4405">
            <v>38167</v>
          </cell>
          <cell r="B4405" t="str">
            <v>BORBOLETA EM ZAMAC CROMADO, PARA TRAVAR JANELA TIPO GUILHOTINA</v>
          </cell>
          <cell r="C4405" t="str">
            <v>PAR</v>
          </cell>
          <cell r="D4405">
            <v>15.6</v>
          </cell>
        </row>
        <row r="4406">
          <cell r="A4406">
            <v>38168</v>
          </cell>
          <cell r="B4406" t="str">
            <v>PUXADOR TUBULAR RETO, DUPLO, EM ALUMINIO POLIDO, DIAMETRO APROX.DE 1", COMPRIMENTO APROX. DE 400 MM, PARA PORTAS DE MADEIRA OU VIDRO</v>
          </cell>
          <cell r="C4406" t="str">
            <v>UN</v>
          </cell>
          <cell r="D4406">
            <v>117.79</v>
          </cell>
        </row>
        <row r="4407">
          <cell r="A4407">
            <v>38169</v>
          </cell>
          <cell r="B4407" t="str">
            <v>CONJUNTO DE FERRAGENS PIVO, PARA PORTA PIVOTANTE DE ATE 100 KG, REGULAVEL COM ESFERA , CROMADO - SUPERIOR E INFERIOR - COMPLETO</v>
          </cell>
          <cell r="C4407" t="str">
            <v>CJ</v>
          </cell>
          <cell r="D4407">
            <v>56.91</v>
          </cell>
        </row>
        <row r="4408">
          <cell r="A4408">
            <v>38170</v>
          </cell>
          <cell r="B4408" t="str">
            <v>OLHO MAGICO / VISOR PARA PORTA DE *25 A 46* MM DE ESPESSURA, ANGULO DE VISAO APROXIMADO DE 200 GRAUS, LATAO CROMADO, COM FECHO JANELA</v>
          </cell>
          <cell r="C4408" t="str">
            <v>UN</v>
          </cell>
          <cell r="D4408">
            <v>10.26</v>
          </cell>
        </row>
        <row r="4409">
          <cell r="A4409">
            <v>38175</v>
          </cell>
          <cell r="B4409" t="str">
            <v>NUMERO / ALGARISMO PARA PORTA, TAMANHO *40* MM, EM ZAMAC, (MODELO DE 0 A 9), FIXACAO POR PARAFUSOS</v>
          </cell>
          <cell r="C4409" t="str">
            <v>UN</v>
          </cell>
          <cell r="D4409">
            <v>2.2400000000000002</v>
          </cell>
        </row>
        <row r="4410">
          <cell r="A4410">
            <v>38176</v>
          </cell>
          <cell r="B4410" t="str">
            <v>NUMERO / ALGARISMO PARA RESIDENCIA (FACHADA), TAMANHO *120* MM, EM ZAMAC, (MODELO DE 0 A 9), FIXACAO POR PARAFUSOS</v>
          </cell>
          <cell r="C4410" t="str">
            <v>UN</v>
          </cell>
          <cell r="D4410">
            <v>6.09</v>
          </cell>
        </row>
        <row r="4411">
          <cell r="A4411">
            <v>38177</v>
          </cell>
          <cell r="B4411" t="str">
            <v>TRINCO / FECHO TIPO AVIAO, EM ZAMAC CROMADO, *60* MM, PARA JANELAS - INCLUI PARAFUSOS</v>
          </cell>
          <cell r="C4411" t="str">
            <v>UN</v>
          </cell>
          <cell r="D4411">
            <v>6.85</v>
          </cell>
        </row>
        <row r="4412">
          <cell r="A4412">
            <v>38178</v>
          </cell>
          <cell r="B4412" t="str">
            <v>FECHO DE EMBUTIR, TIPO UNHA, COMANDO DESLIZANTE, COM TRAVA, 120 MM, EM LATAO CROMADO</v>
          </cell>
          <cell r="C4412" t="str">
            <v>UN</v>
          </cell>
          <cell r="D4412">
            <v>20.11</v>
          </cell>
        </row>
        <row r="4413">
          <cell r="A4413">
            <v>38179</v>
          </cell>
          <cell r="B4413" t="str">
            <v>ROLDANA CONCOVA DUPLA, EM CHAPA DE ACO, ROLAMENTO INTERNO BLINDADO DE ACO REVESTIDO EM NYLON, PARA PORTA DE CORRER</v>
          </cell>
          <cell r="C4413" t="str">
            <v>UN</v>
          </cell>
          <cell r="D4413">
            <v>25.12</v>
          </cell>
        </row>
        <row r="4414">
          <cell r="A4414">
            <v>38180</v>
          </cell>
          <cell r="B4414" t="str">
            <v>PISO EM REGUA VINILICA SEMIFLEXIVEL, ENCAIXE CLICADO, E = 4 MM (SEM COLOCACAO)</v>
          </cell>
          <cell r="C4414" t="str">
            <v>M2</v>
          </cell>
          <cell r="D4414">
            <v>112.62</v>
          </cell>
        </row>
        <row r="4415">
          <cell r="A4415">
            <v>38181</v>
          </cell>
          <cell r="B4415" t="str">
            <v>PISO TATIL ALERTA OU DIRECIONAL, DE BORRACHA, COLORIDO, 25 X 25 CM, E = 5 MM, PARA COLA</v>
          </cell>
          <cell r="C4415" t="str">
            <v>M2</v>
          </cell>
          <cell r="D4415">
            <v>153.74</v>
          </cell>
        </row>
        <row r="4416">
          <cell r="A4416">
            <v>38182</v>
          </cell>
          <cell r="B4416" t="str">
            <v>PISO TATIL DE ALERTA OU DIRECIONAL DE BORRACHA, PRETO, 25 X 25 CM, E = 5 MM, PARA COLA</v>
          </cell>
          <cell r="C4416" t="str">
            <v>M2</v>
          </cell>
          <cell r="D4416">
            <v>146.44</v>
          </cell>
        </row>
        <row r="4417">
          <cell r="A4417">
            <v>38185</v>
          </cell>
          <cell r="B4417" t="str">
            <v>PISO TATIL DE ALERTA OU DIRECIONAL, DE BORRACHA, PRETO, 25 X 25 CM, E = 12 MM, PARA ARGAMASSA</v>
          </cell>
          <cell r="C4417" t="str">
            <v>M2</v>
          </cell>
          <cell r="D4417">
            <v>338.92</v>
          </cell>
        </row>
        <row r="4418">
          <cell r="A4418">
            <v>38186</v>
          </cell>
          <cell r="B4418" t="str">
            <v>PISO TATIL DE ALERTA OU DIRECIONAL, DE BORRACHA, COLORIDO, 25 X 25 CM, E = 12 MM, PARA ARGAMASSA</v>
          </cell>
          <cell r="C4418" t="str">
            <v>M2</v>
          </cell>
          <cell r="D4418">
            <v>380.66</v>
          </cell>
        </row>
        <row r="4419">
          <cell r="A4419">
            <v>38189</v>
          </cell>
          <cell r="B4419" t="str">
            <v>DUCHA METALICA DE PAREDE, ARTICULAVEL, COM BRACO/CANO, SEM DESVIADOR</v>
          </cell>
          <cell r="C4419" t="str">
            <v>UN</v>
          </cell>
          <cell r="D4419">
            <v>174.25</v>
          </cell>
        </row>
        <row r="4420">
          <cell r="A4420">
            <v>38190</v>
          </cell>
          <cell r="B4420" t="str">
            <v>DUCHA METALICA DE PAREDE, ARTICULAVEL, COM DESVIADOR E DUCHA MANUAL</v>
          </cell>
          <cell r="C4420" t="str">
            <v>UN</v>
          </cell>
          <cell r="D4420">
            <v>391.85</v>
          </cell>
        </row>
        <row r="4421">
          <cell r="A4421">
            <v>38191</v>
          </cell>
          <cell r="B4421" t="str">
            <v>LAMPADA FLUORESCENTE COMPACTA 2U BRANCA 15 W, BASE E27 (127/220 V)</v>
          </cell>
          <cell r="C4421" t="str">
            <v>UN</v>
          </cell>
          <cell r="D4421">
            <v>7.82</v>
          </cell>
        </row>
        <row r="4422">
          <cell r="A4422">
            <v>38192</v>
          </cell>
          <cell r="B4422" t="str">
            <v>LAMPADA FLUORESCENTE ESPIRAL BRANCA 65 W, BASE E27 (127/220 V)</v>
          </cell>
          <cell r="C4422" t="str">
            <v>UN</v>
          </cell>
          <cell r="D4422">
            <v>54.51</v>
          </cell>
        </row>
        <row r="4423">
          <cell r="A4423">
            <v>38193</v>
          </cell>
          <cell r="B4423" t="str">
            <v>LAMPADA LED 6 W BIVOLT BRANCA, FORMATO TRADICIONAL (BASE E27)</v>
          </cell>
          <cell r="C4423" t="str">
            <v>UN</v>
          </cell>
          <cell r="D4423">
            <v>16.940000000000001</v>
          </cell>
        </row>
        <row r="4424">
          <cell r="A4424">
            <v>38194</v>
          </cell>
          <cell r="B4424" t="str">
            <v>LAMPADA LED 10 W BIVOLT BRANCA, FORMATO TRADICIONAL (BASE E27)</v>
          </cell>
          <cell r="C4424" t="str">
            <v>UN</v>
          </cell>
          <cell r="D4424">
            <v>22.9</v>
          </cell>
        </row>
        <row r="4425">
          <cell r="A4425">
            <v>38195</v>
          </cell>
          <cell r="B4425" t="str">
            <v>PISO PORCELANATO, BORDA RETA, EXTRA, FORMATO MAIOR QUE 2025 CM2</v>
          </cell>
          <cell r="C4425" t="str">
            <v>M2</v>
          </cell>
          <cell r="D4425">
            <v>46.53</v>
          </cell>
        </row>
        <row r="4426">
          <cell r="A4426">
            <v>38196</v>
          </cell>
          <cell r="B4426" t="str">
            <v>TERMINAL METALICO A PRESSAO PARA 1 CABO DE 150 MM2, COM 1 FURO DE FIXACAO</v>
          </cell>
          <cell r="C4426" t="str">
            <v>UN</v>
          </cell>
          <cell r="D4426">
            <v>9.68</v>
          </cell>
        </row>
        <row r="4427">
          <cell r="A4427">
            <v>38200</v>
          </cell>
          <cell r="B4427" t="str">
            <v>CORDA DE POLIAMIDA 12 MM TIPO BOMBEIRO, PARA TRABALHO EM ALTURA</v>
          </cell>
          <cell r="C4427" t="str">
            <v>100M</v>
          </cell>
          <cell r="D4427">
            <v>460.97</v>
          </cell>
        </row>
        <row r="4428">
          <cell r="A4428">
            <v>38364</v>
          </cell>
          <cell r="B4428" t="str">
            <v>BANCADA/ BANCA EM GRANITO, POLIDO, TIPO ANDORINHA/ QUARTZ/ CASTELO/ CORUMBA OU OUTROS EQUIVALENTES DA REGIAO, COM CUBA INOX, FORMATO *120 X 60* CM, E=  *2* CM</v>
          </cell>
          <cell r="C4428" t="str">
            <v>UN</v>
          </cell>
          <cell r="D4428">
            <v>324.94</v>
          </cell>
        </row>
        <row r="4429">
          <cell r="A4429">
            <v>38365</v>
          </cell>
          <cell r="B4429" t="str">
            <v>CAMADA SEPARADORA DE FILME DE POLIETILENO 20 A 25 MICRA</v>
          </cell>
          <cell r="C4429" t="str">
            <v>M2</v>
          </cell>
          <cell r="D4429">
            <v>1.64</v>
          </cell>
        </row>
        <row r="4430">
          <cell r="A4430">
            <v>38366</v>
          </cell>
          <cell r="B4430" t="str">
            <v>PAPEL KRAFT BETUMADO</v>
          </cell>
          <cell r="C4430" t="str">
            <v>M2</v>
          </cell>
          <cell r="D4430">
            <v>4.34</v>
          </cell>
        </row>
        <row r="4431">
          <cell r="A4431">
            <v>38367</v>
          </cell>
          <cell r="B4431" t="str">
            <v>ESPATULA DE ACO INOX COM CABO DE MADEIRA, LARGURA 8 CM</v>
          </cell>
          <cell r="C4431" t="str">
            <v>UN</v>
          </cell>
          <cell r="D4431">
            <v>9.92</v>
          </cell>
        </row>
        <row r="4432">
          <cell r="A4432">
            <v>38368</v>
          </cell>
          <cell r="B4432" t="str">
            <v>ESPATULA DE PLASTICO LISA, LARGURA 10 CM</v>
          </cell>
          <cell r="C4432" t="str">
            <v>UN</v>
          </cell>
          <cell r="D4432">
            <v>5.29</v>
          </cell>
        </row>
        <row r="4433">
          <cell r="A4433">
            <v>38369</v>
          </cell>
          <cell r="B4433" t="str">
            <v>DESEMPENADEIRA DE ACO DENTADA 12 X *25* CM, DENTES 8 X 8 MM, CABO FECHADO DE MADEIRA</v>
          </cell>
          <cell r="C4433" t="str">
            <v>UN</v>
          </cell>
          <cell r="D4433">
            <v>9.92</v>
          </cell>
        </row>
        <row r="4434">
          <cell r="A4434">
            <v>38370</v>
          </cell>
          <cell r="B4434" t="str">
            <v>DESEMPENADEIRA DE ACO LISA 12 X *25* CM COM CABO FECHADO DE MADEIRA</v>
          </cell>
          <cell r="C4434" t="str">
            <v>UN</v>
          </cell>
          <cell r="D4434">
            <v>9.92</v>
          </cell>
        </row>
        <row r="4435">
          <cell r="A4435">
            <v>38372</v>
          </cell>
          <cell r="B4435" t="str">
            <v>DESEMPENADEIRA PLASTICA LISA *14 X 27* CM</v>
          </cell>
          <cell r="C4435" t="str">
            <v>UN</v>
          </cell>
          <cell r="D4435">
            <v>13.61</v>
          </cell>
        </row>
        <row r="4436">
          <cell r="A4436">
            <v>38374</v>
          </cell>
          <cell r="B4436" t="str">
            <v>CADEIRA SUSPENSA MANUAL / BALANCIM INDIVIDUAL (NBR 14751)</v>
          </cell>
          <cell r="C4436" t="str">
            <v>UN</v>
          </cell>
          <cell r="D4436">
            <v>779.7</v>
          </cell>
        </row>
        <row r="4437">
          <cell r="A4437">
            <v>38376</v>
          </cell>
          <cell r="B4437" t="str">
            <v>PRUMO DE PAREDE EM ACO 700 A 750 G</v>
          </cell>
          <cell r="C4437" t="str">
            <v>UN</v>
          </cell>
          <cell r="D4437">
            <v>22.73</v>
          </cell>
        </row>
        <row r="4438">
          <cell r="A4438">
            <v>38377</v>
          </cell>
          <cell r="B4438" t="str">
            <v>PRUMO DE CENTRO EM ACO *400* G</v>
          </cell>
          <cell r="C4438" t="str">
            <v>UN</v>
          </cell>
          <cell r="D4438">
            <v>19.940000000000001</v>
          </cell>
        </row>
        <row r="4439">
          <cell r="A4439">
            <v>38379</v>
          </cell>
          <cell r="B4439" t="str">
            <v>REGUA DE ALUMINIO PARA PEDREIRO 2 X 1 "</v>
          </cell>
          <cell r="C4439" t="str">
            <v>M</v>
          </cell>
          <cell r="D4439">
            <v>26.67</v>
          </cell>
        </row>
        <row r="4440">
          <cell r="A4440">
            <v>38380</v>
          </cell>
          <cell r="B4440" t="str">
            <v>ESQUADRO DE ACO 12 " (300 MM), CABO DE ALUMINIO</v>
          </cell>
          <cell r="C4440" t="str">
            <v>UN</v>
          </cell>
          <cell r="D4440">
            <v>15.76</v>
          </cell>
        </row>
        <row r="4441">
          <cell r="A4441">
            <v>38381</v>
          </cell>
          <cell r="B4441" t="str">
            <v>BANDEJA DE PINTURA PARA ROLO 23 CM</v>
          </cell>
          <cell r="C4441" t="str">
            <v>UN</v>
          </cell>
          <cell r="D4441">
            <v>6.72</v>
          </cell>
        </row>
        <row r="4442">
          <cell r="A4442">
            <v>38382</v>
          </cell>
          <cell r="B4442" t="str">
            <v>LINHA DE PEDREIRO LISA 100 M</v>
          </cell>
          <cell r="C4442" t="str">
            <v>UN</v>
          </cell>
          <cell r="D4442">
            <v>7.87</v>
          </cell>
        </row>
        <row r="4443">
          <cell r="A4443">
            <v>38383</v>
          </cell>
          <cell r="B4443" t="str">
            <v>LIXA D'AGUA EM FOLHA, GRAO 100</v>
          </cell>
          <cell r="C4443" t="str">
            <v>UN</v>
          </cell>
          <cell r="D4443">
            <v>1.47</v>
          </cell>
        </row>
        <row r="4444">
          <cell r="A4444">
            <v>38384</v>
          </cell>
          <cell r="B4444" t="str">
            <v>ESTILETE DE METAL, LAMINA 18 MM</v>
          </cell>
          <cell r="C4444" t="str">
            <v>UN</v>
          </cell>
          <cell r="D4444">
            <v>13.71</v>
          </cell>
        </row>
        <row r="4445">
          <cell r="A4445">
            <v>38385</v>
          </cell>
          <cell r="B4445" t="str">
            <v>MISTURADOR MANUAL DE TINTAS PARA FURADEIRA, HASTE METALICA *60* CM, COM HELICE (MEXEDOR DE TINTA)</v>
          </cell>
          <cell r="C4445" t="str">
            <v>UN</v>
          </cell>
          <cell r="D4445">
            <v>32.270000000000003</v>
          </cell>
        </row>
        <row r="4446">
          <cell r="A4446">
            <v>38386</v>
          </cell>
          <cell r="B4446" t="str">
            <v>PINCEL CHATO (TRINCHA) CERDAS GRIS 1.1/2 " (38 MM)</v>
          </cell>
          <cell r="C4446" t="str">
            <v>UN</v>
          </cell>
          <cell r="D4446">
            <v>3.46</v>
          </cell>
        </row>
        <row r="4447">
          <cell r="A4447">
            <v>38387</v>
          </cell>
          <cell r="B4447" t="str">
            <v>PINCEL CHATO (TRINCHA) CERDAS GRIS 3 " (75 MM)</v>
          </cell>
          <cell r="C4447" t="str">
            <v>UN</v>
          </cell>
          <cell r="D4447">
            <v>8.1</v>
          </cell>
        </row>
        <row r="4448">
          <cell r="A4448">
            <v>38388</v>
          </cell>
          <cell r="B4448" t="str">
            <v>PINCEL CHATO (TRINCHA) CERDAS GRIS 4 " (100 MM)</v>
          </cell>
          <cell r="C4448" t="str">
            <v>UN</v>
          </cell>
          <cell r="D4448">
            <v>10.95</v>
          </cell>
        </row>
        <row r="4449">
          <cell r="A4449">
            <v>38389</v>
          </cell>
          <cell r="B4449" t="str">
            <v>BROXA RETANGULAR *6 X 16* CM</v>
          </cell>
          <cell r="C4449" t="str">
            <v>UN</v>
          </cell>
          <cell r="D4449">
            <v>7.29</v>
          </cell>
        </row>
        <row r="4450">
          <cell r="A4450">
            <v>38390</v>
          </cell>
          <cell r="B4450" t="str">
            <v>ROLO DE LA DE CARNEIRO 23 CM (SEM CABO)</v>
          </cell>
          <cell r="C4450" t="str">
            <v>UN</v>
          </cell>
          <cell r="D4450">
            <v>23.73</v>
          </cell>
        </row>
        <row r="4451">
          <cell r="A4451">
            <v>38391</v>
          </cell>
          <cell r="B4451" t="str">
            <v>CABO ARAMADO PARA ROLO DE PINTURA 23 CM (GARFO GAIOLA)</v>
          </cell>
          <cell r="C4451" t="str">
            <v>UN</v>
          </cell>
          <cell r="D4451">
            <v>7.21</v>
          </cell>
        </row>
        <row r="4452">
          <cell r="A4452">
            <v>38392</v>
          </cell>
          <cell r="B4452" t="str">
            <v>PROLONGADOR/EXTENSOR PARA ROLO DE PINTURA 3 M</v>
          </cell>
          <cell r="C4452" t="str">
            <v>UN</v>
          </cell>
          <cell r="D4452">
            <v>38.200000000000003</v>
          </cell>
        </row>
        <row r="4453">
          <cell r="A4453">
            <v>38393</v>
          </cell>
          <cell r="B4453" t="str">
            <v>ROLO DE ESPUMA POLIESTER 23 CM (SEM CABO)</v>
          </cell>
          <cell r="C4453" t="str">
            <v>UN</v>
          </cell>
          <cell r="D4453">
            <v>10.7</v>
          </cell>
        </row>
        <row r="4454">
          <cell r="A4454">
            <v>38394</v>
          </cell>
          <cell r="B4454" t="str">
            <v>KIT ACESSORIOS PARA COMPRESSOR DE AR, 5 PECAS (PISTOLAS PINTURA, LIMPEZA E PULVERIZACAO, CALIBRADOR E MANGUEIRA)</v>
          </cell>
          <cell r="C4454" t="str">
            <v>UN</v>
          </cell>
          <cell r="D4454">
            <v>216.4</v>
          </cell>
        </row>
        <row r="4455">
          <cell r="A4455">
            <v>38395</v>
          </cell>
          <cell r="B4455" t="str">
            <v>BLOCO DE ESPUMA MULTIUSO *23 X 13 X 8* CM</v>
          </cell>
          <cell r="C4455" t="str">
            <v>UN</v>
          </cell>
          <cell r="D4455">
            <v>5.61</v>
          </cell>
        </row>
        <row r="4456">
          <cell r="A4456">
            <v>38396</v>
          </cell>
          <cell r="B4456" t="str">
            <v>SELADOR HORIZONTAL PARA FITA DE ACO 1 "</v>
          </cell>
          <cell r="C4456" t="str">
            <v>UN</v>
          </cell>
          <cell r="D4456">
            <v>334.55</v>
          </cell>
        </row>
        <row r="4457">
          <cell r="A4457">
            <v>38397</v>
          </cell>
          <cell r="B4457" t="str">
            <v>PASTA DESENGRAXANTE PARA MAOS</v>
          </cell>
          <cell r="C4457" t="str">
            <v>KG</v>
          </cell>
          <cell r="D4457">
            <v>3.15</v>
          </cell>
        </row>
        <row r="4458">
          <cell r="A4458">
            <v>38398</v>
          </cell>
          <cell r="B4458" t="str">
            <v>CAVALETE DE APOIO CARGA 2 T</v>
          </cell>
          <cell r="C4458" t="str">
            <v>UN</v>
          </cell>
          <cell r="D4458">
            <v>28.61</v>
          </cell>
        </row>
        <row r="4459">
          <cell r="A4459">
            <v>38399</v>
          </cell>
          <cell r="B4459" t="str">
            <v>BOLSA DE LONA PARA FERRAMENTAS *50 X 35 X 25* CM</v>
          </cell>
          <cell r="C4459" t="str">
            <v>UN</v>
          </cell>
          <cell r="D4459">
            <v>122.56</v>
          </cell>
        </row>
        <row r="4460">
          <cell r="A4460">
            <v>38400</v>
          </cell>
          <cell r="B4460" t="str">
            <v>VASSOURA 40 CM COM CABO</v>
          </cell>
          <cell r="C4460" t="str">
            <v>UN</v>
          </cell>
          <cell r="D4460">
            <v>12.94</v>
          </cell>
        </row>
        <row r="4461">
          <cell r="A4461">
            <v>38401</v>
          </cell>
          <cell r="B4461" t="str">
            <v>RODO PARA CHAO 40 CM COM CABO</v>
          </cell>
          <cell r="C4461" t="str">
            <v>UN</v>
          </cell>
          <cell r="D4461">
            <v>9.25</v>
          </cell>
        </row>
        <row r="4462">
          <cell r="A4462">
            <v>38402</v>
          </cell>
          <cell r="B4462" t="str">
            <v>PA DE LIXO PLASTICA, CABO LONGO</v>
          </cell>
          <cell r="C4462" t="str">
            <v>UN</v>
          </cell>
          <cell r="D4462">
            <v>7.77</v>
          </cell>
        </row>
        <row r="4463">
          <cell r="A4463">
            <v>38403</v>
          </cell>
          <cell r="B4463" t="str">
            <v>ENXADA ESTREITA *25 X 23* CM COM CABO</v>
          </cell>
          <cell r="C4463" t="str">
            <v>UN</v>
          </cell>
          <cell r="D4463">
            <v>24.57</v>
          </cell>
        </row>
        <row r="4464">
          <cell r="A4464">
            <v>38404</v>
          </cell>
          <cell r="B4464" t="str">
            <v>CONCRETO USINADO BOMBEAVEL, CLASSE DE RESISTENCIA C20, COM BRITA 0 E 1, SLUMP = 130 +/- 20 MM, EXCLUI SERVICO DE BOMBEAMENTO (NBR 8953)</v>
          </cell>
          <cell r="C4464" t="str">
            <v>M3</v>
          </cell>
          <cell r="D4464">
            <v>364.13</v>
          </cell>
        </row>
        <row r="4465">
          <cell r="A4465">
            <v>38405</v>
          </cell>
          <cell r="B4465" t="str">
            <v>CONCRETO USINADO BOMBEAVEL, CLASSE DE RESISTENCIA C25, COM BRITA 0 E 1, SLUMP = 130 +/- 20 MM, EXCLUI SERVICO DE BOMBEAMENTO (NBR 8953)</v>
          </cell>
          <cell r="C4465" t="str">
            <v>M3</v>
          </cell>
          <cell r="D4465">
            <v>385.98</v>
          </cell>
        </row>
        <row r="4466">
          <cell r="A4466">
            <v>38406</v>
          </cell>
          <cell r="B4466" t="str">
            <v>CONCRETO USINADO BOMBEAVEL, CLASSE DE RESISTENCIA C30, COM BRITA 0 E 1, SLUMP = 130 +/- 20 MM, EXCLUI SERVICO DE BOMBEAMENTO (NBR 8953)</v>
          </cell>
          <cell r="C4466" t="str">
            <v>M3</v>
          </cell>
          <cell r="D4466">
            <v>405.54</v>
          </cell>
        </row>
        <row r="4467">
          <cell r="A4467">
            <v>38408</v>
          </cell>
          <cell r="B4467" t="str">
            <v>CONCRETO USINADO BOMBEAVEL, CLASSE DE RESISTENCIA C25, COM BRITA 0 E 1, SLUMP = 190 +/- 20 MM, EXCLUI SERVICO DE BOMBEAMENTO (NBR 8953)</v>
          </cell>
          <cell r="C4467" t="str">
            <v>M3</v>
          </cell>
          <cell r="D4467">
            <v>401.36</v>
          </cell>
        </row>
        <row r="4468">
          <cell r="A4468">
            <v>38409</v>
          </cell>
          <cell r="B4468" t="str">
            <v>CONCRETO USINADO BOMBEAVEL, CLASSE DE RESISTENCIA C30, COM BRITA 0 E 1, SLUMP = 190 +/- 20 MM, EXCLUI SERVICO DE BOMBEAMENTO (NBR 8953)</v>
          </cell>
          <cell r="C4468" t="str">
            <v>M3</v>
          </cell>
          <cell r="D4468">
            <v>432.64</v>
          </cell>
        </row>
        <row r="4469">
          <cell r="A4469">
            <v>38410</v>
          </cell>
          <cell r="B4469" t="str">
            <v>PENEIRA ROTATIVA COM MOTOR ELETRICO TRIFASICO DE 2 CV, CILINDRO DE 1 M X 0,60 M, COM FUROS DE 3,17 MM</v>
          </cell>
          <cell r="C4469" t="str">
            <v>UN</v>
          </cell>
          <cell r="D4469">
            <v>9977.15</v>
          </cell>
        </row>
        <row r="4470">
          <cell r="A4470">
            <v>38411</v>
          </cell>
          <cell r="B4470" t="str">
            <v>DOSADOR DE AREIA, CAPACIDADE DE *26* LITROS</v>
          </cell>
          <cell r="C4470" t="str">
            <v>UN</v>
          </cell>
          <cell r="D4470">
            <v>1126.45</v>
          </cell>
        </row>
        <row r="4471">
          <cell r="A4471">
            <v>38412</v>
          </cell>
          <cell r="B4471" t="str">
            <v>INVERSOR DE SOLDA MONOFASICO DE 160 A, POTENCIA DE 5400 W, TENSAO DE 220 V, TURBO VENTILADO, PROTECAO POR FUSIVEL TERMICO, PARA ELETRODOS DE 2,0 A 4,0 MM</v>
          </cell>
          <cell r="C4471" t="str">
            <v>UN</v>
          </cell>
          <cell r="D4471">
            <v>938.2</v>
          </cell>
        </row>
        <row r="4472">
          <cell r="A4472">
            <v>38413</v>
          </cell>
          <cell r="B4472" t="str">
            <v>LIXADEIRA ELETRICA ANGULAR, PARA DISCO DE 7 " (180 MM), POTENCIA DE 2.200 W, *5.000* RPM, 220 V</v>
          </cell>
          <cell r="C4472" t="str">
            <v>UN</v>
          </cell>
          <cell r="D4472">
            <v>992.69</v>
          </cell>
        </row>
        <row r="4473">
          <cell r="A4473">
            <v>38414</v>
          </cell>
          <cell r="B4473" t="str">
            <v>TERMOFUSORA PARA TUBOS E CONEXOES EM PPR COM DIAMETROS DE 75 A 110 MM, POTENCIA DE *1100* W, TENSAO 220 V</v>
          </cell>
          <cell r="C4473" t="str">
            <v>UN</v>
          </cell>
          <cell r="D4473">
            <v>1507.88</v>
          </cell>
        </row>
        <row r="4474">
          <cell r="A4474">
            <v>38415</v>
          </cell>
          <cell r="B4474" t="str">
            <v>TERMOFUSORA PARA TUBOS E CONEXOES EM PPR COM DIAMETROS DE 20 A 63 MM, POTENCIA DE 800 W, TENSAO 220 V</v>
          </cell>
          <cell r="C4474" t="str">
            <v>UN</v>
          </cell>
          <cell r="D4474">
            <v>1074.3699999999999</v>
          </cell>
        </row>
        <row r="4475">
          <cell r="A4475">
            <v>38418</v>
          </cell>
          <cell r="B4475" t="str">
            <v>BUCHA DE REDUCAO, PVC, LONGA, SERIE R, DN 50 X 40 MM, PARA ESGOTO PREDIAL</v>
          </cell>
          <cell r="C4475" t="str">
            <v>UN</v>
          </cell>
          <cell r="D4475">
            <v>2.93</v>
          </cell>
        </row>
        <row r="4476">
          <cell r="A4476">
            <v>38421</v>
          </cell>
          <cell r="B4476" t="str">
            <v>CURVA DE PVC, 90 GRAUS, SERIE R, DN 50 MM, PARA ESGOTO PREDIAL</v>
          </cell>
          <cell r="C4476" t="str">
            <v>UN</v>
          </cell>
          <cell r="D4476">
            <v>17.29</v>
          </cell>
        </row>
        <row r="4477">
          <cell r="A4477">
            <v>38422</v>
          </cell>
          <cell r="B4477" t="str">
            <v>CURVA DE PVC, 90 GRAUS, SERIE R, DN 75 MM, PARA ESGOTO PREDIAL</v>
          </cell>
          <cell r="C4477" t="str">
            <v>UN</v>
          </cell>
          <cell r="D4477">
            <v>19.47</v>
          </cell>
        </row>
        <row r="4478">
          <cell r="A4478">
            <v>38423</v>
          </cell>
          <cell r="B4478" t="str">
            <v>CURVA DE PVC, 90 GRAUS, SERIE R, DN 100 MM, PARA ESGOTO PREDIAL</v>
          </cell>
          <cell r="C4478" t="str">
            <v>UN</v>
          </cell>
          <cell r="D4478">
            <v>30.45</v>
          </cell>
        </row>
        <row r="4479">
          <cell r="A4479">
            <v>38424</v>
          </cell>
          <cell r="B4479" t="str">
            <v>CURVA DE PVC, 90 GRAUS, SERIE R, DN 150 MM, PARA ESGOTO PREDIAL</v>
          </cell>
          <cell r="C4479" t="str">
            <v>UN</v>
          </cell>
          <cell r="D4479">
            <v>45.62</v>
          </cell>
        </row>
        <row r="4480">
          <cell r="A4480">
            <v>38425</v>
          </cell>
          <cell r="B4480" t="str">
            <v>CURVA DE PVC, 45 GRAUS, SERIE R, DN 75 MM, PARA ESGOTO PREDIAL</v>
          </cell>
          <cell r="C4480" t="str">
            <v>UN</v>
          </cell>
          <cell r="D4480">
            <v>9.26</v>
          </cell>
        </row>
        <row r="4481">
          <cell r="A4481">
            <v>38426</v>
          </cell>
          <cell r="B4481" t="str">
            <v>CURVA DE PVC, 45 GRAUS, SERIE R, DN 100 MM, PARA ESGOTO PREDIAL</v>
          </cell>
          <cell r="C4481" t="str">
            <v>UN</v>
          </cell>
          <cell r="D4481">
            <v>17.78</v>
          </cell>
        </row>
        <row r="4482">
          <cell r="A4482">
            <v>38427</v>
          </cell>
          <cell r="B4482" t="str">
            <v>CURVA DE PVC, 45 GRAUS, SERIE R, DN 150 MM, PARA ESGOTO PREDIAL</v>
          </cell>
          <cell r="C4482" t="str">
            <v>UN</v>
          </cell>
          <cell r="D4482">
            <v>36.49</v>
          </cell>
        </row>
        <row r="4483">
          <cell r="A4483">
            <v>38428</v>
          </cell>
          <cell r="B4483" t="str">
            <v>CONECTOR, CPVC, SOLDAVEL, 22 MM X 3/4", PARA AGUA QUENTE</v>
          </cell>
          <cell r="C4483" t="str">
            <v>UN</v>
          </cell>
          <cell r="D4483">
            <v>17.97</v>
          </cell>
        </row>
        <row r="4484">
          <cell r="A4484">
            <v>38429</v>
          </cell>
          <cell r="B4484" t="str">
            <v>JOELHO DE TRANSICAO, CPVC, SOLDAVEL, 90 GRAUS, 15 MM X 1/2", PARA AGUA QUENTE</v>
          </cell>
          <cell r="C4484" t="str">
            <v>UN</v>
          </cell>
          <cell r="D4484">
            <v>7.83</v>
          </cell>
        </row>
        <row r="4485">
          <cell r="A4485">
            <v>38430</v>
          </cell>
          <cell r="B4485" t="str">
            <v>JOELHO DE TRANSICAO, CPVC, SOLDAVEL, 90 GRAUS, 22 MM X 3/4", PARA AGUA QUENTE</v>
          </cell>
          <cell r="C4485" t="str">
            <v>UN</v>
          </cell>
          <cell r="D4485">
            <v>15.86</v>
          </cell>
        </row>
        <row r="4486">
          <cell r="A4486">
            <v>38431</v>
          </cell>
          <cell r="B4486" t="str">
            <v>JOELHO DE TRANSICAO, CPVC, SOLDAVEL, 90 GRAUS, 22 MM X 1/2", PARA AGUA QUENTE</v>
          </cell>
          <cell r="C4486" t="str">
            <v>UN</v>
          </cell>
          <cell r="D4486">
            <v>12.41</v>
          </cell>
        </row>
        <row r="4487">
          <cell r="A4487">
            <v>38448</v>
          </cell>
          <cell r="B4487" t="str">
            <v>TE DE INSPECAO, PVC, SERIE R, 150 X 100 MM, PARA ESGOTO PREDIAL</v>
          </cell>
          <cell r="C4487" t="str">
            <v>UN</v>
          </cell>
          <cell r="D4487">
            <v>139.79</v>
          </cell>
        </row>
        <row r="4488">
          <cell r="A4488">
            <v>38449</v>
          </cell>
          <cell r="B4488" t="str">
            <v>JOELHO PARA PE DE COLUNA, 45 GRAUS, SERIE R, DN 100 MM, PARA ESGOTO PREDIAL</v>
          </cell>
          <cell r="C4488" t="str">
            <v>UN</v>
          </cell>
          <cell r="D4488">
            <v>19.850000000000001</v>
          </cell>
        </row>
        <row r="4489">
          <cell r="A4489">
            <v>38463</v>
          </cell>
          <cell r="B4489" t="str">
            <v>MARTELO DE SOLDADOR/PICADOR DE SOLDA</v>
          </cell>
          <cell r="C4489" t="str">
            <v>UN</v>
          </cell>
          <cell r="D4489">
            <v>19.809999999999999</v>
          </cell>
        </row>
        <row r="4490">
          <cell r="A4490">
            <v>38464</v>
          </cell>
          <cell r="B4490" t="str">
            <v>CONCRETO USINADO BOMBEAVEL, CLASSE DE RESISTENCIA C20, COM BRITA 0, SLUMP = 220 +/- 20 MM, INCLUI SERVICO DE BOMBEAMENTO (NBR 8953)</v>
          </cell>
          <cell r="C4490" t="str">
            <v>M3</v>
          </cell>
          <cell r="D4490">
            <v>439.88</v>
          </cell>
        </row>
        <row r="4491">
          <cell r="A4491">
            <v>38465</v>
          </cell>
          <cell r="B4491" t="str">
            <v>TALHADEIRA COM PUNHO DE PROTECAO *20 X 250* MM</v>
          </cell>
          <cell r="C4491" t="str">
            <v>UN</v>
          </cell>
          <cell r="D4491">
            <v>20.2</v>
          </cell>
        </row>
        <row r="4492">
          <cell r="A4492">
            <v>38466</v>
          </cell>
          <cell r="B4492" t="str">
            <v>GRAMPO DE APERTO RAPIDO 18 "</v>
          </cell>
          <cell r="C4492" t="str">
            <v>UN</v>
          </cell>
          <cell r="D4492">
            <v>15.74</v>
          </cell>
        </row>
        <row r="4493">
          <cell r="A4493">
            <v>38467</v>
          </cell>
          <cell r="B4493" t="str">
            <v>ALICATE DE PRESSAO 11 " PARA SOLDA, TIPO C</v>
          </cell>
          <cell r="C4493" t="str">
            <v>UN</v>
          </cell>
          <cell r="D4493">
            <v>42.92</v>
          </cell>
        </row>
        <row r="4494">
          <cell r="A4494">
            <v>38468</v>
          </cell>
          <cell r="B4494" t="str">
            <v>ALICATE DE PRESSAO 11 " PARA SOLDA, TIPO U</v>
          </cell>
          <cell r="C4494" t="str">
            <v>UN</v>
          </cell>
          <cell r="D4494">
            <v>47.23</v>
          </cell>
        </row>
        <row r="4495">
          <cell r="A4495">
            <v>38469</v>
          </cell>
          <cell r="B4495" t="str">
            <v>ALICATE DE PRESSAO PARA SOLDA DE CHAPA 18 "</v>
          </cell>
          <cell r="C4495" t="str">
            <v>UN</v>
          </cell>
          <cell r="D4495">
            <v>76.290000000000006</v>
          </cell>
        </row>
        <row r="4496">
          <cell r="A4496">
            <v>38470</v>
          </cell>
          <cell r="B4496" t="str">
            <v>ALICATE DE CORTE DIAGONAL 6 " COM ISOLAMENTO</v>
          </cell>
          <cell r="C4496" t="str">
            <v>UN</v>
          </cell>
          <cell r="D4496">
            <v>26</v>
          </cell>
        </row>
        <row r="4497">
          <cell r="A4497">
            <v>38471</v>
          </cell>
          <cell r="B4497" t="str">
            <v>ALICATE PARA ANEIS DE PISTAO, CAPACIDADE 50 A 100 MM</v>
          </cell>
          <cell r="C4497" t="str">
            <v>UN</v>
          </cell>
          <cell r="D4497">
            <v>61.34</v>
          </cell>
        </row>
        <row r="4498">
          <cell r="A4498">
            <v>38472</v>
          </cell>
          <cell r="B4498" t="str">
            <v>CHAVE INGLESA/CHAVE AJUSTAVEL 15 "</v>
          </cell>
          <cell r="C4498" t="str">
            <v>UN</v>
          </cell>
          <cell r="D4498">
            <v>73.92</v>
          </cell>
        </row>
        <row r="4499">
          <cell r="A4499">
            <v>38473</v>
          </cell>
          <cell r="B4499" t="str">
            <v>MACARICO DE SOLDA 201 PARA EXTENSAO GLP OU ACETILENO</v>
          </cell>
          <cell r="C4499" t="str">
            <v>UN</v>
          </cell>
          <cell r="D4499">
            <v>81.56</v>
          </cell>
        </row>
        <row r="4500">
          <cell r="A4500">
            <v>38474</v>
          </cell>
          <cell r="B4500" t="str">
            <v>EXTENSAO DE SOLDA 201 GLP, E = *2,5 A 4,0* MM</v>
          </cell>
          <cell r="C4500" t="str">
            <v>UN</v>
          </cell>
          <cell r="D4500">
            <v>24.23</v>
          </cell>
        </row>
        <row r="4501">
          <cell r="A4501">
            <v>38475</v>
          </cell>
          <cell r="B4501" t="str">
            <v>EXTENSAO DE SOLDA 201 ACETILENO, E = *1,5 A 2,5* MM</v>
          </cell>
          <cell r="C4501" t="str">
            <v>UN</v>
          </cell>
          <cell r="D4501">
            <v>19.600000000000001</v>
          </cell>
        </row>
        <row r="4502">
          <cell r="A4502">
            <v>38476</v>
          </cell>
          <cell r="B4502" t="str">
            <v>ESCADA DUPLA DE ABRIR EM ALUMINIO, MODELO PINTOR, 8 DEGRAUS</v>
          </cell>
          <cell r="C4502" t="str">
            <v>UN</v>
          </cell>
          <cell r="D4502">
            <v>184.65</v>
          </cell>
        </row>
        <row r="4503">
          <cell r="A4503">
            <v>38477</v>
          </cell>
          <cell r="B4503" t="str">
            <v>ESCADA EXTENSIVEL EM ALUMINIO COM 6,00 M ESTENDIDA</v>
          </cell>
          <cell r="C4503" t="str">
            <v>UN</v>
          </cell>
          <cell r="D4503">
            <v>522.95000000000005</v>
          </cell>
        </row>
        <row r="4504">
          <cell r="A4504">
            <v>38538</v>
          </cell>
          <cell r="B4504" t="str">
            <v>ESTACA PRE-MOLDADA MACICA DE CONCRETO VIBRADO ARMADO, PARA CARGA DE 25 T, SECAO QUADRADA DE *16 X 16*, COM ANEL METALICO INCORPORADO A PECA (SOMENTE FORNECIMENTO)</v>
          </cell>
          <cell r="C4504" t="str">
            <v>M</v>
          </cell>
          <cell r="D4504">
            <v>30</v>
          </cell>
        </row>
        <row r="4505">
          <cell r="A4505">
            <v>38539</v>
          </cell>
          <cell r="B4505" t="str">
            <v>ESTACA PRE-MOLDADA MACICA DE CONCRETO VIBRADO ARMADO, PARA CARGA DE 50 T, SECAO QUADRADA, COM ANEL METALICO INCORPORADO A PECA (SOMENTE FORNECIMENTO)</v>
          </cell>
          <cell r="C4505" t="str">
            <v>M</v>
          </cell>
          <cell r="D4505">
            <v>40.79</v>
          </cell>
        </row>
        <row r="4506">
          <cell r="A4506">
            <v>38540</v>
          </cell>
          <cell r="B4506" t="str">
            <v>ESTACA PRE-MOLDADA VAZADA DE CONCRETO CENTRIFUGADO, PARA CARGA DE 100 T, SECAO CIRCULAR, COM ANEL METALICO INCORPORADO A PECA (SOMENTE FORNECIMENTO)</v>
          </cell>
          <cell r="C4506" t="str">
            <v>M</v>
          </cell>
          <cell r="D4506">
            <v>104.55</v>
          </cell>
        </row>
        <row r="4507">
          <cell r="A4507">
            <v>38541</v>
          </cell>
          <cell r="B4507" t="str">
            <v>PERFURATRIZ COM TORRE METALICA PARA EXECUCAO DE ESTACA HELICE CONTINUA, PROFUNDIDADE MAXIMA DE 30 M, DIAMETRO MAXIMO DE 800 MM, POTENCIA INSTALADA DE 268 HP, MESA ROTATIVA COM TORQUE MAXIMO DE 170 KNM</v>
          </cell>
          <cell r="C4507" t="str">
            <v>UN</v>
          </cell>
          <cell r="D4507">
            <v>2012236.82</v>
          </cell>
        </row>
        <row r="4508">
          <cell r="A4508">
            <v>38542</v>
          </cell>
          <cell r="B4508" t="str">
            <v>PERFURATRIZ COM TORRE METALICA PARA EXECUCAO DE ESTACA HELICE CONTINUA, PROFUNDIDADE MAXIMA DE 32 M, DIAMETRO MAXIMO DE 1000 MM, POTENCIA INSTALADA DE 350 HP, MESA ROTATIVA COM TORQUE MAXIMO DE 263 KNM</v>
          </cell>
          <cell r="C4508" t="str">
            <v>UN</v>
          </cell>
          <cell r="D4508">
            <v>3128947.34</v>
          </cell>
        </row>
        <row r="4509">
          <cell r="A4509">
            <v>38543</v>
          </cell>
          <cell r="B4509" t="str">
            <v>PERFURATRIZ HIDRAULICA COM TRADO CURTO ACOPLADO, PROFUNDIDADE MAXIMA DE 20 M, DIAMETRO MAXIMO DE 1500 MM, POTENCIA INSTALADA DE 137 HP, MESA ROTATIVA COM TORQUE MAXIMO DE 30 KNM (INCLUI MONTAGEM, NAO INCLUI CAMINHAO)</v>
          </cell>
          <cell r="C4509" t="str">
            <v>UN</v>
          </cell>
          <cell r="D4509">
            <v>766052.65</v>
          </cell>
        </row>
        <row r="4510">
          <cell r="A4510">
            <v>38544</v>
          </cell>
          <cell r="B4510" t="str">
            <v>MANTA DE POLIETILENO EXPANDIDO (PEBD) ANTICHAMAS, E = 8 MM</v>
          </cell>
          <cell r="C4510" t="str">
            <v>M2</v>
          </cell>
          <cell r="D4510">
            <v>7.67</v>
          </cell>
        </row>
        <row r="4511">
          <cell r="A4511">
            <v>38545</v>
          </cell>
          <cell r="B4511" t="str">
            <v>MANTA DE POLIETILENO EXPANDIDO (PEBD), E = 5 MM</v>
          </cell>
          <cell r="C4511" t="str">
            <v>M2</v>
          </cell>
          <cell r="D4511">
            <v>4.93</v>
          </cell>
        </row>
        <row r="4512">
          <cell r="A4512">
            <v>38546</v>
          </cell>
          <cell r="B4512" t="str">
            <v>ARGAMASSA USINADA AUTOADENSAVEL E AUTONIVELANTE PARA CONTRAPISO, INCLUI BOMBEAMENTO</v>
          </cell>
          <cell r="C4512" t="str">
            <v>M3</v>
          </cell>
          <cell r="D4512">
            <v>407.83</v>
          </cell>
        </row>
        <row r="4513">
          <cell r="A4513">
            <v>38547</v>
          </cell>
          <cell r="B4513" t="str">
            <v>ALICATE DE CRIMPAR RJ11, RJ12 E RJ45</v>
          </cell>
          <cell r="C4513" t="str">
            <v>UN</v>
          </cell>
          <cell r="D4513">
            <v>70.95</v>
          </cell>
        </row>
        <row r="4514">
          <cell r="A4514">
            <v>38548</v>
          </cell>
          <cell r="B4514" t="str">
            <v>CANALETA ESTRUTURAL CERAMICA, 14 X 19 X 19 CM, 6,0 MPA (NBR 15270)</v>
          </cell>
          <cell r="C4514" t="str">
            <v>UN</v>
          </cell>
          <cell r="D4514">
            <v>1.01</v>
          </cell>
        </row>
        <row r="4515">
          <cell r="A4515">
            <v>38588</v>
          </cell>
          <cell r="B4515" t="str">
            <v>MEIO BLOCO CONCRETO ESTRUTURAL 14 X 19 X 14 CM, FBK 4,5 MPA (NBR 6136)</v>
          </cell>
          <cell r="C4515" t="str">
            <v>UN</v>
          </cell>
          <cell r="D4515">
            <v>1.1599999999999999</v>
          </cell>
        </row>
        <row r="4516">
          <cell r="A4516">
            <v>38589</v>
          </cell>
          <cell r="B4516" t="str">
            <v>MEIO BLOCO CONCRETO ESTRUTURAL 14 X 19 X 19 CM, FBK 4,5 MPA (NBR 6136)</v>
          </cell>
          <cell r="C4516" t="str">
            <v>UN</v>
          </cell>
          <cell r="D4516">
            <v>1.42</v>
          </cell>
        </row>
        <row r="4517">
          <cell r="A4517">
            <v>38590</v>
          </cell>
          <cell r="B4517" t="str">
            <v>BLOCO CONCRETO ESTRUTURAL 14 X 19 X 29 CM, FBK 4,5 MPA (NBR 6136)</v>
          </cell>
          <cell r="C4517" t="str">
            <v>UN</v>
          </cell>
          <cell r="D4517">
            <v>2.04</v>
          </cell>
        </row>
        <row r="4518">
          <cell r="A4518">
            <v>38591</v>
          </cell>
          <cell r="B4518" t="str">
            <v>BLOCO CONCRETO ESTRUTURAL 14 X 19 X 34 CM, FBK 4,5 MPA (NBR 6136)</v>
          </cell>
          <cell r="C4518" t="str">
            <v>UN</v>
          </cell>
          <cell r="D4518">
            <v>2.31</v>
          </cell>
        </row>
        <row r="4519">
          <cell r="A4519">
            <v>38592</v>
          </cell>
          <cell r="B4519" t="str">
            <v>MEIO BLOCO CONCRETO ESTRUTURAL 14 X 19 X 14 CM, FBK 14 MPA (NBR 6136)</v>
          </cell>
          <cell r="C4519" t="str">
            <v>UN</v>
          </cell>
          <cell r="D4519">
            <v>1.85</v>
          </cell>
        </row>
        <row r="4520">
          <cell r="A4520">
            <v>38593</v>
          </cell>
          <cell r="B4520" t="str">
            <v>MEIO BLOCO CONCRETO ESTRUTURAL 14 X 19 X 19 CM, FBK 14 MPA (NBR 6136)</v>
          </cell>
          <cell r="C4520" t="str">
            <v>UN</v>
          </cell>
          <cell r="D4520">
            <v>1.99</v>
          </cell>
        </row>
        <row r="4521">
          <cell r="A4521">
            <v>38594</v>
          </cell>
          <cell r="B4521" t="str">
            <v>MEIO BLOCO CONCRETO ESTRUTURAL 14 X 19 X 34 CM, FBK 14 MPA (NBR 6136)</v>
          </cell>
          <cell r="C4521" t="str">
            <v>UN</v>
          </cell>
          <cell r="D4521">
            <v>2.95</v>
          </cell>
        </row>
        <row r="4522">
          <cell r="A4522">
            <v>38595</v>
          </cell>
          <cell r="B4522" t="str">
            <v>MEIA CANALETA CONCRETO ESTRUTURAL 14 X 19 X 19 CM, FBK 4,5 MPA (NBR 6136)</v>
          </cell>
          <cell r="C4522" t="str">
            <v>UN</v>
          </cell>
          <cell r="D4522">
            <v>1.41</v>
          </cell>
        </row>
        <row r="4523">
          <cell r="A4523">
            <v>38596</v>
          </cell>
          <cell r="B4523" t="str">
            <v>CANALETA CONCRETO ESTRUTURAL 14 X 19 X 29 CM, FBK 4,5 MPA (NBR 6136)</v>
          </cell>
          <cell r="C4523" t="str">
            <v>UN</v>
          </cell>
          <cell r="D4523">
            <v>2.14</v>
          </cell>
        </row>
        <row r="4524">
          <cell r="A4524">
            <v>38597</v>
          </cell>
          <cell r="B4524" t="str">
            <v>CANALETA CONCRETO ESTRUTURAL 14 X 19 X 39 CM, FBK 4,5 MPA (NBR 6136)</v>
          </cell>
          <cell r="C4524" t="str">
            <v>UN</v>
          </cell>
          <cell r="D4524">
            <v>2.61</v>
          </cell>
        </row>
        <row r="4525">
          <cell r="A4525">
            <v>38598</v>
          </cell>
          <cell r="B4525" t="str">
            <v>MEIA CANALETA CONCRETO ESTRUTURAL 14 X 19 X 19 CM, FBK 14 MPA (NBR 6136)</v>
          </cell>
          <cell r="C4525" t="str">
            <v>UN</v>
          </cell>
          <cell r="D4525">
            <v>2.0499999999999998</v>
          </cell>
        </row>
        <row r="4526">
          <cell r="A4526">
            <v>38599</v>
          </cell>
          <cell r="B4526" t="str">
            <v>CANALETA CONCRETO ESTRUTURAL 14 X 19 X 29 CM, FBK 14 MPA (NBR 6136)</v>
          </cell>
          <cell r="C4526" t="str">
            <v>UN</v>
          </cell>
          <cell r="D4526">
            <v>3.13</v>
          </cell>
        </row>
        <row r="4527">
          <cell r="A4527">
            <v>38600</v>
          </cell>
          <cell r="B4527" t="str">
            <v>CANALETA CONCRETO ESTRUTURAL 14 X 19 X 39 CM, FBK 14 MPA (NBR 6136)</v>
          </cell>
          <cell r="C4527" t="str">
            <v>UN</v>
          </cell>
          <cell r="D4527">
            <v>3.68</v>
          </cell>
        </row>
        <row r="4528">
          <cell r="A4528">
            <v>38603</v>
          </cell>
          <cell r="B4528" t="str">
            <v>BLOCO ESTRUTURAL CERAMICO 14 X 19 X 34 CM, 6,0 MPA (NBR 15270)</v>
          </cell>
          <cell r="C4528" t="str">
            <v>UN</v>
          </cell>
          <cell r="D4528">
            <v>1.54</v>
          </cell>
        </row>
        <row r="4529">
          <cell r="A4529">
            <v>38604</v>
          </cell>
          <cell r="B4529" t="str">
            <v>USINA DE ASFALTO A FRIO, CAPACIDADE DE 40 A 60 T/H, ELETRICA, POTENCIA DE 30 CV</v>
          </cell>
          <cell r="C4529" t="str">
            <v>UN</v>
          </cell>
          <cell r="D4529">
            <v>116505.84</v>
          </cell>
        </row>
        <row r="4530">
          <cell r="A4530">
            <v>38605</v>
          </cell>
          <cell r="B4530" t="str">
            <v>ABERTURA PARA ENCAIXE DE CUBA OU LAVATORIO EM BANCADA DE MARMORE/ GRANITO OU OUTRO TIPO DE PEDRA NATURAL</v>
          </cell>
          <cell r="C4530" t="str">
            <v>UN</v>
          </cell>
          <cell r="D4530">
            <v>39.090000000000003</v>
          </cell>
        </row>
        <row r="4531">
          <cell r="A4531">
            <v>38629</v>
          </cell>
          <cell r="B4531" t="str">
            <v>EQUIPAMENTO PARA DEMARCACAO DE FAIXAS DE TRAFEGO A QUENTE, A SER MONTADO SOBRE CAMINHAO DE PBT MINIMO DE 17 T E DISTANCIA MINIMA ENTRE EIXOS DE 5,2 M, CAPACIDADE PARA 1.000 KG DE MATERIAL TERMOPLASTICO (INCLUI MONTAGEM, NAO INCLUI CAMINHAO E NEM COMPRESSOR DE AR)</v>
          </cell>
          <cell r="C4531" t="str">
            <v>UN</v>
          </cell>
          <cell r="D4531">
            <v>1218750</v>
          </cell>
        </row>
        <row r="4532">
          <cell r="A4532">
            <v>38630</v>
          </cell>
          <cell r="B4532" t="str">
            <v>EQUIPAMENTO PARA DEMARCACAO DE FAIXAS DE TRAFEGO A FRIO, A SER MONTADO SOBRE CAMINHAO DE PBT MINIMO DE 9 T E DISTANCIA MINIMA ENTRE EIXOS DE 4,3 M, CAPACIDADE PARA 800 L DE TINTA (INCLUI MONTAGEM, NAO INCLUI CAMINHAO)</v>
          </cell>
          <cell r="C4532" t="str">
            <v>UN</v>
          </cell>
          <cell r="D4532">
            <v>818750</v>
          </cell>
        </row>
        <row r="4533">
          <cell r="A4533">
            <v>38633</v>
          </cell>
          <cell r="B4533" t="str">
            <v>FURO PARA TORNEIRA OU OUTROS ACESSORIOS  EM BANCADA DE MARMORE/ GRANITO OU OUTRO TIPO DE PEDRA NATURAL</v>
          </cell>
          <cell r="C4533" t="str">
            <v>UN</v>
          </cell>
          <cell r="D4533">
            <v>5.86</v>
          </cell>
        </row>
        <row r="4534">
          <cell r="A4534">
            <v>38637</v>
          </cell>
          <cell r="B4534" t="str">
            <v>SIFAO EM METAL CROMADO PARA PIA AMERICANA, 1.1/2 X 1.1/2 "</v>
          </cell>
          <cell r="C4534" t="str">
            <v>UN</v>
          </cell>
          <cell r="D4534">
            <v>159.19</v>
          </cell>
        </row>
        <row r="4535">
          <cell r="A4535">
            <v>38638</v>
          </cell>
          <cell r="B4535" t="str">
            <v>SIFAO EM METAL CROMADO PARA TANQUE, 1.1/4 X 1.1/2 "</v>
          </cell>
          <cell r="C4535" t="str">
            <v>UN</v>
          </cell>
          <cell r="D4535">
            <v>134.13999999999999</v>
          </cell>
        </row>
        <row r="4536">
          <cell r="A4536">
            <v>38639</v>
          </cell>
          <cell r="B4536" t="str">
            <v>MUDA DE ARBUSTO, BUXINHO, H= *50* M</v>
          </cell>
          <cell r="C4536" t="str">
            <v>UN</v>
          </cell>
          <cell r="D4536">
            <v>206.89</v>
          </cell>
        </row>
        <row r="4537">
          <cell r="A4537">
            <v>38640</v>
          </cell>
          <cell r="B4537" t="str">
            <v>MUDA DE ARBUSTO, PINGO DE OURO/ VIOLETEIRA, H = *10 A 20* CM</v>
          </cell>
          <cell r="C4537" t="str">
            <v>UN</v>
          </cell>
          <cell r="D4537">
            <v>3.1</v>
          </cell>
        </row>
        <row r="4538">
          <cell r="A4538">
            <v>38641</v>
          </cell>
          <cell r="B4538" t="str">
            <v>MUDA DE PALMEIRA, ARECA, H= *1,50* CM</v>
          </cell>
          <cell r="C4538" t="str">
            <v>UN</v>
          </cell>
          <cell r="D4538">
            <v>129.31</v>
          </cell>
        </row>
        <row r="4539">
          <cell r="A4539">
            <v>38642</v>
          </cell>
          <cell r="B4539" t="str">
            <v>COMPRESSOR DE AR REBOCAVEL, VAZAO 152 PCM, PRESSAO EFETIVA DE TRABALHO 102 PSI, MOTOR DIESEL, POTENCIA 31,5 KW</v>
          </cell>
          <cell r="C4539" t="str">
            <v>UN</v>
          </cell>
          <cell r="D4539">
            <v>30325.37</v>
          </cell>
        </row>
        <row r="4540">
          <cell r="A4540">
            <v>38643</v>
          </cell>
          <cell r="B4540" t="str">
            <v>VALVULA EM METAL CROMADO PARA LAVATORIO, 1 " SEM LADRAO</v>
          </cell>
          <cell r="C4540" t="str">
            <v>UN</v>
          </cell>
          <cell r="D4540">
            <v>31.66</v>
          </cell>
        </row>
        <row r="4541">
          <cell r="A4541">
            <v>38647</v>
          </cell>
          <cell r="B4541" t="str">
            <v>CERA LIQUIDA</v>
          </cell>
          <cell r="C4541" t="str">
            <v>L</v>
          </cell>
          <cell r="D4541">
            <v>4.53</v>
          </cell>
        </row>
        <row r="4542">
          <cell r="A4542">
            <v>38674</v>
          </cell>
          <cell r="B4542" t="str">
            <v>TE MISTURADOR DE TRANSICAO, CPVC, COM ROSCA, 22 MM X 3/4", PARA AGUA QUENTE</v>
          </cell>
          <cell r="C4542" t="str">
            <v>UN</v>
          </cell>
          <cell r="D4542">
            <v>28.84</v>
          </cell>
        </row>
        <row r="4543">
          <cell r="A4543">
            <v>38676</v>
          </cell>
          <cell r="B4543" t="str">
            <v>LUVA SIMPLES, PVC, SOLDAVEL, DN 150 MM, SERIE NORMAL, PARA ESGOTO PREDIAL</v>
          </cell>
          <cell r="C4543" t="str">
            <v>UN</v>
          </cell>
          <cell r="D4543">
            <v>21.74</v>
          </cell>
        </row>
        <row r="4544">
          <cell r="A4544">
            <v>38678</v>
          </cell>
          <cell r="B4544" t="str">
            <v>LUVA SOLDAVEL COM BUCHA DE LATAO, PVC, 32 MM X 1"</v>
          </cell>
          <cell r="C4544" t="str">
            <v>UN</v>
          </cell>
          <cell r="D4544">
            <v>12.41</v>
          </cell>
        </row>
        <row r="4545">
          <cell r="A4545">
            <v>38769</v>
          </cell>
          <cell r="B4545" t="str">
            <v>LUMINARIA ARANDELA TIPO MEIA-LUA COM VIDRO FOSCO *30 X 15* CM, PARA 1 LAMPADA, BASE E27, POTENCIA MAXIMA 40/60 W (NAO INCLUI LAMPADA)</v>
          </cell>
          <cell r="C4545" t="str">
            <v>UN</v>
          </cell>
          <cell r="D4545">
            <v>18.37</v>
          </cell>
        </row>
        <row r="4546">
          <cell r="A4546">
            <v>38770</v>
          </cell>
          <cell r="B4546" t="str">
            <v>LUMINARIA PLAFON REDONDO COM VIDRO FOSCO DIAMETRO *30* CM, PARA 2 LAMPADAS, BASE E27, POTENCIA MAXIMA 40/60 W (NAO INCLUI LAMPADAS)</v>
          </cell>
          <cell r="C4546" t="str">
            <v>UN</v>
          </cell>
          <cell r="D4546">
            <v>20.170000000000002</v>
          </cell>
        </row>
        <row r="4547">
          <cell r="A4547">
            <v>38773</v>
          </cell>
          <cell r="B4547" t="str">
            <v>LUMINARIA DE TETO PLAFON/PLAFONIER EM PLASTICO COM BASE E27, POTENCIA MAXIMA 60 W (NAO INCLUI LAMPADA)</v>
          </cell>
          <cell r="C4547" t="str">
            <v>UN</v>
          </cell>
          <cell r="D4547">
            <v>1.84</v>
          </cell>
        </row>
        <row r="4548">
          <cell r="A4548">
            <v>38774</v>
          </cell>
          <cell r="B4548" t="str">
            <v>LUMINARIA DE EMERGENCIA 30 LEDS, POTENCIA 2 W, BATERIA DE LITIO, AUTONOMIA DE 6 HORAS</v>
          </cell>
          <cell r="C4548" t="str">
            <v>UN</v>
          </cell>
          <cell r="D4548">
            <v>18.62</v>
          </cell>
        </row>
        <row r="4549">
          <cell r="A4549">
            <v>38775</v>
          </cell>
          <cell r="B4549" t="str">
            <v>LUMINARIA TIPO TARTARUGA PARA AREA EXTERNA EM ALUMINIO, COM GRADE, PARA 1 LAMPADA, BASE E27, POTENCIA MAXIMA 40/60 W (NAO INCLUI LAMPADA)</v>
          </cell>
          <cell r="C4549" t="str">
            <v>UN</v>
          </cell>
          <cell r="D4549">
            <v>22.74</v>
          </cell>
        </row>
        <row r="4550">
          <cell r="A4550">
            <v>38776</v>
          </cell>
          <cell r="B4550" t="str">
            <v>LUMINARIA DE EMBUTIR EM CHAPA DE ACO PARA 4 LAMPADAS FLUORESCENTES DE 14 W *60 X 60 CM* ALETADA (NAO INCLUI REATOR E LAMPADAS)</v>
          </cell>
          <cell r="C4550" t="str">
            <v>UN</v>
          </cell>
          <cell r="D4550">
            <v>78.930000000000007</v>
          </cell>
        </row>
        <row r="4551">
          <cell r="A4551">
            <v>38777</v>
          </cell>
          <cell r="B4551" t="str">
            <v>REATOR ELETRONICO BIVOLT PARA 2 LAMPADAS FLUORESCENTES DE 14 W</v>
          </cell>
          <cell r="C4551" t="str">
            <v>UN</v>
          </cell>
          <cell r="D4551">
            <v>20.09</v>
          </cell>
        </row>
        <row r="4552">
          <cell r="A4552">
            <v>38778</v>
          </cell>
          <cell r="B4552" t="str">
            <v>LAMPADA FLUORESCENTE TUBULAR T8 DE 16/18 W, BIVOLT</v>
          </cell>
          <cell r="C4552" t="str">
            <v>UN</v>
          </cell>
          <cell r="D4552">
            <v>4.66</v>
          </cell>
        </row>
        <row r="4553">
          <cell r="A4553">
            <v>38779</v>
          </cell>
          <cell r="B4553" t="str">
            <v>LAMPADA FLUORESCENTE TUBULAR T8 DE 32/36 W, BIVOLT</v>
          </cell>
          <cell r="C4553" t="str">
            <v>UN</v>
          </cell>
          <cell r="D4553">
            <v>4.9400000000000004</v>
          </cell>
        </row>
        <row r="4554">
          <cell r="A4554">
            <v>38780</v>
          </cell>
          <cell r="B4554" t="str">
            <v>LAMPADA FLUORESCENTE COMPACTA 3U BRANCA 20 W, BASE E27 (127/220 V)</v>
          </cell>
          <cell r="C4554" t="str">
            <v>UN</v>
          </cell>
          <cell r="D4554">
            <v>8.92</v>
          </cell>
        </row>
        <row r="4555">
          <cell r="A4555">
            <v>38781</v>
          </cell>
          <cell r="B4555" t="str">
            <v>LAMPADA FLUORESCENTE ESPIRAL BRANCA 45 W, BASE E27 (127/220 V)</v>
          </cell>
          <cell r="C4555" t="str">
            <v>UN</v>
          </cell>
          <cell r="D4555">
            <v>30.12</v>
          </cell>
        </row>
        <row r="4556">
          <cell r="A4556">
            <v>38782</v>
          </cell>
          <cell r="B4556" t="str">
            <v>LAMPADA FLUORESCENTE TUBULAR T5 DE 14 W, BIVOLT</v>
          </cell>
          <cell r="C4556" t="str">
            <v>UN</v>
          </cell>
          <cell r="D4556">
            <v>6.21</v>
          </cell>
        </row>
        <row r="4557">
          <cell r="A4557">
            <v>38783</v>
          </cell>
          <cell r="B4557" t="str">
            <v>BLOCO CERAMICO DE VEDACAO COM FUROS NA HORIZONTAL, 11,5 X 19 X 19 CM - 4,5 MPA (NBR 15270)</v>
          </cell>
          <cell r="C4557" t="str">
            <v>UN</v>
          </cell>
          <cell r="D4557">
            <v>0.6</v>
          </cell>
        </row>
        <row r="4558">
          <cell r="A4558">
            <v>38784</v>
          </cell>
          <cell r="B4558" t="str">
            <v>LUMINARIA DE SOBREPOR EM CHAPA DE ACO COM ALETAS PLASTICAS, PARA 2 LAMPADAS, BASE E27, POTENCIA MAXIMA 40/60 W (NAO INCLUI LAMPADAS)</v>
          </cell>
          <cell r="C4558" t="str">
            <v>UN</v>
          </cell>
          <cell r="D4558">
            <v>18.84</v>
          </cell>
        </row>
        <row r="4559">
          <cell r="A4559">
            <v>38785</v>
          </cell>
          <cell r="B4559" t="str">
            <v>LUMINARIA HERMETICA IP-65 PARA 2 DUAS LAMPADAS DE 14/16/18/20 W (NAO INCLUI REATOR E LAMPADAS)</v>
          </cell>
          <cell r="C4559" t="str">
            <v>UN</v>
          </cell>
          <cell r="D4559">
            <v>48.78</v>
          </cell>
        </row>
        <row r="4560">
          <cell r="A4560">
            <v>38786</v>
          </cell>
          <cell r="B4560" t="str">
            <v>LUMINARIA HERMETICA IP-65 PARA 2 DUAS LAMPADAS DE 28/32/36/40 W (NAO INCLUI REATOR E LAMPADAS)</v>
          </cell>
          <cell r="C4560" t="str">
            <v>UN</v>
          </cell>
          <cell r="D4560">
            <v>60.09</v>
          </cell>
        </row>
        <row r="4561">
          <cell r="A4561">
            <v>38877</v>
          </cell>
          <cell r="B4561" t="str">
            <v>MASSA PARA TEXTURA LISA DE BASE ACRILICA, USO INTERNO E EXTERNO</v>
          </cell>
          <cell r="C4561" t="str">
            <v>KG</v>
          </cell>
          <cell r="D4561">
            <v>4.9400000000000004</v>
          </cell>
        </row>
        <row r="4562">
          <cell r="A4562">
            <v>38889</v>
          </cell>
          <cell r="B4562" t="str">
            <v>LUMINARIA DE SOBREPOR EM CHAPA DE ACO COM ALETAS PLASTICAS, PARA 1 LAMPADA, BASE E27, POTENCIA MAXIMA 40/60 W (NAO INCLUI LAMPADA)</v>
          </cell>
          <cell r="C4562" t="str">
            <v>UN</v>
          </cell>
          <cell r="D4562">
            <v>14.08</v>
          </cell>
        </row>
        <row r="4563">
          <cell r="A4563">
            <v>38954</v>
          </cell>
          <cell r="B4563" t="str">
            <v>ALICATE ALARGADOR DE TUBO PEX</v>
          </cell>
          <cell r="C4563" t="str">
            <v>UN</v>
          </cell>
          <cell r="D4563">
            <v>27.47</v>
          </cell>
        </row>
        <row r="4564">
          <cell r="A4564">
            <v>38955</v>
          </cell>
          <cell r="B4564" t="str">
            <v>TESOURA / CORTADOR DE TUBOS PEX</v>
          </cell>
          <cell r="C4564" t="str">
            <v>UN</v>
          </cell>
          <cell r="D4564">
            <v>30.14</v>
          </cell>
        </row>
        <row r="4565">
          <cell r="A4565">
            <v>38956</v>
          </cell>
          <cell r="B4565" t="str">
            <v>ALICATE CRIMPADOR DE TUBO PEX</v>
          </cell>
          <cell r="C4565" t="str">
            <v>UN</v>
          </cell>
          <cell r="D4565">
            <v>643.66999999999996</v>
          </cell>
        </row>
        <row r="4566">
          <cell r="A4566">
            <v>38957</v>
          </cell>
          <cell r="B4566" t="str">
            <v>ANEIS DE CRIMPAGEM PARA ALICATE CRIMPADOR DE TUBO PEX, BITOLAS DE 16 A 32 MM</v>
          </cell>
          <cell r="C4566" t="str">
            <v>PAR</v>
          </cell>
          <cell r="D4566">
            <v>50.48</v>
          </cell>
        </row>
        <row r="4567">
          <cell r="A4567">
            <v>38958</v>
          </cell>
          <cell r="B4567" t="str">
            <v>CALIBRADOR / CHANFRADOR / ESCAREADOR DE TUBO PEX</v>
          </cell>
          <cell r="C4567" t="str">
            <v>UN</v>
          </cell>
          <cell r="D4567">
            <v>30.03</v>
          </cell>
        </row>
        <row r="4568">
          <cell r="A4568">
            <v>38959</v>
          </cell>
          <cell r="B4568" t="str">
            <v>PRENSA DE MONTAGEM PARA TUBO PEX</v>
          </cell>
          <cell r="C4568" t="str">
            <v>UN</v>
          </cell>
          <cell r="D4568">
            <v>446.08</v>
          </cell>
        </row>
        <row r="4569">
          <cell r="A4569">
            <v>38968</v>
          </cell>
          <cell r="B4569" t="str">
            <v>GRADIL *1320 X 2170* MM (A X L) EM BARRA DE ACO CHATA *25 MM X 2* MM, ENTRELACADA COM BARRA ACO REDONDA *5* MM, MALHA *65 X 132* MM, GALVANIZADO E PINTURA ELETROSTATICA, COR PRETO</v>
          </cell>
          <cell r="C4569" t="str">
            <v>M2</v>
          </cell>
          <cell r="D4569">
            <v>393.72</v>
          </cell>
        </row>
        <row r="4570">
          <cell r="A4570">
            <v>39008</v>
          </cell>
          <cell r="B4570" t="str">
            <v>BOMBA DE PROJECAO DE CONCRETO SECO, POTENCIA 10 CV, VAZAO 3 M3/H</v>
          </cell>
          <cell r="C4570" t="str">
            <v>UN</v>
          </cell>
          <cell r="D4570">
            <v>41447.03</v>
          </cell>
        </row>
        <row r="4571">
          <cell r="A4571">
            <v>39009</v>
          </cell>
          <cell r="B4571" t="str">
            <v>BOMBA DE PROJECAO DE CONCRETO SECO, POTENCIA 10 CV, VAZAO 6 M3/H</v>
          </cell>
          <cell r="C4571" t="str">
            <v>UN</v>
          </cell>
          <cell r="D4571">
            <v>44405.36</v>
          </cell>
        </row>
        <row r="4572">
          <cell r="A4572">
            <v>39012</v>
          </cell>
          <cell r="B4572" t="str">
            <v>PERFURATRIZ SOBRE ESTEIRA, TORQUE MAXIMO 600 KGF, PESO MEDIO 1000 KG, POTENCIA 20 HP, DIAMETRO MAXIMO 10"</v>
          </cell>
          <cell r="C4572" t="str">
            <v>UN</v>
          </cell>
          <cell r="D4572">
            <v>438472.77</v>
          </cell>
        </row>
        <row r="4573">
          <cell r="A4573">
            <v>39014</v>
          </cell>
          <cell r="B4573" t="str">
            <v>FIBRA DE ACO PARA REFORCO DO CONCRETO, SOLTA, TIPO A-I, FATOR DE FORMA *50* L / D, COMPRIMENTO DE *30* MM E RESISTENCIA A TRACAO DO ACO MAIOR 1000 MPA</v>
          </cell>
          <cell r="C4573" t="str">
            <v>KG</v>
          </cell>
          <cell r="D4573">
            <v>12.88</v>
          </cell>
        </row>
        <row r="4574">
          <cell r="A4574">
            <v>39021</v>
          </cell>
          <cell r="B4574" t="str">
            <v>PORTA DE ABRIR EM ACO COM DIVISAO HORIZONTAL  PARA VIDROS, COM FUNDO ANTICORROSIVO/PRIMER DE PROTECAO, SEM GUARNICAO/ALIZAR/VISTA, VIDROS NAO INCLUSOS, 87 X 210 CM</v>
          </cell>
          <cell r="C4574" t="str">
            <v>UN</v>
          </cell>
          <cell r="D4574">
            <v>507.16</v>
          </cell>
        </row>
        <row r="4575">
          <cell r="A4575">
            <v>39022</v>
          </cell>
          <cell r="B4575" t="str">
            <v>PORTA DE ABRIR EM ACO TIPO VENEZIANA, COM FUNDO ANTICORROSIVO / PRIMER DE PROTECAO, SEM GUARNICAO/ALIZAR/VISTA, 87 X 210 CM</v>
          </cell>
          <cell r="C4575" t="str">
            <v>UN</v>
          </cell>
          <cell r="D4575">
            <v>627.20000000000005</v>
          </cell>
        </row>
        <row r="4576">
          <cell r="A4576">
            <v>39024</v>
          </cell>
          <cell r="B4576" t="str">
            <v>PORTA DE ABRIR EM ALUMINIO COM DIVISAO HORIZONTAL  PARA VIDROS,  ACABAMENTO ANODIZADO NATURAL, VIDROS INCLUSOS, SEM GUARNICAO/ALIZAR/VISTA , 87 X 210 CM</v>
          </cell>
          <cell r="C4576" t="str">
            <v>UN</v>
          </cell>
          <cell r="D4576">
            <v>1186.79</v>
          </cell>
        </row>
        <row r="4577">
          <cell r="A4577">
            <v>39025</v>
          </cell>
          <cell r="B4577" t="str">
            <v>PORTA DE ABRIR EM ALUMINIO TIPO VENEZIANA, ACABAMENTO ANODIZADO NATURAL, SEM GUARNICAO/ALIZAR/VISTA, 87 X 210 CM</v>
          </cell>
          <cell r="C4577" t="str">
            <v>UN</v>
          </cell>
          <cell r="D4577">
            <v>1216.93</v>
          </cell>
        </row>
        <row r="4578">
          <cell r="A4578">
            <v>39026</v>
          </cell>
          <cell r="B4578" t="str">
            <v>PREGO DE ACO POLIDO SEM CABECA 15 X 15 (1 1/4 X 13)</v>
          </cell>
          <cell r="C4578" t="str">
            <v>KG</v>
          </cell>
          <cell r="D4578">
            <v>8.9600000000000009</v>
          </cell>
        </row>
        <row r="4579">
          <cell r="A4579">
            <v>39027</v>
          </cell>
          <cell r="B4579" t="str">
            <v>PREGO DE ACO POLIDO COM CABECA 19  X 36 (3 1/4  X  9)</v>
          </cell>
          <cell r="C4579" t="str">
            <v>KG</v>
          </cell>
          <cell r="D4579">
            <v>7.96</v>
          </cell>
        </row>
        <row r="4580">
          <cell r="A4580">
            <v>39028</v>
          </cell>
          <cell r="B4580" t="str">
            <v>PERFILADO PERFURADO SIMPLES 38 X 38 MM, CHAPA 22</v>
          </cell>
          <cell r="C4580" t="str">
            <v>M</v>
          </cell>
          <cell r="D4580">
            <v>5</v>
          </cell>
        </row>
        <row r="4581">
          <cell r="A4581">
            <v>39029</v>
          </cell>
          <cell r="B4581" t="str">
            <v>PERFILADO PERFURADO DUPLO 38 X 76 MM, CHAPA 22</v>
          </cell>
          <cell r="C4581" t="str">
            <v>M</v>
          </cell>
          <cell r="D4581">
            <v>8.58</v>
          </cell>
        </row>
        <row r="4582">
          <cell r="A4582">
            <v>39125</v>
          </cell>
          <cell r="B4582" t="str">
            <v>ABRACADEIRA EM ACO PARA AMARRACAO DE ELETRODUTOS, TIPO D, COM 3/8" E PARAFUSO DE FIXACAO</v>
          </cell>
          <cell r="C4582" t="str">
            <v>UN</v>
          </cell>
          <cell r="D4582">
            <v>0.95</v>
          </cell>
        </row>
        <row r="4583">
          <cell r="A4583">
            <v>39126</v>
          </cell>
          <cell r="B4583" t="str">
            <v>ABRACADEIRA EM ACO PARA AMARRACAO DE ELETRODUTOS, TIPO D, COM 4" E CUNHA DE FIXACAO</v>
          </cell>
          <cell r="C4583" t="str">
            <v>UN</v>
          </cell>
          <cell r="D4583">
            <v>4.3</v>
          </cell>
        </row>
        <row r="4584">
          <cell r="A4584">
            <v>39127</v>
          </cell>
          <cell r="B4584" t="str">
            <v>ABRACADEIRA EM ACO PARA AMARRACAO DE ELETRODUTOS, TIPO D, COM 1/2" E CUNHA DE FIXACAO</v>
          </cell>
          <cell r="C4584" t="str">
            <v>UN</v>
          </cell>
          <cell r="D4584">
            <v>0.87</v>
          </cell>
        </row>
        <row r="4585">
          <cell r="A4585">
            <v>39128</v>
          </cell>
          <cell r="B4585" t="str">
            <v>ABRACADEIRA EM ACO PARA AMARRACAO DE ELETRODUTOS, TIPO D, COM 3/4" E CUNHA DE FIXACAO</v>
          </cell>
          <cell r="C4585" t="str">
            <v>UN</v>
          </cell>
          <cell r="D4585">
            <v>0.95</v>
          </cell>
        </row>
        <row r="4586">
          <cell r="A4586">
            <v>39129</v>
          </cell>
          <cell r="B4586" t="str">
            <v>ABRACADEIRA EM ACO PARA AMARRACAO DE ELETRODUTOS, TIPO D, COM 1" E CUNHA DE FIXACAO</v>
          </cell>
          <cell r="C4586" t="str">
            <v>UN</v>
          </cell>
          <cell r="D4586">
            <v>1.02</v>
          </cell>
        </row>
        <row r="4587">
          <cell r="A4587">
            <v>39130</v>
          </cell>
          <cell r="B4587" t="str">
            <v>ABRACADEIRA EM ACO PARA AMARRACAO DE ELETRODUTOS, TIPO D, COM 1 1/4" E CUNHA DE FIXACAO</v>
          </cell>
          <cell r="C4587" t="str">
            <v>UN</v>
          </cell>
          <cell r="D4587">
            <v>1.66</v>
          </cell>
        </row>
        <row r="4588">
          <cell r="A4588">
            <v>39131</v>
          </cell>
          <cell r="B4588" t="str">
            <v>ABRACADEIRA EM ACO PARA AMARRACAO DE ELETRODUTOS, TIPO D, COM 1 1/2" E CUNHA DE FIXACAO</v>
          </cell>
          <cell r="C4588" t="str">
            <v>UN</v>
          </cell>
          <cell r="D4588">
            <v>1.82</v>
          </cell>
        </row>
        <row r="4589">
          <cell r="A4589">
            <v>39132</v>
          </cell>
          <cell r="B4589" t="str">
            <v>ABRACADEIRA EM ACO PARA AMARRACAO DE ELETRODUTOS, TIPO D, COM 2" E CUNHA DE FIXACAO</v>
          </cell>
          <cell r="C4589" t="str">
            <v>UN</v>
          </cell>
          <cell r="D4589">
            <v>1.91</v>
          </cell>
        </row>
        <row r="4590">
          <cell r="A4590">
            <v>39133</v>
          </cell>
          <cell r="B4590" t="str">
            <v>ABRACADEIRA EM ACO PARA AMARRACAO DE ELETRODUTOS, TIPO D, COM 2 1/2" E CUNHA DE FIXACAO</v>
          </cell>
          <cell r="C4590" t="str">
            <v>UN</v>
          </cell>
          <cell r="D4590">
            <v>2.39</v>
          </cell>
        </row>
        <row r="4591">
          <cell r="A4591">
            <v>39134</v>
          </cell>
          <cell r="B4591" t="str">
            <v>ABRACADEIRA EM ACO PARA AMARRACAO DE ELETRODUTOS, TIPO D, COM 3" E CUNHA DE FIXACAO</v>
          </cell>
          <cell r="C4591" t="str">
            <v>UN</v>
          </cell>
          <cell r="D4591">
            <v>3.18</v>
          </cell>
        </row>
        <row r="4592">
          <cell r="A4592">
            <v>39135</v>
          </cell>
          <cell r="B4592" t="str">
            <v>ABRACADEIRA EM ACO PARA AMARRACAO DE ELETRODUTOS, TIPO D, COM 3 1/2" E CUNHA DE FIXACAO</v>
          </cell>
          <cell r="C4592" t="str">
            <v>UN</v>
          </cell>
          <cell r="D4592">
            <v>3.82</v>
          </cell>
        </row>
        <row r="4593">
          <cell r="A4593">
            <v>39136</v>
          </cell>
          <cell r="B4593" t="str">
            <v>ABRACADEIRA EM ACO PARA AMARRACAO DE ELETRODUTOS, TIPO U SIMPLES, COM 3/8"</v>
          </cell>
          <cell r="C4593" t="str">
            <v>UN</v>
          </cell>
          <cell r="D4593">
            <v>0.27</v>
          </cell>
        </row>
        <row r="4594">
          <cell r="A4594">
            <v>39137</v>
          </cell>
          <cell r="B4594" t="str">
            <v>ABRACADEIRA EM ACO PARA AMARRACAO DE ELETRODUTOS, TIPO U SIMPLES, COM 1/2"</v>
          </cell>
          <cell r="C4594" t="str">
            <v>UN</v>
          </cell>
          <cell r="D4594">
            <v>0.38</v>
          </cell>
        </row>
        <row r="4595">
          <cell r="A4595">
            <v>39138</v>
          </cell>
          <cell r="B4595" t="str">
            <v>ABRACADEIRA EM ACO PARA AMARRACAO DE ELETRODUTOS, TIPO U SIMPLES, COM 3/4"</v>
          </cell>
          <cell r="C4595" t="str">
            <v>UN</v>
          </cell>
          <cell r="D4595">
            <v>0.4</v>
          </cell>
        </row>
        <row r="4596">
          <cell r="A4596">
            <v>39139</v>
          </cell>
          <cell r="B4596" t="str">
            <v>ABRACADEIRA EM ACO PARA AMARRACAO DE ELETRODUTOS, TIPO U SIMPLES, COM 1"</v>
          </cell>
          <cell r="C4596" t="str">
            <v>UN</v>
          </cell>
          <cell r="D4596">
            <v>0.55000000000000004</v>
          </cell>
        </row>
        <row r="4597">
          <cell r="A4597">
            <v>39140</v>
          </cell>
          <cell r="B4597" t="str">
            <v>ABRACADEIRA EM ACO PARA AMARRACAO DE ELETRODUTOS, TIPO U SIMPLES, COM 1 1/4"</v>
          </cell>
          <cell r="C4597" t="str">
            <v>UN</v>
          </cell>
          <cell r="D4597">
            <v>0.67</v>
          </cell>
        </row>
        <row r="4598">
          <cell r="A4598">
            <v>39141</v>
          </cell>
          <cell r="B4598" t="str">
            <v>ABRACADEIRA EM ACO PARA AMARRACAO DE ELETRODUTOS, TIPO U SIMPLES, COM 1 1/2"</v>
          </cell>
          <cell r="C4598" t="str">
            <v>UN</v>
          </cell>
          <cell r="D4598">
            <v>0.73</v>
          </cell>
        </row>
        <row r="4599">
          <cell r="A4599">
            <v>39142</v>
          </cell>
          <cell r="B4599" t="str">
            <v>ABRACADEIRA EM ACO PARA AMARRACAO DE ELETRODUTOS, TIPO U SIMPLES, COM 2"</v>
          </cell>
          <cell r="C4599" t="str">
            <v>UN</v>
          </cell>
          <cell r="D4599">
            <v>1.0900000000000001</v>
          </cell>
        </row>
        <row r="4600">
          <cell r="A4600">
            <v>39143</v>
          </cell>
          <cell r="B4600" t="str">
            <v>ABRACADEIRA EM ACO PARA AMARRACAO DE ELETRODUTOS, TIPO U SIMPLES, COM 2 1/2"</v>
          </cell>
          <cell r="C4600" t="str">
            <v>UN</v>
          </cell>
          <cell r="D4600">
            <v>1.52</v>
          </cell>
        </row>
        <row r="4601">
          <cell r="A4601">
            <v>39144</v>
          </cell>
          <cell r="B4601" t="str">
            <v>ABRACADEIRA EM ACO PARA AMARRACAO DE ELETRODUTOS, TIPO U SIMPLES, COM 3"</v>
          </cell>
          <cell r="C4601" t="str">
            <v>UN</v>
          </cell>
          <cell r="D4601">
            <v>1.77</v>
          </cell>
        </row>
        <row r="4602">
          <cell r="A4602">
            <v>39145</v>
          </cell>
          <cell r="B4602" t="str">
            <v>ABRACADEIRA EM ACO PARA AMARRACAO DE ELETRODUTOS, TIPO U SIMPLES, COM 4"</v>
          </cell>
          <cell r="C4602" t="str">
            <v>UN</v>
          </cell>
          <cell r="D4602">
            <v>2.92</v>
          </cell>
        </row>
        <row r="4603">
          <cell r="A4603">
            <v>39158</v>
          </cell>
          <cell r="B4603" t="str">
            <v>ABRACADEIRA EM ACO PARA AMARRACAO DE ELETRODUTOS, TIPO ECONOMICA, COM 8"</v>
          </cell>
          <cell r="C4603" t="str">
            <v>UN</v>
          </cell>
          <cell r="D4603">
            <v>10.17</v>
          </cell>
        </row>
        <row r="4604">
          <cell r="A4604">
            <v>39174</v>
          </cell>
          <cell r="B4604" t="str">
            <v>BUCHA EM ALUMINIO, COM ROSCA, DE 1/2", PARA ELETRODUTO</v>
          </cell>
          <cell r="C4604" t="str">
            <v>UN</v>
          </cell>
          <cell r="D4604">
            <v>0.51</v>
          </cell>
        </row>
        <row r="4605">
          <cell r="A4605">
            <v>39175</v>
          </cell>
          <cell r="B4605" t="str">
            <v>BUCHA EM ALUMINIO, COM ROSCA, DE 3/4", PARA ELETRODUTO</v>
          </cell>
          <cell r="C4605" t="str">
            <v>UN</v>
          </cell>
          <cell r="D4605">
            <v>0.62</v>
          </cell>
        </row>
        <row r="4606">
          <cell r="A4606">
            <v>39176</v>
          </cell>
          <cell r="B4606" t="str">
            <v>BUCHA EM ALUMINIO, COM ROSCA, DE 1", PARA ELETRODUTO</v>
          </cell>
          <cell r="C4606" t="str">
            <v>UN</v>
          </cell>
          <cell r="D4606">
            <v>0.67</v>
          </cell>
        </row>
        <row r="4607">
          <cell r="A4607">
            <v>39177</v>
          </cell>
          <cell r="B4607" t="str">
            <v>BUCHA EM ALUMINIO, COM ROSCA, DE 1 1/4", PARA ELETRODUTO</v>
          </cell>
          <cell r="C4607" t="str">
            <v>UN</v>
          </cell>
          <cell r="D4607">
            <v>1.02</v>
          </cell>
        </row>
        <row r="4608">
          <cell r="A4608">
            <v>39178</v>
          </cell>
          <cell r="B4608" t="str">
            <v>BUCHA EM ALUMINIO, COM ROSCA, DE  1 1/2", PARA ELETRODUTO</v>
          </cell>
          <cell r="C4608" t="str">
            <v>UN</v>
          </cell>
          <cell r="D4608">
            <v>1.1299999999999999</v>
          </cell>
        </row>
        <row r="4609">
          <cell r="A4609">
            <v>39179</v>
          </cell>
          <cell r="B4609" t="str">
            <v>BUCHA EM ALUMINIO, COM ROSCA, DE 2", PARA ELETRODUTO</v>
          </cell>
          <cell r="C4609" t="str">
            <v>UN</v>
          </cell>
          <cell r="D4609">
            <v>2.72</v>
          </cell>
        </row>
        <row r="4610">
          <cell r="A4610">
            <v>39180</v>
          </cell>
          <cell r="B4610" t="str">
            <v>BUCHA EM ALUMINIO, COM ROSCA, DE 2 1/2", PARA ELETRODUTO</v>
          </cell>
          <cell r="C4610" t="str">
            <v>UN</v>
          </cell>
          <cell r="D4610">
            <v>3.07</v>
          </cell>
        </row>
        <row r="4611">
          <cell r="A4611">
            <v>39181</v>
          </cell>
          <cell r="B4611" t="str">
            <v>BUCHA EM ALUMINIO, COM ROSCA, DE 3", PARA ELETRODUTO</v>
          </cell>
          <cell r="C4611" t="str">
            <v>UN</v>
          </cell>
          <cell r="D4611">
            <v>4.12</v>
          </cell>
        </row>
        <row r="4612">
          <cell r="A4612">
            <v>39182</v>
          </cell>
          <cell r="B4612" t="str">
            <v>BUCHA EM ALUMINIO, COM ROSCA, DE 4", PARA ELETRODUTO</v>
          </cell>
          <cell r="C4612" t="str">
            <v>UN</v>
          </cell>
          <cell r="D4612">
            <v>5.8</v>
          </cell>
        </row>
        <row r="4613">
          <cell r="A4613">
            <v>39184</v>
          </cell>
          <cell r="B4613" t="str">
            <v>BUCHA DE REDUCAO EM ALUMINIO, COM ROSCA, DE 1" X 1/2", PARA ELETRODUTO</v>
          </cell>
          <cell r="C4613" t="str">
            <v>UN</v>
          </cell>
          <cell r="D4613">
            <v>3.36</v>
          </cell>
        </row>
        <row r="4614">
          <cell r="A4614">
            <v>39185</v>
          </cell>
          <cell r="B4614" t="str">
            <v>BUCHA DE REDUCAO EM ALUMINIO, COM ROSCA, DE 1" X 3/4", PARA ELETRODUTO</v>
          </cell>
          <cell r="C4614" t="str">
            <v>UN</v>
          </cell>
          <cell r="D4614">
            <v>3.06</v>
          </cell>
        </row>
        <row r="4615">
          <cell r="A4615">
            <v>39186</v>
          </cell>
          <cell r="B4615" t="str">
            <v>BUCHA DE REDUCAO EM ALUMINIO, COM ROSCA, DE 1 1/4" X 1/2", PARA ELETRODUTO</v>
          </cell>
          <cell r="C4615" t="str">
            <v>UN</v>
          </cell>
          <cell r="D4615">
            <v>10.36</v>
          </cell>
        </row>
        <row r="4616">
          <cell r="A4616">
            <v>39187</v>
          </cell>
          <cell r="B4616" t="str">
            <v>BUCHA DE REDUCAO EM ALUMINIO, COM ROSCA, DE 1 1/4" X 3/4", PARA ELETRODUTO</v>
          </cell>
          <cell r="C4616" t="str">
            <v>UN</v>
          </cell>
          <cell r="D4616">
            <v>8.94</v>
          </cell>
        </row>
        <row r="4617">
          <cell r="A4617">
            <v>39188</v>
          </cell>
          <cell r="B4617" t="str">
            <v>BUCHA DE REDUCAO EM ALUMINIO, COM ROSCA, DE 1 1/4" X 1", PARA ELETRODUTO</v>
          </cell>
          <cell r="C4617" t="str">
            <v>UN</v>
          </cell>
          <cell r="D4617">
            <v>8.5299999999999994</v>
          </cell>
        </row>
        <row r="4618">
          <cell r="A4618">
            <v>39189</v>
          </cell>
          <cell r="B4618" t="str">
            <v>BUCHA DE REDUCAO EM ALUMINIO, COM ROSCA, DE 1 1/2" X 3/4", PARA ELETRODUTO</v>
          </cell>
          <cell r="C4618" t="str">
            <v>UN</v>
          </cell>
          <cell r="D4618">
            <v>11.58</v>
          </cell>
        </row>
        <row r="4619">
          <cell r="A4619">
            <v>39190</v>
          </cell>
          <cell r="B4619" t="str">
            <v>BUCHA DE REDUCAO EM ALUMINIO, COM ROSCA, DE 1 1/2" X 1", PARA ELETRODUTO</v>
          </cell>
          <cell r="C4619" t="str">
            <v>UN</v>
          </cell>
          <cell r="D4619">
            <v>10.94</v>
          </cell>
        </row>
        <row r="4620">
          <cell r="A4620">
            <v>39191</v>
          </cell>
          <cell r="B4620" t="str">
            <v>BUCHA DE REDUCAO EM ALUMINIO, COM ROSCA, DE 1 1/2" X 1 1/4", PARA ELETRODUTO</v>
          </cell>
          <cell r="C4620" t="str">
            <v>UN</v>
          </cell>
          <cell r="D4620">
            <v>10.48</v>
          </cell>
        </row>
        <row r="4621">
          <cell r="A4621">
            <v>39192</v>
          </cell>
          <cell r="B4621" t="str">
            <v>BUCHA DE REDUCAO EM ALUMINIO, COM ROSCA, DE 2" X 3/4", PARA ELETRODUTO</v>
          </cell>
          <cell r="C4621" t="str">
            <v>UN</v>
          </cell>
          <cell r="D4621">
            <v>23.3</v>
          </cell>
        </row>
        <row r="4622">
          <cell r="A4622">
            <v>39193</v>
          </cell>
          <cell r="B4622" t="str">
            <v>BUCHA DE REDUCAO EM ALUMINIO, COM ROSCA, DE 2" X 1", PARA ELETRODUTO</v>
          </cell>
          <cell r="C4622" t="str">
            <v>UN</v>
          </cell>
          <cell r="D4622">
            <v>22.4</v>
          </cell>
        </row>
        <row r="4623">
          <cell r="A4623">
            <v>39194</v>
          </cell>
          <cell r="B4623" t="str">
            <v>BUCHA DE REDUCAO EM ALUMINIO, COM ROSCA, DE 2" X 1 1/4", PARA ELETRODUTO</v>
          </cell>
          <cell r="C4623" t="str">
            <v>UN</v>
          </cell>
          <cell r="D4623">
            <v>20.43</v>
          </cell>
        </row>
        <row r="4624">
          <cell r="A4624">
            <v>39195</v>
          </cell>
          <cell r="B4624" t="str">
            <v>BUCHA DE REDUCAO EM ALUMINIO, COM ROSCA, DE 2" X 1 1/2", PARA ELETRODUTO</v>
          </cell>
          <cell r="C4624" t="str">
            <v>UN</v>
          </cell>
          <cell r="D4624">
            <v>19.09</v>
          </cell>
        </row>
        <row r="4625">
          <cell r="A4625">
            <v>39196</v>
          </cell>
          <cell r="B4625" t="str">
            <v>BUCHA DE REDUCAO EM ALUMINIO, COM ROSCA, DE 2 1/2" X 1", PARA ELETRODUTO</v>
          </cell>
          <cell r="C4625" t="str">
            <v>UN</v>
          </cell>
          <cell r="D4625">
            <v>37.04</v>
          </cell>
        </row>
        <row r="4626">
          <cell r="A4626">
            <v>39197</v>
          </cell>
          <cell r="B4626" t="str">
            <v>BUCHA DE REDUCAO EM ALUMINIO, COM ROSCA, DE 2 1/2" X 1 1/4", PARA ELETRODUTO</v>
          </cell>
          <cell r="C4626" t="str">
            <v>UN</v>
          </cell>
          <cell r="D4626">
            <v>35.909999999999997</v>
          </cell>
        </row>
        <row r="4627">
          <cell r="A4627">
            <v>39198</v>
          </cell>
          <cell r="B4627" t="str">
            <v>BUCHA DE REDUCAO EM ALUMINIO, COM ROSCA, DE 2 1/2" X 1 1/2", PARA ELETRODUTO</v>
          </cell>
          <cell r="C4627" t="str">
            <v>UN</v>
          </cell>
          <cell r="D4627">
            <v>34.380000000000003</v>
          </cell>
        </row>
        <row r="4628">
          <cell r="A4628">
            <v>39199</v>
          </cell>
          <cell r="B4628" t="str">
            <v>BUCHA DE REDUCAO EM ALUMINIO, COM ROSCA, DE 2 1/2" X 2", PARA ELETRODUTO</v>
          </cell>
          <cell r="C4628" t="str">
            <v>UN</v>
          </cell>
          <cell r="D4628">
            <v>33.08</v>
          </cell>
        </row>
        <row r="4629">
          <cell r="A4629">
            <v>39200</v>
          </cell>
          <cell r="B4629" t="str">
            <v>BUCHA DE REDUCAO EM ALUMINIO, COM ROSCA, DE 3" X 1 1/4", PARA ELETRODUTO</v>
          </cell>
          <cell r="C4629" t="str">
            <v>UN</v>
          </cell>
          <cell r="D4629">
            <v>41.43</v>
          </cell>
        </row>
        <row r="4630">
          <cell r="A4630">
            <v>39201</v>
          </cell>
          <cell r="B4630" t="str">
            <v>BUCHA DE REDUCAO EM ALUMINIO, COM ROSCA, DE 3" X 1 1/2", PARA ELETRODUTO</v>
          </cell>
          <cell r="C4630" t="str">
            <v>UN</v>
          </cell>
          <cell r="D4630">
            <v>41.1</v>
          </cell>
        </row>
        <row r="4631">
          <cell r="A4631">
            <v>39202</v>
          </cell>
          <cell r="B4631" t="str">
            <v>BUCHA DE REDUCAO EM ALUMINIO, COM ROSCA, DE 3" X 2", PARA ELETRODUTO</v>
          </cell>
          <cell r="C4631" t="str">
            <v>UN</v>
          </cell>
          <cell r="D4631">
            <v>39.299999999999997</v>
          </cell>
        </row>
        <row r="4632">
          <cell r="A4632">
            <v>39203</v>
          </cell>
          <cell r="B4632" t="str">
            <v>BUCHA DE REDUCAO EM ALUMINIO, COM ROSCA, DE 3" X 2 1/2", PARA ELETRODUTO</v>
          </cell>
          <cell r="C4632" t="str">
            <v>UN</v>
          </cell>
          <cell r="D4632">
            <v>33.450000000000003</v>
          </cell>
        </row>
        <row r="4633">
          <cell r="A4633">
            <v>39204</v>
          </cell>
          <cell r="B4633" t="str">
            <v>BUCHA DE REDUCAO EM ALUMINIO, COM ROSCA, DE 4" X 2", PARA ELETRODUTO</v>
          </cell>
          <cell r="C4633" t="str">
            <v>UN</v>
          </cell>
          <cell r="D4633">
            <v>67.150000000000006</v>
          </cell>
        </row>
        <row r="4634">
          <cell r="A4634">
            <v>39205</v>
          </cell>
          <cell r="B4634" t="str">
            <v>BUCHA DE REDUCAO EM ALUMINIO, COM ROSCA, DE 4" X 2 1/2", PARA ELETRODUTO</v>
          </cell>
          <cell r="C4634" t="str">
            <v>UN</v>
          </cell>
          <cell r="D4634">
            <v>65.569999999999993</v>
          </cell>
        </row>
        <row r="4635">
          <cell r="A4635">
            <v>39206</v>
          </cell>
          <cell r="B4635" t="str">
            <v>BUCHA DE REDUCAO EM ALUMINIO, COM ROSCA, DE 4" X 3", PARA ELETRODUTO</v>
          </cell>
          <cell r="C4635" t="str">
            <v>UN</v>
          </cell>
          <cell r="D4635">
            <v>63.71</v>
          </cell>
        </row>
        <row r="4636">
          <cell r="A4636">
            <v>39207</v>
          </cell>
          <cell r="B4636" t="str">
            <v>ARRUELA EM ALUMINIO, COM ROSCA, DE 3/8", PARA ELETRODUTO</v>
          </cell>
          <cell r="C4636" t="str">
            <v>UN</v>
          </cell>
          <cell r="D4636">
            <v>0.5</v>
          </cell>
        </row>
        <row r="4637">
          <cell r="A4637">
            <v>39208</v>
          </cell>
          <cell r="B4637" t="str">
            <v>ARRUELA EM ALUMINIO, COM ROSCA, DE 1/2", PARA ELETRODUTO</v>
          </cell>
          <cell r="C4637" t="str">
            <v>UN</v>
          </cell>
          <cell r="D4637">
            <v>0.27</v>
          </cell>
        </row>
        <row r="4638">
          <cell r="A4638">
            <v>39209</v>
          </cell>
          <cell r="B4638" t="str">
            <v>ARRUELA EM ALUMINIO, COM ROSCA, DE 3/4", PARA ELETRODUTO</v>
          </cell>
          <cell r="C4638" t="str">
            <v>UN</v>
          </cell>
          <cell r="D4638">
            <v>0.32</v>
          </cell>
        </row>
        <row r="4639">
          <cell r="A4639">
            <v>39210</v>
          </cell>
          <cell r="B4639" t="str">
            <v>ARRUELA EM ALUMINIO, COM ROSCA, DE 1", PARA ELETRODUTO</v>
          </cell>
          <cell r="C4639" t="str">
            <v>UN</v>
          </cell>
          <cell r="D4639">
            <v>0.5</v>
          </cell>
        </row>
        <row r="4640">
          <cell r="A4640">
            <v>39211</v>
          </cell>
          <cell r="B4640" t="str">
            <v>ARRUELA EM ALUMINIO, COM ROSCA, DE  1 1/4", PARA ELETRODUTO</v>
          </cell>
          <cell r="C4640" t="str">
            <v>UN</v>
          </cell>
          <cell r="D4640">
            <v>0.89</v>
          </cell>
        </row>
        <row r="4641">
          <cell r="A4641">
            <v>39212</v>
          </cell>
          <cell r="B4641" t="str">
            <v>ARRUELA EM ALUMINIO, COM ROSCA, DE 1 1/2", PARA ELETRODUTO</v>
          </cell>
          <cell r="C4641" t="str">
            <v>UN</v>
          </cell>
          <cell r="D4641">
            <v>0.99</v>
          </cell>
        </row>
        <row r="4642">
          <cell r="A4642">
            <v>39213</v>
          </cell>
          <cell r="B4642" t="str">
            <v>ARRUELA EM ALUMINIO, COM ROSCA, DE 2", PARA ELETRODUTO</v>
          </cell>
          <cell r="C4642" t="str">
            <v>UN</v>
          </cell>
          <cell r="D4642">
            <v>1.3</v>
          </cell>
        </row>
        <row r="4643">
          <cell r="A4643">
            <v>39214</v>
          </cell>
          <cell r="B4643" t="str">
            <v>ARRUELA EM ALUMINIO, COM ROSCA, DE 2 1/2", PARA ELETRODUTO</v>
          </cell>
          <cell r="C4643" t="str">
            <v>UN</v>
          </cell>
          <cell r="D4643">
            <v>1.84</v>
          </cell>
        </row>
        <row r="4644">
          <cell r="A4644">
            <v>39215</v>
          </cell>
          <cell r="B4644" t="str">
            <v>ARRUELA EM ALUMINIO, COM ROSCA, DE 3", PARA ELETRODUTO</v>
          </cell>
          <cell r="C4644" t="str">
            <v>UN</v>
          </cell>
          <cell r="D4644">
            <v>3.36</v>
          </cell>
        </row>
        <row r="4645">
          <cell r="A4645">
            <v>39216</v>
          </cell>
          <cell r="B4645" t="str">
            <v>ARRUELA EM ALUMINIO, COM ROSCA, DE 4", PARA ELETRODUTO</v>
          </cell>
          <cell r="C4645" t="str">
            <v>UN</v>
          </cell>
          <cell r="D4645">
            <v>4.6900000000000004</v>
          </cell>
        </row>
        <row r="4646">
          <cell r="A4646">
            <v>39217</v>
          </cell>
          <cell r="B4646" t="str">
            <v>BUCHA EM ALUMINIO, COM ROSCA, DE 3/8", PARA ELETRODUTO</v>
          </cell>
          <cell r="C4646" t="str">
            <v>UN</v>
          </cell>
          <cell r="D4646">
            <v>0.48</v>
          </cell>
        </row>
        <row r="4647">
          <cell r="A4647">
            <v>39232</v>
          </cell>
          <cell r="B4647" t="str">
            <v>CABO DE COBRE, FLEXIVEL, CLASSE 4 OU 5, ISOLACAO EM PVC/A, ANTICHAMA BWF-B, 1 CONDUTOR, 450/750 V, SECAO NOMINAL 25 MM2</v>
          </cell>
          <cell r="C4647" t="str">
            <v>M</v>
          </cell>
          <cell r="D4647">
            <v>11.08</v>
          </cell>
        </row>
        <row r="4648">
          <cell r="A4648">
            <v>39233</v>
          </cell>
          <cell r="B4648" t="str">
            <v>CABO DE COBRE, FLEXIVEL, CLASSE 4 OU 5, ISOLACAO EM PVC/A, ANTICHAMA BWF-B, 1 CONDUTOR, 450/750 V, SECAO NOMINAL 35 MM2</v>
          </cell>
          <cell r="C4648" t="str">
            <v>M</v>
          </cell>
          <cell r="D4648">
            <v>15.24</v>
          </cell>
        </row>
        <row r="4649">
          <cell r="A4649">
            <v>39234</v>
          </cell>
          <cell r="B4649" t="str">
            <v>CABO DE COBRE, FLEXIVEL, CLASSE 4 OU 5, ISOLACAO EM PVC/A, ANTICHAMA BWF-B, 1 CONDUTOR, 450/750 V, SECAO NOMINAL 50 MM2</v>
          </cell>
          <cell r="C4649" t="str">
            <v>M</v>
          </cell>
          <cell r="D4649">
            <v>22.36</v>
          </cell>
        </row>
        <row r="4650">
          <cell r="A4650">
            <v>39235</v>
          </cell>
          <cell r="B4650" t="str">
            <v>CABO DE COBRE, FLEXIVEL, CLASSE 4 OU 5, ISOLACAO EM PVC/A, ANTICHAMA BWF-B, 1 CONDUTOR, 450/750 V, SECAO NOMINAL 70 MM2</v>
          </cell>
          <cell r="C4650" t="str">
            <v>M</v>
          </cell>
          <cell r="D4650">
            <v>31.46</v>
          </cell>
        </row>
        <row r="4651">
          <cell r="A4651">
            <v>39236</v>
          </cell>
          <cell r="B4651" t="str">
            <v>CABO DE COBRE, FLEXIVEL, CLASSE 4 OU 5, ISOLACAO EM PVC/A, ANTICHAMA BWF-B, 1 CONDUTOR, 450/750 V, SECAO NOMINAL 95 MM2</v>
          </cell>
          <cell r="C4651" t="str">
            <v>M</v>
          </cell>
          <cell r="D4651">
            <v>41.24</v>
          </cell>
        </row>
        <row r="4652">
          <cell r="A4652">
            <v>39237</v>
          </cell>
          <cell r="B4652" t="str">
            <v>CABO DE COBRE, FLEXIVEL, CLASSE 4 OU 5, ISOLACAO EM PVC/A, ANTICHAMA BWF-B, 1 CONDUTOR, 450/750 V, SECAO NOMINAL 120 MM2</v>
          </cell>
          <cell r="C4652" t="str">
            <v>M</v>
          </cell>
          <cell r="D4652">
            <v>53.16</v>
          </cell>
        </row>
        <row r="4653">
          <cell r="A4653">
            <v>39239</v>
          </cell>
          <cell r="B4653" t="str">
            <v>CABO DE COBRE, FLEXIVEL, CLASSE 4 OU 5, ISOLACAO EM PVC/A, ANTICHAMA BWF-B, 1 CONDUTOR, 450/750 V, SECAO NOMINAL 185 MM2</v>
          </cell>
          <cell r="C4653" t="str">
            <v>M</v>
          </cell>
          <cell r="D4653">
            <v>80.77</v>
          </cell>
        </row>
        <row r="4654">
          <cell r="A4654">
            <v>39240</v>
          </cell>
          <cell r="B4654" t="str">
            <v>CABO DE COBRE, FLEXIVEL, CLASSE 4 OU 5, ISOLACAO EM PVC/A, ANTICHAMA BWF-B, 1 CONDUTOR, 450/750 V, SECAO NOMINAL 240 MM2</v>
          </cell>
          <cell r="C4654" t="str">
            <v>M</v>
          </cell>
          <cell r="D4654">
            <v>106.76</v>
          </cell>
        </row>
        <row r="4655">
          <cell r="A4655">
            <v>39241</v>
          </cell>
          <cell r="B4655" t="str">
            <v>CABO DE COBRE, RIGIDO, CLASSE 2, ISOLACAO EM PVC/A, ANTICHAMA BWF-B, 1 CONDUTOR, 450/750 V, SECAO NOMINAL 16 MM2</v>
          </cell>
          <cell r="C4655" t="str">
            <v>M</v>
          </cell>
          <cell r="D4655">
            <v>7.44</v>
          </cell>
        </row>
        <row r="4656">
          <cell r="A4656">
            <v>39242</v>
          </cell>
          <cell r="B4656" t="str">
            <v>CABO DE COBRE, RIGIDO, CLASSE 2, ISOLACAO EM PVC/A, ANTICHAMA BWF-B, 1 CONDUTOR, 450/750 V, SECAO NOMINAL 500 MM2</v>
          </cell>
          <cell r="C4656" t="str">
            <v>M</v>
          </cell>
          <cell r="D4656">
            <v>209.4</v>
          </cell>
        </row>
        <row r="4657">
          <cell r="A4657">
            <v>39243</v>
          </cell>
          <cell r="B4657" t="str">
            <v>ELETRODUTO PVC FLEXIVEL CORRUGADO, REFORCADO, COR LARANJA, DE 20 MM, PARA LAJES E PISOS</v>
          </cell>
          <cell r="C4657" t="str">
            <v>M</v>
          </cell>
          <cell r="D4657">
            <v>1.23</v>
          </cell>
        </row>
        <row r="4658">
          <cell r="A4658">
            <v>39244</v>
          </cell>
          <cell r="B4658" t="str">
            <v>ELETRODUTO PVC FLEXIVEL CORRUGADO, REFORCADO, COR LARANJA, DE 25 MM, PARA LAJES E PISOS</v>
          </cell>
          <cell r="C4658" t="str">
            <v>M</v>
          </cell>
          <cell r="D4658">
            <v>1.66</v>
          </cell>
        </row>
        <row r="4659">
          <cell r="A4659">
            <v>39245</v>
          </cell>
          <cell r="B4659" t="str">
            <v>ELETRODUTO PVC FLEXIVEL CORRUGADO, REFORCADO, COR LARANJA, DE 32 MM, PARA LAJES E PISOS</v>
          </cell>
          <cell r="C4659" t="str">
            <v>M</v>
          </cell>
          <cell r="D4659">
            <v>3.2</v>
          </cell>
        </row>
        <row r="4660">
          <cell r="A4660">
            <v>39249</v>
          </cell>
          <cell r="B4660" t="str">
            <v>CABO DE COBRE, FLEXIVEL, CLASSE 4 OU 5, ISOLACAO EM PVC/A, ANTICHAMA BWF-B, COBERTURA PVC-ST1, ANTICHAMA BWF-B, 1 CONDUTOR, 0,6/1 KV, SECAO NOMINAL 400 MM2</v>
          </cell>
          <cell r="C4660" t="str">
            <v>M</v>
          </cell>
          <cell r="D4660">
            <v>175.41</v>
          </cell>
        </row>
        <row r="4661">
          <cell r="A4661">
            <v>39250</v>
          </cell>
          <cell r="B4661" t="str">
            <v>CABO DE COBRE, FLEXIVEL, CLASSE 4 OU 5, ISOLACAO EM PVC/A, ANTICHAMA BWF-B, COBERTURA PVC-ST1, ANTICHAMA BWF-B, 1 CONDUTOR, 0,6/1 KV, SECAO NOMINAL 500 MM2</v>
          </cell>
          <cell r="C4661" t="str">
            <v>M</v>
          </cell>
          <cell r="D4661">
            <v>225.33</v>
          </cell>
        </row>
        <row r="4662">
          <cell r="A4662">
            <v>39251</v>
          </cell>
          <cell r="B4662" t="str">
            <v>CABO DE COBRE, FLEXIVEL, CLASSE 4 OU 5, ISOLACAO EM PVC/A, ANTICHAMA BWF-B, 1 CONDUTOR, 450/750 V, SECAO NOMINAL 0,5 MM2</v>
          </cell>
          <cell r="C4662" t="str">
            <v>M</v>
          </cell>
          <cell r="D4662">
            <v>0.3</v>
          </cell>
        </row>
        <row r="4663">
          <cell r="A4663">
            <v>39252</v>
          </cell>
          <cell r="B4663" t="str">
            <v>CABO DE COBRE, FLEXIVEL, CLASSE 4 OU 5, ISOLACAO EM PVC/A, ANTICHAMA BWF-B, 1 CONDUTOR, 450/750 V, SECAO NOMINAL 1,0 MM2</v>
          </cell>
          <cell r="C4663" t="str">
            <v>M</v>
          </cell>
          <cell r="D4663">
            <v>0.49</v>
          </cell>
        </row>
        <row r="4664">
          <cell r="A4664">
            <v>39253</v>
          </cell>
          <cell r="B4664" t="str">
            <v>ELETRODUTO/CONDULETE DE PVC RIGIDO, LISO, COR CINZA, DE 3/4", PARA INSTALACOES APARENTES (NBR 5410)</v>
          </cell>
          <cell r="C4664" t="str">
            <v>M</v>
          </cell>
          <cell r="D4664">
            <v>6.11</v>
          </cell>
        </row>
        <row r="4665">
          <cell r="A4665">
            <v>39254</v>
          </cell>
          <cell r="B4665" t="str">
            <v>ELETRODUTO/CONDULETE DE PVC RIGIDO, LISO, COR CINZA, DE 1/2", PARA INSTALACOES APARENTES (NBR 5410)</v>
          </cell>
          <cell r="C4665" t="str">
            <v>M</v>
          </cell>
          <cell r="D4665">
            <v>4.79</v>
          </cell>
        </row>
        <row r="4666">
          <cell r="A4666">
            <v>39255</v>
          </cell>
          <cell r="B4666" t="str">
            <v>ELETRODUTO/CONDULETE DE PVC RIGIDO, LISO, COR CINZA, DE 1", PARA INSTALACOES APARENTES (NBR 5410)</v>
          </cell>
          <cell r="C4666" t="str">
            <v>M</v>
          </cell>
          <cell r="D4666">
            <v>8.8699999999999992</v>
          </cell>
        </row>
        <row r="4667">
          <cell r="A4667">
            <v>39257</v>
          </cell>
          <cell r="B4667" t="str">
            <v>CABO MULTIPOLAR DE COBRE, FLEXIVEL, CLASSE 4 OU 5, ISOLACAO EM HEPR, COBERTURA EM PVC-ST2, ANTICHAMA BWF-B, 0,6/1 KV, 3 CONDUTORES DE 1,5 MM2</v>
          </cell>
          <cell r="C4667" t="str">
            <v>M</v>
          </cell>
          <cell r="D4667">
            <v>2.86</v>
          </cell>
        </row>
        <row r="4668">
          <cell r="A4668">
            <v>39258</v>
          </cell>
          <cell r="B4668" t="str">
            <v>CABO MULTIPOLAR DE COBRE, FLEXIVEL, CLASSE 4 OU 5, ISOLACAO EM HEPR, COBERTURA EM PVC-ST2, ANTICHAMA BWF-B, 0,6/1 KV, 3 CONDUTORES DE 2,5 MM2</v>
          </cell>
          <cell r="C4668" t="str">
            <v>M</v>
          </cell>
          <cell r="D4668">
            <v>4.24</v>
          </cell>
        </row>
        <row r="4669">
          <cell r="A4669">
            <v>39259</v>
          </cell>
          <cell r="B4669" t="str">
            <v>CABO MULTIPOLAR DE COBRE, FLEXIVEL, CLASSE 4 OU 5, ISOLACAO EM HEPR, COBERTURA EM PVC-ST2, ANTICHAMA BWF-B, 0,6/1 KV, 3 CONDUTORES DE 4 MM2</v>
          </cell>
          <cell r="C4669" t="str">
            <v>M</v>
          </cell>
          <cell r="D4669">
            <v>6.46</v>
          </cell>
        </row>
        <row r="4670">
          <cell r="A4670">
            <v>39260</v>
          </cell>
          <cell r="B4670" t="str">
            <v>CABO MULTIPOLAR DE COBRE, FLEXIVEL, CLASSE 4 OU 5, ISOLACAO EM HEPR, COBERTURA EM PVC-ST2, ANTICHAMA BWF-B, 0,6/1 KV, 3 CONDUTORES DE 6 MM2</v>
          </cell>
          <cell r="C4670" t="str">
            <v>M</v>
          </cell>
          <cell r="D4670">
            <v>9.1999999999999993</v>
          </cell>
        </row>
        <row r="4671">
          <cell r="A4671">
            <v>39261</v>
          </cell>
          <cell r="B4671" t="str">
            <v>CABO MULTIPOLAR DE COBRE, FLEXIVEL, CLASSE 4 OU 5, ISOLACAO EM HEPR, COBERTURA EM PVC-ST2, ANTICHAMA BWF-B, 0,6/1 KV, 3 CONDUTORES DE 10 MM2</v>
          </cell>
          <cell r="C4671" t="str">
            <v>M</v>
          </cell>
          <cell r="D4671">
            <v>15.25</v>
          </cell>
        </row>
        <row r="4672">
          <cell r="A4672">
            <v>39262</v>
          </cell>
          <cell r="B4672" t="str">
            <v>CABO MULTIPOLAR DE COBRE, FLEXIVEL, CLASSE 4 OU 5, ISOLACAO EM HEPR, COBERTURA EM PVC-ST2, ANTICHAMA BWF-B, 0,6/1 KV, 3 CONDUTORES DE 16 MM2</v>
          </cell>
          <cell r="C4672" t="str">
            <v>M</v>
          </cell>
          <cell r="D4672">
            <v>23.85</v>
          </cell>
        </row>
        <row r="4673">
          <cell r="A4673">
            <v>39263</v>
          </cell>
          <cell r="B4673" t="str">
            <v>CABO MULTIPOLAR DE COBRE, FLEXIVEL, CLASSE 4 OU 5, ISOLACAO EM HEPR, COBERTURA EM PVC-ST2, ANTICHAMA BWF-B, 0,6/1 KV, 3 CONDUTORES DE 25 MM2</v>
          </cell>
          <cell r="C4673" t="str">
            <v>M</v>
          </cell>
          <cell r="D4673">
            <v>36.9</v>
          </cell>
        </row>
        <row r="4674">
          <cell r="A4674">
            <v>39264</v>
          </cell>
          <cell r="B4674" t="str">
            <v>CABO MULTIPOLAR DE COBRE, FLEXIVEL, CLASSE 4 OU 5, ISOLACAO EM HEPR, COBERTURA EM PVC-ST2, ANTICHAMA BWF-B, 0,6/1 KV, 3 CONDUTORES DE 35 MM2</v>
          </cell>
          <cell r="C4674" t="str">
            <v>M</v>
          </cell>
          <cell r="D4674">
            <v>49.97</v>
          </cell>
        </row>
        <row r="4675">
          <cell r="A4675">
            <v>39265</v>
          </cell>
          <cell r="B4675" t="str">
            <v>CABO MULTIPOLAR DE COBRE, FLEXIVEL, CLASSE 4 OU 5, ISOLACAO EM HEPR, COBERTURA EM PVC-ST2, ANTICHAMA BWF-B, 0,6/1 KV, 3 CONDUTORES DE 50 MM2</v>
          </cell>
          <cell r="C4675" t="str">
            <v>M</v>
          </cell>
          <cell r="D4675">
            <v>73.61</v>
          </cell>
        </row>
        <row r="4676">
          <cell r="A4676">
            <v>39266</v>
          </cell>
          <cell r="B4676" t="str">
            <v>CABO MULTIPOLAR DE COBRE, FLEXIVEL, CLASSE 4 OU 5, ISOLACAO EM HEPR, COBERTURA EM PVC-ST2, ANTICHAMA BWF-B, 0,6/1 KV, 3 CONDUTORES DE 70 MM2</v>
          </cell>
          <cell r="C4676" t="str">
            <v>M</v>
          </cell>
          <cell r="D4676">
            <v>103.29</v>
          </cell>
        </row>
        <row r="4677">
          <cell r="A4677">
            <v>39267</v>
          </cell>
          <cell r="B4677" t="str">
            <v>CABO MULTIPOLAR DE COBRE, FLEXIVEL, CLASSE 4 OU 5, ISOLACAO EM HEPR, COBERTURA EM PVC-ST2, ANTICHAMA BWF-B, 0,6/1 KV, 3 CONDUTORES DE 95 MM2</v>
          </cell>
          <cell r="C4677" t="str">
            <v>M</v>
          </cell>
          <cell r="D4677">
            <v>135.4</v>
          </cell>
        </row>
        <row r="4678">
          <cell r="A4678">
            <v>39268</v>
          </cell>
          <cell r="B4678" t="str">
            <v>CABO MULTIPOLAR DE COBRE, FLEXIVEL, CLASSE 4 OU 5, ISOLACAO EM HEPR, COBERTURA EM PVC-ST2, ANTICHAMA BWF-B, 0,6/1 KV, 3 CONDUTORES DE 120 MM2</v>
          </cell>
          <cell r="C4678" t="str">
            <v>M</v>
          </cell>
          <cell r="D4678">
            <v>176.01</v>
          </cell>
        </row>
        <row r="4679">
          <cell r="A4679">
            <v>39269</v>
          </cell>
          <cell r="B4679" t="str">
            <v>CORDAO DE COBRE, FLEXIVEL, TORCIDO, CLASSE 4 OU 5, ISOLACAO EM PVC/D, 300 V, 2 CONDUTORES DE 0,5 MM2</v>
          </cell>
          <cell r="C4679" t="str">
            <v>M</v>
          </cell>
          <cell r="D4679">
            <v>0.63</v>
          </cell>
        </row>
        <row r="4680">
          <cell r="A4680">
            <v>39270</v>
          </cell>
          <cell r="B4680" t="str">
            <v>CORDAO DE COBRE, FLEXIVEL, TORCIDO, CLASSE 4 OU 5, ISOLACAO EM PVC/D, 300 V, 2 CONDUTORES DE 1,0 MM2</v>
          </cell>
          <cell r="C4680" t="str">
            <v>M</v>
          </cell>
          <cell r="D4680">
            <v>1.05</v>
          </cell>
        </row>
        <row r="4681">
          <cell r="A4681">
            <v>39271</v>
          </cell>
          <cell r="B4681" t="str">
            <v>CURVA 90 GRAUS, CURTA, DE PVC RIGIDO ROSCAVEL, DE 1/2", PARA ELETRODUTO</v>
          </cell>
          <cell r="C4681" t="str">
            <v>UN</v>
          </cell>
          <cell r="D4681">
            <v>1.32</v>
          </cell>
        </row>
        <row r="4682">
          <cell r="A4682">
            <v>39272</v>
          </cell>
          <cell r="B4682" t="str">
            <v>CURVA 90 GRAUS, CURTA, DE PVC RIGIDO ROSCAVEL, DE 3/4", PARA ELETRODUTO</v>
          </cell>
          <cell r="C4682" t="str">
            <v>UN</v>
          </cell>
          <cell r="D4682">
            <v>1.62</v>
          </cell>
        </row>
        <row r="4683">
          <cell r="A4683">
            <v>39273</v>
          </cell>
          <cell r="B4683" t="str">
            <v>CURVA 90 GRAUS, CURTA, DE PVC RIGIDO ROSCAVEL, DE 1", PARA ELETRODUTO</v>
          </cell>
          <cell r="C4683" t="str">
            <v>UN</v>
          </cell>
          <cell r="D4683">
            <v>2.2400000000000002</v>
          </cell>
        </row>
        <row r="4684">
          <cell r="A4684">
            <v>39274</v>
          </cell>
          <cell r="B4684" t="str">
            <v>CURVA 135 GRAUS, DE PVC RIGIDO ROSCAVEL, DE 3/4, PARA ELETRODUTO</v>
          </cell>
          <cell r="C4684" t="str">
            <v>UN</v>
          </cell>
          <cell r="D4684">
            <v>1.59</v>
          </cell>
        </row>
        <row r="4685">
          <cell r="A4685">
            <v>39276</v>
          </cell>
          <cell r="B4685" t="str">
            <v>CURVA 180 GRAUS, DE PVC RIGIDO ROSCAVEL, DE 1", PARA ELETRODUTO</v>
          </cell>
          <cell r="C4685" t="str">
            <v>UN</v>
          </cell>
          <cell r="D4685">
            <v>3.88</v>
          </cell>
        </row>
        <row r="4686">
          <cell r="A4686">
            <v>39277</v>
          </cell>
          <cell r="B4686" t="str">
            <v>CURVA 180 GRAUS, DE PVC RIGIDO ROSCAVEL, DE 2", PARA ELETRODUTO</v>
          </cell>
          <cell r="C4686" t="str">
            <v>UN</v>
          </cell>
          <cell r="D4686">
            <v>10.48</v>
          </cell>
        </row>
        <row r="4687">
          <cell r="A4687">
            <v>39318</v>
          </cell>
          <cell r="B4687" t="str">
            <v>LUVA DE TRANSICAO, CPVC, 22 MM X 1/2", PARA AGUA QUENTE</v>
          </cell>
          <cell r="C4687" t="str">
            <v>UN</v>
          </cell>
          <cell r="D4687">
            <v>8.0500000000000007</v>
          </cell>
        </row>
        <row r="4688">
          <cell r="A4688">
            <v>39319</v>
          </cell>
          <cell r="B4688" t="str">
            <v>TERMINAL DE VENTILACAO, 50 MM, SERIE NORMAL, ESGOTO PREDIAL</v>
          </cell>
          <cell r="C4688" t="str">
            <v>UN</v>
          </cell>
          <cell r="D4688">
            <v>4.8899999999999997</v>
          </cell>
        </row>
        <row r="4689">
          <cell r="A4689">
            <v>39320</v>
          </cell>
          <cell r="B4689" t="str">
            <v>TERMINAL DE VENTILACAO, 75 MM, SERIE NORMAL, ESGOTO PREDIAL</v>
          </cell>
          <cell r="C4689" t="str">
            <v>UN</v>
          </cell>
          <cell r="D4689">
            <v>5.84</v>
          </cell>
        </row>
        <row r="4690">
          <cell r="A4690">
            <v>39321</v>
          </cell>
          <cell r="B4690" t="str">
            <v>TERMINAL DE VENTILACAO, 100 MM, SERIE NORMAL, ESGOTO PREDIAL</v>
          </cell>
          <cell r="C4690" t="str">
            <v>UN</v>
          </cell>
          <cell r="D4690">
            <v>8</v>
          </cell>
        </row>
        <row r="4691">
          <cell r="A4691">
            <v>39323</v>
          </cell>
          <cell r="B4691" t="str">
            <v>MANTA GEOTEXTIL TECIDO DE LAMINETES DE POLIPROPILENO, RESISTENCIA A TRACAO = *25* KN/M</v>
          </cell>
          <cell r="C4691" t="str">
            <v>M2</v>
          </cell>
          <cell r="D4691">
            <v>18.8</v>
          </cell>
        </row>
        <row r="4692">
          <cell r="A4692">
            <v>39324</v>
          </cell>
          <cell r="B4692" t="str">
            <v>TE DE REDUCAO, CPVC, 22 X 15 MM, PARA AGUA QUENTE PREDIAL</v>
          </cell>
          <cell r="C4692" t="str">
            <v>UN</v>
          </cell>
          <cell r="D4692">
            <v>5.83</v>
          </cell>
        </row>
        <row r="4693">
          <cell r="A4693">
            <v>39325</v>
          </cell>
          <cell r="B4693" t="str">
            <v>TE DE REDUCAO, CPVC, 28 X 22 MM, PARA AGUA QUENTE PREDIAL</v>
          </cell>
          <cell r="C4693" t="str">
            <v>UN</v>
          </cell>
          <cell r="D4693">
            <v>8.82</v>
          </cell>
        </row>
        <row r="4694">
          <cell r="A4694">
            <v>39326</v>
          </cell>
          <cell r="B4694" t="str">
            <v>TE DE REDUCAO, CPVC, 35 X 28 MM, PARA AGUA QUENTE PREDIAL</v>
          </cell>
          <cell r="C4694" t="str">
            <v>UN</v>
          </cell>
          <cell r="D4694">
            <v>22.73</v>
          </cell>
        </row>
        <row r="4695">
          <cell r="A4695">
            <v>39327</v>
          </cell>
          <cell r="B4695" t="str">
            <v>TE DE REDUCAO, CPVC, 42 X 35 MM, PARA AGUA QUENTE PREDIAL</v>
          </cell>
          <cell r="C4695" t="str">
            <v>UN</v>
          </cell>
          <cell r="D4695">
            <v>34.43</v>
          </cell>
        </row>
        <row r="4696">
          <cell r="A4696">
            <v>39328</v>
          </cell>
          <cell r="B4696" t="str">
            <v>PERFILADO PERFURADO 19 X 38 MM, CHAPA 22</v>
          </cell>
          <cell r="C4696" t="str">
            <v>M</v>
          </cell>
          <cell r="D4696">
            <v>2.75</v>
          </cell>
        </row>
        <row r="4697">
          <cell r="A4697">
            <v>39329</v>
          </cell>
          <cell r="B4697" t="str">
            <v>CONDULETE EM PVC, TIPO "B", SEM TAMPA, DE 1"</v>
          </cell>
          <cell r="C4697" t="str">
            <v>UN</v>
          </cell>
          <cell r="D4697">
            <v>6.57</v>
          </cell>
        </row>
        <row r="4698">
          <cell r="A4698">
            <v>39330</v>
          </cell>
          <cell r="B4698" t="str">
            <v>CONDULETE EM PVC, TIPO "C", SEM TAMPA, DE 1/2"</v>
          </cell>
          <cell r="C4698" t="str">
            <v>UN</v>
          </cell>
          <cell r="D4698">
            <v>6.91</v>
          </cell>
        </row>
        <row r="4699">
          <cell r="A4699">
            <v>39331</v>
          </cell>
          <cell r="B4699" t="str">
            <v>CONDULETE EM PVC, TIPO "C", SEM TAMPA, DE 3/4"</v>
          </cell>
          <cell r="C4699" t="str">
            <v>UN</v>
          </cell>
          <cell r="D4699">
            <v>6.15</v>
          </cell>
        </row>
        <row r="4700">
          <cell r="A4700">
            <v>39332</v>
          </cell>
          <cell r="B4700" t="str">
            <v>CONDULETE EM PVC, TIPO "C", SEM TAMPA, DE 1"</v>
          </cell>
          <cell r="C4700" t="str">
            <v>UN</v>
          </cell>
          <cell r="D4700">
            <v>7.72</v>
          </cell>
        </row>
        <row r="4701">
          <cell r="A4701">
            <v>39333</v>
          </cell>
          <cell r="B4701" t="str">
            <v>CONDULETE EM PVC, TIPO "E", SEM TAMPA, DE 1/2"</v>
          </cell>
          <cell r="C4701" t="str">
            <v>UN</v>
          </cell>
          <cell r="D4701">
            <v>5.99</v>
          </cell>
        </row>
        <row r="4702">
          <cell r="A4702">
            <v>39334</v>
          </cell>
          <cell r="B4702" t="str">
            <v>CONDULETE EM PVC, TIPO "E", SEM TAMPA, DE 3/4"</v>
          </cell>
          <cell r="C4702" t="str">
            <v>UN</v>
          </cell>
          <cell r="D4702">
            <v>5.51</v>
          </cell>
        </row>
        <row r="4703">
          <cell r="A4703">
            <v>39335</v>
          </cell>
          <cell r="B4703" t="str">
            <v>CONDULETE EM PVC, TIPO "E", SEM TAMPA, DE 1"</v>
          </cell>
          <cell r="C4703" t="str">
            <v>UN</v>
          </cell>
          <cell r="D4703">
            <v>6.93</v>
          </cell>
        </row>
        <row r="4704">
          <cell r="A4704">
            <v>39336</v>
          </cell>
          <cell r="B4704" t="str">
            <v>CONDULETE EM PVC, TIPO "LR", SEM TAMPA, DE 1/2"</v>
          </cell>
          <cell r="C4704" t="str">
            <v>UN</v>
          </cell>
          <cell r="D4704">
            <v>6.91</v>
          </cell>
        </row>
        <row r="4705">
          <cell r="A4705">
            <v>39337</v>
          </cell>
          <cell r="B4705" t="str">
            <v>CONDULETE EM PVC, TIPO "LR", SEM TAMPA, DE 3/4"</v>
          </cell>
          <cell r="C4705" t="str">
            <v>UN</v>
          </cell>
          <cell r="D4705">
            <v>6.15</v>
          </cell>
        </row>
        <row r="4706">
          <cell r="A4706">
            <v>39338</v>
          </cell>
          <cell r="B4706" t="str">
            <v>CONDULETE EM PVC, TIPO "LR", SEM TAMPA, DE 1"</v>
          </cell>
          <cell r="C4706" t="str">
            <v>UN</v>
          </cell>
          <cell r="D4706">
            <v>7.72</v>
          </cell>
        </row>
        <row r="4707">
          <cell r="A4707">
            <v>39340</v>
          </cell>
          <cell r="B4707" t="str">
            <v>CONDULETE EM PVC, TIPO "T", SEM TAMPA, DE 3/4"</v>
          </cell>
          <cell r="C4707" t="str">
            <v>UN</v>
          </cell>
          <cell r="D4707">
            <v>7.39</v>
          </cell>
        </row>
        <row r="4708">
          <cell r="A4708">
            <v>39341</v>
          </cell>
          <cell r="B4708" t="str">
            <v>CONDULETE EM PVC, TIPO "T", SEM TAMPA, DE 1"</v>
          </cell>
          <cell r="C4708" t="str">
            <v>UN</v>
          </cell>
          <cell r="D4708">
            <v>10.07</v>
          </cell>
        </row>
        <row r="4709">
          <cell r="A4709">
            <v>39342</v>
          </cell>
          <cell r="B4709" t="str">
            <v>CONDULETE EM PVC, TIPO "TB", SEM TAMPA, DE 1"</v>
          </cell>
          <cell r="C4709" t="str">
            <v>UN</v>
          </cell>
          <cell r="D4709">
            <v>10.07</v>
          </cell>
        </row>
        <row r="4710">
          <cell r="A4710">
            <v>39343</v>
          </cell>
          <cell r="B4710" t="str">
            <v>CONDULETE EM PVC, TIPO "X", SEM TAMPA, DE 1/2"</v>
          </cell>
          <cell r="C4710" t="str">
            <v>UN</v>
          </cell>
          <cell r="D4710">
            <v>8.5</v>
          </cell>
        </row>
        <row r="4711">
          <cell r="A4711">
            <v>39344</v>
          </cell>
          <cell r="B4711" t="str">
            <v>CONDULETE EM PVC, TIPO "X", SEM TAMPA, DE 3/4"</v>
          </cell>
          <cell r="C4711" t="str">
            <v>UN</v>
          </cell>
          <cell r="D4711">
            <v>8.2200000000000006</v>
          </cell>
        </row>
        <row r="4712">
          <cell r="A4712">
            <v>39345</v>
          </cell>
          <cell r="B4712" t="str">
            <v>CONDULETE EM PVC, TIPO "X", SEM TAMPA, DE 1"</v>
          </cell>
          <cell r="C4712" t="str">
            <v>UN</v>
          </cell>
          <cell r="D4712">
            <v>11.5</v>
          </cell>
        </row>
        <row r="4713">
          <cell r="A4713">
            <v>39346</v>
          </cell>
          <cell r="B4713" t="str">
            <v>TAMPA PARA CONDULETE, EM PVC, COM 1 OU 2 OU 3 POSTOS PARA INTERRUPTOR</v>
          </cell>
          <cell r="C4713" t="str">
            <v>UN</v>
          </cell>
          <cell r="D4713">
            <v>2.08</v>
          </cell>
        </row>
        <row r="4714">
          <cell r="A4714">
            <v>39350</v>
          </cell>
          <cell r="B4714" t="str">
            <v>TAMPA PARA CONDULETE, EM PVC, COM 1 MODULO RJ</v>
          </cell>
          <cell r="C4714" t="str">
            <v>UN</v>
          </cell>
          <cell r="D4714">
            <v>2.2400000000000002</v>
          </cell>
        </row>
        <row r="4715">
          <cell r="A4715">
            <v>39351</v>
          </cell>
          <cell r="B4715" t="str">
            <v>TAMPA PARA CONDULETE, EM PVC, COM 2 MODULOS RJ</v>
          </cell>
          <cell r="C4715" t="str">
            <v>UN</v>
          </cell>
          <cell r="D4715">
            <v>2.59</v>
          </cell>
        </row>
        <row r="4716">
          <cell r="A4716">
            <v>39352</v>
          </cell>
          <cell r="B4716" t="str">
            <v>TAMPA PARA CONDULETE, EM PVC, COM TOMADA HEXAGONAL</v>
          </cell>
          <cell r="C4716" t="str">
            <v>UN</v>
          </cell>
          <cell r="D4716">
            <v>2.08</v>
          </cell>
        </row>
        <row r="4717">
          <cell r="A4717">
            <v>39361</v>
          </cell>
          <cell r="B4717" t="str">
            <v>FOSSA SEPTICA, SEM FILTRO, PARA 4 A 7 CONTRIBUINTES, CILINDRICA,  COM TAMPA, EM POLIETILENO DE ALTA DENSIDADE (PEAD), CAPACIDADE APROXIMADA DE 1100 LITROS (NBR 7229)</v>
          </cell>
          <cell r="C4717" t="str">
            <v>UN</v>
          </cell>
          <cell r="D4717">
            <v>817.88</v>
          </cell>
        </row>
        <row r="4718">
          <cell r="A4718">
            <v>39362</v>
          </cell>
          <cell r="B4718" t="str">
            <v>FOSSA SEPTICA, SEM FILTRO, PARA 8 A 14 CONTRIBUINTES, CILINDRICA, COM TAMPA, EM POLIETILENO DE ALTA DENSIDADE (PEAD), CAPACIDADE APROXIMADA DE 3000 LITROS (NBR 7229)</v>
          </cell>
          <cell r="C4718" t="str">
            <v>UN</v>
          </cell>
          <cell r="D4718">
            <v>2516.84</v>
          </cell>
        </row>
        <row r="4719">
          <cell r="A4719">
            <v>39363</v>
          </cell>
          <cell r="B4719" t="str">
            <v>FOSSA SEPTICA, SEM FILTRO, PARA 15 A 30 CONTRIBUINTES, CILINDRICA, COM TAMPA, EM POLIETILENO DE ALTA DENSIDADE (PEAD), CAPACIDADE APROXIMADA DE 5500 LITROS (NBR 7229)</v>
          </cell>
          <cell r="C4719" t="str">
            <v>UN</v>
          </cell>
          <cell r="D4719">
            <v>3180.67</v>
          </cell>
        </row>
        <row r="4720">
          <cell r="A4720">
            <v>39364</v>
          </cell>
          <cell r="B4720" t="str">
            <v>FOSSA SEPTICA,SEM FILTRO, PARA 40 A 52 CONTRIBUINTES, CILINDRICA, COM TAMPA, EM POLIETILENO DE ALTA DENSIDADE (PEAD), CAPACIDADE APROXIMADA DE 10000 LITROS (NBR 7229)</v>
          </cell>
          <cell r="C4720" t="str">
            <v>UN</v>
          </cell>
          <cell r="D4720">
            <v>7270.11</v>
          </cell>
        </row>
        <row r="4721">
          <cell r="A4721">
            <v>39365</v>
          </cell>
          <cell r="B4721" t="str">
            <v>FILTRO ANAEROBIO, EM POLIETILENO DE ALTA DENSIDADE (PEAD), CAPACIDADE *1100* LITROS (NBR 13969)</v>
          </cell>
          <cell r="C4721" t="str">
            <v>UN</v>
          </cell>
          <cell r="D4721">
            <v>780.84</v>
          </cell>
        </row>
        <row r="4722">
          <cell r="A4722">
            <v>39366</v>
          </cell>
          <cell r="B4722" t="str">
            <v>FILTRO ANAEROBIO, EM POLIETILENO DE ALTA DENSIDADE (PEAD), CAPACIDADE *2800* LITROS (NBR 13969)</v>
          </cell>
          <cell r="C4722" t="str">
            <v>UN</v>
          </cell>
          <cell r="D4722">
            <v>1999.28</v>
          </cell>
        </row>
        <row r="4723">
          <cell r="A4723">
            <v>39367</v>
          </cell>
          <cell r="B4723" t="str">
            <v>FILTRO ANAEROBIO, EM POLIETILENO DE ALTA DENSIDADE (PEAD), CAPACIDADE *5000* LITROS (NBR 13969)</v>
          </cell>
          <cell r="C4723" t="str">
            <v>UN</v>
          </cell>
          <cell r="D4723">
            <v>2732.65</v>
          </cell>
        </row>
        <row r="4724">
          <cell r="A4724">
            <v>39376</v>
          </cell>
          <cell r="B4724" t="str">
            <v>LAMPADA VAPOR METALICO OVOIDE 150 W, BASE E27/E40</v>
          </cell>
          <cell r="C4724" t="str">
            <v>UN</v>
          </cell>
          <cell r="D4724">
            <v>25.8</v>
          </cell>
        </row>
        <row r="4725">
          <cell r="A4725">
            <v>39377</v>
          </cell>
          <cell r="B4725" t="str">
            <v>LAMPADA FLUORESCENTE COMPACTA BRANCA 135 W, BASE E40 (127/220 V)</v>
          </cell>
          <cell r="C4725" t="str">
            <v>UN</v>
          </cell>
          <cell r="D4725">
            <v>105.03</v>
          </cell>
        </row>
        <row r="4726">
          <cell r="A4726">
            <v>39378</v>
          </cell>
          <cell r="B4726" t="str">
            <v>LUMINARIA SPOT DE SOBREPOR EM ALUMINIO COM ALETA PLASTICA PARA 2 LAMPADAS, BASE E27, POTENCIA MAXIMA 40/60 W (NAO INCLUI LAMPADA)</v>
          </cell>
          <cell r="C4726" t="str">
            <v>UN</v>
          </cell>
          <cell r="D4726">
            <v>21.45</v>
          </cell>
        </row>
        <row r="4727">
          <cell r="A4727">
            <v>39380</v>
          </cell>
          <cell r="B4727" t="str">
            <v>BASE PARA RELE COM SUPORTE METALICO</v>
          </cell>
          <cell r="C4727" t="str">
            <v>UN</v>
          </cell>
          <cell r="D4727">
            <v>5.71</v>
          </cell>
        </row>
        <row r="4728">
          <cell r="A4728">
            <v>39381</v>
          </cell>
          <cell r="B4728" t="str">
            <v>LAMPADA FLUORESCENTE COMPACTA 2U/3U BRANCA 9/10 W, BASE E27 (127/220 V)</v>
          </cell>
          <cell r="C4728" t="str">
            <v>UN</v>
          </cell>
          <cell r="D4728">
            <v>7.29</v>
          </cell>
        </row>
        <row r="4729">
          <cell r="A4729">
            <v>39385</v>
          </cell>
          <cell r="B4729" t="str">
            <v>LUMINARIA LED PLAFON REDONDO DE SOBREPOR BIVOLT 12/13 W,  D = *17* CM</v>
          </cell>
          <cell r="C4729" t="str">
            <v>UN</v>
          </cell>
          <cell r="D4729">
            <v>45.45</v>
          </cell>
        </row>
        <row r="4730">
          <cell r="A4730">
            <v>39386</v>
          </cell>
          <cell r="B4730" t="str">
            <v>LAMPADA LED TUBULAR BIVOLT 9/10 W, BASE G13</v>
          </cell>
          <cell r="C4730" t="str">
            <v>UN</v>
          </cell>
          <cell r="D4730">
            <v>26.86</v>
          </cell>
        </row>
        <row r="4731">
          <cell r="A4731">
            <v>39387</v>
          </cell>
          <cell r="B4731" t="str">
            <v>LAMPADA LED TUBULAR BIVOLT 18/20 W, BASE G13</v>
          </cell>
          <cell r="C4731" t="str">
            <v>UN</v>
          </cell>
          <cell r="D4731">
            <v>40.61</v>
          </cell>
        </row>
        <row r="4732">
          <cell r="A4732">
            <v>39388</v>
          </cell>
          <cell r="B4732" t="str">
            <v>LAMPADA LED TIPO DICROICA BIVOLT, LUZ BRANCA, 5 W (BASE GU10)</v>
          </cell>
          <cell r="C4732" t="str">
            <v>UN</v>
          </cell>
          <cell r="D4732">
            <v>24.08</v>
          </cell>
        </row>
        <row r="4733">
          <cell r="A4733">
            <v>39389</v>
          </cell>
          <cell r="B4733" t="str">
            <v>LUMINARIA LED REFLETOR RETANGULAR BIVOLT, LUZ BRANCA, 10 W</v>
          </cell>
          <cell r="C4733" t="str">
            <v>UN</v>
          </cell>
          <cell r="D4733">
            <v>37.700000000000003</v>
          </cell>
        </row>
        <row r="4734">
          <cell r="A4734">
            <v>39390</v>
          </cell>
          <cell r="B4734" t="str">
            <v>LUMINARIA LED REFLETOR RETANGULAR BIVOLT, LUZ BRANCA, 30 W</v>
          </cell>
          <cell r="C4734" t="str">
            <v>UN</v>
          </cell>
          <cell r="D4734">
            <v>73.02</v>
          </cell>
        </row>
        <row r="4735">
          <cell r="A4735">
            <v>39391</v>
          </cell>
          <cell r="B4735" t="str">
            <v>LUMINARIA LED REFLETOR RETANGULAR BIVOLT, LUZ BRANCA, 50 W</v>
          </cell>
          <cell r="C4735" t="str">
            <v>UN</v>
          </cell>
          <cell r="D4735">
            <v>135.15</v>
          </cell>
        </row>
        <row r="4736">
          <cell r="A4736">
            <v>39392</v>
          </cell>
          <cell r="B4736" t="str">
            <v>SENSOR DE PRESENCA BIVOLT DE PAREDE COM FOTOCELULA PARA QUALQUER TIPO DE LAMPADA POTENCIA MAXIMA *1000* W, USO INTERNO</v>
          </cell>
          <cell r="C4736" t="str">
            <v>UN</v>
          </cell>
          <cell r="D4736">
            <v>22.05</v>
          </cell>
        </row>
        <row r="4737">
          <cell r="A4737">
            <v>39393</v>
          </cell>
          <cell r="B4737" t="str">
            <v>SENSOR DE PRESENCA BIVOLT DE PAREDE SEM FOTOCELULA PARA QUALQUER TIPO DE LAMPADA POTENCIA MAXIMA *1000* W, USO INTERNO</v>
          </cell>
          <cell r="C4737" t="str">
            <v>UN</v>
          </cell>
          <cell r="D4737">
            <v>13.64</v>
          </cell>
        </row>
        <row r="4738">
          <cell r="A4738">
            <v>39394</v>
          </cell>
          <cell r="B4738" t="str">
            <v>SENSOR DE PRESENCA BIVOLT DE TETO COM FOTOCELULA PARA QUALQUER TIPO DE LAMPADA POTENCIA MAXIMA *1000* W, USO INTERNO</v>
          </cell>
          <cell r="C4738" t="str">
            <v>UN</v>
          </cell>
          <cell r="D4738">
            <v>15.35</v>
          </cell>
        </row>
        <row r="4739">
          <cell r="A4739">
            <v>39395</v>
          </cell>
          <cell r="B4739" t="str">
            <v>SENSOR DE PRESENCA BIVOLT DE TETO SEM FOTOCELULA PARA QUALQUER TIPO DE LAMPADA POTENCIA MAXIMA *900* W, USO INTERNO</v>
          </cell>
          <cell r="C4739" t="str">
            <v>UN</v>
          </cell>
          <cell r="D4739">
            <v>14.27</v>
          </cell>
        </row>
        <row r="4740">
          <cell r="A4740">
            <v>39396</v>
          </cell>
          <cell r="B4740" t="str">
            <v>SENSOR DE PRESENCA BIVOLT COM FOTOCELULA PARA QUALQUER TIPO DE LAMPADA, POTENCIA MAXIMA *1000* W, USO EXTERNO</v>
          </cell>
          <cell r="C4740" t="str">
            <v>UN</v>
          </cell>
          <cell r="D4740">
            <v>19.55</v>
          </cell>
        </row>
        <row r="4741">
          <cell r="A4741">
            <v>39397</v>
          </cell>
          <cell r="B4741" t="str">
            <v>DESMOLDANTE PARA FORMAS METALICAS A BASE DE OLEO VEGETAL</v>
          </cell>
          <cell r="C4741" t="str">
            <v>L</v>
          </cell>
          <cell r="D4741">
            <v>12.5</v>
          </cell>
        </row>
        <row r="4742">
          <cell r="A4742">
            <v>39398</v>
          </cell>
          <cell r="B4742" t="str">
            <v>KIT DE ACESSORIOS PARA BANHEIRO EM METAL CROMADO, 5 PECAS</v>
          </cell>
          <cell r="C4742" t="str">
            <v>UN</v>
          </cell>
          <cell r="D4742">
            <v>66.540000000000006</v>
          </cell>
        </row>
        <row r="4743">
          <cell r="A4743">
            <v>39399</v>
          </cell>
          <cell r="B4743" t="str">
            <v>VIBRADOR DE IMERSAO, COM PONTEIRA DE *35* MM, MANGOTE DE 5 M, SEM MOTOR</v>
          </cell>
          <cell r="C4743" t="str">
            <v>UN</v>
          </cell>
          <cell r="D4743">
            <v>960.78</v>
          </cell>
        </row>
        <row r="4744">
          <cell r="A4744">
            <v>39400</v>
          </cell>
          <cell r="B4744" t="str">
            <v>VIBRADOR DE IMERSAO, COM PONTEIRA DE *45* MM, MANGOTE DE 5 M, SEM MOTOR.</v>
          </cell>
          <cell r="C4744" t="str">
            <v>UN</v>
          </cell>
          <cell r="D4744">
            <v>1044.33</v>
          </cell>
        </row>
        <row r="4745">
          <cell r="A4745">
            <v>39401</v>
          </cell>
          <cell r="B4745" t="str">
            <v>VIBRADOR DE IMERSAO, COM PONTEIRA DE *60* MM, MANGOTE DE 5 M, SEM MOTOR.</v>
          </cell>
          <cell r="C4745" t="str">
            <v>UN</v>
          </cell>
          <cell r="D4745">
            <v>1171.48</v>
          </cell>
        </row>
        <row r="4746">
          <cell r="A4746">
            <v>39402</v>
          </cell>
          <cell r="B4746" t="str">
            <v>MOTOR ELETRICO PARA VIBRADOR DE IMERSAO, DE 2 CV, MONOFASICO, 110/220 V</v>
          </cell>
          <cell r="C4746" t="str">
            <v>UN</v>
          </cell>
          <cell r="D4746">
            <v>1204.46</v>
          </cell>
        </row>
        <row r="4747">
          <cell r="A4747">
            <v>39403</v>
          </cell>
          <cell r="B4747" t="str">
            <v>MOTOR ELETRICO PARA VIBRADOR DE IMERSAO, DE 2 CV, TRIFASICO, 220/380 V</v>
          </cell>
          <cell r="C4747" t="str">
            <v>UN</v>
          </cell>
          <cell r="D4747">
            <v>1178.26</v>
          </cell>
        </row>
        <row r="4748">
          <cell r="A4748">
            <v>39404</v>
          </cell>
          <cell r="B4748" t="str">
            <v>MOTOR A GASOLINA PARA VIBRADOR DE IMERSAO, 4 TEMPOS, DE 5,5 CV</v>
          </cell>
          <cell r="C4748" t="str">
            <v>UN</v>
          </cell>
          <cell r="D4748">
            <v>1462.06</v>
          </cell>
        </row>
        <row r="4749">
          <cell r="A4749">
            <v>39412</v>
          </cell>
          <cell r="B4749" t="str">
            <v>CHAPA DE GESSO ACARTONADO, STANDARD (ST), COR BRANCA, E = 12,5 MM, 1200 X 1800 MM (L X C)</v>
          </cell>
          <cell r="C4749" t="str">
            <v>M2</v>
          </cell>
          <cell r="D4749">
            <v>23.16</v>
          </cell>
        </row>
        <row r="4750">
          <cell r="A4750">
            <v>39413</v>
          </cell>
          <cell r="B4750" t="str">
            <v>CHAPA DE GESSO ACARTONADO, STANDARD (ST), COR BRANCA, E = 12,5 MM, 1200 X 2400 MM (L X C)</v>
          </cell>
          <cell r="C4750" t="str">
            <v>M2</v>
          </cell>
          <cell r="D4750">
            <v>22.94</v>
          </cell>
        </row>
        <row r="4751">
          <cell r="A4751">
            <v>39414</v>
          </cell>
          <cell r="B4751" t="str">
            <v>CHAPA DE GESSO ACARTONADO, RESISTENTE AO FOGO (RF), COR ROSA, E = 12,5 MM, 1200 X 1800 MM (L X C)</v>
          </cell>
          <cell r="C4751" t="str">
            <v>M2</v>
          </cell>
          <cell r="D4751">
            <v>30.76</v>
          </cell>
        </row>
        <row r="4752">
          <cell r="A4752">
            <v>39415</v>
          </cell>
          <cell r="B4752" t="str">
            <v>CHAPA DE GESSO ACARTONADO, RESISTENTE AO FOGO (RF), COR ROSA, E = 12,5 MM, 1200 X 2400 MM (L X C)</v>
          </cell>
          <cell r="C4752" t="str">
            <v>M2</v>
          </cell>
          <cell r="D4752">
            <v>32.6</v>
          </cell>
        </row>
        <row r="4753">
          <cell r="A4753">
            <v>39416</v>
          </cell>
          <cell r="B4753" t="str">
            <v>CHAPA DE GESSO ACARTONADO, RESISTENTE A UMIDADE (RU), COR VERDE, E = 12,5 MM, 1200 X 1800 MM (L X C)</v>
          </cell>
          <cell r="C4753" t="str">
            <v>M2</v>
          </cell>
          <cell r="D4753">
            <v>32.75</v>
          </cell>
        </row>
        <row r="4754">
          <cell r="A4754">
            <v>39417</v>
          </cell>
          <cell r="B4754" t="str">
            <v>CHAPA DE GESSO ACARTONADO, RESISTENTE A UMIDADE (RU), COR VERDE, E = 12,5 MM, 1200 X 2400 MM (L X C)</v>
          </cell>
          <cell r="C4754" t="str">
            <v>M2</v>
          </cell>
          <cell r="D4754">
            <v>34.340000000000003</v>
          </cell>
        </row>
        <row r="4755">
          <cell r="A4755">
            <v>39418</v>
          </cell>
          <cell r="B4755" t="str">
            <v>PERFIL GUIA, FORMATO U, EM ACO ZINCADO, PARA ESTRUTURA PAREDE DRYWALL, E = 0,5 MM, 48  X 3000 MM (L X C)</v>
          </cell>
          <cell r="C4755" t="str">
            <v>M</v>
          </cell>
          <cell r="D4755">
            <v>3.37</v>
          </cell>
        </row>
        <row r="4756">
          <cell r="A4756">
            <v>39419</v>
          </cell>
          <cell r="B4756" t="str">
            <v>PERFIL GUIA, FORMATO U, EM ACO ZINCADO, PARA ESTRUTURA PAREDE DRYWALL, E = 0,5 MM, 70 X 3000 MM (L X C)</v>
          </cell>
          <cell r="C4756" t="str">
            <v>M</v>
          </cell>
          <cell r="D4756">
            <v>4.0999999999999996</v>
          </cell>
        </row>
        <row r="4757">
          <cell r="A4757">
            <v>39420</v>
          </cell>
          <cell r="B4757" t="str">
            <v>PERFIL GUIA, FORMATO U, EM ACO ZINCADO, PARA ESTRUTURA PAREDE DRYWALL, E = 0,5 MM, 90 X 3000 MM (L X C)</v>
          </cell>
          <cell r="C4757" t="str">
            <v>M</v>
          </cell>
          <cell r="D4757">
            <v>4.53</v>
          </cell>
        </row>
        <row r="4758">
          <cell r="A4758">
            <v>39421</v>
          </cell>
          <cell r="B4758" t="str">
            <v>PERFIL MONTANTE, FORMATO C, EM ACO ZINCADO, PARA ESTRUTURA PAREDE DRYWALL, E = 0,5 MM, 48 X 3000 MM (L X C)</v>
          </cell>
          <cell r="C4758" t="str">
            <v>M</v>
          </cell>
          <cell r="D4758">
            <v>3.99</v>
          </cell>
        </row>
        <row r="4759">
          <cell r="A4759">
            <v>39422</v>
          </cell>
          <cell r="B4759" t="str">
            <v>PERFIL MONTANTE, FORMATO C, EM ACO ZINCADO, PARA ESTRUTURA PAREDE DRYWALL, E = 0,5 MM, 70 X 3000 MM (L X C)</v>
          </cell>
          <cell r="C4759" t="str">
            <v>M</v>
          </cell>
          <cell r="D4759">
            <v>4.66</v>
          </cell>
        </row>
        <row r="4760">
          <cell r="A4760">
            <v>39423</v>
          </cell>
          <cell r="B4760" t="str">
            <v>PERFIL MONTANTE, FORMATO C, EM ACO ZINCADO, PARA ESTRUTURA PAREDE DRYWALL, E = 0,5 MM, 90 X 3000 MM (L X C)</v>
          </cell>
          <cell r="C4760" t="str">
            <v>M</v>
          </cell>
          <cell r="D4760">
            <v>5.41</v>
          </cell>
        </row>
        <row r="4761">
          <cell r="A4761">
            <v>39424</v>
          </cell>
          <cell r="B4761" t="str">
            <v>PERFIL CANTONEIRA L, LISA, EM ACO, 25 X 30 MM, E = 0,5 MM, PARA ESTRUTURA DRYWALL</v>
          </cell>
          <cell r="C4761" t="str">
            <v>M</v>
          </cell>
          <cell r="D4761">
            <v>1.79</v>
          </cell>
        </row>
        <row r="4762">
          <cell r="A4762">
            <v>39425</v>
          </cell>
          <cell r="B4762" t="str">
            <v>PERFIL CANTONEIRA L, PERFURADA, EM ACO, 23 X 23 MM, E = 0,5 MM, PARA ESTRUTURA DRYWALL</v>
          </cell>
          <cell r="C4762" t="str">
            <v>M</v>
          </cell>
          <cell r="D4762">
            <v>1.77</v>
          </cell>
        </row>
        <row r="4763">
          <cell r="A4763">
            <v>39426</v>
          </cell>
          <cell r="B4763" t="str">
            <v>PERFIL RODAPE DE IMPERMEABILIZACAO, FORMATO L, EM ACO ZINCADO, PARA ESTRUTURA DRYWALL, E = 0,5 MM, 220 X 3000 MM (H X C)</v>
          </cell>
          <cell r="C4763" t="str">
            <v>M</v>
          </cell>
          <cell r="D4763">
            <v>12.16</v>
          </cell>
        </row>
        <row r="4764">
          <cell r="A4764">
            <v>39427</v>
          </cell>
          <cell r="B4764" t="str">
            <v>PERFIL CANALETA, FORMATO C, EM ACO ZINCADO, PARA ESTRUTURA FORRO DRYWALL, E = 0,5 MM, *46 X 18* (L X H), COMPRIMENTO 3 M</v>
          </cell>
          <cell r="C4764" t="str">
            <v>M</v>
          </cell>
          <cell r="D4764">
            <v>3.02</v>
          </cell>
        </row>
        <row r="4765">
          <cell r="A4765">
            <v>39428</v>
          </cell>
          <cell r="B4765" t="str">
            <v>PERFIL TABICA FECHADA, LISA, FORMATO Z, EM ACO GALVANIZADO NATURAL, LARGURA TOTAL NA HORIZONTAL *40* MM, PARA ESTRUTURA FORRO DRYWALL</v>
          </cell>
          <cell r="C4765" t="str">
            <v>M</v>
          </cell>
          <cell r="D4765">
            <v>2.93</v>
          </cell>
        </row>
        <row r="4766">
          <cell r="A4766">
            <v>39429</v>
          </cell>
          <cell r="B4766" t="str">
            <v>PERFIL TABICA ABERTA, PERFURADA, FORMATO Z, EM ACO GALVANIZADO NATURAL, LARGURA APROXIMADA 40 MM, PARA ESTRUTURA FORRO DRYWALL</v>
          </cell>
          <cell r="C4766" t="str">
            <v>M</v>
          </cell>
          <cell r="D4766">
            <v>3.83</v>
          </cell>
        </row>
        <row r="4767">
          <cell r="A4767">
            <v>39430</v>
          </cell>
          <cell r="B4767" t="str">
            <v>PENDURAL OU PRESILHA REGULADORA, EM ACO GALVANIZADO, COM CORPO, MOLA E REBITE, PARA PERFIL TIPO CANALETA DE ESTRUTURA EM FORROS DRYWALL</v>
          </cell>
          <cell r="C4767" t="str">
            <v>UN</v>
          </cell>
          <cell r="D4767">
            <v>1.1299999999999999</v>
          </cell>
        </row>
        <row r="4768">
          <cell r="A4768">
            <v>39431</v>
          </cell>
          <cell r="B4768" t="str">
            <v>FITA DE PAPEL MICROPERFURADO, 50 X 150 MM, PARA TRATAMENTO DE JUNTAS DE CHAPA DE GESSO PARA DRYWALL</v>
          </cell>
          <cell r="C4768" t="str">
            <v>M</v>
          </cell>
          <cell r="D4768">
            <v>0.26</v>
          </cell>
        </row>
        <row r="4769">
          <cell r="A4769">
            <v>39432</v>
          </cell>
          <cell r="B4769" t="str">
            <v>FITA DE PAPEL REFORCADA COM LAMINA DE METAL PARA REFORCO DE CANTOS DE CHAPA DE GESSO PARA DRYWALL</v>
          </cell>
          <cell r="C4769" t="str">
            <v>M</v>
          </cell>
          <cell r="D4769">
            <v>3.4</v>
          </cell>
        </row>
        <row r="4770">
          <cell r="A4770">
            <v>39433</v>
          </cell>
          <cell r="B4770" t="str">
            <v>MASSA DE REJUNTE PRONTA PARA TRATAMENTO DE JUNTAS DE CHAPA DE GESSO PARA DRYWALL, SEM ADICAO DE AGUA</v>
          </cell>
          <cell r="C4770" t="str">
            <v>KG</v>
          </cell>
          <cell r="D4770">
            <v>3.27</v>
          </cell>
        </row>
        <row r="4771">
          <cell r="A4771">
            <v>39434</v>
          </cell>
          <cell r="B4771" t="str">
            <v>MASSA DE REJUNTE EM PO PARA DRYWALL, A BASE DE GESSO, SECAGEM RAPIDA, PARA TRATAMENTO DE JUNTAS DE CHAPA DE GESSO (COM ADICAO DE AGUA)</v>
          </cell>
          <cell r="C4771" t="str">
            <v>KG</v>
          </cell>
          <cell r="D4771">
            <v>4.5599999999999996</v>
          </cell>
        </row>
        <row r="4772">
          <cell r="A4772">
            <v>39435</v>
          </cell>
          <cell r="B4772" t="str">
            <v>PARAFUSO DRY WALL, EM ACO FOSFATIZADO, CABECA TROMBETA E PONTA AGULHA (TA), COMPRIMENTO 25 MM</v>
          </cell>
          <cell r="C4772" t="str">
            <v>UN</v>
          </cell>
          <cell r="D4772">
            <v>0.04</v>
          </cell>
        </row>
        <row r="4773">
          <cell r="A4773">
            <v>39436</v>
          </cell>
          <cell r="B4773" t="str">
            <v>PARAFUSO DRY WALL, EM ACO FOSFATIZADO, CABECA TROMBETA E PONTA AGULHA (TA), COMPRIMENTO 35 MM</v>
          </cell>
          <cell r="C4773" t="str">
            <v>UN</v>
          </cell>
          <cell r="D4773">
            <v>7.0000000000000007E-2</v>
          </cell>
        </row>
        <row r="4774">
          <cell r="A4774">
            <v>39437</v>
          </cell>
          <cell r="B4774" t="str">
            <v>PARAFUSO DRY WALL, EM ACO FOSFATIZADO, CABECA TROMBETA E PONTA AGULHA (TA), COMPRIMENTO 45 MM</v>
          </cell>
          <cell r="C4774" t="str">
            <v>UN</v>
          </cell>
          <cell r="D4774">
            <v>0.1</v>
          </cell>
        </row>
        <row r="4775">
          <cell r="A4775">
            <v>39438</v>
          </cell>
          <cell r="B4775" t="str">
            <v>PARAFUSO CABECA TROMBETA E PONTA AGULHA (GN55), COMPRIMENTO 55 MM, EM ACO FOSFATIZADO, PARA FIXAR CHAPA DE GESSO EM PERFIL DRYWALL METALICO MAXIMO 0,7 MM</v>
          </cell>
          <cell r="C4775" t="str">
            <v>UN</v>
          </cell>
          <cell r="D4775">
            <v>0.11</v>
          </cell>
        </row>
        <row r="4776">
          <cell r="A4776">
            <v>39439</v>
          </cell>
          <cell r="B4776" t="str">
            <v>PARAFUSO DRY WALL, EM ACO FOSFATIZADO, CABECA TROMBETA E PONTA BROCA (TB), COMPRIMENTO 25 MM</v>
          </cell>
          <cell r="C4776" t="str">
            <v>UN</v>
          </cell>
          <cell r="D4776">
            <v>0.06</v>
          </cell>
        </row>
        <row r="4777">
          <cell r="A4777">
            <v>39440</v>
          </cell>
          <cell r="B4777" t="str">
            <v>PARAFUSO DRY WALL, EM ACO FOSFATIZADO, CABECA TROMBETA E PONTA BROCA (TB), COMPRIMENTO 35 MM</v>
          </cell>
          <cell r="C4777" t="str">
            <v>UN</v>
          </cell>
          <cell r="D4777">
            <v>0.08</v>
          </cell>
        </row>
        <row r="4778">
          <cell r="A4778">
            <v>39441</v>
          </cell>
          <cell r="B4778" t="str">
            <v>PARAFUSO DRY WALL, EM ACO FOSFATIZADO, CABECA TROMBETA E PONTA BROCA (TB), COMPRIMENTO 45 MM</v>
          </cell>
          <cell r="C4778" t="str">
            <v>UN</v>
          </cell>
          <cell r="D4778">
            <v>0.11</v>
          </cell>
        </row>
        <row r="4779">
          <cell r="A4779">
            <v>39442</v>
          </cell>
          <cell r="B4779" t="str">
            <v>PARAFUSO DRY WALL, EM ACO ZINCADO, CABECA LENTILHA E PONTA AGULHA (LA), LARGURA 4,2 MM, COMPRIMENTO 13 MM</v>
          </cell>
          <cell r="C4779" t="str">
            <v>UN</v>
          </cell>
          <cell r="D4779">
            <v>0.08</v>
          </cell>
        </row>
        <row r="4780">
          <cell r="A4780">
            <v>39443</v>
          </cell>
          <cell r="B4780" t="str">
            <v>PARAFUSO DRY WALL, EM ACO ZINCADO, CABECA LENTILHA E PONTA BROCA (LB), LARGURA 4,2 MM, COMPRIMENTO 13 MM</v>
          </cell>
          <cell r="C4780" t="str">
            <v>UN</v>
          </cell>
          <cell r="D4780">
            <v>0.1</v>
          </cell>
        </row>
        <row r="4781">
          <cell r="A4781">
            <v>39445</v>
          </cell>
          <cell r="B4781" t="str">
            <v>DISPOSITIVO DR, 2 POLOS, SENSIBILIDADE DE 30 MA, CORRENTE DE 25 A, TIPO AC</v>
          </cell>
          <cell r="C4781" t="str">
            <v>UN</v>
          </cell>
          <cell r="D4781">
            <v>97.72</v>
          </cell>
        </row>
        <row r="4782">
          <cell r="A4782">
            <v>39446</v>
          </cell>
          <cell r="B4782" t="str">
            <v>DISPOSITIVO DR, 2 POLOS, SENSIBILIDADE DE 30 MA, CORRENTE DE 40 A, TIPO AC</v>
          </cell>
          <cell r="C4782" t="str">
            <v>UN</v>
          </cell>
          <cell r="D4782">
            <v>99.46</v>
          </cell>
        </row>
        <row r="4783">
          <cell r="A4783">
            <v>39447</v>
          </cell>
          <cell r="B4783" t="str">
            <v>DISPOSITIVO DR, 2 POLOS, SENSIBILIDADE DE 30 MA, CORRENTE DE 63 A, TIPO AC</v>
          </cell>
          <cell r="C4783" t="str">
            <v>UN</v>
          </cell>
          <cell r="D4783">
            <v>106.36</v>
          </cell>
        </row>
        <row r="4784">
          <cell r="A4784">
            <v>39448</v>
          </cell>
          <cell r="B4784" t="str">
            <v>DISPOSITIVO DR, 2 POLOS, SENSIBILIDADE DE 30 MA, CORRENTE DE 80 A, TIPO AC</v>
          </cell>
          <cell r="C4784" t="str">
            <v>UN</v>
          </cell>
          <cell r="D4784">
            <v>181.37</v>
          </cell>
        </row>
        <row r="4785">
          <cell r="A4785">
            <v>39449</v>
          </cell>
          <cell r="B4785" t="str">
            <v>DISPOSITIVO DR, 4 POLOS, SENSIBILIDADE DE 30 MA, CORRENTE DE 100 A, TIPO AC</v>
          </cell>
          <cell r="C4785" t="str">
            <v>UN</v>
          </cell>
          <cell r="D4785">
            <v>225.01</v>
          </cell>
        </row>
        <row r="4786">
          <cell r="A4786">
            <v>39450</v>
          </cell>
          <cell r="B4786" t="str">
            <v>DISPOSITIVO DR, 2 POLOS, SENSIBILIDADE DE 300 MA, CORRENTE DE 25 A, TIPO AC</v>
          </cell>
          <cell r="C4786" t="str">
            <v>UN</v>
          </cell>
          <cell r="D4786">
            <v>110.65</v>
          </cell>
        </row>
        <row r="4787">
          <cell r="A4787">
            <v>39451</v>
          </cell>
          <cell r="B4787" t="str">
            <v>DISPOSITIVO DR, 2 POLOS, SENSIBILIDADE DE 300 MA, CORRENTE DE 40 A, TIPO AC</v>
          </cell>
          <cell r="C4787" t="str">
            <v>UN</v>
          </cell>
          <cell r="D4787">
            <v>120.69</v>
          </cell>
        </row>
        <row r="4788">
          <cell r="A4788">
            <v>39452</v>
          </cell>
          <cell r="B4788" t="str">
            <v>DISPOSITIVO DR, 2 POLOS, SENSIBILIDADE DE 300 MA, CORRENTE DE 63 A, TIPO AC</v>
          </cell>
          <cell r="C4788" t="str">
            <v>UN</v>
          </cell>
          <cell r="D4788">
            <v>121.41</v>
          </cell>
        </row>
        <row r="4789">
          <cell r="A4789">
            <v>39455</v>
          </cell>
          <cell r="B4789" t="str">
            <v>DISPOSITIVO DR, 4 POLOS, SENSIBILIDADE DE 30 MA, CORRENTE DE 25 A, TIPO AC</v>
          </cell>
          <cell r="C4789" t="str">
            <v>UN</v>
          </cell>
          <cell r="D4789">
            <v>111.34</v>
          </cell>
        </row>
        <row r="4790">
          <cell r="A4790">
            <v>39456</v>
          </cell>
          <cell r="B4790" t="str">
            <v>DISPOSITIVO DR, 4 POLOS, SENSIBILIDADE DE 30 MA, CORRENTE DE 40 A, TIPO AC</v>
          </cell>
          <cell r="C4790" t="str">
            <v>UN</v>
          </cell>
          <cell r="D4790">
            <v>111.42</v>
          </cell>
        </row>
        <row r="4791">
          <cell r="A4791">
            <v>39457</v>
          </cell>
          <cell r="B4791" t="str">
            <v>DISPOSITIVO DR, 4 POLOS, SENSIBILIDADE DE 30 MA, CORRENTE DE 63 A, TIPO AC</v>
          </cell>
          <cell r="C4791" t="str">
            <v>UN</v>
          </cell>
          <cell r="D4791">
            <v>121.47</v>
          </cell>
        </row>
        <row r="4792">
          <cell r="A4792">
            <v>39458</v>
          </cell>
          <cell r="B4792" t="str">
            <v>DISPOSITIVO DR, 4 POLOS, SENSIBILIDADE DE 30 MA, CORRENTE DE 80 A, TIPO AC</v>
          </cell>
          <cell r="C4792" t="str">
            <v>UN</v>
          </cell>
          <cell r="D4792">
            <v>226.67</v>
          </cell>
        </row>
        <row r="4793">
          <cell r="A4793">
            <v>39459</v>
          </cell>
          <cell r="B4793" t="str">
            <v>DISPOSITIVO DR, 2 POLOS, SENSIBILIDADE DE 30 MA, CORRENTE DE 100 A, TIPO AC</v>
          </cell>
          <cell r="C4793" t="str">
            <v>UN</v>
          </cell>
          <cell r="D4793">
            <v>194.63</v>
          </cell>
        </row>
        <row r="4794">
          <cell r="A4794">
            <v>39460</v>
          </cell>
          <cell r="B4794" t="str">
            <v>DISPOSITIVO DR, 4 POLOS, SENSIBILIDADE DE 300 MA, CORRENTE DE 25 A, TIPO AC</v>
          </cell>
          <cell r="C4794" t="str">
            <v>UN</v>
          </cell>
          <cell r="D4794">
            <v>138.25</v>
          </cell>
        </row>
        <row r="4795">
          <cell r="A4795">
            <v>39461</v>
          </cell>
          <cell r="B4795" t="str">
            <v>DISPOSITIVO DR, 4 POLOS, SENSIBILIDADE DE 300 MA, CORRENTE DE 40 A, TIPO AC</v>
          </cell>
          <cell r="C4795" t="str">
            <v>UN</v>
          </cell>
          <cell r="D4795">
            <v>161.99</v>
          </cell>
        </row>
        <row r="4796">
          <cell r="A4796">
            <v>39462</v>
          </cell>
          <cell r="B4796" t="str">
            <v>DISPOSITIVO DR, 4 POLOS, SENSIBILIDADE DE 300 MA, CORRENTE DE 63 A, TIPO AC</v>
          </cell>
          <cell r="C4796" t="str">
            <v>UN</v>
          </cell>
          <cell r="D4796">
            <v>156.12</v>
          </cell>
        </row>
        <row r="4797">
          <cell r="A4797">
            <v>39463</v>
          </cell>
          <cell r="B4797" t="str">
            <v>DISPOSITIVO DR, 4 POLOS, SENSIBILIDADE DE 300 MA, CORRENTE DE 80 A, TIPO AC</v>
          </cell>
          <cell r="C4797" t="str">
            <v>UN</v>
          </cell>
          <cell r="D4797">
            <v>361.68</v>
          </cell>
        </row>
        <row r="4798">
          <cell r="A4798">
            <v>39464</v>
          </cell>
          <cell r="B4798" t="str">
            <v>DISPOSITIVO DR, 4 POLOS, SENSIBILIDADE DE 300 MA, CORRENTE DE 100 A, TIPO AC</v>
          </cell>
          <cell r="C4798" t="str">
            <v>UN</v>
          </cell>
          <cell r="D4798">
            <v>364.51</v>
          </cell>
        </row>
        <row r="4799">
          <cell r="A4799">
            <v>39465</v>
          </cell>
          <cell r="B4799" t="str">
            <v>DISPOSITIVO DPS CLASSE II, 1 POLO, TENSAO MAXIMA DE 175 V, CORRENTE MAXIMA DE *20* KA (TIPO AC)</v>
          </cell>
          <cell r="C4799" t="str">
            <v>UN</v>
          </cell>
          <cell r="D4799">
            <v>47.49</v>
          </cell>
        </row>
        <row r="4800">
          <cell r="A4800">
            <v>39466</v>
          </cell>
          <cell r="B4800" t="str">
            <v>DISPOSITIVO DPS CLASSE II, 1 POLO, TENSAO MAXIMA DE 175 V, CORRENTE MAXIMA DE *30* KA (TIPO AC)</v>
          </cell>
          <cell r="C4800" t="str">
            <v>UN</v>
          </cell>
          <cell r="D4800">
            <v>53.43</v>
          </cell>
        </row>
        <row r="4801">
          <cell r="A4801">
            <v>39467</v>
          </cell>
          <cell r="B4801" t="str">
            <v>DISPOSITIVO DPS CLASSE II, 1 POLO, TENSAO MAXIMA DE 175 V, CORRENTE MAXIMA DE *45* KA (TIPO AC)</v>
          </cell>
          <cell r="C4801" t="str">
            <v>UN</v>
          </cell>
          <cell r="D4801">
            <v>68.34</v>
          </cell>
        </row>
        <row r="4802">
          <cell r="A4802">
            <v>39468</v>
          </cell>
          <cell r="B4802" t="str">
            <v>DISPOSITIVO DPS CLASSE II, 1 POLO, TENSAO MAXIMA DE 175 V, CORRENTE MAXIMA DE *90* KA (TIPO AC)</v>
          </cell>
          <cell r="C4802" t="str">
            <v>UN</v>
          </cell>
          <cell r="D4802">
            <v>121.47</v>
          </cell>
        </row>
        <row r="4803">
          <cell r="A4803">
            <v>39469</v>
          </cell>
          <cell r="B4803" t="str">
            <v>DISPOSITIVO DPS CLASSE II, 1 POLO, TENSAO MAXIMA DE 275 V, CORRENTE MAXIMA DE *20* KA (TIPO AC)</v>
          </cell>
          <cell r="C4803" t="str">
            <v>UN</v>
          </cell>
          <cell r="D4803">
            <v>49.48</v>
          </cell>
        </row>
        <row r="4804">
          <cell r="A4804">
            <v>39470</v>
          </cell>
          <cell r="B4804" t="str">
            <v>DISPOSITIVO DPS CLASSE II, 1 POLO, TENSAO MAXIMA DE 275 V, CORRENTE MAXIMA DE *30* KA (TIPO AC)</v>
          </cell>
          <cell r="C4804" t="str">
            <v>UN</v>
          </cell>
          <cell r="D4804">
            <v>60.8</v>
          </cell>
        </row>
        <row r="4805">
          <cell r="A4805">
            <v>39471</v>
          </cell>
          <cell r="B4805" t="str">
            <v>DISPOSITIVO DPS CLASSE II, 1 POLO, TENSAO MAXIMA DE 275 V, CORRENTE MAXIMA DE *45* KA (TIPO AC)</v>
          </cell>
          <cell r="C4805" t="str">
            <v>UN</v>
          </cell>
          <cell r="D4805">
            <v>73.06</v>
          </cell>
        </row>
        <row r="4806">
          <cell r="A4806">
            <v>39472</v>
          </cell>
          <cell r="B4806" t="str">
            <v>DISPOSITIVO DPS CLASSE II, 1 POLO, TENSAO MAXIMA DE 275 V, CORRENTE MAXIMA DE *90* KA (TIPO AC)</v>
          </cell>
          <cell r="C4806" t="str">
            <v>UN</v>
          </cell>
          <cell r="D4806">
            <v>126.95</v>
          </cell>
        </row>
        <row r="4807">
          <cell r="A4807">
            <v>39473</v>
          </cell>
          <cell r="B4807" t="str">
            <v>DISPOSITIVO DPS CLASSE II, 1 POLO, TENSAO MAXIMA DE 385 V, CORRENTE MAXIMA DE *20* KA (TIPO AC)</v>
          </cell>
          <cell r="C4807" t="str">
            <v>UN</v>
          </cell>
          <cell r="D4807">
            <v>82.01</v>
          </cell>
        </row>
        <row r="4808">
          <cell r="A4808">
            <v>39474</v>
          </cell>
          <cell r="B4808" t="str">
            <v>DISPOSITIVO DPS CLASSE II, 1 POLO, TENSAO MAXIMA DE 385 V, CORRENTE MAXIMA DE *30* KA (TIPO AC)</v>
          </cell>
          <cell r="C4808" t="str">
            <v>UN</v>
          </cell>
          <cell r="D4808">
            <v>87.42</v>
          </cell>
        </row>
        <row r="4809">
          <cell r="A4809">
            <v>39475</v>
          </cell>
          <cell r="B4809" t="str">
            <v>DISPOSITIVO DPS CLASSE II, 1 POLO, TENSAO MAXIMA DE 385 V, CORRENTE MAXIMA DE *45* KA (TIPO AC)</v>
          </cell>
          <cell r="C4809" t="str">
            <v>UN</v>
          </cell>
          <cell r="D4809">
            <v>99.19</v>
          </cell>
        </row>
        <row r="4810">
          <cell r="A4810">
            <v>39476</v>
          </cell>
          <cell r="B4810" t="str">
            <v>DISPOSITIVO DPS CLASSE II, 1 POLO, TENSAO MAXIMA DE 385 V, CORRENTE MAXIMA DE *90* KA (TIPO AC)</v>
          </cell>
          <cell r="C4810" t="str">
            <v>UN</v>
          </cell>
          <cell r="D4810">
            <v>186.73</v>
          </cell>
        </row>
        <row r="4811">
          <cell r="A4811">
            <v>39477</v>
          </cell>
          <cell r="B4811" t="str">
            <v>DISPOSITIVO DPS CLASSE II, 1 POLO, TENSAO MAXIMA DE 460 V, CORRENTE MAXIMA DE *20* KA (TIPO AC)</v>
          </cell>
          <cell r="C4811" t="str">
            <v>UN</v>
          </cell>
          <cell r="D4811">
            <v>91.49</v>
          </cell>
        </row>
        <row r="4812">
          <cell r="A4812">
            <v>39478</v>
          </cell>
          <cell r="B4812" t="str">
            <v>DISPOSITIVO DPS CLASSE II, 1 POLO, TENSAO MAXIMA DE 460 V, CORRENTE MAXIMA DE *30* KA (TIPO AC)</v>
          </cell>
          <cell r="C4812" t="str">
            <v>UN</v>
          </cell>
          <cell r="D4812">
            <v>94.32</v>
          </cell>
        </row>
        <row r="4813">
          <cell r="A4813">
            <v>39479</v>
          </cell>
          <cell r="B4813" t="str">
            <v>DISPOSITIVO DPS CLASSE II, 1 POLO, TENSAO MAXIMA DE 460 V, CORRENTE MAXIMA DE *45* KA (TIPO AC)</v>
          </cell>
          <cell r="C4813" t="str">
            <v>UN</v>
          </cell>
          <cell r="D4813">
            <v>111.13</v>
          </cell>
        </row>
        <row r="4814">
          <cell r="A4814">
            <v>39480</v>
          </cell>
          <cell r="B4814" t="str">
            <v>DISPOSITIVO DPS CLASSE II, 1 POLO, TENSAO MAXIMA DE 460 V, CORRENTE MAXIMA DE *90* KA (TIPO AC)</v>
          </cell>
          <cell r="C4814" t="str">
            <v>UN</v>
          </cell>
          <cell r="D4814">
            <v>229.31</v>
          </cell>
        </row>
        <row r="4815">
          <cell r="A4815">
            <v>39482</v>
          </cell>
          <cell r="B4815" t="str">
            <v>KIT PORTA PRONTA DE MADEIRA, FOLHA LEVE (NBR 15930) DE 60 X 210 CM, E = *35* MM, COM MARCO EM ACO, NUCLEO COLMEIA, CAPA LISA EM HDF, ACABAMENTO MELAMINICO BRANCO (INCLUI MARCO, ALIZARES, DOBRADICAS E FECHADURA)</v>
          </cell>
          <cell r="C4815" t="str">
            <v>UN</v>
          </cell>
          <cell r="D4815">
            <v>376.13</v>
          </cell>
        </row>
        <row r="4816">
          <cell r="A4816">
            <v>39483</v>
          </cell>
          <cell r="B4816" t="str">
            <v>KIT PORTA PRONTA DE MADEIRA, FOLHA LEVE (NBR 15930) DE 70 X 210 CM, E = *35* MM, COM MARCO EM ACO, NUCLEO COLMEIA, CAPA LISA EM HDF, ACABAMENTO MELAMINICO BRANCO (INCLUI MARCO, ALIZARES, DOBRADICAS E FECHADURA)</v>
          </cell>
          <cell r="C4816" t="str">
            <v>UN</v>
          </cell>
          <cell r="D4816">
            <v>358.74</v>
          </cell>
        </row>
        <row r="4817">
          <cell r="A4817">
            <v>39484</v>
          </cell>
          <cell r="B4817" t="str">
            <v>KIT PORTA PRONTA DE MADEIRA, FOLHA LEVE (NBR 15930) DE 80 X 210 CM, E = *35* MM, COM MARCO EM ACO, NUCLEO COLMEIA, CAPA LISA EM HDF, ACABAMENTO MELAMINICO BRANCO (INCLUI MARCO, ALIZARES, DOBRADICAS E FECHADURA)</v>
          </cell>
          <cell r="C4817" t="str">
            <v>UN</v>
          </cell>
          <cell r="D4817">
            <v>362.16</v>
          </cell>
        </row>
        <row r="4818">
          <cell r="A4818">
            <v>39485</v>
          </cell>
          <cell r="B4818" t="str">
            <v>KIT PORTA PRONTA DE MADEIRA, FOLHA LEVE (NBR 15930) DE 90 X 210 CM, E = *35* MM, COM MARCO EM ACO, NUCLEO COLMEIA, CAPA LISA EM HDF, ACABAMENTO MELAMINICO BRANCO (INCLUI MARCO, ALIZARES, DOBRADICAS E FECHADURA)</v>
          </cell>
          <cell r="C4818" t="str">
            <v>UN</v>
          </cell>
          <cell r="D4818">
            <v>379.28</v>
          </cell>
        </row>
        <row r="4819">
          <cell r="A4819">
            <v>39486</v>
          </cell>
          <cell r="B4819" t="str">
            <v>KIT PORTA PRONTA DE MADEIRA, FOLHA LEVE (NBR 15930) DE 60 X 210 CM, E = 35 MM, NUCLEO COLMEIA, ESTRUTURA USINADA PARA FECHADURA, CAPA LISA EM HDF,</v>
          </cell>
          <cell r="C4819" t="str">
            <v>UN</v>
          </cell>
          <cell r="D4819">
            <v>331.39</v>
          </cell>
        </row>
        <row r="4820">
          <cell r="A4820">
            <v>39487</v>
          </cell>
          <cell r="B4820" t="str">
            <v>KIT PORTA PRONTA DE MADEIRA, FOLHA LEVE (NBR 15930) DE 70 X 210 CM, E = 35 MM, NUCLEO COLMEIA, ESTRUTURA USINADA PARA FECHADURA, CAPA LISA EM HDF, ACABAMENTO EM PRIMER PARA PINTURA (INCLUI MARCO, ALIZARES E DOBRADICAS)</v>
          </cell>
          <cell r="C4820" t="str">
            <v>UN</v>
          </cell>
          <cell r="D4820">
            <v>334.81</v>
          </cell>
        </row>
        <row r="4821">
          <cell r="A4821">
            <v>39488</v>
          </cell>
          <cell r="B4821" t="str">
            <v>KIT PORTA PRONTA DE MADEIRA, FOLHA LEVE (NBR 15930) DE 80 X 210 CM, E = 35 MM, NUCLEO COLMEIA, ESTRUTURA USINADA PARA FECHADURA, CAPA LISA EM HDF, ACABAMENTO EM PRIMER PARA PINTURA (INCLUI MARCO, ALIZARES E DOBRADICAS)</v>
          </cell>
          <cell r="C4821" t="str">
            <v>UN</v>
          </cell>
          <cell r="D4821">
            <v>338.23</v>
          </cell>
        </row>
        <row r="4822">
          <cell r="A4822">
            <v>39489</v>
          </cell>
          <cell r="B4822" t="str">
            <v>KIT PORTA PRONTA DE MADEIRA, FOLHA LEVE (NBR 15930) DE 90 X 210 CM, E = 35 MM, NUCLEO COLMEIA, ESTRUTURA USINADA PARA FECHADURA, CAPA LISA EM HDF, ACABAMENTO EM PRIMER PARA PINTURA (INCLUI MARCO, ALIZARES E DOBRADICAS)</v>
          </cell>
          <cell r="C4822" t="str">
            <v>UN</v>
          </cell>
          <cell r="D4822">
            <v>355.34</v>
          </cell>
        </row>
        <row r="4823">
          <cell r="A4823">
            <v>39490</v>
          </cell>
          <cell r="B4823" t="str">
            <v>KIT PORTA PRONTA DE MADEIRA, FOLHA MEDIA (NBR 15930) DE 60 X 210 CM, E = 35 MM, NUCLEO SARRAFEADO, ESTRUTURA USINADA PARA FECHADURA, CAPA LISA EM HDF, ACABAMENTO MELAMINICO BRANCO (INCLUI MARCO, ALIZARES E DOBRADICAS)</v>
          </cell>
          <cell r="C4823" t="str">
            <v>UN</v>
          </cell>
          <cell r="D4823">
            <v>410.87</v>
          </cell>
        </row>
        <row r="4824">
          <cell r="A4824">
            <v>39491</v>
          </cell>
          <cell r="B4824" t="str">
            <v>KIT PORTA PRONTA DE MADEIRA, FOLHA MEDIA (NBR 15930) DE 70 X 210 CM, E = 35 MM, NUCLEO SARRAFEADO, ESTRUTURA USINADA PARA FECHADURA, CAPA LISA EM HDF, ACABAMENTO MELAMINICO BRANCO (INCLUI MARCO, ALIZARES E DOBRADICAS)</v>
          </cell>
          <cell r="C4824" t="str">
            <v>UN</v>
          </cell>
          <cell r="D4824">
            <v>424.01</v>
          </cell>
        </row>
        <row r="4825">
          <cell r="A4825">
            <v>39492</v>
          </cell>
          <cell r="B4825" t="str">
            <v>KIT PORTA PRONTA DE MADEIRA, FOLHA MEDIA (NBR 15930) DE 80 X 210 CM, E = 35 MM, NUCLEO SARRAFEADO, ESTRUTURA USINADA PARA FECHADURA, CAPA LISA EM HDF, ACABAMENTO MELAMINICO BRANCO (INCLUI MARCO, ALIZARES E DOBRADICAS)</v>
          </cell>
          <cell r="C4825" t="str">
            <v>UN</v>
          </cell>
          <cell r="D4825">
            <v>426.61</v>
          </cell>
        </row>
        <row r="4826">
          <cell r="A4826">
            <v>39493</v>
          </cell>
          <cell r="B4826" t="str">
            <v>KIT PORTA PRONTA DE MADEIRA, FOLHA MEDIA (NBR 15930) DE 90 X 210 CM, E = 35 MM, NUCLEO SARRAFEADO, ESTRUTURA USINADA PARA FECHADURA, CAPA LISA EM HDF, ACABAMENTO MELAMINICO BRANCO (INCLUI MARCO, ALIZARES E DOBRADICAS)</v>
          </cell>
          <cell r="C4826" t="str">
            <v>UN</v>
          </cell>
          <cell r="D4826">
            <v>451.36</v>
          </cell>
        </row>
        <row r="4827">
          <cell r="A4827">
            <v>39494</v>
          </cell>
          <cell r="B4827" t="str">
            <v>KIT PORTA PRONTA DE MADEIRA, FOLHA MEDIA (NBR 15930) DE 60 X 210 CM, E = 35 MM, NUCLEO SARRAFEADO, ESTRUTURA USINADA PARA FECHADURA, CAPA LISA EM HDF, ACABAMENTO EM PRIMER PARA PINTURA (INCLUI MARCO, ALIZARES E DOBRADICAS)</v>
          </cell>
          <cell r="C4827" t="str">
            <v>UN</v>
          </cell>
          <cell r="D4827">
            <v>362.46</v>
          </cell>
        </row>
        <row r="4828">
          <cell r="A4828">
            <v>39495</v>
          </cell>
          <cell r="B4828" t="str">
            <v>KIT PORTA PRONTA DE MADEIRA, FOLHA MEDIA (NBR 15930) DE 70 X 210 CM, E = 35 MM, NUCLEO SARRAFEADO, ESTRUTURA USINADA PARA FECHADURA, CAPA LISA EM HDF, ACABAMENTO EM PRIMER PARA PINTURA (INCLUI MARCO, ALIZARES E DOBRADICAS)</v>
          </cell>
          <cell r="C4828" t="str">
            <v>UN</v>
          </cell>
          <cell r="D4828">
            <v>376.13</v>
          </cell>
        </row>
        <row r="4829">
          <cell r="A4829">
            <v>39496</v>
          </cell>
          <cell r="B4829" t="str">
            <v>KIT PORTA PRONTA DE MADEIRA, FOLHA MEDIA (NBR 15930) DE 80 X 210 CM, E = 35 MM, NUCLEO SARRAFEADO, ESTRUTURA USINADA PARA FECHADURA, CAPA LISA EM HDF, ACABAMENTO EM PRIMER PARA PINTURA (INCLUI MARCO, ALIZARES E DOBRADICAS)</v>
          </cell>
          <cell r="C4829" t="str">
            <v>UN</v>
          </cell>
          <cell r="D4829">
            <v>389.68</v>
          </cell>
        </row>
        <row r="4830">
          <cell r="A4830">
            <v>39497</v>
          </cell>
          <cell r="B4830" t="str">
            <v>KIT PORTA PRONTA DE MADEIRA, FOLHA MEDIA (NBR 15930) DE 90 X 210 CM, E = 35 MM, NUCLEO SARRAFEADO, ESTRUTURA USINADA PARA FECHADURA, CAPA LISA EM HDF, ACABAMENTO EM PRIMER PARA PINTURA (INCLUI MARCO, ALIZARES E DOBRADICAS)</v>
          </cell>
          <cell r="C4830" t="str">
            <v>UN</v>
          </cell>
          <cell r="D4830">
            <v>403.35</v>
          </cell>
        </row>
        <row r="4831">
          <cell r="A4831">
            <v>39498</v>
          </cell>
          <cell r="B4831" t="str">
            <v>KIT PORTA PRONTA DE MADEIRA, FOLHA PESADA (NBR 15930) DE 80 X 210 CM, E = 35 MM, NUCLEO SOLIDO, ESTRUTURA USINADA PARA FECHADURA, CAPA LISA EM HDF, ACABAMENTO EM LAMINADO NATURAL COM VERNIZ (INCLUI MARCO, ALIZARES E DOBRADICAS)</v>
          </cell>
          <cell r="C4831" t="str">
            <v>UN</v>
          </cell>
          <cell r="D4831">
            <v>503.54</v>
          </cell>
        </row>
        <row r="4832">
          <cell r="A4832">
            <v>39499</v>
          </cell>
          <cell r="B4832" t="str">
            <v>KIT PORTA PRONTA DE MADEIRA, FOLHA PESADA (NBR 15930) DE 90 X 210 CM, E = 35 MM, NUCLEO SOLIDO, ESTRUTURA USINADA PARA FECHADURA, CAPA LISA EM HDF, ACABAMENTO EM LAMINADO NATURAL COM VERNIZ (INCLUI MARCO, ALIZARES E DOBRADICAS)</v>
          </cell>
          <cell r="C4832" t="str">
            <v>UN</v>
          </cell>
          <cell r="D4832">
            <v>546.25</v>
          </cell>
        </row>
        <row r="4833">
          <cell r="A4833">
            <v>39500</v>
          </cell>
          <cell r="B4833" t="str">
            <v>KIT PORTA PRONTA DE MADEIRA, FOLHA PESADA (NBR 15930) DE 80 X 210 CM, E = 35 MM, NUCLEO SOLIDO, CAPA LISA EM HDF, ACABAMENTO MELAMINICO BRANCO (INCLUI MARCO, ALIZARES, DOBRADICAS E FECHADURA EXTERNA)</v>
          </cell>
          <cell r="C4833" t="str">
            <v>UN</v>
          </cell>
          <cell r="D4833">
            <v>452.84</v>
          </cell>
        </row>
        <row r="4834">
          <cell r="A4834">
            <v>39501</v>
          </cell>
          <cell r="B4834" t="str">
            <v>KIT PORTA PRONTA DE MADEIRA, FOLHA PESADA (NBR 15930) DE 90 X 210 CM, E = 35 MM, NUCLEO SOLIDO, CAPA LISA EM HDF, ACABAMENTO MELAMINICO BRANCO (INCLUI MARCO, ALIZARES, DOBRADICAS E FECHADURA EXTERNA)</v>
          </cell>
          <cell r="C4834" t="str">
            <v>UN</v>
          </cell>
          <cell r="D4834">
            <v>464.63</v>
          </cell>
        </row>
        <row r="4835">
          <cell r="A4835">
            <v>39502</v>
          </cell>
          <cell r="B4835" t="str">
            <v>PORTA DE MADEIRA, FOLHA PESADA (NBR 15930) DE 80 X 210 CM, E = 35 MM, NUCLEO SOLIDO, CAPA LISA EM HDF, ACABAMENTO EM LAMINADO NATURAL PARA VERNIZ</v>
          </cell>
          <cell r="C4835" t="str">
            <v>UN</v>
          </cell>
          <cell r="D4835">
            <v>300.91000000000003</v>
          </cell>
        </row>
        <row r="4836">
          <cell r="A4836">
            <v>39503</v>
          </cell>
          <cell r="B4836" t="str">
            <v>PORTA DE MADEIRA, FOLHA PESADA (NBR 15930) DE 90 X 210 CM, E = 35 MM, NUCLEO SOLIDO, CAPA LISA EM HDF, ACABAMENTO EM LAMINADO NATURAL PARA VERNIZ</v>
          </cell>
          <cell r="C4836" t="str">
            <v>UN</v>
          </cell>
          <cell r="D4836">
            <v>326.89</v>
          </cell>
        </row>
        <row r="4837">
          <cell r="A4837">
            <v>39504</v>
          </cell>
          <cell r="B4837" t="str">
            <v>PORTA DE MADEIRA, FOLHA PESADA (NBR 15930) DE 80 X 210 CM, E = 35 MM, NUCLEO SOLIDO, CAPA LISA EM HDF, ACABAMENTO EM PRIMER PARA PINTURA</v>
          </cell>
          <cell r="C4837" t="str">
            <v>UN</v>
          </cell>
          <cell r="D4837">
            <v>213.37</v>
          </cell>
        </row>
        <row r="4838">
          <cell r="A4838">
            <v>39505</v>
          </cell>
          <cell r="B4838" t="str">
            <v>PORTA DE MADEIRA, FOLHA PESADA (NBR 15930) DE 90 X 210 CM, E = 35 MM, NUCLEO SOLIDO, CAPA LISA EM HDF, ACABAMENTO EM PRIMER PARA PINTURA</v>
          </cell>
          <cell r="C4838" t="str">
            <v>UN</v>
          </cell>
          <cell r="D4838">
            <v>232.52</v>
          </cell>
        </row>
        <row r="4839">
          <cell r="A4839">
            <v>39507</v>
          </cell>
          <cell r="B4839" t="str">
            <v>TELA DE ACO SOLDADA NERVURADA, CA-60, Q-113, (1,8 KG/M2), DIAMETRO DO FIO = 3,8 MM, LARGURA =  2,45 M, ESPACAMENTO DA MALHA = 10 X 10 CM</v>
          </cell>
          <cell r="C4839" t="str">
            <v>M2</v>
          </cell>
          <cell r="D4839">
            <v>9.83</v>
          </cell>
        </row>
        <row r="4840">
          <cell r="A4840">
            <v>39508</v>
          </cell>
          <cell r="B4840" t="str">
            <v>TELA DE ACO SOLDADA NERVURADA, CA-60, L-159, (1,69 KG/M2), DIAMETRO DO FIO = 4,5 MM, LARGURA =  2,45 M, ESPACAMENTO DA MALHA = 30 X 10 CM</v>
          </cell>
          <cell r="C4840" t="str">
            <v>M2</v>
          </cell>
          <cell r="D4840">
            <v>10.039999999999999</v>
          </cell>
        </row>
        <row r="4841">
          <cell r="A4841">
            <v>39509</v>
          </cell>
          <cell r="B4841" t="str">
            <v>TELA DE ACO SOLDADA NERVURADA, CA-60, T-196, (2,11 KG/M2), DIAMETRO DO FIO = 5,0 MM, LARGURA =  2,45 M, ESPACAMENTO DA MALHA = 30 X 10 CM</v>
          </cell>
          <cell r="C4841" t="str">
            <v>M2</v>
          </cell>
          <cell r="D4841">
            <v>7.91</v>
          </cell>
        </row>
        <row r="4842">
          <cell r="A4842">
            <v>39510</v>
          </cell>
          <cell r="B4842" t="str">
            <v>LUMINARIA DE EMBUTIR EM CHAPA DE ACO PARA 2 LAMPADAS FLUORESCENTES DE 14 W COM REFLETOR E ALETAS EM ALUMINIO, COMPLETA (INCLUI REATOR E LAMPADAS)</v>
          </cell>
          <cell r="C4842" t="str">
            <v>UN</v>
          </cell>
          <cell r="D4842">
            <v>74.37</v>
          </cell>
        </row>
        <row r="4843">
          <cell r="A4843">
            <v>39517</v>
          </cell>
          <cell r="B4843" t="str">
            <v>PAINEL ISOLANTE REVESTIDO EM ACO GALVALUME *0,5* MM COM PRE-PINTURA NAS DUAS FACES, NUCLEO EM POLIURETANO (PUR), E = 40/50 MM, PARA FECHAMENTOS VERTICAIS (INCLUI PARAFUSOS DE FIXACAO)</v>
          </cell>
          <cell r="C4843" t="str">
            <v>M2</v>
          </cell>
          <cell r="D4843">
            <v>121.58</v>
          </cell>
        </row>
        <row r="4844">
          <cell r="A4844">
            <v>39518</v>
          </cell>
          <cell r="B4844" t="str">
            <v>PAINEL ISOLANTE REVESTIDO EM ACO GALVALUME *0,5* MM COM PRE-PINTURA NAS DUAS FACES, NUCLEO EM POLIURETANO (PUR), E = 70/80 MM, PARA FECHAMENTOS VERTICAIS (INCLUI PARAFUSOS DE FIXACAO)</v>
          </cell>
          <cell r="C4844" t="str">
            <v>M2</v>
          </cell>
          <cell r="D4844">
            <v>143.81</v>
          </cell>
        </row>
        <row r="4845">
          <cell r="A4845">
            <v>39520</v>
          </cell>
          <cell r="B4845" t="str">
            <v>TELHA ISOLANTE COM NUCLEO EM POLIESTIRENO (EPS), E = 30 MM, REVESTIDA EM ACO ZINCADO *0,5* MM COM PRE-PINTURA NAS DUAS FACES, FACE SUPERIOR EM TELHA TRAPEZOIDAL E FACE INFERIOR EM CHAPA PLANA (NAO INCLUI ACESSORIOS DE FIXACAO)</v>
          </cell>
          <cell r="C4845" t="str">
            <v>M2</v>
          </cell>
          <cell r="D4845">
            <v>95.81</v>
          </cell>
        </row>
        <row r="4846">
          <cell r="A4846">
            <v>39521</v>
          </cell>
          <cell r="B4846" t="str">
            <v>TELHA ISOLANTE COM NUCLEO EM POLIESTIRENO (EPS), E = 50 MM, REVESTIDA EM ACO ZINCADO *0,5* MM COM PRE-PINTURA NAS DUAS FACES, FACE SUPERIOR EM TELHA TRAPEZOIDAL E FACE INFERIOR EM CHAPA PLANA (NAO INCLUI ACESSORIOS DE FIXACAO)</v>
          </cell>
          <cell r="C4846" t="str">
            <v>M2</v>
          </cell>
          <cell r="D4846">
            <v>102.62</v>
          </cell>
        </row>
        <row r="4847">
          <cell r="A4847">
            <v>39522</v>
          </cell>
          <cell r="B4847" t="str">
            <v>TELHA ISOLANTE COM NUCLEO EM POLIESTIRENO (EPS), E = 50 MM, REVESTIDA EM TELHA TRAPEZOIDAL DE ACO ZINCADO *0,5* MM COM PRE-PINTURA NAS DUAS FACES (NAO INCLUI ACESSORIOS DE FIXACAO)</v>
          </cell>
          <cell r="C4847" t="str">
            <v>M2</v>
          </cell>
          <cell r="D4847">
            <v>82.05</v>
          </cell>
        </row>
        <row r="4848">
          <cell r="A4848">
            <v>39523</v>
          </cell>
          <cell r="B4848" t="str">
            <v>DISPOSITIVO DR, 2 POLOS, SENSIBILIDADE DE 300 MA, CORRENTE DE 80 A, TIPO  AC</v>
          </cell>
          <cell r="C4848" t="str">
            <v>UN</v>
          </cell>
          <cell r="D4848">
            <v>203.18</v>
          </cell>
        </row>
        <row r="4849">
          <cell r="A4849">
            <v>39548</v>
          </cell>
          <cell r="B4849" t="str">
            <v>AR-CONDICIONADO QUENTE/FRIO SPLIT HI-WALL (PAREDE) 18000BTU/H</v>
          </cell>
          <cell r="C4849" t="str">
            <v>UN</v>
          </cell>
          <cell r="D4849">
            <v>2493.02</v>
          </cell>
        </row>
        <row r="4850">
          <cell r="A4850">
            <v>39550</v>
          </cell>
          <cell r="B4850" t="str">
            <v>AR-CONDICIONADO QUENTE/FRIO SPLIT HI-WALL (PAREDE) 7000BTU/H</v>
          </cell>
          <cell r="C4850" t="str">
            <v>UN</v>
          </cell>
          <cell r="D4850">
            <v>1206.76</v>
          </cell>
        </row>
        <row r="4851">
          <cell r="A4851">
            <v>39551</v>
          </cell>
          <cell r="B4851" t="str">
            <v>AR-CONDICIONADO QUENTE/FRIO SPLIT HI-WALL (PAREDE) 9000BTU/H</v>
          </cell>
          <cell r="C4851" t="str">
            <v>UN</v>
          </cell>
          <cell r="D4851">
            <v>1511.18</v>
          </cell>
        </row>
        <row r="4852">
          <cell r="A4852">
            <v>39554</v>
          </cell>
          <cell r="B4852" t="str">
            <v>AR-CONDICIONADO QUENTE/FRIO SPLIT HI-WALL (PAREDE) 24000BTU/H</v>
          </cell>
          <cell r="C4852" t="str">
            <v>UN</v>
          </cell>
          <cell r="D4852">
            <v>3094.44</v>
          </cell>
        </row>
        <row r="4853">
          <cell r="A4853">
            <v>39555</v>
          </cell>
          <cell r="B4853" t="str">
            <v>AR-CONDICIONADO QUENTE/FRIO SPLIT HI-WALL (PAREDE) 12000BTU/H</v>
          </cell>
          <cell r="C4853" t="str">
            <v>UN</v>
          </cell>
          <cell r="D4853">
            <v>1723.55</v>
          </cell>
        </row>
        <row r="4854">
          <cell r="A4854">
            <v>39556</v>
          </cell>
          <cell r="B4854" t="str">
            <v>AR-CONDICIONADO QUENTE/FRIO SPLIT CASSETE (TETO) 4 VIAS 18000BTU/H</v>
          </cell>
          <cell r="C4854" t="str">
            <v>UN</v>
          </cell>
          <cell r="D4854">
            <v>5496.8</v>
          </cell>
        </row>
        <row r="4855">
          <cell r="A4855">
            <v>39557</v>
          </cell>
          <cell r="B4855" t="str">
            <v>AR-CONDICIONADO QUENTE/FRIO SPLIT CASSETE (TETO)  4 VIAS 24000BTU/H</v>
          </cell>
          <cell r="C4855" t="str">
            <v>UN</v>
          </cell>
          <cell r="D4855">
            <v>5967.22</v>
          </cell>
        </row>
        <row r="4856">
          <cell r="A4856">
            <v>39558</v>
          </cell>
          <cell r="B4856" t="str">
            <v>AR-CONDICIONADO QUENTE/FRIO SPLIT CASSETE (TETO)  4 VIAS 30000BTU/H</v>
          </cell>
          <cell r="C4856" t="str">
            <v>UN</v>
          </cell>
          <cell r="D4856">
            <v>6005.97</v>
          </cell>
        </row>
        <row r="4857">
          <cell r="A4857">
            <v>39559</v>
          </cell>
          <cell r="B4857" t="str">
            <v>AR-CONDICIONADO QUENTE/FRIO SPLIT CASSETE (TETO)  4 VIAS 36000BTU/H</v>
          </cell>
          <cell r="C4857" t="str">
            <v>UN</v>
          </cell>
          <cell r="D4857">
            <v>6232.58</v>
          </cell>
        </row>
        <row r="4858">
          <cell r="A4858">
            <v>39560</v>
          </cell>
          <cell r="B4858" t="str">
            <v>AR-CONDICIONADO QUENTE/FRIO SPLIT CASSETE (TETO)  4 VIAS 48000BTU/H</v>
          </cell>
          <cell r="C4858" t="str">
            <v>UN</v>
          </cell>
          <cell r="D4858">
            <v>7167.17</v>
          </cell>
        </row>
        <row r="4859">
          <cell r="A4859">
            <v>39561</v>
          </cell>
          <cell r="B4859" t="str">
            <v>AR-CONDICIONADO QUENTE/FRIO SPLIT CASSETE (TETO)  4 VIAS 60000BTU/H</v>
          </cell>
          <cell r="C4859" t="str">
            <v>UN</v>
          </cell>
          <cell r="D4859">
            <v>8323.69</v>
          </cell>
        </row>
        <row r="4860">
          <cell r="A4860">
            <v>39566</v>
          </cell>
          <cell r="B4860" t="str">
            <v>PLACA / CHAPA DE GESSO ACARTONADO, ACABAMENTO VINILICO LISO EM UMA DAS FACES, COR BRANCA, BORDA QUADRADA, E = 9,5 MM, 625 X 625 MM (L X C), PARA FORRO REMOVIVEL</v>
          </cell>
          <cell r="C4860" t="str">
            <v>M2</v>
          </cell>
          <cell r="D4860">
            <v>62.7</v>
          </cell>
        </row>
        <row r="4861">
          <cell r="A4861">
            <v>39567</v>
          </cell>
          <cell r="B4861" t="str">
            <v>PLACA / CHAPA DE GESSO ACARTONADO, ACABAMENTO VINILICO LISO EM UMA DAS FACES, COR BRANCA, BORDA QUADRADA, E = 9,5 MM, 625 X 1250 MM (L X C), PARA FORRO REMOVIVEL</v>
          </cell>
          <cell r="C4861" t="str">
            <v>M2</v>
          </cell>
          <cell r="D4861">
            <v>54.29</v>
          </cell>
        </row>
        <row r="4862">
          <cell r="A4862">
            <v>39569</v>
          </cell>
          <cell r="B4862" t="str">
            <v>PERFIL TRAVESSA (SECUNDARIO), T CLICADO, EM ACO GALVANIZADO, BRANCO, PARA FORRO REMOVIVEL, 24 X 625 MM (L X C)</v>
          </cell>
          <cell r="C4862" t="str">
            <v>M</v>
          </cell>
          <cell r="D4862">
            <v>2.66</v>
          </cell>
        </row>
        <row r="4863">
          <cell r="A4863">
            <v>39570</v>
          </cell>
          <cell r="B4863" t="str">
            <v>PERFIL TRAVESSA (SECUNDARIO), T CLICADO, EM ACO GALVANIZADO , BRANCO, PARA FORRO REMOVIVEL, 24 X 1250 MM (L X C)</v>
          </cell>
          <cell r="C4863" t="str">
            <v>M</v>
          </cell>
          <cell r="D4863">
            <v>2.69</v>
          </cell>
        </row>
        <row r="4864">
          <cell r="A4864">
            <v>39571</v>
          </cell>
          <cell r="B4864" t="str">
            <v>PERFIL LONGARINA (PRINCIPAL), T CLICADO, EM ACO, BRANCO, PARA FORRO REMOVIVEL, 24 X 3750 MM (L X C)</v>
          </cell>
          <cell r="C4864" t="str">
            <v>M</v>
          </cell>
          <cell r="D4864">
            <v>2.74</v>
          </cell>
        </row>
        <row r="4865">
          <cell r="A4865">
            <v>39572</v>
          </cell>
          <cell r="B4865" t="str">
            <v>PERFIL TIPO CANTONEIRA EM L, EM ACO GALVANIZADO, BRANCO, PARA FORRO REMOVIVEL, *23* X 3000 MM (L X C)</v>
          </cell>
          <cell r="C4865" t="str">
            <v>M</v>
          </cell>
          <cell r="D4865">
            <v>2.5299999999999998</v>
          </cell>
        </row>
        <row r="4866">
          <cell r="A4866">
            <v>39573</v>
          </cell>
          <cell r="B4866" t="str">
            <v>PENDURAL OU REGULADOR, COM MOLA, EM ACO GALVANIZADO, PARA PERFIL TIPO T CLICADO DE FORROS REMOVIVEL</v>
          </cell>
          <cell r="C4866" t="str">
            <v>UN</v>
          </cell>
          <cell r="D4866">
            <v>1.1200000000000001</v>
          </cell>
        </row>
        <row r="4867">
          <cell r="A4867">
            <v>39574</v>
          </cell>
          <cell r="B4867" t="str">
            <v>TIRANTE COM ELO, EM ARAME GALVANIZADO RIGIDO, NUMERO 10, COMPRIMENTO 2000 MM, PARA PENDURAL DE FORRO REMOVIVEL</v>
          </cell>
          <cell r="C4867" t="str">
            <v>UN</v>
          </cell>
          <cell r="D4867">
            <v>2.5499999999999998</v>
          </cell>
        </row>
        <row r="4868">
          <cell r="A4868">
            <v>39577</v>
          </cell>
          <cell r="B4868" t="str">
            <v>AR-CONDICIONADO FRIO SPLITAO MODULAR 1OTR</v>
          </cell>
          <cell r="C4868" t="str">
            <v>UN</v>
          </cell>
          <cell r="D4868">
            <v>27649.32</v>
          </cell>
        </row>
        <row r="4869">
          <cell r="A4869">
            <v>39578</v>
          </cell>
          <cell r="B4869" t="str">
            <v>AR-CONDICIONADO FRIO SPLITAO MODULAR 15TR</v>
          </cell>
          <cell r="C4869" t="str">
            <v>UN</v>
          </cell>
          <cell r="D4869">
            <v>33430.81</v>
          </cell>
        </row>
        <row r="4870">
          <cell r="A4870">
            <v>39579</v>
          </cell>
          <cell r="B4870" t="str">
            <v>AR-CONDICIONADO FRIO SPLITAO MODULAR 2OTR</v>
          </cell>
          <cell r="C4870" t="str">
            <v>UN</v>
          </cell>
          <cell r="D4870">
            <v>41556.620000000003</v>
          </cell>
        </row>
        <row r="4871">
          <cell r="A4871">
            <v>39580</v>
          </cell>
          <cell r="B4871" t="str">
            <v>AR-CONDICIONADO FRIO SPLITAO INVERTER 3OTR</v>
          </cell>
          <cell r="C4871" t="str">
            <v>UN</v>
          </cell>
          <cell r="D4871">
            <v>64244.22</v>
          </cell>
        </row>
        <row r="4872">
          <cell r="A4872">
            <v>39584</v>
          </cell>
          <cell r="B4872" t="str">
            <v>GRUPO GERADOR DIESEL, COM CARENAGEM, POTENCIA STANDART ENTRE 50 E 55 KVA, VELOCIDADE DE 1800 RPM, FREQUENCIA DE 60 HZ</v>
          </cell>
          <cell r="C4872" t="str">
            <v>UN</v>
          </cell>
          <cell r="D4872">
            <v>62015.39</v>
          </cell>
        </row>
        <row r="4873">
          <cell r="A4873">
            <v>39585</v>
          </cell>
          <cell r="B4873" t="str">
            <v>GRUPO GERADOR DIESEL, COM CARENAGEM, POTENCIA STANDART ENTRE 100 E 110 KVA, VELOCIDADE DE 1800 RPM, FREQUENCIA DE 60 HZ</v>
          </cell>
          <cell r="C4873" t="str">
            <v>UN</v>
          </cell>
          <cell r="D4873">
            <v>69639.03</v>
          </cell>
        </row>
        <row r="4874">
          <cell r="A4874">
            <v>39586</v>
          </cell>
          <cell r="B4874" t="str">
            <v>GRUPO GERADOR DIESEL, COM CARENAGEM, POTENCIA STANDART ENTRE 140 E 150 KVA, VELOCIDADE DE 1800 RPM, FREQUENCIA DE 60 HZ</v>
          </cell>
          <cell r="C4874" t="str">
            <v>UN</v>
          </cell>
          <cell r="D4874">
            <v>81681.87</v>
          </cell>
        </row>
        <row r="4875">
          <cell r="A4875">
            <v>39587</v>
          </cell>
          <cell r="B4875" t="str">
            <v>GRUPO GERADOR DIESEL, COM CARENAGEM, POTENCIA STANDART ENTRE 210 E 220 KVA, VELOCIDADE DE 1800 RPM, FREQUENCIA DE 60 HZ</v>
          </cell>
          <cell r="C4875" t="str">
            <v>UN</v>
          </cell>
          <cell r="D4875">
            <v>99484.33</v>
          </cell>
        </row>
        <row r="4876">
          <cell r="A4876">
            <v>39588</v>
          </cell>
          <cell r="B4876" t="str">
            <v>GRUPO GERADOR DIESEL, COM CARENAGEM, POTENCIA STANDART ENTRE 250 E 260 KVA, VELOCIDADE DE 1800 RPM, FREQUENCIA DE 60 HZ</v>
          </cell>
          <cell r="C4876" t="str">
            <v>UN</v>
          </cell>
          <cell r="D4876">
            <v>115192.38</v>
          </cell>
        </row>
        <row r="4877">
          <cell r="A4877">
            <v>39590</v>
          </cell>
          <cell r="B4877" t="str">
            <v>GRUPO GERADOR DIESEL, SEM CARENAGEM, POTENCIA STANDART ENTRE 100 E 110 KVA, VELOCIDADE DE 1800 RPM, FREQUENCIA DE 60 HZ</v>
          </cell>
          <cell r="C4877" t="str">
            <v>UN</v>
          </cell>
          <cell r="D4877">
            <v>60528.36</v>
          </cell>
        </row>
        <row r="4878">
          <cell r="A4878">
            <v>39592</v>
          </cell>
          <cell r="B4878" t="str">
            <v>GRUPO GERADOR DIESEL, SEM CARENAGEM, POTENCIA STANDART ENTRE 210 E 220 KVA, VELOCIDADE DE 1800 RPM, FREQUENCIA DE 60 HZ</v>
          </cell>
          <cell r="C4878" t="str">
            <v>UN</v>
          </cell>
          <cell r="D4878">
            <v>86980.72</v>
          </cell>
        </row>
        <row r="4879">
          <cell r="A4879">
            <v>39593</v>
          </cell>
          <cell r="B4879" t="str">
            <v>GRUPO GERADOR DIESEL, SEM CARENAGEM, POTENCIA STANDART ENTRE 250 E 260 KVA, VELOCIDADE DE 1800 RPM, FREQUENCIA DE 60 HZ</v>
          </cell>
          <cell r="C4879" t="str">
            <v>UN</v>
          </cell>
          <cell r="D4879">
            <v>99484.33</v>
          </cell>
        </row>
        <row r="4880">
          <cell r="A4880">
            <v>39615</v>
          </cell>
          <cell r="B4880" t="str">
            <v>BARRA ANTIPANICO SIMPLES, CEGA LADO OPOSTO, COR CINZA</v>
          </cell>
          <cell r="C4880" t="str">
            <v>UN</v>
          </cell>
          <cell r="D4880">
            <v>388.17</v>
          </cell>
        </row>
        <row r="4881">
          <cell r="A4881">
            <v>39620</v>
          </cell>
          <cell r="B4881" t="str">
            <v>BARRA ANTIPANICO SIMPLES, COM FECHADURA LADO OPOSTO, COR CINZA</v>
          </cell>
          <cell r="C4881" t="str">
            <v>UN</v>
          </cell>
          <cell r="D4881">
            <v>593.41</v>
          </cell>
        </row>
        <row r="4882">
          <cell r="A4882">
            <v>39621</v>
          </cell>
          <cell r="B4882" t="str">
            <v>BARRA ANTIPANICO DUPLA, CEGA LADO OPOSTO, COR CINZA</v>
          </cell>
          <cell r="C4882" t="str">
            <v>PAR</v>
          </cell>
          <cell r="D4882">
            <v>1112.6500000000001</v>
          </cell>
        </row>
        <row r="4883">
          <cell r="A4883">
            <v>39623</v>
          </cell>
          <cell r="B4883" t="str">
            <v>BARRA ANTIPANICO SIMPLES, PARA PORTA DE VIDRO, COR CINZA</v>
          </cell>
          <cell r="C4883" t="str">
            <v>UN</v>
          </cell>
          <cell r="D4883">
            <v>574.62</v>
          </cell>
        </row>
        <row r="4884">
          <cell r="A4884">
            <v>39624</v>
          </cell>
          <cell r="B4884" t="str">
            <v>BARRA ANTIPANICO DUPLA, PARA PORTA DE VIDRO, COR CINZA</v>
          </cell>
          <cell r="C4884" t="str">
            <v>PAR</v>
          </cell>
          <cell r="D4884">
            <v>1125.93</v>
          </cell>
        </row>
        <row r="4885">
          <cell r="A4885">
            <v>39628</v>
          </cell>
          <cell r="B4885" t="str">
            <v>MOTOR A DIESEL PARA VIBRADOR DE IMERSAO, DE *4,7* CV</v>
          </cell>
          <cell r="C4885" t="str">
            <v>UN</v>
          </cell>
          <cell r="D4885">
            <v>2948.49</v>
          </cell>
        </row>
        <row r="4886">
          <cell r="A4886">
            <v>39634</v>
          </cell>
          <cell r="B4886" t="str">
            <v>FITA ADESIVA ANTICORROSIVA DE PVC FLEXIVEL, COR PRETA, PARA PROTECAO TUBULACAO, 50 MM X 30 M (L X C), E= *0,25* MM</v>
          </cell>
          <cell r="C4886" t="str">
            <v>M</v>
          </cell>
          <cell r="D4886">
            <v>5.84</v>
          </cell>
        </row>
        <row r="4887">
          <cell r="A4887">
            <v>39635</v>
          </cell>
          <cell r="B4887" t="str">
            <v>CARPETE DE POLIPROPILENO EM MANTA PARA TRAFEGO COMERCIAL MEDIO, E = 5 A 6 MM (INSTALADO)</v>
          </cell>
          <cell r="C4887" t="str">
            <v>M2</v>
          </cell>
          <cell r="D4887">
            <v>71.180000000000007</v>
          </cell>
        </row>
        <row r="4888">
          <cell r="A4888">
            <v>39636</v>
          </cell>
          <cell r="B4888" t="str">
            <v>CARPETE DE NYLON EM PLACAS 50 X 50 CM PARA TRAFEGO COMERCIAL PESADO, E = 6,5 MM (INSTALADO)</v>
          </cell>
          <cell r="C4888" t="str">
            <v>M2</v>
          </cell>
          <cell r="D4888">
            <v>135.49</v>
          </cell>
        </row>
        <row r="4889">
          <cell r="A4889">
            <v>39637</v>
          </cell>
          <cell r="B4889" t="str">
            <v>PAINEL ESTRUTURAL PARA LAJE SECA REVESTIDO EM PLACA CIMENTICIA, DE 1,20 X 2,50 M, E = 23 MM</v>
          </cell>
          <cell r="C4889" t="str">
            <v>M2</v>
          </cell>
          <cell r="D4889">
            <v>54.21</v>
          </cell>
        </row>
        <row r="4890">
          <cell r="A4890">
            <v>39638</v>
          </cell>
          <cell r="B4890" t="str">
            <v>PAINEL ESTRUTURAL PARA LAJE SECA REVESTIDO EM PLACA CIMENTICIA, DE 1,20 X 2,50 M, E = 40 MM</v>
          </cell>
          <cell r="C4890" t="str">
            <v>M2</v>
          </cell>
          <cell r="D4890">
            <v>100.96</v>
          </cell>
        </row>
        <row r="4891">
          <cell r="A4891">
            <v>39639</v>
          </cell>
          <cell r="B4891" t="str">
            <v>PAINEL ESTRUTURAL PARA LAJE SECA REVESTIDO EM PLACA CIMENTICIA, DE 1,20 X 2,50 M, E = 55 MM</v>
          </cell>
          <cell r="C4891" t="str">
            <v>M2</v>
          </cell>
          <cell r="D4891">
            <v>133.1</v>
          </cell>
        </row>
        <row r="4892">
          <cell r="A4892">
            <v>39640</v>
          </cell>
          <cell r="B4892" t="str">
            <v>CUMEEIRA ARTICULADA (ABA INFERIOR) PARA TELHA ONDULADA DE FIBROCIMENTO E = 4 MM, ABA *330* MM, COMPRIMENTO 500 MM (SEM AMIANTO)</v>
          </cell>
          <cell r="C4892" t="str">
            <v>UN</v>
          </cell>
          <cell r="D4892">
            <v>4.8499999999999996</v>
          </cell>
        </row>
        <row r="4893">
          <cell r="A4893">
            <v>39641</v>
          </cell>
          <cell r="B4893" t="str">
            <v>ANEL DE BORRACHA PARA VEDACAO DE DUTO PEAD CORRUGADO PARA ELETRICA, DN 1 1/4"</v>
          </cell>
          <cell r="C4893" t="str">
            <v>UN</v>
          </cell>
          <cell r="D4893">
            <v>0.94</v>
          </cell>
        </row>
        <row r="4894">
          <cell r="A4894">
            <v>39642</v>
          </cell>
          <cell r="B4894" t="str">
            <v>ANEL DE BORRACHA PARA VEDACAO DE DUTO PEAD CORRUGADO PARA ELETRICA, DN 1 1/2"</v>
          </cell>
          <cell r="C4894" t="str">
            <v>UN</v>
          </cell>
          <cell r="D4894">
            <v>1.36</v>
          </cell>
        </row>
        <row r="4895">
          <cell r="A4895">
            <v>39643</v>
          </cell>
          <cell r="B4895" t="str">
            <v>ANEL DE BORRACHA PARA VEDACAO DE DUTO PEAD CORRUGADO PARA ELETRICA, DN 2"</v>
          </cell>
          <cell r="C4895" t="str">
            <v>UN</v>
          </cell>
          <cell r="D4895">
            <v>3.78</v>
          </cell>
        </row>
        <row r="4896">
          <cell r="A4896">
            <v>39644</v>
          </cell>
          <cell r="B4896" t="str">
            <v>ANEL DE BORRACHA PARA VEDACAO DE DUTO PEAD CORRUGADO PARA ELETRICA, DN 3"</v>
          </cell>
          <cell r="C4896" t="str">
            <v>UN</v>
          </cell>
          <cell r="D4896">
            <v>4.88</v>
          </cell>
        </row>
        <row r="4897">
          <cell r="A4897">
            <v>39645</v>
          </cell>
          <cell r="B4897" t="str">
            <v>ANEL DE BORRACHA PARA VEDACAO DE DUTO PEAD CORRUGADO PARA ELETRICA, DN 4"</v>
          </cell>
          <cell r="C4897" t="str">
            <v>UN</v>
          </cell>
          <cell r="D4897">
            <v>6.3</v>
          </cell>
        </row>
        <row r="4898">
          <cell r="A4898">
            <v>39660</v>
          </cell>
          <cell r="B4898" t="str">
            <v>TUBO DE COBRE FLEXIVEL, D = 1/2 ", E = 0,79 MM, PARA AR-CONDICIONADO/ INSTALACOES GAS RESIDENCIAIS E COMERCIAIS</v>
          </cell>
          <cell r="C4898" t="str">
            <v>M</v>
          </cell>
          <cell r="D4898">
            <v>17.11</v>
          </cell>
        </row>
        <row r="4899">
          <cell r="A4899">
            <v>39661</v>
          </cell>
          <cell r="B4899" t="str">
            <v>TUBO DE COBRE FLEXIVEL, D = 3/16 ", E = 0,79 MM, PARA AR-CONDICIONADO/ INSTALACOES GAS RESIDENCIAIS E COMERCIAIS</v>
          </cell>
          <cell r="C4899" t="str">
            <v>M</v>
          </cell>
          <cell r="D4899">
            <v>5.59</v>
          </cell>
        </row>
        <row r="4900">
          <cell r="A4900">
            <v>39662</v>
          </cell>
          <cell r="B4900" t="str">
            <v>TUBO DE COBRE FLEXIVEL, D = 1/4 ", E = 0,79 MM, PARA AR-CONDICIONADO/ INSTALACOES GAS RESIDENCIAIS E COMERCIAIS</v>
          </cell>
          <cell r="C4900" t="str">
            <v>M</v>
          </cell>
          <cell r="D4900">
            <v>8.1999999999999993</v>
          </cell>
        </row>
        <row r="4901">
          <cell r="A4901">
            <v>39663</v>
          </cell>
          <cell r="B4901" t="str">
            <v>TUBO DE COBRE FLEXIVEL, D = 5/16 ", E = 0,79 MM, PARA AR-CONDICIONADO/ INSTALACOES GAS RESIDENCIAIS E COMERCIAIS</v>
          </cell>
          <cell r="C4901" t="str">
            <v>M</v>
          </cell>
          <cell r="D4901">
            <v>10.08</v>
          </cell>
        </row>
        <row r="4902">
          <cell r="A4902">
            <v>39664</v>
          </cell>
          <cell r="B4902" t="str">
            <v>TUBO DE COBRE FLEXIVEL, D = 3/8 ", E = 0,79 MM, PARA AR-CONDICIONADO/ INSTALACOES GAS RESIDENCIAIS E COMERCIAIS</v>
          </cell>
          <cell r="C4902" t="str">
            <v>M</v>
          </cell>
          <cell r="D4902">
            <v>12.61</v>
          </cell>
        </row>
        <row r="4903">
          <cell r="A4903">
            <v>39678</v>
          </cell>
          <cell r="B4903" t="str">
            <v>CABECOTE PARA ENTRADA DE LINHA DE ALIMENTACAO PARA ELETRODUTO, EM LIGA DE ALUMINIO COM ACABAMENTO ANTI CORROSIVO, COM FIXACAO POR ENCAIXE LISO DE 360 GRAUS, DE 1/2"</v>
          </cell>
          <cell r="C4903" t="str">
            <v>UN</v>
          </cell>
          <cell r="D4903">
            <v>1.49</v>
          </cell>
        </row>
        <row r="4904">
          <cell r="A4904">
            <v>39679</v>
          </cell>
          <cell r="B4904" t="str">
            <v>CABECOTE PARA ENTRADA DE LINHA DE ALIMENTACAO PARA ELETRODUTO, EM LIGA DE ALUMINIO COM ACABAMENTO ANTI CORROSIVO, COM FIXACAO POR ENCAIXE LISO DE 360 GRAUS, DE 3 1/2"</v>
          </cell>
          <cell r="C4904" t="str">
            <v>UN</v>
          </cell>
          <cell r="D4904">
            <v>31.93</v>
          </cell>
        </row>
        <row r="4905">
          <cell r="A4905">
            <v>39680</v>
          </cell>
          <cell r="B4905" t="str">
            <v>CAIXA DE PROTECAO PARA 1 MEDIDOR MONOFASICO, EM CHAPA DE ACO 20 USG (PADRAO DA CONCESSIONARIA LOCAL)</v>
          </cell>
          <cell r="C4905" t="str">
            <v>UN</v>
          </cell>
          <cell r="D4905">
            <v>82.64</v>
          </cell>
        </row>
        <row r="4906">
          <cell r="A4906">
            <v>39681</v>
          </cell>
          <cell r="B4906" t="str">
            <v>CAIXA DE PROTECAO PARA 1 MEDIDOR BIFASICO, EM CHAPA DE ACO 20 USG (PADRAO DA CONCESSIONARIA LOCAL)</v>
          </cell>
          <cell r="C4906" t="str">
            <v>UN</v>
          </cell>
          <cell r="D4906">
            <v>160.41999999999999</v>
          </cell>
        </row>
        <row r="4907">
          <cell r="A4907">
            <v>39682</v>
          </cell>
          <cell r="B4907" t="str">
            <v>CAIXA DE PROTECAO PARA 1 MEDIDOR TRIFASICO, EM CHAPA DE ACO 20 USG (PADRAO DA CONCESSIONARIA LOCAL)</v>
          </cell>
          <cell r="C4907" t="str">
            <v>UN</v>
          </cell>
          <cell r="D4907">
            <v>162.04</v>
          </cell>
        </row>
        <row r="4908">
          <cell r="A4908">
            <v>39683</v>
          </cell>
          <cell r="B4908" t="str">
            <v>CAIXA INTERNA/EXTERNA DE MEDICAO PARA 1 MEDIDOR MONOFASICO, COM VISOR, EM CHAPA DE ACO 18 USG (PADRAO DA CONCESSIONARIA LOCAL)</v>
          </cell>
          <cell r="C4908" t="str">
            <v>UN</v>
          </cell>
          <cell r="D4908">
            <v>50.59</v>
          </cell>
        </row>
        <row r="4909">
          <cell r="A4909">
            <v>39685</v>
          </cell>
          <cell r="B4909" t="str">
            <v>CAIXA EXTERNA DE MEDICAO PARA 1 MEDIDOR TRIFASICO, COM VISOR, EM CHAPA DE ACO 18 USG (PADRAO DA CONCESSIONARIA LOCAL)</v>
          </cell>
          <cell r="C4909" t="str">
            <v>UN</v>
          </cell>
          <cell r="D4909">
            <v>137.47</v>
          </cell>
        </row>
        <row r="4910">
          <cell r="A4910">
            <v>39686</v>
          </cell>
          <cell r="B4910" t="str">
            <v>CAIXA INTERNA DE MEDICAO PARA 4 MEDIDORES MONOFASICOS, COM VISOR, EM CHAPA DE ACO 18 USG (PADRAO DA CONCESSIONARIA LOCAL)</v>
          </cell>
          <cell r="C4910" t="str">
            <v>UN</v>
          </cell>
          <cell r="D4910">
            <v>248.77</v>
          </cell>
        </row>
        <row r="4911">
          <cell r="A4911">
            <v>39687</v>
          </cell>
          <cell r="B4911" t="str">
            <v>CAIXA EXTERNA DE MEDICAO PARA 4 MEDIDORES MONOFASICOS, COM VISOR, EM CHAPA DE ACO 18 USG (PADRAO DA CONCESSIONARIA LOCAL)</v>
          </cell>
          <cell r="C4911" t="str">
            <v>UN</v>
          </cell>
          <cell r="D4911">
            <v>259.14</v>
          </cell>
        </row>
        <row r="4912">
          <cell r="A4912">
            <v>39688</v>
          </cell>
          <cell r="B4912" t="str">
            <v>CAIXA PARA MEDICAO COLETIVA TIPO K, PADRAO BIFASICO OU TRIFASICO, PARA ATE 2 MEDIDORES (PADRAO DA CONCESSIONARIA LOCAL)</v>
          </cell>
          <cell r="C4912" t="str">
            <v>UN</v>
          </cell>
          <cell r="D4912">
            <v>468.3</v>
          </cell>
        </row>
        <row r="4913">
          <cell r="A4913">
            <v>39689</v>
          </cell>
          <cell r="B4913" t="str">
            <v>CAIXA PARA MEDICAO COLETIVA TIPO H, PADRAO BIFASICO OU TRIFASICO, PARA ATE 6 MEDIDORES (PADRAO DA CONCESSIONARIA LOCAL)</v>
          </cell>
          <cell r="C4913" t="str">
            <v>UN</v>
          </cell>
          <cell r="D4913">
            <v>3240.88</v>
          </cell>
        </row>
        <row r="4914">
          <cell r="A4914">
            <v>39690</v>
          </cell>
          <cell r="B4914" t="str">
            <v>CAIXA PARA MEDICAO COLETIVA TIPO M, PADRAO BIFASICO OU TRIFASICO, PARA ATE 8 MEDIDORES (PADRAO DA CONCESSIONARIA LOCAL)</v>
          </cell>
          <cell r="C4914" t="str">
            <v>UN</v>
          </cell>
          <cell r="D4914">
            <v>4399.5</v>
          </cell>
        </row>
        <row r="4915">
          <cell r="A4915">
            <v>39691</v>
          </cell>
          <cell r="B4915" t="str">
            <v>CAIXA PARA MEDICAO COLETIVA TIPO N, PADRAO BIFASICO OU TRIFASICO, PARA ATE 12 MEDIDORES (PADRAO DA CONCESSIONARIA LOCAL)</v>
          </cell>
          <cell r="C4915" t="str">
            <v>UN</v>
          </cell>
          <cell r="D4915">
            <v>4918.04</v>
          </cell>
        </row>
        <row r="4916">
          <cell r="A4916">
            <v>39692</v>
          </cell>
          <cell r="B4916" t="str">
            <v>CAIXA DE PROTECAO PARA TRANSFORMADOR CORRENTE, EM CHAPA DE ACO 18 USG (PADRAO DA CONCESSIONARIA LOCAL)</v>
          </cell>
          <cell r="C4916" t="str">
            <v>UN</v>
          </cell>
          <cell r="D4916">
            <v>284.10000000000002</v>
          </cell>
        </row>
        <row r="4917">
          <cell r="A4917">
            <v>39693</v>
          </cell>
          <cell r="B4917" t="str">
            <v>CAIXA DE PROTECAO EXTERNA PARA MEDIDOR HOROSAZONAL, DE BAIXA TENSAO, COM MODULO, EM CHAPA DE ACO (PADRAO DA CONCESSIONARIA LOCAL)</v>
          </cell>
          <cell r="C4917" t="str">
            <v>UN</v>
          </cell>
          <cell r="D4917">
            <v>1687.72</v>
          </cell>
        </row>
        <row r="4918">
          <cell r="A4918">
            <v>39694</v>
          </cell>
          <cell r="B4918" t="str">
            <v>PISO ELEVADO COM 2 PLACAS DE ACO COM ENCHIMENTO DE CONCRETO CELULAR, INCLUSO BASE/HASTE/CRUZETAS, 60 X 60 CM, H = *28* CM, RESISTENCIA CARGA CONCENTRADA 496 KG (COM COLOCACAO)</v>
          </cell>
          <cell r="C4918" t="str">
            <v>M2</v>
          </cell>
          <cell r="D4918">
            <v>230.89</v>
          </cell>
        </row>
        <row r="4919">
          <cell r="A4919">
            <v>39699</v>
          </cell>
          <cell r="B4919" t="str">
            <v>MANTA DE BORRACHA ANTIRRUIDO 5 MM</v>
          </cell>
          <cell r="C4919" t="str">
            <v>M2</v>
          </cell>
          <cell r="D4919">
            <v>10.61</v>
          </cell>
        </row>
        <row r="4920">
          <cell r="A4920">
            <v>39700</v>
          </cell>
          <cell r="B4920" t="str">
            <v>MANTA ANTIRRUIDO DE POLIESTER (PET) PARA CONTRAPISO E = *8* MM</v>
          </cell>
          <cell r="C4920" t="str">
            <v>M2</v>
          </cell>
          <cell r="D4920">
            <v>20.57</v>
          </cell>
        </row>
        <row r="4921">
          <cell r="A4921">
            <v>39701</v>
          </cell>
          <cell r="B4921" t="str">
            <v>FITA ADESIVA ASFALTICA ALUMINIZADA MULTIUSO, L = 10 CM, ROLO DE 10 M</v>
          </cell>
          <cell r="C4921" t="str">
            <v>UN</v>
          </cell>
          <cell r="D4921">
            <v>75.930000000000007</v>
          </cell>
        </row>
        <row r="4922">
          <cell r="A4922">
            <v>39719</v>
          </cell>
          <cell r="B4922" t="str">
            <v>ADESIVO LIQUIDO A BASE DE RESINAS PARA COLAGEM DE ESPUMA DE ISOLAMENTO TERMICO FLEXIVEL</v>
          </cell>
          <cell r="C4922" t="str">
            <v>L</v>
          </cell>
          <cell r="D4922">
            <v>58.56</v>
          </cell>
        </row>
        <row r="4923">
          <cell r="A4923">
            <v>39724</v>
          </cell>
          <cell r="B4923" t="str">
            <v>TUBO DE COBRE CLASSE "I", DN = 1/2 " (15 MM), PARA INSTALACOES INDUSTRIAIS DE ALTA PRESSAO E VAPOR</v>
          </cell>
          <cell r="C4923" t="str">
            <v>M</v>
          </cell>
          <cell r="D4923">
            <v>24.16</v>
          </cell>
        </row>
        <row r="4924">
          <cell r="A4924">
            <v>39725</v>
          </cell>
          <cell r="B4924" t="str">
            <v>TUBO DE COBRE CLASSE "I", DN = 3/4 " (22 MM), PARA INSTALACOES INDUSTRIAIS DE ALTA PRESSAO E VAPOR</v>
          </cell>
          <cell r="C4924" t="str">
            <v>M</v>
          </cell>
          <cell r="D4924">
            <v>39.369999999999997</v>
          </cell>
        </row>
        <row r="4925">
          <cell r="A4925">
            <v>39726</v>
          </cell>
          <cell r="B4925" t="str">
            <v>TUBO DE COBRE CLASSE "I", DN = 1 " (28 MM), PARA INSTALACOES INDUSTRIAIS DE ALTA PRESSAO E VAPOR</v>
          </cell>
          <cell r="C4925" t="str">
            <v>M</v>
          </cell>
          <cell r="D4925">
            <v>54.55</v>
          </cell>
        </row>
        <row r="4926">
          <cell r="A4926">
            <v>39727</v>
          </cell>
          <cell r="B4926" t="str">
            <v>TUBO DE COBRE CLASSE "I", DN = 1 1/4 " (35 MM), PARA INSTALACOES INDUSTRIAIS DE ALTA PRESSAO E VAPOR</v>
          </cell>
          <cell r="C4926" t="str">
            <v>M</v>
          </cell>
          <cell r="D4926">
            <v>78.91</v>
          </cell>
        </row>
        <row r="4927">
          <cell r="A4927">
            <v>39728</v>
          </cell>
          <cell r="B4927" t="str">
            <v>TUBO DE COBRE CLASSE "I", DN = 1 1/2 " (42 MM), PARA INSTALACOES INDUSTRIAIS DE ALTA PRESSAO E VAPOR</v>
          </cell>
          <cell r="C4927" t="str">
            <v>M</v>
          </cell>
          <cell r="D4927">
            <v>95.88</v>
          </cell>
        </row>
        <row r="4928">
          <cell r="A4928">
            <v>39729</v>
          </cell>
          <cell r="B4928" t="str">
            <v>TUBO DE COBRE CLASSE "I", DN = 2 " (54 MM), PARA INSTALACOES INDUSTRIAIS DE ALTA PRESSAO E VAPOR</v>
          </cell>
          <cell r="C4928" t="str">
            <v>M</v>
          </cell>
          <cell r="D4928">
            <v>132.78</v>
          </cell>
        </row>
        <row r="4929">
          <cell r="A4929">
            <v>39730</v>
          </cell>
          <cell r="B4929" t="str">
            <v>TUBO DE COBRE CLASSE "I", DN = 2 1/2 " (66 MM), PARA INSTALACOES INDUSTRIAIS DE ALTA PRESSAO E VAPOR</v>
          </cell>
          <cell r="C4929" t="str">
            <v>M</v>
          </cell>
          <cell r="D4929">
            <v>172.28</v>
          </cell>
        </row>
        <row r="4930">
          <cell r="A4930">
            <v>39731</v>
          </cell>
          <cell r="B4930" t="str">
            <v>TUBO DE COBRE CLASSE "I", DN = 3 " (79 MM), PARA INSTALACOES INDUSTRIAIS DE ALTA PRESSAO E VAPOR</v>
          </cell>
          <cell r="C4930" t="str">
            <v>M</v>
          </cell>
          <cell r="D4930">
            <v>255.16</v>
          </cell>
        </row>
        <row r="4931">
          <cell r="A4931">
            <v>39732</v>
          </cell>
          <cell r="B4931" t="str">
            <v>TUBO DE COBRE CLASSE "I", DN = 4" (104 MM), PARA INSTALACOES INDUSTRIAIS DE ALTA PRESSAO E VAPOR</v>
          </cell>
          <cell r="C4931" t="str">
            <v>M</v>
          </cell>
          <cell r="D4931">
            <v>375.58</v>
          </cell>
        </row>
        <row r="4932">
          <cell r="A4932">
            <v>39744</v>
          </cell>
          <cell r="B4932" t="str">
            <v>PAINEL DE LA DE VIDRO SEM REVESTIMENTO PSI 40, E = 25 MM, DE 1200 X 600 MM</v>
          </cell>
          <cell r="C4932" t="str">
            <v>M2</v>
          </cell>
          <cell r="D4932">
            <v>22.92</v>
          </cell>
        </row>
        <row r="4933">
          <cell r="A4933">
            <v>39745</v>
          </cell>
          <cell r="B4933" t="str">
            <v>PAINEL DE LA DE VIDRO SEM REVESTIMENTO PSI 40, E = 50 MM, DE 1200 X 600 MM</v>
          </cell>
          <cell r="C4933" t="str">
            <v>M2</v>
          </cell>
          <cell r="D4933">
            <v>48.38</v>
          </cell>
        </row>
        <row r="4934">
          <cell r="A4934">
            <v>39746</v>
          </cell>
          <cell r="B4934" t="str">
            <v>CHUMBADOR DE ACO, 1" X 600 MM, PARA POSTES DE ACO COM BASE, INCLUSO PORCA E ARRUELA</v>
          </cell>
          <cell r="C4934" t="str">
            <v>UN</v>
          </cell>
          <cell r="D4934">
            <v>114.8</v>
          </cell>
        </row>
        <row r="4935">
          <cell r="A4935">
            <v>39747</v>
          </cell>
          <cell r="B4935" t="str">
            <v>TUBO DE COBRE CLASSE "A", DN = 1/2 " (15 MM), PARA INSTALACOES DE MEDIA PRESSAO PARA GASES COMBUSTIVEIS E MEDICINAIS</v>
          </cell>
          <cell r="C4935" t="str">
            <v>M</v>
          </cell>
          <cell r="D4935">
            <v>20.11</v>
          </cell>
        </row>
        <row r="4936">
          <cell r="A4936">
            <v>39748</v>
          </cell>
          <cell r="B4936" t="str">
            <v>TUBO DE COBRE CLASSE "A", DN = 3/4 " (22 MM), PARA INSTALACOES DE MEDIA PRESSAO PARA GASES COMBUSTIVEIS E MEDICINAIS</v>
          </cell>
          <cell r="C4936" t="str">
            <v>M</v>
          </cell>
          <cell r="D4936">
            <v>32.54</v>
          </cell>
        </row>
        <row r="4937">
          <cell r="A4937">
            <v>39749</v>
          </cell>
          <cell r="B4937" t="str">
            <v>TUBO DE COBRE CLASSE "A", DN = 1 " (28 MM), PARA INSTALACOES DE MEDIA PRESSAO PARA GASES COMBUSTIVEIS E MEDICINAIS</v>
          </cell>
          <cell r="C4937" t="str">
            <v>M</v>
          </cell>
          <cell r="D4937">
            <v>41.39</v>
          </cell>
        </row>
        <row r="4938">
          <cell r="A4938">
            <v>39750</v>
          </cell>
          <cell r="B4938" t="str">
            <v>TUBO DE COBRE CLASSE "A", DN = 1 1/4 " (35 MM), PARA INSTALACOES DE MEDIA PRESSAO PARA GASES COMBUSTIVEIS E MEDICINAIS</v>
          </cell>
          <cell r="C4938" t="str">
            <v>M</v>
          </cell>
          <cell r="D4938">
            <v>62.52</v>
          </cell>
        </row>
        <row r="4939">
          <cell r="A4939">
            <v>39751</v>
          </cell>
          <cell r="B4939" t="str">
            <v>TUBO DE COBRE CLASSE "A", DN = 1 1/2 " (42 MM), PARA INSTALACOES DE MEDIA PRESSAO PARA GASES COMBUSTIVEIS E MEDICINAIS</v>
          </cell>
          <cell r="C4939" t="str">
            <v>M</v>
          </cell>
          <cell r="D4939">
            <v>75.22</v>
          </cell>
        </row>
        <row r="4940">
          <cell r="A4940">
            <v>39752</v>
          </cell>
          <cell r="B4940" t="str">
            <v>TUBO DE COBRE, CLASSE "A", DN = 2" (54 MM), PARA INSTALACOES DE MEDIA PRESSAO PARA GASES COMBUSTIVEIS E MEDICINAIS</v>
          </cell>
          <cell r="C4940" t="str">
            <v>M</v>
          </cell>
          <cell r="D4940">
            <v>107.03</v>
          </cell>
        </row>
        <row r="4941">
          <cell r="A4941">
            <v>39753</v>
          </cell>
          <cell r="B4941" t="str">
            <v>TUBO DE COBRE CLASSE "A", DN = 2 1/2 " (66 MM), PARA INSTALACOES DE MEDIA PRESSAO PARA GASES COMBUSTIVEIS E MEDICINAIS</v>
          </cell>
          <cell r="C4941" t="str">
            <v>M</v>
          </cell>
          <cell r="D4941">
            <v>138.47</v>
          </cell>
        </row>
        <row r="4942">
          <cell r="A4942">
            <v>39754</v>
          </cell>
          <cell r="B4942" t="str">
            <v>TUBO DE COBRE CLASSE "A", DN = 3 " (79 MM), PARA INSTALACOES DE MEDIA PRESSAO PARA GASES COMBUSTIVEIS E MEDICINAIS</v>
          </cell>
          <cell r="C4942" t="str">
            <v>M</v>
          </cell>
          <cell r="D4942">
            <v>204</v>
          </cell>
        </row>
        <row r="4943">
          <cell r="A4943">
            <v>39755</v>
          </cell>
          <cell r="B4943" t="str">
            <v>TUBO DE COBRE CLASSE "A", DN = 4 " (104 MM), PARA INSTALACOES DE MEDIA PRESSAO PARA GASES COMBUSTIVEIS E MEDICINAIS</v>
          </cell>
          <cell r="C4943" t="str">
            <v>M</v>
          </cell>
          <cell r="D4943">
            <v>309.32</v>
          </cell>
        </row>
        <row r="4944">
          <cell r="A4944">
            <v>39756</v>
          </cell>
          <cell r="B4944" t="str">
            <v>QUADRO DE DISTRIBUICAO COM BARRAMENTO TRIFASICO, DE SOBREPOR, EM CHAPA DE ACO GALVANIZADO, PARA 12 DISJUNTORES DIN, 100 A</v>
          </cell>
          <cell r="C4944" t="str">
            <v>UN</v>
          </cell>
          <cell r="D4944">
            <v>293.8</v>
          </cell>
        </row>
        <row r="4945">
          <cell r="A4945">
            <v>39757</v>
          </cell>
          <cell r="B4945" t="str">
            <v>QUADRO DE DISTRIBUICAO COM BARRAMENTO TRIFASICO, DE SOBREPOR, EM CHAPA DE ACO GALVANIZADO, PARA 28 DISJUNTORES DIN, 100 A</v>
          </cell>
          <cell r="C4945" t="str">
            <v>UN</v>
          </cell>
          <cell r="D4945">
            <v>448.13</v>
          </cell>
        </row>
        <row r="4946">
          <cell r="A4946">
            <v>39758</v>
          </cell>
          <cell r="B4946" t="str">
            <v>QUADRO DE DISTRIBUICAO COM BARRAMENTO TRIFASICO, DE SOBREPOR, EM CHAPA DE ACO GALVANIZADO, PARA 30 DISJUNTORES DIN, 100 A</v>
          </cell>
          <cell r="C4946" t="str">
            <v>UN</v>
          </cell>
          <cell r="D4946">
            <v>581.69000000000005</v>
          </cell>
        </row>
        <row r="4947">
          <cell r="A4947">
            <v>39759</v>
          </cell>
          <cell r="B4947" t="str">
            <v>QUADRO DE DISTRIBUICAO COM BARRAMENTO TRIFASICO, DE SOBREPOR, EM CHAPA DE ACO GALVANIZADO, PARA 36 DISJUNTORES DIN, 100 A</v>
          </cell>
          <cell r="C4947" t="str">
            <v>UN</v>
          </cell>
          <cell r="D4947">
            <v>794.77</v>
          </cell>
        </row>
        <row r="4948">
          <cell r="A4948">
            <v>39760</v>
          </cell>
          <cell r="B4948" t="str">
            <v>QUADRO DE DISTRIBUICAO COM BARRAMENTO TRIFASICO, DE SOBREPOR, EM CHAPA DE ACO GALVANIZADO, PARA 40 DISJUNTORES DIN, 100 A</v>
          </cell>
          <cell r="C4948" t="str">
            <v>UN</v>
          </cell>
          <cell r="D4948">
            <v>798.41</v>
          </cell>
        </row>
        <row r="4949">
          <cell r="A4949">
            <v>39761</v>
          </cell>
          <cell r="B4949" t="str">
            <v>QUADRO DE DISTRIBUICAO COM BARRAMENTO TRIFASICO, DE SOBREPOR, EM CHAPA DE ACO GALVANIZADO, PARA 48 DISJUNTORES DIN, 100 A</v>
          </cell>
          <cell r="C4949" t="str">
            <v>UN</v>
          </cell>
          <cell r="D4949">
            <v>1021.85</v>
          </cell>
        </row>
        <row r="4950">
          <cell r="A4950">
            <v>39762</v>
          </cell>
          <cell r="B4950" t="str">
            <v>QUADRO DE DISTRIBUICAO COM BARRAMENTO TRIFASICO, DE EMBUTIR, EM CHAPA DE ACO GALVANIZADO, PARA 36 DISJUNTORES DIN, 100 A</v>
          </cell>
          <cell r="C4950" t="str">
            <v>UN</v>
          </cell>
          <cell r="D4950">
            <v>642.1</v>
          </cell>
        </row>
        <row r="4951">
          <cell r="A4951">
            <v>39763</v>
          </cell>
          <cell r="B4951" t="str">
            <v>QUADRO DE DISTRIBUICAO COM BARRAMENTO TRIFASICO, DE EMBUTIR, EM CHAPA DE ACO GALVANIZADO, PARA 48 DISJUNTORES DIN, 100 A</v>
          </cell>
          <cell r="C4951" t="str">
            <v>UN</v>
          </cell>
          <cell r="D4951">
            <v>969.05</v>
          </cell>
        </row>
        <row r="4952">
          <cell r="A4952">
            <v>39764</v>
          </cell>
          <cell r="B4952" t="str">
            <v>QUADRO DE DISTRIBUICAO SEM BARRAMENTO, COM PORTA, DE EMBUTIR, EM CHAPA DE ACO GALVANIZADO, PARA 6 DISJUNTORES NEMA</v>
          </cell>
          <cell r="C4952" t="str">
            <v>UN</v>
          </cell>
          <cell r="D4952">
            <v>35.479999999999997</v>
          </cell>
        </row>
        <row r="4953">
          <cell r="A4953">
            <v>39765</v>
          </cell>
          <cell r="B4953" t="str">
            <v>QUADRO DE DISTRIBUICAO SEM BARRAMENTO, COM PORTA, DE EMBUTIR, EM CHAPA DE ACO GALVANIZADO, PARA 12 DISJUNTORES NEMA</v>
          </cell>
          <cell r="C4953" t="str">
            <v>UN</v>
          </cell>
          <cell r="D4953">
            <v>45.37</v>
          </cell>
        </row>
        <row r="4954">
          <cell r="A4954">
            <v>39766</v>
          </cell>
          <cell r="B4954" t="str">
            <v>CAIXA DE PASSAGEM N 2, DE SOBREPOR, PADRAO TELEBRAS, DIMENSOES 20 X 20 X *12* CM, EM CHAPA DE ACO GALVANIZADO</v>
          </cell>
          <cell r="C4954" t="str">
            <v>UN</v>
          </cell>
          <cell r="D4954">
            <v>56.39</v>
          </cell>
        </row>
        <row r="4955">
          <cell r="A4955">
            <v>39767</v>
          </cell>
          <cell r="B4955" t="str">
            <v>CAIXA DE PASSAGEM N 3, DE SOBREPOR, PADRAO TELEBRAS, DIMENSOES 40 X 40 X *12* CM, EM CHAPA DE ACO GALVANIZADO</v>
          </cell>
          <cell r="C4955" t="str">
            <v>UN</v>
          </cell>
          <cell r="D4955">
            <v>128.01</v>
          </cell>
        </row>
        <row r="4956">
          <cell r="A4956">
            <v>39768</v>
          </cell>
          <cell r="B4956" t="str">
            <v>CAIXA DE PASSAGEM N 6, DE SOBREPOR, PADRAO TELEBRAS, DIMENSOES 120 X 120 X *12* CM, EM CHAPA DE ACO GALVANIZADO</v>
          </cell>
          <cell r="C4956" t="str">
            <v>UN</v>
          </cell>
          <cell r="D4956">
            <v>673.91</v>
          </cell>
        </row>
        <row r="4957">
          <cell r="A4957">
            <v>39769</v>
          </cell>
          <cell r="B4957" t="str">
            <v>CAIXA DE PASSAGEM N 7, DE SOBREPOR, PADRAO TELEBRAS, DIMENSOES 150 X 150 X *15* CM, EM CHAPA DE ACO GALVANIZADO</v>
          </cell>
          <cell r="C4957" t="str">
            <v>UN</v>
          </cell>
          <cell r="D4957">
            <v>1096.9100000000001</v>
          </cell>
        </row>
        <row r="4958">
          <cell r="A4958">
            <v>39770</v>
          </cell>
          <cell r="B4958" t="str">
            <v>CAIXA DE PASSAGEM N 8, DE SOBREPOR, PADRAO TELEBRAS, DIMENSOES 200 X 200 X *20* CM, EM CHAPA DE ACO GALVANIZADO</v>
          </cell>
          <cell r="C4958" t="str">
            <v>UN</v>
          </cell>
          <cell r="D4958">
            <v>3845.63</v>
          </cell>
        </row>
        <row r="4959">
          <cell r="A4959">
            <v>39771</v>
          </cell>
          <cell r="B4959" t="str">
            <v>CAIXA DE PASSAGEM METALICA DE SOBREPOR COM TAMPA PARAFUSADA, DIMENSOES 20 X 20 X 10 CM</v>
          </cell>
          <cell r="C4959" t="str">
            <v>UN</v>
          </cell>
          <cell r="D4959">
            <v>25.81</v>
          </cell>
        </row>
        <row r="4960">
          <cell r="A4960">
            <v>39772</v>
          </cell>
          <cell r="B4960" t="str">
            <v>CAIXA DE PASSAGEM METALICA DE SOBREPOR COM TAMPA PARAFUSADA, DIMENSOES 30 X 30 X 10 CM</v>
          </cell>
          <cell r="C4960" t="str">
            <v>UN</v>
          </cell>
          <cell r="D4960">
            <v>51.12</v>
          </cell>
        </row>
        <row r="4961">
          <cell r="A4961">
            <v>39773</v>
          </cell>
          <cell r="B4961" t="str">
            <v>CAIXA DE PASSAGEM METALICA DE SOBREPOR COM TAMPA PARAFUSADA, DIMENSOES 40 X 40 X 15 CM</v>
          </cell>
          <cell r="C4961" t="str">
            <v>UN</v>
          </cell>
          <cell r="D4961">
            <v>92.57</v>
          </cell>
        </row>
        <row r="4962">
          <cell r="A4962">
            <v>39774</v>
          </cell>
          <cell r="B4962" t="str">
            <v>CAIXA DE PASSAGEM METALICA DE SOBREPOR COM TAMPA PARAFUSADA, DIMENSOES 50 X 50 X 15 CM</v>
          </cell>
          <cell r="C4962" t="str">
            <v>UN</v>
          </cell>
          <cell r="D4962">
            <v>120.28</v>
          </cell>
        </row>
        <row r="4963">
          <cell r="A4963">
            <v>39775</v>
          </cell>
          <cell r="B4963" t="str">
            <v>CAIXA DE PASSAGEM METALICA DE SOBREPOR COM TAMPA PARAFUSADA, DIMENSOES 60 X 60 X 20 CM</v>
          </cell>
          <cell r="C4963" t="str">
            <v>UN</v>
          </cell>
          <cell r="D4963">
            <v>210.65</v>
          </cell>
        </row>
        <row r="4964">
          <cell r="A4964">
            <v>39776</v>
          </cell>
          <cell r="B4964" t="str">
            <v>CAIXA DE PASSAGEM METALICA DE SOBREPOR COM TAMPA PARAFUSADA, DIMENSOES 70 X 70 X 20 CM</v>
          </cell>
          <cell r="C4964" t="str">
            <v>UN</v>
          </cell>
          <cell r="D4964">
            <v>259.27</v>
          </cell>
        </row>
        <row r="4965">
          <cell r="A4965">
            <v>39777</v>
          </cell>
          <cell r="B4965" t="str">
            <v>CAIXA DE PASSAGEM METALICA DE SOBREPOR COM TAMPA PARAFUSADA, DIMENSOES 80 X 80 X 20 CM</v>
          </cell>
          <cell r="C4965" t="str">
            <v>UN</v>
          </cell>
          <cell r="D4965">
            <v>311.12</v>
          </cell>
        </row>
        <row r="4966">
          <cell r="A4966">
            <v>39813</v>
          </cell>
          <cell r="B4966" t="str">
            <v>MAQUINA TIPO VASO / TANQUE / JATO DE PRESSAO PORTATIL PARA JATEAMENTO, CONTROLE AUTOMATICO E REMOTO, COM CAMARA DE 1 SAIDA, CAPACIDADE 280 LITROS, DIAMETRO *670* MM, BICO DE JATO CURTO VENTURI DE 5/16", MANGUEIRA DE 1" DE 10 M, COMPLETA ( VALVULAS POP UP E DOSADORA, FUNDO CONICO, ETC)</v>
          </cell>
          <cell r="C4966" t="str">
            <v>UN</v>
          </cell>
          <cell r="D4966">
            <v>13930.09</v>
          </cell>
        </row>
        <row r="4967">
          <cell r="A4967">
            <v>39814</v>
          </cell>
          <cell r="B4967" t="str">
            <v>LOCACAO DE ELEVADOR DE CREMALHEIRA CABINE SIMPLES FECHADA 1,5 X 2,5 X 2,35 M (UMA POR TORRE), CAPACIDADE DE CARGA *1200* KG (15 PESSOAS), TORRE DE 24 M (16 MODULOS), 16 PARADAS, FREIO DE SEGURANCA, LIMITADOR DE CARGA</v>
          </cell>
          <cell r="C4967" t="str">
            <v>H</v>
          </cell>
          <cell r="D4967">
            <v>49.36</v>
          </cell>
        </row>
        <row r="4968">
          <cell r="A4968">
            <v>39826</v>
          </cell>
          <cell r="B4968" t="str">
            <v>AR-CONDICIONADO QUENTE/FRIO SPLIT PISO-TETO 24000 BTU/H</v>
          </cell>
          <cell r="C4968" t="str">
            <v>UN</v>
          </cell>
          <cell r="D4968">
            <v>4089.43</v>
          </cell>
        </row>
        <row r="4969">
          <cell r="A4969">
            <v>39828</v>
          </cell>
          <cell r="B4969" t="str">
            <v>PROJETOR PNEUMATICO DE ARGAMASSA PARA CHAPISCO E REBOCO COM RECIPIENTE ACOPLADO, TIPO CANEQUNHA, COM VOLUME DE 1,50 L, SEM COMPRESSOR</v>
          </cell>
          <cell r="C4969" t="str">
            <v>UN</v>
          </cell>
          <cell r="D4969">
            <v>440.82</v>
          </cell>
        </row>
        <row r="4970">
          <cell r="A4970">
            <v>39833</v>
          </cell>
          <cell r="B4970" t="str">
            <v>LOCACAO DE GRUPO GERADOR DE *260* KVA, DIESEL REBOCAVEL, ACIONAMENTO MANUAL</v>
          </cell>
          <cell r="C4970" t="str">
            <v>H</v>
          </cell>
          <cell r="D4970">
            <v>29.49</v>
          </cell>
        </row>
        <row r="4971">
          <cell r="A4971">
            <v>39834</v>
          </cell>
          <cell r="B4971" t="str">
            <v>LOCACAO DE GRUPO GERADOR DE *400* KVA, DIESEL REBOCAVEL, ACIONAMENTO MANUAL</v>
          </cell>
          <cell r="C4971" t="str">
            <v>H</v>
          </cell>
          <cell r="D4971">
            <v>50.62</v>
          </cell>
        </row>
        <row r="4972">
          <cell r="A4972">
            <v>39835</v>
          </cell>
          <cell r="B4972" t="str">
            <v>LOCACAO DE GRUPO GERADOR DE *550* KVA, DIESEL REBOCAVEL, ACIONAMENTO MANUAL</v>
          </cell>
          <cell r="C4972" t="str">
            <v>H</v>
          </cell>
          <cell r="D4972">
            <v>61.71</v>
          </cell>
        </row>
        <row r="4973">
          <cell r="A4973">
            <v>39838</v>
          </cell>
          <cell r="B4973" t="str">
            <v>AR-CONDICIONADO FRIO SPLIT PISO-TETO 18000 BTU/H</v>
          </cell>
          <cell r="C4973" t="str">
            <v>UN</v>
          </cell>
          <cell r="D4973">
            <v>3742.47</v>
          </cell>
        </row>
        <row r="4974">
          <cell r="A4974">
            <v>39839</v>
          </cell>
          <cell r="B4974" t="str">
            <v>AR-CONDICIONADO FRIO SPLIT PISO-TETO 24000 BTU/H</v>
          </cell>
          <cell r="C4974" t="str">
            <v>UN</v>
          </cell>
          <cell r="D4974">
            <v>3910.04</v>
          </cell>
        </row>
        <row r="4975">
          <cell r="A4975">
            <v>39840</v>
          </cell>
          <cell r="B4975" t="str">
            <v>AR-CONDICIONADO FRIO SPLIT PISO-TETO 30000 BTU/H</v>
          </cell>
          <cell r="C4975" t="str">
            <v>UN</v>
          </cell>
          <cell r="D4975">
            <v>4982.79</v>
          </cell>
        </row>
        <row r="4976">
          <cell r="A4976">
            <v>39841</v>
          </cell>
          <cell r="B4976" t="str">
            <v>AR-CONDICIONADO FRIO SPLIT PISO-TETO 36000 BTU/H</v>
          </cell>
          <cell r="C4976" t="str">
            <v>UN</v>
          </cell>
          <cell r="D4976">
            <v>5298.3</v>
          </cell>
        </row>
        <row r="4977">
          <cell r="A4977">
            <v>39842</v>
          </cell>
          <cell r="B4977" t="str">
            <v>AR-CONDICIONADO FRIO SPLIT PISO-TETO 48000 BTU/H</v>
          </cell>
          <cell r="C4977" t="str">
            <v>UN</v>
          </cell>
          <cell r="D4977">
            <v>6730.83</v>
          </cell>
        </row>
        <row r="4978">
          <cell r="A4978">
            <v>39843</v>
          </cell>
          <cell r="B4978" t="str">
            <v>AR-CONDICIONADO FRIO SPLIT PISO-TETO 60000 BTU/H</v>
          </cell>
          <cell r="C4978" t="str">
            <v>UN</v>
          </cell>
          <cell r="D4978">
            <v>7430.07</v>
          </cell>
        </row>
        <row r="4979">
          <cell r="A4979">
            <v>39844</v>
          </cell>
          <cell r="B4979" t="str">
            <v>AR-CONDICIONADO FRIO SPLIT HI-WALL (PAREDE) 18000 BTU/H</v>
          </cell>
          <cell r="C4979" t="str">
            <v>UN</v>
          </cell>
          <cell r="D4979">
            <v>2210</v>
          </cell>
        </row>
        <row r="4980">
          <cell r="A4980">
            <v>39845</v>
          </cell>
          <cell r="B4980" t="str">
            <v>AR-CONDICIONADO FRIO SPLIT HI-WALL (PAREDE) 7000 BTU/H</v>
          </cell>
          <cell r="C4980" t="str">
            <v>UN</v>
          </cell>
          <cell r="D4980">
            <v>1279.1199999999999</v>
          </cell>
        </row>
        <row r="4981">
          <cell r="A4981">
            <v>39846</v>
          </cell>
          <cell r="B4981" t="str">
            <v>AR-CONDICIONADO FRIO SPLIT HI-WALL (PAREDE) 9000 BTU/H</v>
          </cell>
          <cell r="C4981" t="str">
            <v>UN</v>
          </cell>
          <cell r="D4981">
            <v>1350.26</v>
          </cell>
        </row>
        <row r="4982">
          <cell r="A4982">
            <v>39847</v>
          </cell>
          <cell r="B4982" t="str">
            <v>AR-CONDICIONADO FRIO SPLIT HI-WALL (PAREDE) 12000 BTU/H</v>
          </cell>
          <cell r="C4982" t="str">
            <v>UN</v>
          </cell>
          <cell r="D4982">
            <v>1497.49</v>
          </cell>
        </row>
        <row r="4983">
          <cell r="A4983">
            <v>39848</v>
          </cell>
          <cell r="B4983" t="str">
            <v>TUBO / MANGUEIRA PRETA EM POLIETILENO, LINHA PESADA OU REFORCADA, TIPO ESPAGUETE, PARA INJECAO DE CALDA DE CIMENTO, D = 1/2", ESPESSURA 1,5 MM</v>
          </cell>
          <cell r="C4983" t="str">
            <v>M</v>
          </cell>
          <cell r="D4983">
            <v>1.38</v>
          </cell>
        </row>
        <row r="4984">
          <cell r="A4984">
            <v>39849</v>
          </cell>
          <cell r="B4984" t="str">
            <v>CONCRETO USINADO BOMBEAVEL, CLASSE DE RESISTENCIA C20, COM BRITA 0 E 1, SLUMP = 190 +/- 20 MM, INCLUI SERVICO DE BOMBEAMENTO (NBR 8953)</v>
          </cell>
          <cell r="C4984" t="str">
            <v>M3</v>
          </cell>
          <cell r="D4984">
            <v>363.35</v>
          </cell>
        </row>
        <row r="4985">
          <cell r="A4985">
            <v>39855</v>
          </cell>
          <cell r="B4985" t="str">
            <v>LUVA PASSANTE DE COBRE (REF 601) SEM ANEL DE SOLDA, BOLSA 15 MM</v>
          </cell>
          <cell r="C4985" t="str">
            <v>UN</v>
          </cell>
          <cell r="D4985">
            <v>1.22</v>
          </cell>
        </row>
        <row r="4986">
          <cell r="A4986">
            <v>39856</v>
          </cell>
          <cell r="B4986" t="str">
            <v>LUVA PASSANTE DE COBRE (REF 601) SEM ANEL DE SOLDA, BOLSA 22 MM</v>
          </cell>
          <cell r="C4986" t="str">
            <v>UN</v>
          </cell>
          <cell r="D4986">
            <v>2.89</v>
          </cell>
        </row>
        <row r="4987">
          <cell r="A4987">
            <v>39857</v>
          </cell>
          <cell r="B4987" t="str">
            <v>LUVA PASSANTE DE COBRE (REF 601) SEM ANEL DE SOLDA, BOLSA 28 MM</v>
          </cell>
          <cell r="C4987" t="str">
            <v>UN</v>
          </cell>
          <cell r="D4987">
            <v>4.68</v>
          </cell>
        </row>
        <row r="4988">
          <cell r="A4988">
            <v>39858</v>
          </cell>
          <cell r="B4988" t="str">
            <v>LUVA PASSANTE DE COBRE (REF 601) SEM ANEL DE SOLDA, BOLSA 35 MM</v>
          </cell>
          <cell r="C4988" t="str">
            <v>UN</v>
          </cell>
          <cell r="D4988">
            <v>10.38</v>
          </cell>
        </row>
        <row r="4989">
          <cell r="A4989">
            <v>39859</v>
          </cell>
          <cell r="B4989" t="str">
            <v>LUVA PASSANTE DE COBRE (REF 601) SEM ANEL DE SOLDA, BOLSA 42 MM</v>
          </cell>
          <cell r="C4989" t="str">
            <v>UN</v>
          </cell>
          <cell r="D4989">
            <v>16</v>
          </cell>
        </row>
        <row r="4990">
          <cell r="A4990">
            <v>39860</v>
          </cell>
          <cell r="B4990" t="str">
            <v>LUVA PASSANTE DE COBRE (REF 601) SEM ANEL DE SOLDA, BOLSA 54 MM</v>
          </cell>
          <cell r="C4990" t="str">
            <v>UN</v>
          </cell>
          <cell r="D4990">
            <v>24.56</v>
          </cell>
        </row>
        <row r="4991">
          <cell r="A4991">
            <v>39861</v>
          </cell>
          <cell r="B4991" t="str">
            <v>LUVA PASSANTE DE COBRE (REF 601) SEM ANEL DE SOLDA, BOLSA 66 MM</v>
          </cell>
          <cell r="C4991" t="str">
            <v>UN</v>
          </cell>
          <cell r="D4991">
            <v>70.12</v>
          </cell>
        </row>
        <row r="4992">
          <cell r="A4992">
            <v>39862</v>
          </cell>
          <cell r="B4992" t="str">
            <v>CONECTOR BRONZE/LATAO (REF 603) SEM ANEL DE SOLDA, BOLSA X ROSCA F, 15 MM X 1/2"</v>
          </cell>
          <cell r="C4992" t="str">
            <v>UN</v>
          </cell>
          <cell r="D4992">
            <v>5.86</v>
          </cell>
        </row>
        <row r="4993">
          <cell r="A4993">
            <v>39863</v>
          </cell>
          <cell r="B4993" t="str">
            <v>CONECTOR BRONZE/LATAO (REF 603) SEM ANEL DE SOLDA, BOLSA X ROSCA F, 22 MM X 1/2"</v>
          </cell>
          <cell r="C4993" t="str">
            <v>UN</v>
          </cell>
          <cell r="D4993">
            <v>5.94</v>
          </cell>
        </row>
        <row r="4994">
          <cell r="A4994">
            <v>39864</v>
          </cell>
          <cell r="B4994" t="str">
            <v>CONECTOR BRONZE/LATAO (REF 603) SEM ANEL DE SOLDA, BOLSA X ROSCA F, 22 MM X 3/4"</v>
          </cell>
          <cell r="C4994" t="str">
            <v>UN</v>
          </cell>
          <cell r="D4994">
            <v>7.38</v>
          </cell>
        </row>
        <row r="4995">
          <cell r="A4995">
            <v>39865</v>
          </cell>
          <cell r="B4995" t="str">
            <v>CONECTOR BRONZE/LATAO (REF 603) SEM ANEL DE SOLDA, BOLSA X ROSCA F, 28 MM X 1/2"</v>
          </cell>
          <cell r="C4995" t="str">
            <v>UN</v>
          </cell>
          <cell r="D4995">
            <v>10.4</v>
          </cell>
        </row>
        <row r="4996">
          <cell r="A4996">
            <v>39866</v>
          </cell>
          <cell r="B4996" t="str">
            <v>CURVA DE TRANSPOSICAO BRONZE/LATAO (REF 736) SEM ANEL DE SOLDA, BOLSA X BOLSA, 15 MM</v>
          </cell>
          <cell r="C4996" t="str">
            <v>UN</v>
          </cell>
          <cell r="D4996">
            <v>7.71</v>
          </cell>
        </row>
        <row r="4997">
          <cell r="A4997">
            <v>39867</v>
          </cell>
          <cell r="B4997" t="str">
            <v>CURVA DE TRANSPOSICAO BRONZE/LATAO (REF 736) SEM ANEL DE SOLDA, BOLSA X BOLSA, 22 MM CURVA DE TRANSPOSICAO BRONZE/LATAO (REF 736) SEM ANEL DE SOLDA, BOLSA X BOLSA,</v>
          </cell>
          <cell r="C4997" t="str">
            <v>UN</v>
          </cell>
          <cell r="D4997">
            <v>17.149999999999999</v>
          </cell>
        </row>
        <row r="4998">
          <cell r="A4998">
            <v>39868</v>
          </cell>
          <cell r="B4998" t="str">
            <v>CURVA DE TRANSPOSICAO BRONZE/LATAO (REF 736) SEM ANEL DE SOLDA, BOLSA X BOLSA, 28 MM</v>
          </cell>
          <cell r="C4998" t="str">
            <v>UN</v>
          </cell>
          <cell r="D4998">
            <v>30.9</v>
          </cell>
        </row>
        <row r="4999">
          <cell r="A4999">
            <v>39869</v>
          </cell>
          <cell r="B4999" t="str">
            <v>COTOVELO BRONZE/LATAO (REF 707-3) SEM ANEL DE SOLDA, BOLSA X ROSCA F, 15MM X 1/2"</v>
          </cell>
          <cell r="C4999" t="str">
            <v>UN</v>
          </cell>
          <cell r="D4999">
            <v>5.82</v>
          </cell>
        </row>
        <row r="5000">
          <cell r="A5000">
            <v>39870</v>
          </cell>
          <cell r="B5000" t="str">
            <v>COTOVELO BRONZE/LATAO (REF 707-3) SEM ANEL DE SOLDA, BOLSA X ROSCA F, 22MM X 1/2"</v>
          </cell>
          <cell r="C5000" t="str">
            <v>UN</v>
          </cell>
          <cell r="D5000">
            <v>8.91</v>
          </cell>
        </row>
        <row r="5001">
          <cell r="A5001">
            <v>39871</v>
          </cell>
          <cell r="B5001" t="str">
            <v>COTOVELO BRONZE/LATAO (REF 707-3) SEM ANEL DE SOLDA, BOLSA X ROSCA F, 22MM X 3/4"</v>
          </cell>
          <cell r="C5001" t="str">
            <v>UN</v>
          </cell>
          <cell r="D5001">
            <v>9.98</v>
          </cell>
        </row>
        <row r="5002">
          <cell r="A5002">
            <v>39872</v>
          </cell>
          <cell r="B5002" t="str">
            <v>JUNTA DE EXPANSAO DE COBRE (REF 900), PONTA X PONTA, 15 MM</v>
          </cell>
          <cell r="C5002" t="str">
            <v>UN</v>
          </cell>
          <cell r="D5002">
            <v>188.13</v>
          </cell>
        </row>
        <row r="5003">
          <cell r="A5003">
            <v>39873</v>
          </cell>
          <cell r="B5003" t="str">
            <v>JUNTA DE EXPANSAO DE COBRE (REF 900), PONTA X PONTA, 22 MM</v>
          </cell>
          <cell r="C5003" t="str">
            <v>UN</v>
          </cell>
          <cell r="D5003">
            <v>218.22</v>
          </cell>
        </row>
        <row r="5004">
          <cell r="A5004">
            <v>39874</v>
          </cell>
          <cell r="B5004" t="str">
            <v>JUNTA DE EXPANSAO DE COBRE (REF 900), PONTA X PONTA, 28 MM</v>
          </cell>
          <cell r="C5004" t="str">
            <v>UN</v>
          </cell>
          <cell r="D5004">
            <v>239.69</v>
          </cell>
        </row>
        <row r="5005">
          <cell r="A5005">
            <v>39875</v>
          </cell>
          <cell r="B5005" t="str">
            <v>JUNTA DE EXPANSAO BRONZE/LATAO (REF 900), PONTA X PONTA, 35 MM</v>
          </cell>
          <cell r="C5005" t="str">
            <v>UN</v>
          </cell>
          <cell r="D5005">
            <v>274.33999999999997</v>
          </cell>
        </row>
        <row r="5006">
          <cell r="A5006">
            <v>39876</v>
          </cell>
          <cell r="B5006" t="str">
            <v>JUNTA DE EXPANSAO BRONZE/LATAO (REF 900), PONTA X PONTA, 42 MM</v>
          </cell>
          <cell r="C5006" t="str">
            <v>UN</v>
          </cell>
          <cell r="D5006">
            <v>343.47</v>
          </cell>
        </row>
        <row r="5007">
          <cell r="A5007">
            <v>39877</v>
          </cell>
          <cell r="B5007" t="str">
            <v>JUNTA DE EXPANSAO BRONZE/LATAO (REF 900), PONTA X PONTA, 54 MM</v>
          </cell>
          <cell r="C5007" t="str">
            <v>UN</v>
          </cell>
          <cell r="D5007">
            <v>476.38</v>
          </cell>
        </row>
        <row r="5008">
          <cell r="A5008">
            <v>39878</v>
          </cell>
          <cell r="B5008" t="str">
            <v>JUNTA DE EXPANSAO BRONZE/LATAO (REF 900), PONTA X PONTA, 66 MM</v>
          </cell>
          <cell r="C5008" t="str">
            <v>UN</v>
          </cell>
          <cell r="D5008">
            <v>629.22</v>
          </cell>
        </row>
        <row r="5009">
          <cell r="A5009">
            <v>39879</v>
          </cell>
          <cell r="B5009" t="str">
            <v>CURVA 45 GRAUS DE COBRE (REF 606) SEM ANEL DE SOLDA, BOLSA X BOLSA, 15 MM</v>
          </cell>
          <cell r="C5009" t="str">
            <v>UN</v>
          </cell>
          <cell r="D5009">
            <v>2.16</v>
          </cell>
        </row>
        <row r="5010">
          <cell r="A5010">
            <v>39880</v>
          </cell>
          <cell r="B5010" t="str">
            <v>CURVA 45 GRAUS DE COBRE (REF 606) SEM ANEL DE SOLDA, BOLSA X BOLSA, 22 MM</v>
          </cell>
          <cell r="C5010" t="str">
            <v>UN</v>
          </cell>
          <cell r="D5010">
            <v>4.8</v>
          </cell>
        </row>
        <row r="5011">
          <cell r="A5011">
            <v>39881</v>
          </cell>
          <cell r="B5011" t="str">
            <v>CURVA 45 GRAUS DE COBRE (REF 606) SEM ANEL DE SOLDA, BOLSA X BOLSA, 28 MM</v>
          </cell>
          <cell r="C5011" t="str">
            <v>UN</v>
          </cell>
          <cell r="D5011">
            <v>7.71</v>
          </cell>
        </row>
        <row r="5012">
          <cell r="A5012">
            <v>39882</v>
          </cell>
          <cell r="B5012" t="str">
            <v>CURVA 45 GRAUS DE COBRE (REF 606) SEM ANEL DE SOLDA, BOLSA X BOLSA, 35 MM</v>
          </cell>
          <cell r="C5012" t="str">
            <v>UN</v>
          </cell>
          <cell r="D5012">
            <v>20.3</v>
          </cell>
        </row>
        <row r="5013">
          <cell r="A5013">
            <v>39883</v>
          </cell>
          <cell r="B5013" t="str">
            <v>CURVA 45 GRAUS DE COBRE (REF 606) SEM ANEL DE SOLDA, BOLSA X BOLSA, 42 MM</v>
          </cell>
          <cell r="C5013" t="str">
            <v>UN</v>
          </cell>
          <cell r="D5013">
            <v>32.42</v>
          </cell>
        </row>
        <row r="5014">
          <cell r="A5014">
            <v>39884</v>
          </cell>
          <cell r="B5014" t="str">
            <v>CURVA 45 GRAUS DE COBRE (REF 606) SEM ANEL DE SOLDA, BOLSA X BOLSA, 54 MM</v>
          </cell>
          <cell r="C5014" t="str">
            <v>UN</v>
          </cell>
          <cell r="D5014">
            <v>48.15</v>
          </cell>
        </row>
        <row r="5015">
          <cell r="A5015">
            <v>39885</v>
          </cell>
          <cell r="B5015" t="str">
            <v>CURVA 45 GRAUS DE COBRE (REF 606) SEM ANEL DE SOLDA, BOLSA X BOLSA, 66 MM</v>
          </cell>
          <cell r="C5015" t="str">
            <v>UN</v>
          </cell>
          <cell r="D5015">
            <v>114.45</v>
          </cell>
        </row>
        <row r="5016">
          <cell r="A5016">
            <v>39886</v>
          </cell>
          <cell r="B5016" t="str">
            <v>BUCHA DE REDUCAO DE COBRE (REF 600-2) SEM ANEL DE SOLDA, PONTA X BOLSA, 22 X 15 MM</v>
          </cell>
          <cell r="C5016" t="str">
            <v>UN</v>
          </cell>
          <cell r="D5016">
            <v>2.5099999999999998</v>
          </cell>
        </row>
        <row r="5017">
          <cell r="A5017">
            <v>39887</v>
          </cell>
          <cell r="B5017" t="str">
            <v>BUCHA DE REDUCAO DE COBRE (REF 600-2) SEM ANEL DE SOLDA, PONTA X BOLSA, 28 X 22 MM</v>
          </cell>
          <cell r="C5017" t="str">
            <v>UN</v>
          </cell>
          <cell r="D5017">
            <v>3.76</v>
          </cell>
        </row>
        <row r="5018">
          <cell r="A5018">
            <v>39888</v>
          </cell>
          <cell r="B5018" t="str">
            <v>BUCHA DE REDUCAO DE COBRE (REF 600-2) SEM ANEL DE SOLDA, PONTA X BOLSA, 35 X 28 MM</v>
          </cell>
          <cell r="C5018" t="str">
            <v>UN</v>
          </cell>
          <cell r="D5018">
            <v>8.61</v>
          </cell>
        </row>
        <row r="5019">
          <cell r="A5019">
            <v>39890</v>
          </cell>
          <cell r="B5019" t="str">
            <v>BUCHA DE REDUCAO DE COBRE (REF 600-2) SEM ANEL DE SOLDA, PONTA X BOLSA, 42 X 35 MM</v>
          </cell>
          <cell r="C5019" t="str">
            <v>UN</v>
          </cell>
          <cell r="D5019">
            <v>14.69</v>
          </cell>
        </row>
        <row r="5020">
          <cell r="A5020">
            <v>39891</v>
          </cell>
          <cell r="B5020" t="str">
            <v>BUCHA DE REDUCAO DE COBRE (REF 600-2) SEM ANEL DE SOLDA, PONTA X BOLSA, 54 X 42 MM</v>
          </cell>
          <cell r="C5020" t="str">
            <v>UN</v>
          </cell>
          <cell r="D5020">
            <v>20.72</v>
          </cell>
        </row>
        <row r="5021">
          <cell r="A5021">
            <v>39892</v>
          </cell>
          <cell r="B5021" t="str">
            <v>BUCHA DE REDUCAO DE COBRE (REF 600-2) SEM ANEL DE SOLDA, PONTA X BOLSA, 66 X 54 MM</v>
          </cell>
          <cell r="C5021" t="str">
            <v>UN</v>
          </cell>
          <cell r="D5021">
            <v>64.58</v>
          </cell>
        </row>
        <row r="5022">
          <cell r="A5022">
            <v>39895</v>
          </cell>
          <cell r="B5022" t="str">
            <v>TE DUPLA CURVA BRONZE/LATAO (REF 764) SEM ANEL DE SOLDA, ROSCA F X BOLSA X ROSCA F, 1/2" X 15 X 1/2"</v>
          </cell>
          <cell r="C5022" t="str">
            <v>UN</v>
          </cell>
          <cell r="D5022">
            <v>21.42</v>
          </cell>
        </row>
        <row r="5023">
          <cell r="A5023">
            <v>39896</v>
          </cell>
          <cell r="B5023" t="str">
            <v>TE DUPLA CURVA BRONZE/LATAO (REF 764) SEM ANEL DE SOLDA, ROSCA F X BOLSA X ROSCA F, 3/4" X 22 X 3/4"</v>
          </cell>
          <cell r="C5023" t="str">
            <v>UN</v>
          </cell>
          <cell r="D5023">
            <v>31.4</v>
          </cell>
        </row>
        <row r="5024">
          <cell r="A5024">
            <v>39897</v>
          </cell>
          <cell r="B5024" t="str">
            <v>PASTA PARA SOLDA DE TUBOS E CONEXOES DE COBRE</v>
          </cell>
          <cell r="C5024" t="str">
            <v>250G</v>
          </cell>
          <cell r="D5024">
            <v>22.51</v>
          </cell>
        </row>
        <row r="5025">
          <cell r="A5025">
            <v>39914</v>
          </cell>
          <cell r="B5025" t="str">
            <v>SOLDA EM VARETA FOSCOPER, D = *2,5* MM  X COMPRIMENTO 500 MM</v>
          </cell>
          <cell r="C5025" t="str">
            <v>KG</v>
          </cell>
          <cell r="D5025">
            <v>106.44</v>
          </cell>
        </row>
        <row r="5026">
          <cell r="A5026">
            <v>39917</v>
          </cell>
          <cell r="B5026" t="str">
            <v>BOMBA TRIPLEX, PARA INJECAO DE CALDA DE CIMENTO, VAZAO MAXIMA DE *100* LITROS/MINUTO, PRESSAO MAXIMA DE *70* BAR, POTENCIA DE 15 CV</v>
          </cell>
          <cell r="C5026" t="str">
            <v>UN</v>
          </cell>
          <cell r="D5026">
            <v>63665.64</v>
          </cell>
        </row>
        <row r="5027">
          <cell r="A5027">
            <v>39919</v>
          </cell>
          <cell r="B5027" t="str">
            <v>MISTURADOR DUPLO HORIZONTAL DE ALTA TURBULENCIA, CAPACIDADE / VOLUME 2 X 500 LITROS, MOTORES ELETRICOS MINIMO 5 CV CADA,  PARA NATA CIMENTO, ARGAMASSA E OUTROS</v>
          </cell>
          <cell r="C5027" t="str">
            <v>UN</v>
          </cell>
          <cell r="D5027">
            <v>42648.800000000003</v>
          </cell>
        </row>
        <row r="5028">
          <cell r="A5028">
            <v>39920</v>
          </cell>
          <cell r="B5028" t="str">
            <v>BUCHA DE REDUCAO EM ALUMINIO, COM ROSCA, DE 3/4" X 1/2",  PARA ELETRODUTO</v>
          </cell>
          <cell r="C5028" t="str">
            <v>UN</v>
          </cell>
          <cell r="D5028">
            <v>2.82</v>
          </cell>
        </row>
        <row r="5029">
          <cell r="A5029">
            <v>39925</v>
          </cell>
          <cell r="B5029" t="str">
            <v>BOMBA CENTRIFUGA MONOESTAGIO COM MOTOR ELETRICO MONOFASICO, POTENCIA 15 HP,  DIAMETRO DO ROTOR *173* MM, HM/Q = *30* MCA / *90* M3/H A *45* MCA / *55* M3/H</v>
          </cell>
          <cell r="C5029" t="str">
            <v>UN</v>
          </cell>
          <cell r="D5029">
            <v>6480.78</v>
          </cell>
        </row>
        <row r="5030">
          <cell r="A5030">
            <v>39960</v>
          </cell>
          <cell r="B5030" t="str">
            <v>CENTRALIZADOR DE BARRA DE ACO (CHUMBADOR TIPO CARAMBOLA), PARA ACO ATE 20 MM (COLETADO CAIXA)</v>
          </cell>
          <cell r="C5030" t="str">
            <v>UN</v>
          </cell>
          <cell r="D5030">
            <v>0.54</v>
          </cell>
        </row>
        <row r="5031">
          <cell r="A5031">
            <v>39961</v>
          </cell>
          <cell r="B5031" t="str">
            <v>SILICONE ACETICO USO GERAL INCOLOR 280 G</v>
          </cell>
          <cell r="C5031" t="str">
            <v>UN</v>
          </cell>
          <cell r="D5031">
            <v>10.77</v>
          </cell>
        </row>
        <row r="5032">
          <cell r="A5032">
            <v>39964</v>
          </cell>
          <cell r="B5032" t="str">
            <v>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v>
          </cell>
          <cell r="C5032" t="str">
            <v>M2</v>
          </cell>
          <cell r="D5032">
            <v>988.95</v>
          </cell>
        </row>
        <row r="5033">
          <cell r="A5033">
            <v>39965</v>
          </cell>
          <cell r="B5033" t="str">
            <v>SISTEMA DE FORMAS MANUSEAVEIS DE ALUMINIO, PARA BLOCO RESID. COM PAREDES DE CONCRETO MOLDADAS IN LOCO, EM CONFORMIDADE COM O ORCAMENTO REF. 9672: BLOCO COM 4 PAV. E 4 UNIDADES POR PAV., UNIDADE HABITACIONALCOM 48 M2 E 2 QUARTOS; TELHA DE FIBROCIMENTO (COLETADO CAIXA)</v>
          </cell>
          <cell r="C5033" t="str">
            <v>M2</v>
          </cell>
          <cell r="D5033">
            <v>1201.92</v>
          </cell>
        </row>
        <row r="5034">
          <cell r="A5034">
            <v>39995</v>
          </cell>
          <cell r="B5034" t="str">
            <v>POLIESTIRENO EXPANDIDO/EPS (ISOPOR), TIPO 2F, BLOCO</v>
          </cell>
          <cell r="C5034" t="str">
            <v>M3</v>
          </cell>
          <cell r="D5034">
            <v>283.22000000000003</v>
          </cell>
        </row>
        <row r="5035">
          <cell r="A5035">
            <v>39996</v>
          </cell>
          <cell r="B5035" t="str">
            <v>VERGALHAO ZINCADO ROSCA TOTAL, Â¼" (6,3 MM)</v>
          </cell>
          <cell r="C5035" t="str">
            <v>M</v>
          </cell>
          <cell r="D5035">
            <v>1.92</v>
          </cell>
        </row>
        <row r="5036">
          <cell r="A5036">
            <v>39997</v>
          </cell>
          <cell r="B5036" t="str">
            <v>PORCA ZINCADA, SEXTAVADA, DIAMETRO 1/4"</v>
          </cell>
          <cell r="C5036" t="str">
            <v>UN</v>
          </cell>
          <cell r="D5036">
            <v>0.13</v>
          </cell>
        </row>
        <row r="5037">
          <cell r="A5037">
            <v>40215</v>
          </cell>
          <cell r="B5037" t="str">
            <v>ESPACADOR / DISTANCIADOR EM PLASTICO (COLETADO CAIXA)</v>
          </cell>
          <cell r="C5037" t="str">
            <v>UN</v>
          </cell>
          <cell r="D5037">
            <v>0.16</v>
          </cell>
        </row>
        <row r="5038">
          <cell r="A5038">
            <v>40269</v>
          </cell>
          <cell r="B5038" t="str">
            <v>SERRA CIRCULAR DE BANCADA, MODELO PICA-PAU, DIAMETRO DE 350 MM. CARACTERISTICAS DO MOTOR: TRIFASICO, POTENCIA DE 5 HP, FREQUENCIA DE 60 HZ</v>
          </cell>
          <cell r="C5038" t="str">
            <v>UN</v>
          </cell>
          <cell r="D5038">
            <v>5837.21</v>
          </cell>
        </row>
        <row r="5039">
          <cell r="A5039">
            <v>40271</v>
          </cell>
          <cell r="B5039" t="str">
            <v>LOCACAO DE APRUMADOR METALICO DE PILAR, COM ALTURA E ANGULO REGULAVEIS, EXTENSAO DE *1,50* A *2,80* M</v>
          </cell>
          <cell r="C5039" t="str">
            <v>MES</v>
          </cell>
          <cell r="D5039">
            <v>9.75</v>
          </cell>
        </row>
        <row r="5040">
          <cell r="A5040">
            <v>40275</v>
          </cell>
          <cell r="B5040" t="str">
            <v>LOCACAO DE VIGA SANDUICHE METALICA VAZADA PARA TRAVAMENTO DE PILARES, ALTURA DE *8* CM, LARGURA DE *6* CM E EXTENSAO DE 2 M</v>
          </cell>
          <cell r="C5040" t="str">
            <v>MES</v>
          </cell>
          <cell r="D5040">
            <v>15</v>
          </cell>
        </row>
        <row r="5041">
          <cell r="A5041">
            <v>40287</v>
          </cell>
          <cell r="B5041" t="str">
            <v>LOCACAO DE BARRA DE ANCORAGEM DE 0,80 A 1,20 M DE EXTENSAO, COM ROSCA DE 5/8", INCLUINDO PORCA E FLANGE</v>
          </cell>
          <cell r="C5041" t="str">
            <v>MES</v>
          </cell>
          <cell r="D5041">
            <v>3.75</v>
          </cell>
        </row>
        <row r="5042">
          <cell r="A5042">
            <v>40290</v>
          </cell>
          <cell r="B5042" t="str">
            <v>LOCACAO DE FORMA PLASTICA PARA LAJE NERVURADA, DIMENSOES *60* X *60* X *16* CM</v>
          </cell>
          <cell r="C5042" t="str">
            <v>MES</v>
          </cell>
          <cell r="D5042">
            <v>9.9</v>
          </cell>
        </row>
        <row r="5043">
          <cell r="A5043">
            <v>40293</v>
          </cell>
          <cell r="B5043" t="str">
            <v>LOCACAO DE BOMBA SUBMERSIVEL PARA DRENAGEM E ESGOTAMENTO, MOTOR ELETRICO TRIFASICO, POTENCIA DE 2 CV, DIAMETRO DE RECALQUE DE 3". FAIXA DE OPERACAO: Q=70 M3/H (+ OU - 2 M3/H) E AMT=2 M; Q=9,5 M3/H (+ OU - 3,5 M3/H) E AMT = 10 M (+ OU - 2 M)</v>
          </cell>
          <cell r="C5043" t="str">
            <v>H</v>
          </cell>
          <cell r="D5043">
            <v>1.48</v>
          </cell>
        </row>
        <row r="5044">
          <cell r="A5044">
            <v>40294</v>
          </cell>
          <cell r="B5044" t="str">
            <v>LOCACAO DE BOMBA SUBMERSIVEL PARA DRENAGEM E ESGOTAMENTO, MOTOR ELETRICO TRIFASICO, POTENCIA DE 3 CV, DIAMETRO DE RECALQUE DE 2". FAIXA DE OPERACAO: Q=84 M3/H (+ OU - 2,5 M3/H) E AMT=2 M; Q=9,1 M3/H (+ OU - 2 M3/H) E AMT = 12 M (+ OU - 2 M)</v>
          </cell>
          <cell r="C5044" t="str">
            <v>H</v>
          </cell>
          <cell r="D5044">
            <v>1.24</v>
          </cell>
        </row>
        <row r="5045">
          <cell r="A5045">
            <v>40295</v>
          </cell>
          <cell r="B5045" t="str">
            <v>LOCACAO DE BOMBA MANUAL PARA TESTE HIDROSTATICO ATE 30 BAR</v>
          </cell>
          <cell r="C5045" t="str">
            <v>H</v>
          </cell>
          <cell r="D5045">
            <v>2.4500000000000002</v>
          </cell>
        </row>
        <row r="5046">
          <cell r="A5046">
            <v>40304</v>
          </cell>
          <cell r="B5046" t="str">
            <v>PREGO DE ACO POLIDO COM CABECA DUPLA 17 X 27 (2 1/2 X 11)</v>
          </cell>
          <cell r="C5046" t="str">
            <v>KG</v>
          </cell>
          <cell r="D5046">
            <v>9.84</v>
          </cell>
        </row>
        <row r="5047">
          <cell r="A5047">
            <v>40311</v>
          </cell>
          <cell r="B5047" t="str">
            <v>FECHADURA TUBULAR, ACABAMENTO CROMADO, DISTANCIA DE BROCA 90 MM, CILINDRO CENTRAL COM CHAVE EXTERNA E BOTAO INTERNO, MACANETA FORMATO TULIPA/TACA/BOLA - COMPLETA</v>
          </cell>
          <cell r="C5047" t="str">
            <v>CJ</v>
          </cell>
          <cell r="D5047">
            <v>43.39</v>
          </cell>
        </row>
        <row r="5048">
          <cell r="A5048">
            <v>40313</v>
          </cell>
          <cell r="B5048" t="str">
            <v>PERFIL "I" DE ACO LAMINADO, W 250 X 38,50</v>
          </cell>
          <cell r="C5048" t="str">
            <v>KG</v>
          </cell>
          <cell r="D5048">
            <v>4.07</v>
          </cell>
        </row>
        <row r="5049">
          <cell r="A5049">
            <v>40329</v>
          </cell>
          <cell r="B5049" t="str">
            <v>TORNEIRA PLASTICA DE BOIA CONVENCIONAL PARA CAIXA DE AGUA, 3/4 ", COM HASTE METALICA E COM BALAO PLASTICO (PADRAO POPULAR)</v>
          </cell>
          <cell r="C5049" t="str">
            <v>UN</v>
          </cell>
          <cell r="D5049">
            <v>8.0500000000000007</v>
          </cell>
        </row>
        <row r="5050">
          <cell r="A5050">
            <v>40331</v>
          </cell>
          <cell r="B5050" t="str">
            <v>ASSENTADOR DE MANILHAS</v>
          </cell>
          <cell r="C5050" t="str">
            <v>H</v>
          </cell>
          <cell r="D5050">
            <v>15.92</v>
          </cell>
        </row>
        <row r="5051">
          <cell r="A5051">
            <v>40334</v>
          </cell>
          <cell r="B5051" t="str">
            <v>TUBO CONCRETO ARMADO, CLASSE PA-1, PB, DN 300 MM, PARA AGUAS PLUVIAIS (NBR 8890)</v>
          </cell>
          <cell r="C5051" t="str">
            <v>M</v>
          </cell>
          <cell r="D5051">
            <v>65</v>
          </cell>
        </row>
        <row r="5052">
          <cell r="A5052">
            <v>40335</v>
          </cell>
          <cell r="B5052" t="str">
            <v>TUBO CONCRETO ARMADO, CLASSE EA-2, PB JE, DN 300 MM, PARA ESGOTO SANITARIO (NBR 8890)</v>
          </cell>
          <cell r="C5052" t="str">
            <v>M</v>
          </cell>
          <cell r="D5052">
            <v>91.26</v>
          </cell>
        </row>
        <row r="5053">
          <cell r="A5053">
            <v>40339</v>
          </cell>
          <cell r="B5053" t="str">
            <v>LOCACAO DE CRUZETA PARA ESCORA METALICA</v>
          </cell>
          <cell r="C5053" t="str">
            <v>MES</v>
          </cell>
          <cell r="D5053">
            <v>3.75</v>
          </cell>
        </row>
        <row r="5054">
          <cell r="A5054">
            <v>40340</v>
          </cell>
          <cell r="B5054" t="str">
            <v>ANEL DE VEDACAO/JUNTA ELASTICA, H = *16* MM, PARA TUBO DE CONCRETO DN 300 MM</v>
          </cell>
          <cell r="C5054" t="str">
            <v>UN</v>
          </cell>
          <cell r="D5054">
            <v>52.7</v>
          </cell>
        </row>
        <row r="5055">
          <cell r="A5055">
            <v>40341</v>
          </cell>
          <cell r="B5055" t="str">
            <v>ANEL DE VEDACAO/JUNTA ELASTICA, H = *16* MM, PARA TUBO DE CONCRETO DN 400 MM</v>
          </cell>
          <cell r="C5055" t="str">
            <v>UN</v>
          </cell>
          <cell r="D5055">
            <v>62.4</v>
          </cell>
        </row>
        <row r="5056">
          <cell r="A5056">
            <v>40342</v>
          </cell>
          <cell r="B5056" t="str">
            <v>ANEL DE VEDACAO/JUNTA ELASTICA, H = *16* MM, PARA TUBO DE CONCRETO DN 500 MM</v>
          </cell>
          <cell r="C5056" t="str">
            <v>UN</v>
          </cell>
          <cell r="D5056">
            <v>79.11</v>
          </cell>
        </row>
        <row r="5057">
          <cell r="A5057">
            <v>40343</v>
          </cell>
          <cell r="B5057" t="str">
            <v>ANEL DE VEDACAO/JUNTA ELASTICA, H = *16* MM, PARA TUBO DE CONCRETO DN 600 MM</v>
          </cell>
          <cell r="C5057" t="str">
            <v>UN</v>
          </cell>
          <cell r="D5057">
            <v>97.05</v>
          </cell>
        </row>
        <row r="5058">
          <cell r="A5058">
            <v>40344</v>
          </cell>
          <cell r="B5058" t="str">
            <v>ANEL DE VEDACAO/JUNTA ELASTICA, H = *18* MM, PARA TUBO DE CONCRETO DN 700 MM</v>
          </cell>
          <cell r="C5058" t="str">
            <v>UN</v>
          </cell>
          <cell r="D5058">
            <v>102.61</v>
          </cell>
        </row>
        <row r="5059">
          <cell r="A5059">
            <v>40345</v>
          </cell>
          <cell r="B5059" t="str">
            <v>ANEL DE VEDACAO/JUNTA ELASTICA, H = *19* MM, PARA TUBO DE CONCRETO DN 800 MM</v>
          </cell>
          <cell r="C5059" t="str">
            <v>UN</v>
          </cell>
          <cell r="D5059">
            <v>128.12</v>
          </cell>
        </row>
        <row r="5060">
          <cell r="A5060">
            <v>40346</v>
          </cell>
          <cell r="B5060" t="str">
            <v>ANEL DE VEDACAO/JUNTA ELASTICA, H = *19* MM, PARA TUBO DE CONCRETO DN 900 MM</v>
          </cell>
          <cell r="C5060" t="str">
            <v>UN</v>
          </cell>
          <cell r="D5060">
            <v>120.52</v>
          </cell>
        </row>
        <row r="5061">
          <cell r="A5061">
            <v>40347</v>
          </cell>
          <cell r="B5061" t="str">
            <v>ANEL DE VEDACAO/JUNTA ELASTICA, H = *21* MM, PARA TUBO DE CONCRETO DN 1000 MM</v>
          </cell>
          <cell r="C5061" t="str">
            <v>UN</v>
          </cell>
          <cell r="D5061">
            <v>149.02000000000001</v>
          </cell>
        </row>
        <row r="5062">
          <cell r="A5062">
            <v>40406</v>
          </cell>
          <cell r="B5062" t="str">
            <v>PERFURATRIZ MANUAL, TORQUE MAXIMO 55 KGF.M, POTENCIA 5 CV, COM DIAMETRO MAXIMO 8 1/2" (INCLUI SUPORTE/CHASSI TIPO MESA)</v>
          </cell>
          <cell r="C5062" t="str">
            <v>UN</v>
          </cell>
          <cell r="D5062">
            <v>52326.14</v>
          </cell>
        </row>
        <row r="5063">
          <cell r="A5063">
            <v>40408</v>
          </cell>
          <cell r="B5063" t="str">
            <v>CURVA 180 GRAUS, DE PVC RIGIDO ROSCAVEL, DE 1 1/4", PARA ELETRODUTO</v>
          </cell>
          <cell r="C5063" t="str">
            <v>UN</v>
          </cell>
          <cell r="D5063">
            <v>4.3099999999999996</v>
          </cell>
        </row>
        <row r="5064">
          <cell r="A5064">
            <v>40409</v>
          </cell>
          <cell r="B5064" t="str">
            <v>CURVA 180 GRAUS, DE PVC RIGIDO ROSCAVEL, DE 1/2", PARA ELETRODUTO</v>
          </cell>
          <cell r="C5064" t="str">
            <v>UN</v>
          </cell>
          <cell r="D5064">
            <v>1.52</v>
          </cell>
        </row>
        <row r="5065">
          <cell r="A5065">
            <v>40424</v>
          </cell>
          <cell r="B5065" t="str">
            <v>CHAPA DE ACO CARBONO LAMINADO A QUENTE, QUALIDADE ESTRUTURAL, BITOLA 3/16", E =4,75 MM (37,29 KG/M2)</v>
          </cell>
          <cell r="C5065" t="str">
            <v>KG</v>
          </cell>
          <cell r="D5065">
            <v>5.49</v>
          </cell>
        </row>
        <row r="5066">
          <cell r="A5066">
            <v>40425</v>
          </cell>
          <cell r="B5066" t="str">
            <v>CHAPA DE ACO GROSSA, SAE 1020, BITOLA 1/4", E = 6,35 MM (49,85 KG/M2)</v>
          </cell>
          <cell r="C5066" t="str">
            <v>KG</v>
          </cell>
          <cell r="D5066">
            <v>5.52</v>
          </cell>
        </row>
        <row r="5067">
          <cell r="A5067">
            <v>40435</v>
          </cell>
          <cell r="B5067" t="str">
            <v>PERFURATRIZ SOBRE ESTEIRA, TORQUE MAXIMO DE 600 KGF, POTENCIA ENTRE 50 E 60 HP, DIAMETRO MAXIMO DE 10"</v>
          </cell>
          <cell r="C5067" t="str">
            <v>UN</v>
          </cell>
          <cell r="D5067">
            <v>420250</v>
          </cell>
        </row>
        <row r="5068">
          <cell r="A5068">
            <v>40436</v>
          </cell>
          <cell r="B5068" t="str">
            <v>GABIAO TIPO CAIXA, MALHA HEXAGONAL 8 X 10 CM (ZN/AL), FIO DE 2,7 MM, DIMENSOES 5,0 X 1,0 X 1,0 M (C X L X A)</v>
          </cell>
          <cell r="C5068" t="str">
            <v>M3</v>
          </cell>
          <cell r="D5068">
            <v>195.51</v>
          </cell>
        </row>
        <row r="5069">
          <cell r="A5069">
            <v>40438</v>
          </cell>
          <cell r="B5069" t="str">
            <v>GABIAO TIPO CAIXA, MALHA HEXAGONAL 8 X 10 CM (ZN/AL), FIO DE 2,7 MM, DIMENSOES 2,0 X 1,0 X 1,0 M (C X L X A)</v>
          </cell>
          <cell r="C5069" t="str">
            <v>M3</v>
          </cell>
          <cell r="D5069">
            <v>156.80000000000001</v>
          </cell>
        </row>
        <row r="5070">
          <cell r="A5070">
            <v>40439</v>
          </cell>
          <cell r="B5070" t="str">
            <v>GABIAO TIPO CAIXA, MALHA HEXAGONAL 8 X 10 CM (ZN/AL), FIO DE 2,7 MM, DIMENSOES 5,0 X 1,0 X 0,5 M (C X L X A)</v>
          </cell>
          <cell r="C5070" t="str">
            <v>M3</v>
          </cell>
          <cell r="D5070">
            <v>267.35000000000002</v>
          </cell>
        </row>
        <row r="5071">
          <cell r="A5071">
            <v>40440</v>
          </cell>
          <cell r="B5071" t="str">
            <v>GABIAO TIPO CAIXA PARA SOLO REFORCADO, MALHA HEXAGONAL 8 X 10 CM (ZN/ AL + PVC), FIO 2,7 MM, DIMENSOES 2,0 X 1,0 X 0,5 M, COM CAUDA DE 4,0 M</v>
          </cell>
          <cell r="C5071" t="str">
            <v>M3</v>
          </cell>
          <cell r="D5071">
            <v>350.67</v>
          </cell>
        </row>
        <row r="5072">
          <cell r="A5072">
            <v>40441</v>
          </cell>
          <cell r="B5072" t="str">
            <v>GABIAO TIPO CAIXA PARA SOLO REFORCADO, MALHA HEXAGONAL 8 X 10 CM (ZN/ AL + PVC), FIO 2,7 MM, DIMENSOES 2,0 X 1,0 X 1,0 M, COM CAUDA DE 4,0 M</v>
          </cell>
          <cell r="C5072" t="str">
            <v>M3</v>
          </cell>
          <cell r="D5072">
            <v>223.88</v>
          </cell>
        </row>
        <row r="5073">
          <cell r="A5073">
            <v>40449</v>
          </cell>
          <cell r="B5073" t="str">
            <v>GABIAO TIPO CAIXA TRAPEZOIDAL, MALHA HEXAGONAL 10 X 12 CM (ZN/AL + PVC) FIO 2,7 MM, FACE COM 65 GRAUS, DIMENSOES 2,0 X 1,5 X 1,0 M (C X L X A)</v>
          </cell>
          <cell r="C5073" t="str">
            <v>M3</v>
          </cell>
          <cell r="D5073">
            <v>188.21</v>
          </cell>
        </row>
        <row r="5074">
          <cell r="A5074">
            <v>40451</v>
          </cell>
          <cell r="B5074" t="str">
            <v>GABIAO MANTA (COLCHAO) MALHA HEXAGONAL 6 X 8 CM (ZN/AL + PVC), FIO 2,0 MM, DIMENSOES 5,0 X 2,0 X 0,17 M (C X L X A)</v>
          </cell>
          <cell r="C5074" t="str">
            <v>M2</v>
          </cell>
          <cell r="D5074">
            <v>70.44</v>
          </cell>
        </row>
        <row r="5075">
          <cell r="A5075">
            <v>40452</v>
          </cell>
          <cell r="B5075" t="str">
            <v>GABIAO MANTA (COLCHAO) MALHA HEXAGONAL 6 X 8 CM (ZN/AL + PVC), FIO 2,0 MM, DIMENSOES 5,0 X 2,0 X 0,30 M (C X L X A)</v>
          </cell>
          <cell r="C5075" t="str">
            <v>M2</v>
          </cell>
          <cell r="D5075">
            <v>83.59</v>
          </cell>
        </row>
        <row r="5076">
          <cell r="A5076">
            <v>40453</v>
          </cell>
          <cell r="B5076" t="str">
            <v>GABIAO MANTA (COLCHAO) MALHA HEXAGONAL 6 X 8 CM (ZN/AL + PVC), FIO 2,0 MM, DIMENSOES 5,0 X 2,0 X 0,23 M (C X L X A)</v>
          </cell>
          <cell r="C5076" t="str">
            <v>M2</v>
          </cell>
          <cell r="D5076">
            <v>76.209999999999994</v>
          </cell>
        </row>
        <row r="5077">
          <cell r="A5077">
            <v>40514</v>
          </cell>
          <cell r="B5077" t="str">
            <v>VERNIZ POLIURETANO BRILHANTE PARA MADEIRA, SEM FILTRO SOLAR, USO INTERNO E EXTERNO</v>
          </cell>
          <cell r="C5077" t="str">
            <v>L</v>
          </cell>
          <cell r="D5077">
            <v>19.72</v>
          </cell>
        </row>
        <row r="5078">
          <cell r="A5078">
            <v>40519</v>
          </cell>
          <cell r="B5078" t="str">
            <v>CORTADEIRA HIDRAULICA DE VERGALHAO, PARA ACO DE DIAMETRO ATE 50 MM, MOTOR ELETRICO TRIFASICO, POTENCIA DE 5,5 HP A 7,5 HP</v>
          </cell>
          <cell r="C5078" t="str">
            <v>UN</v>
          </cell>
          <cell r="D5078">
            <v>109659.71</v>
          </cell>
        </row>
        <row r="5079">
          <cell r="A5079">
            <v>40521</v>
          </cell>
          <cell r="B5079" t="str">
            <v>DOBRADEIRA ELETROMECANICA DE VERGALHAO, PARA ACO DE DIAMETRO ATE 1 1/2"Â, MOTOR ELETRICO TRIFASICO, POTENCIA DE 3 HP ATE 5 HP</v>
          </cell>
          <cell r="C5079" t="str">
            <v>UN</v>
          </cell>
          <cell r="D5079">
            <v>116221.65</v>
          </cell>
        </row>
        <row r="5080">
          <cell r="A5080">
            <v>40527</v>
          </cell>
          <cell r="B5080" t="str">
            <v>GUINCHO DE ALAVANCA MANUAL, CAPACIDADE DE 1,6 T, COM 20 M DE CABO DE ACO (AQUISICAO)</v>
          </cell>
          <cell r="C5080" t="str">
            <v>UN</v>
          </cell>
          <cell r="D5080">
            <v>2060.81</v>
          </cell>
        </row>
        <row r="5081">
          <cell r="A5081">
            <v>40534</v>
          </cell>
          <cell r="B5081" t="str">
            <v>MONTANTE EM BARRA CHATA ACO GALVANIZADO, *65 X 8* MM, ALTURA *1420* MM, PINTURA ELETROSTATICA, COR PRETA</v>
          </cell>
          <cell r="C5081" t="str">
            <v>UN</v>
          </cell>
          <cell r="D5081">
            <v>261.45999999999998</v>
          </cell>
        </row>
        <row r="5082">
          <cell r="A5082">
            <v>40535</v>
          </cell>
          <cell r="B5082" t="str">
            <v>PERFIL "U" SIMPLES DE ACO GALVANIZADO DOBRADO 75 X *40* MM, E = 2,65 MM</v>
          </cell>
          <cell r="C5082" t="str">
            <v>KG</v>
          </cell>
          <cell r="D5082">
            <v>4.49</v>
          </cell>
        </row>
        <row r="5083">
          <cell r="A5083">
            <v>40536</v>
          </cell>
          <cell r="B5083" t="str">
            <v>PERFIL "U" ENRIJECIDO DE ACO GALVANIZADO, DOBRADO, 150 X 60 X 20 MM, E = 3,00 MM</v>
          </cell>
          <cell r="C5083" t="str">
            <v>KG</v>
          </cell>
          <cell r="D5083">
            <v>4.49</v>
          </cell>
        </row>
        <row r="5084">
          <cell r="A5084">
            <v>40537</v>
          </cell>
          <cell r="B5084" t="str">
            <v>PERFIL "U" ENRIJECIDO DE  ACO GALVANIZADO, DOBRADO, 200 X 75 X 25 MM, E = 3,75 MM</v>
          </cell>
          <cell r="C5084" t="str">
            <v>KG</v>
          </cell>
          <cell r="D5084">
            <v>4.49</v>
          </cell>
        </row>
        <row r="5085">
          <cell r="A5085">
            <v>40547</v>
          </cell>
          <cell r="B5085" t="str">
            <v>PARAFUSO ZINCADO, AUTOBROCANTE, FLANGEADO, 4,2 X 19"</v>
          </cell>
          <cell r="C5085" t="str">
            <v>CENTO</v>
          </cell>
          <cell r="D5085">
            <v>11.99</v>
          </cell>
        </row>
        <row r="5086">
          <cell r="A5086">
            <v>40549</v>
          </cell>
          <cell r="B5086" t="str">
            <v>PARAFUSO, COMUM, ASTM A307, SEXTAVADO, DIAMETRO 1/2 (12,7 MM)</v>
          </cell>
          <cell r="C5086" t="str">
            <v>CENTO</v>
          </cell>
          <cell r="D5086">
            <v>81.39</v>
          </cell>
        </row>
        <row r="5087">
          <cell r="A5087">
            <v>40552</v>
          </cell>
          <cell r="B5087" t="str">
            <v>PARAFUSO, AUTO ATARRACHANTE, CABECA CHATA, FENDA SIMPLES, 1/4 (6,35 MM) X 25 MM</v>
          </cell>
          <cell r="C5087" t="str">
            <v>CENTO</v>
          </cell>
          <cell r="D5087">
            <v>20.56</v>
          </cell>
        </row>
        <row r="5088">
          <cell r="A5088">
            <v>40555</v>
          </cell>
          <cell r="B5088" t="str">
            <v>GUARNICAO/MOLDURA DE ACABAMENTO PARA ESQUADRIA DE ALUMINIO ANODIZADO NATURAL, PARA 1 FACE (COLETADO CAIXA)</v>
          </cell>
          <cell r="C5088" t="str">
            <v>M</v>
          </cell>
          <cell r="D5088">
            <v>40.409999999999997</v>
          </cell>
        </row>
        <row r="5089">
          <cell r="A5089">
            <v>40568</v>
          </cell>
          <cell r="B5089" t="str">
            <v>PREGO DE ACO POLIDO COM CABECA 22 X 48 (4 1/4 X 5)</v>
          </cell>
          <cell r="C5089" t="str">
            <v>KG</v>
          </cell>
          <cell r="D5089">
            <v>8.0299999999999994</v>
          </cell>
        </row>
        <row r="5090">
          <cell r="A5090">
            <v>40571</v>
          </cell>
          <cell r="B5090" t="str">
            <v>PAPEL VEGETAL, OFICIO, 90/95 G</v>
          </cell>
          <cell r="C5090" t="str">
            <v>FL</v>
          </cell>
          <cell r="D5090">
            <v>0.4</v>
          </cell>
        </row>
        <row r="5091">
          <cell r="A5091">
            <v>40581</v>
          </cell>
          <cell r="B5091" t="str">
            <v>PISO DE CONCRETO - MODELO BLOCO UNIEURO 2 FUROS/PISOGRAMA/CONCREGRAMA, *35 CM X 25* CM, E =  *6* CM, COR NATURAL (COLETADO CAIXA)</v>
          </cell>
          <cell r="C5091" t="str">
            <v>M2</v>
          </cell>
          <cell r="D5091">
            <v>32.79</v>
          </cell>
        </row>
        <row r="5092">
          <cell r="A5092">
            <v>40582</v>
          </cell>
          <cell r="B5092" t="str">
            <v>PISO DE CONCRETO - MODELO BLOCO UNIEURO 2 FUROS/PISOGRAMA/CONCREGRAMA, *35 X 25* CM, E = *8* CM, COR NATURAL (COLETADO CAIXA)</v>
          </cell>
          <cell r="C5092" t="str">
            <v>M2</v>
          </cell>
          <cell r="D5092">
            <v>36.89</v>
          </cell>
        </row>
        <row r="5093">
          <cell r="A5093">
            <v>40585</v>
          </cell>
          <cell r="B5093" t="str">
            <v>PISO INTERTRAVADO DE CONCRETO - MODELO RETANGULAR/TIJOLINHO/PAVER/HOLANDES/PARALELEPIPEDO, 20 CM X 10 CM, E = 10 CM, RESISTENCIA DE 35 MPA (NBR 9781), COR NATURAL (COLETADO CAIXA)</v>
          </cell>
          <cell r="C5093" t="str">
            <v>M2</v>
          </cell>
          <cell r="D5093">
            <v>45.09</v>
          </cell>
        </row>
        <row r="5094">
          <cell r="A5094">
            <v>40588</v>
          </cell>
          <cell r="B5094" t="str">
            <v>PISO INTERTRAVADO DE CONCRETO - MODELO ONDA/16 FACES/UNISTEIN/PAVIS, *22 CM X *11 CM, E = 10 CM, RESISTENCIA DE 35 MPA (NBR 9781), COR NATURAL (COLETADO CAIXA)</v>
          </cell>
          <cell r="C5094" t="str">
            <v>M2</v>
          </cell>
          <cell r="D5094">
            <v>46.88</v>
          </cell>
        </row>
        <row r="5095">
          <cell r="A5095">
            <v>40596</v>
          </cell>
          <cell r="B5095" t="str">
            <v>AGREGADO RECICLADO (RCD), CLASSE A CINZA, TIPO RACHAO RECICLADO (COLETADO CAIXA)</v>
          </cell>
          <cell r="C5095" t="str">
            <v>M3</v>
          </cell>
          <cell r="D5095">
            <v>25.99</v>
          </cell>
        </row>
        <row r="5096">
          <cell r="A5096">
            <v>40598</v>
          </cell>
          <cell r="B5096" t="str">
            <v>PERFIL UDC ("U" DOBRADO DE CHAPA) SIMPLES DE ACO LAMINADO, GALVANIZADO, ASTM A36, 127 X 50 MM, E= 3 MM</v>
          </cell>
          <cell r="C5096" t="str">
            <v>KG</v>
          </cell>
          <cell r="D5096">
            <v>4.49</v>
          </cell>
        </row>
        <row r="5097">
          <cell r="A5097">
            <v>40607</v>
          </cell>
          <cell r="B5097" t="str">
            <v>CANOPLA ACABAMENTO CROMADO PARA INSTALACAO DE SPRINKLER, SOB FORRO, 15 MM</v>
          </cell>
          <cell r="C5097" t="str">
            <v>UN</v>
          </cell>
          <cell r="D5097">
            <v>3.92</v>
          </cell>
        </row>
        <row r="5098">
          <cell r="A5098">
            <v>40609</v>
          </cell>
          <cell r="B5098" t="str">
            <v>TORRE METALICA COMPLETA PARA UMA CARGA DE 8 TF (80 KN)  E PE DIREITO DE 6 M, INCLUINDO MODULOS , DIAGONAIS, SAPATAS E FORCADOS (LOCACAO) (COLETADO CAIXA)</v>
          </cell>
          <cell r="C5098" t="str">
            <v>MES</v>
          </cell>
          <cell r="D5098">
            <v>151.93</v>
          </cell>
        </row>
        <row r="5099">
          <cell r="A5099">
            <v>40610</v>
          </cell>
          <cell r="B5099" t="str">
            <v>VIGA DE ESCORAMAENTO H20, DE MADEIRA, PESO DE 5,00 A 5,20 KG/M, COM EXTREMIDADES PLASTICAS (COLETADO CAIXA)</v>
          </cell>
          <cell r="C5099" t="str">
            <v>M</v>
          </cell>
          <cell r="D5099">
            <v>27.69</v>
          </cell>
        </row>
        <row r="5100">
          <cell r="A5100">
            <v>40623</v>
          </cell>
          <cell r="B5100" t="str">
            <v>CHAPA PARA EMENDA DE VIGA, EM ACO GROSSO, QUALIDADE ESTRUTURAL, BITOLA 3/16, E=4,75 MM, 4 FUROS, LARGURA 45 MM, COMPRIMENTO 500 MM</v>
          </cell>
          <cell r="C5100" t="str">
            <v>PAR</v>
          </cell>
          <cell r="D5100">
            <v>34.85</v>
          </cell>
        </row>
        <row r="5101">
          <cell r="A5101">
            <v>40624</v>
          </cell>
          <cell r="B5101" t="str">
            <v>TUBO ACO PRETO SEM COSTURA 1 1/2", E= *3,68 MM, SCHEDULE 40, 4,05 KG/M</v>
          </cell>
          <cell r="C5101" t="str">
            <v>M</v>
          </cell>
          <cell r="D5101">
            <v>33.32</v>
          </cell>
        </row>
        <row r="5102">
          <cell r="A5102">
            <v>40626</v>
          </cell>
          <cell r="B5102" t="str">
            <v>TUBO ACO GALVANIZADO COM COSTURA, CLASSE MEDIA, DN 1", E = 3,38 MM, PESO 2,50 KG/M (NBR 5580)</v>
          </cell>
          <cell r="C5102" t="str">
            <v>M</v>
          </cell>
          <cell r="D5102">
            <v>14.75</v>
          </cell>
        </row>
        <row r="5103">
          <cell r="A5103">
            <v>40635</v>
          </cell>
          <cell r="B5103" t="str">
            <v>ESCAVADEIRA HIDRAULICA SOBRE ESTEIRA, COM GARRA GIRATORIA DE MANDIBULAS, PESO OPERACIONAL ENTRE 22,00 E 25,50 TON, POTENCIA LIQUIDA ENTRE 150 E 160 HP</v>
          </cell>
          <cell r="C5103" t="str">
            <v>UN</v>
          </cell>
          <cell r="D5103">
            <v>480737.3</v>
          </cell>
        </row>
        <row r="5104">
          <cell r="A5104">
            <v>40636</v>
          </cell>
          <cell r="B5104" t="str">
            <v>ESCAVADEIRA HIDRAULICA SOBRE ESTEIRAS, CAPACIDADE DA CACAMBA ENTRE 1,20 E 1,50 M3, PESO OPERACIONAL ENTRE 20,00 E 22,00 TON, POTENCIA LIQUIDA ENTRE 150 E 155 HP, EQUIPADA COM CLAMSHELL</v>
          </cell>
          <cell r="C5104" t="str">
            <v>UN</v>
          </cell>
          <cell r="D5104">
            <v>462799.8</v>
          </cell>
        </row>
        <row r="5105">
          <cell r="A5105">
            <v>40637</v>
          </cell>
          <cell r="B5105" t="str">
            <v>MAQUINA DEMARCADORA DE FAIXA DE TRAFEGO A FRIO, AUTOPROPELIDA, MOTOR DIESEL 38 HP</v>
          </cell>
          <cell r="C5105" t="str">
            <v>UN</v>
          </cell>
          <cell r="D5105">
            <v>444393.8</v>
          </cell>
        </row>
        <row r="5106">
          <cell r="A5106">
            <v>40647</v>
          </cell>
          <cell r="B5106" t="str">
            <v>PISO INDUSTRIAL EM CONCRETO ARMADO DE ACABAMENTO POLIDO, ESPESSURA 12 CM (CIMENTO QUEIMADO)</v>
          </cell>
          <cell r="C5106" t="str">
            <v>M2</v>
          </cell>
          <cell r="D5106">
            <v>121.52</v>
          </cell>
        </row>
        <row r="5107">
          <cell r="A5107">
            <v>40648</v>
          </cell>
          <cell r="B5107" t="str">
            <v>PISO EPOXI AUTONIVELANTE, ESPESSURA *4* MM (INCLUSO EXECUCAO)</v>
          </cell>
          <cell r="C5107" t="str">
            <v>M2</v>
          </cell>
          <cell r="D5107">
            <v>148.80000000000001</v>
          </cell>
        </row>
        <row r="5108">
          <cell r="A5108">
            <v>40649</v>
          </cell>
          <cell r="B5108" t="str">
            <v>PISO EPOXI MULTILAYER, ESPESSURA *2* MM (INCLUSO EXECUCAO)</v>
          </cell>
          <cell r="C5108" t="str">
            <v>M2</v>
          </cell>
          <cell r="D5108">
            <v>86.67</v>
          </cell>
        </row>
        <row r="5109">
          <cell r="A5109">
            <v>40650</v>
          </cell>
          <cell r="B5109" t="str">
            <v>PISO FULGET (GRANITO LAVADO) EM PLACAS DE *40 X 40* CM (SEM COLOCACAO)</v>
          </cell>
          <cell r="C5109" t="str">
            <v>M2</v>
          </cell>
          <cell r="D5109">
            <v>111.6</v>
          </cell>
        </row>
        <row r="5110">
          <cell r="A5110">
            <v>40651</v>
          </cell>
          <cell r="B5110" t="str">
            <v>PISO FULGET (GRANITO LAVADO) EM PLACAS DE *75 X 75* CM (SEM COLOCACAO)</v>
          </cell>
          <cell r="C5110" t="str">
            <v>M2</v>
          </cell>
          <cell r="D5110">
            <v>205.84</v>
          </cell>
        </row>
        <row r="5111">
          <cell r="A5111">
            <v>40652</v>
          </cell>
          <cell r="B5111" t="str">
            <v>PISO FULGET (GRANITO LAVADO) MOLDADO IN LOCO (INCLUSO EXECUCAO)</v>
          </cell>
          <cell r="C5111" t="str">
            <v>M2</v>
          </cell>
          <cell r="D5111">
            <v>110.36</v>
          </cell>
        </row>
        <row r="5112">
          <cell r="A5112">
            <v>40653</v>
          </cell>
          <cell r="B5112" t="str">
            <v>PISO KORODUR (INCLUSO EXECUCAO)</v>
          </cell>
          <cell r="C5112" t="str">
            <v>M2</v>
          </cell>
          <cell r="D5112">
            <v>93</v>
          </cell>
        </row>
        <row r="5113">
          <cell r="A5113">
            <v>40654</v>
          </cell>
          <cell r="B5113" t="str">
            <v>PISO URETANO, VERSAO REVESTIMENTO AUTONIVELANTE, ESPESSURA VARIÁVEL DE 3 A 4 MM (INCLUSO EXECUCAO)</v>
          </cell>
          <cell r="C5113" t="str">
            <v>M2</v>
          </cell>
          <cell r="D5113">
            <v>144.46</v>
          </cell>
        </row>
        <row r="5114">
          <cell r="A5114">
            <v>40659</v>
          </cell>
          <cell r="B5114"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5114" t="str">
            <v>M2</v>
          </cell>
          <cell r="D5114">
            <v>408.88</v>
          </cell>
        </row>
        <row r="5115">
          <cell r="A5115">
            <v>40660</v>
          </cell>
          <cell r="B5115"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5115" t="str">
            <v>M2</v>
          </cell>
          <cell r="D5115">
            <v>518.21</v>
          </cell>
        </row>
        <row r="5116">
          <cell r="A5116">
            <v>40661</v>
          </cell>
          <cell r="B5116"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5116" t="str">
            <v>M2</v>
          </cell>
          <cell r="D5116">
            <v>318.61</v>
          </cell>
        </row>
        <row r="5117">
          <cell r="A5117">
            <v>40662</v>
          </cell>
          <cell r="B5117" t="str">
            <v>JANELA BASCULANTE EM MADEIRA PINUS/ EUCALIPTO/ TAUARI/ VIROLA OU EQUIVALENTE DA REGIAO, *60 X 60*, CAIXA DO BATENTE/ MARCO E = *10* CM, 2 BASCULAS PARA VIDRO, COM FERRAGENS (SEM VIDRO, SEM GUARNICAO/ALIZAR E SEM ACABAMENTO)</v>
          </cell>
          <cell r="C5117" t="str">
            <v>UN</v>
          </cell>
          <cell r="D5117">
            <v>104.03</v>
          </cell>
        </row>
        <row r="5118">
          <cell r="A5118">
            <v>40664</v>
          </cell>
          <cell r="B5118" t="str">
            <v>PERFIL CARTOLA DE ACO GALVANIZADO, *20 X 30 X 10* MM, E =  0,8 MM</v>
          </cell>
          <cell r="C5118" t="str">
            <v>KG</v>
          </cell>
          <cell r="D5118">
            <v>3.86</v>
          </cell>
        </row>
        <row r="5119">
          <cell r="A5119">
            <v>40675</v>
          </cell>
          <cell r="B5119" t="str">
            <v>ASSENTAMENTO DE PEITORIL COM ARGAMASSA DE CIMENTO COLANTE</v>
          </cell>
          <cell r="C5119" t="str">
            <v>M</v>
          </cell>
          <cell r="D5119">
            <v>3.65</v>
          </cell>
        </row>
        <row r="5120">
          <cell r="A5120">
            <v>40678</v>
          </cell>
          <cell r="B5120" t="str">
            <v>PORTA EM FERRO QUADRICULADO PARA ABRIGO DE MEDIDORES E BOTIJOES, DE AB RIR, COM GUARNICOES</v>
          </cell>
          <cell r="C5120" t="str">
            <v>M2</v>
          </cell>
          <cell r="D5120">
            <v>283.48</v>
          </cell>
        </row>
        <row r="5121">
          <cell r="A5121">
            <v>40703</v>
          </cell>
          <cell r="B5121" t="str">
            <v>MARTELO DEMOLIDOR ELETRICO, COM POTENCIA DE 2.000 W, FREQUENCIA DE 1.000 IMPACTOS POR MINUTO, FORÇA DE IMPACTO ENTRE 60 E 65 J, PESO DE 30 KG</v>
          </cell>
          <cell r="C5121" t="str">
            <v>UN</v>
          </cell>
          <cell r="D5121">
            <v>7770.17</v>
          </cell>
        </row>
        <row r="5122">
          <cell r="A5122">
            <v>40706</v>
          </cell>
          <cell r="B5122" t="str">
            <v>TELA DE ARAME GALV REVESTIDO EM PVC, QUADRANGULAR / LOSANGULAR,  FIO 1,24 MM (18 BWG), BITOLA = *1,9* MM, MALHA  1,9 X 1,9  CM, H = 2 M</v>
          </cell>
          <cell r="C5122" t="str">
            <v>M2</v>
          </cell>
          <cell r="D5122">
            <v>36.97</v>
          </cell>
        </row>
        <row r="5123">
          <cell r="A5123">
            <v>40707</v>
          </cell>
          <cell r="B5123" t="str">
            <v>TELA DE ARAME GALV REVESTIDO EM PVC, QUADRANGULAR/LOSANGULAR, FIO 2,77 MM (12 BWG), MALHA 3 X 3 CM, H = 2 M</v>
          </cell>
          <cell r="C5123" t="str">
            <v>M2</v>
          </cell>
          <cell r="D5123">
            <v>73.48</v>
          </cell>
        </row>
        <row r="5124">
          <cell r="A5124">
            <v>40729</v>
          </cell>
          <cell r="B5124" t="str">
            <v>VALVULA DESCARGA 1.1/2" COM REGISTRO, ACABAMENTO EM METAL CROMADO - FO RNECIMENTO E INSTALACAO</v>
          </cell>
          <cell r="C5124" t="str">
            <v>UN</v>
          </cell>
          <cell r="D5124">
            <v>150.63999999999999</v>
          </cell>
        </row>
        <row r="5125">
          <cell r="A5125">
            <v>40780</v>
          </cell>
          <cell r="B5125" t="str">
            <v>REGULARIZAÇÃO DE SUPERFICIE DE CONCRETO APARENTE</v>
          </cell>
          <cell r="C5125" t="str">
            <v>M2</v>
          </cell>
          <cell r="D5125">
            <v>8.1999999999999993</v>
          </cell>
        </row>
        <row r="5126">
          <cell r="A5126">
            <v>40789</v>
          </cell>
          <cell r="B5126" t="str">
            <v>PERFURATRIZ MANUAL, TORQUE MAXIMO 83 N.M, POTENCIA 5 CV, COM DIAMETRO MAXIMO 4" (NAO INCLUI SUPORTE / CHASSI)</v>
          </cell>
          <cell r="C5126" t="str">
            <v>UN</v>
          </cell>
          <cell r="D5126">
            <v>7540.73</v>
          </cell>
        </row>
        <row r="5127">
          <cell r="A5127">
            <v>40791</v>
          </cell>
          <cell r="B5127" t="str">
            <v>PERFURATRIZ MANUAL, TORQUE MAXIMO 83 N.M, POTENCIA 5 CV, COM DIAMETRO MAXIMO 4", PARA SOLO GRAMPEADO (INCLUI SUPORTE OU CHASSI TIPO MESA)</v>
          </cell>
          <cell r="C5127" t="str">
            <v>UN</v>
          </cell>
          <cell r="D5127">
            <v>23605.77</v>
          </cell>
        </row>
        <row r="5128">
          <cell r="A5128">
            <v>40805</v>
          </cell>
          <cell r="B5128" t="str">
            <v>DESENHISTA DETALHISTA (MENSALISTA)</v>
          </cell>
          <cell r="C5128" t="str">
            <v>MES</v>
          </cell>
          <cell r="D5128">
            <v>2234.67</v>
          </cell>
        </row>
        <row r="5129">
          <cell r="A5129">
            <v>40806</v>
          </cell>
          <cell r="B5129" t="str">
            <v>DESENHISTA COPISTA (MENSALISTA)</v>
          </cell>
          <cell r="C5129" t="str">
            <v>MES</v>
          </cell>
          <cell r="D5129">
            <v>1837.37</v>
          </cell>
        </row>
        <row r="5130">
          <cell r="A5130">
            <v>40807</v>
          </cell>
          <cell r="B5130" t="str">
            <v>DESENHISTA PROJETISTA (MENSALISTA)</v>
          </cell>
          <cell r="C5130" t="str">
            <v>MES</v>
          </cell>
          <cell r="D5130">
            <v>3340.39</v>
          </cell>
        </row>
        <row r="5131">
          <cell r="A5131">
            <v>40808</v>
          </cell>
          <cell r="B5131" t="str">
            <v>DESENHISTA TECNICO AUXILIAR (MENSALISTA)</v>
          </cell>
          <cell r="C5131" t="str">
            <v>MES</v>
          </cell>
          <cell r="D5131">
            <v>1814.62</v>
          </cell>
        </row>
        <row r="5132">
          <cell r="A5132">
            <v>40809</v>
          </cell>
          <cell r="B5132" t="str">
            <v>ALMOXARIFE (MENSALISTA)</v>
          </cell>
          <cell r="C5132" t="str">
            <v>MES</v>
          </cell>
          <cell r="D5132">
            <v>2161.0700000000002</v>
          </cell>
        </row>
        <row r="5133">
          <cell r="A5133">
            <v>40810</v>
          </cell>
          <cell r="B5133" t="str">
            <v>APONTADOR OU APROPRIADOR (MENSALISTA)</v>
          </cell>
          <cell r="C5133" t="str">
            <v>MES</v>
          </cell>
          <cell r="D5133">
            <v>2041.67</v>
          </cell>
        </row>
        <row r="5134">
          <cell r="A5134">
            <v>40811</v>
          </cell>
          <cell r="B5134" t="str">
            <v>ENGENHEIRO CIVIL DE OBRA JUNIOR (MENSALISTA)</v>
          </cell>
          <cell r="C5134" t="str">
            <v>MES</v>
          </cell>
          <cell r="D5134">
            <v>11374.08</v>
          </cell>
        </row>
        <row r="5135">
          <cell r="A5135">
            <v>40812</v>
          </cell>
          <cell r="B5135" t="str">
            <v>AUXILIAR DE ESCRITORIO (MENSALISTA)</v>
          </cell>
          <cell r="C5135" t="str">
            <v>MES</v>
          </cell>
          <cell r="D5135">
            <v>2019.84</v>
          </cell>
        </row>
        <row r="5136">
          <cell r="A5136">
            <v>40813</v>
          </cell>
          <cell r="B5136" t="str">
            <v>ENGENHEIRO CIVIL DE OBRA PLENO (MENSALISTA)</v>
          </cell>
          <cell r="C5136" t="str">
            <v>MES</v>
          </cell>
          <cell r="D5136">
            <v>14325.13</v>
          </cell>
        </row>
        <row r="5137">
          <cell r="A5137">
            <v>40814</v>
          </cell>
          <cell r="B5137" t="str">
            <v>ENGENHEIRO CIVIL DE OBRA SENIOR (MENSALISTA)</v>
          </cell>
          <cell r="C5137" t="str">
            <v>MES</v>
          </cell>
          <cell r="D5137">
            <v>18817.939999999999</v>
          </cell>
        </row>
        <row r="5138">
          <cell r="A5138">
            <v>40815</v>
          </cell>
          <cell r="B5138" t="str">
            <v>ARQUITETO JUNIOR (MENSALISTA)</v>
          </cell>
          <cell r="C5138" t="str">
            <v>MES</v>
          </cell>
          <cell r="D5138">
            <v>10750.09</v>
          </cell>
        </row>
        <row r="5139">
          <cell r="A5139">
            <v>40816</v>
          </cell>
          <cell r="B5139" t="str">
            <v>ARQUITETO PLENO (MENSALISTA)</v>
          </cell>
          <cell r="C5139" t="str">
            <v>MES</v>
          </cell>
          <cell r="D5139">
            <v>12336</v>
          </cell>
        </row>
        <row r="5140">
          <cell r="A5140">
            <v>40817</v>
          </cell>
          <cell r="B5140" t="str">
            <v>ARQUITETO SENIOR (MENSALISTA)</v>
          </cell>
          <cell r="C5140" t="str">
            <v>MES</v>
          </cell>
          <cell r="D5140">
            <v>14615.04</v>
          </cell>
        </row>
        <row r="5141">
          <cell r="A5141">
            <v>40818</v>
          </cell>
          <cell r="B5141" t="str">
            <v>ENCARREGADO GERAL DE OBRAS (MENSALISTA)</v>
          </cell>
          <cell r="C5141" t="str">
            <v>MES</v>
          </cell>
          <cell r="D5141">
            <v>2893.7</v>
          </cell>
        </row>
        <row r="5142">
          <cell r="A5142">
            <v>40819</v>
          </cell>
          <cell r="B5142" t="str">
            <v>MESTRE DE OBRAS (MENSALISTA)</v>
          </cell>
          <cell r="C5142" t="str">
            <v>MES</v>
          </cell>
          <cell r="D5142">
            <v>4822.84</v>
          </cell>
        </row>
        <row r="5143">
          <cell r="A5143">
            <v>40820</v>
          </cell>
          <cell r="B5143" t="str">
            <v>TOPOGRAFO (MENSALISTA)</v>
          </cell>
          <cell r="C5143" t="str">
            <v>MES</v>
          </cell>
          <cell r="D5143">
            <v>2161.0700000000002</v>
          </cell>
        </row>
        <row r="5144">
          <cell r="A5144">
            <v>40839</v>
          </cell>
          <cell r="B5144" t="str">
            <v>PARAFUSO, ASTM A307 - GRAU A, SEXTAVADO, ZINCADO, DIAMETRO 3/8 X 1 (9,52 MM X 25,4 MM)</v>
          </cell>
          <cell r="C5144" t="str">
            <v>CENTO</v>
          </cell>
          <cell r="D5144">
            <v>49.69</v>
          </cell>
        </row>
        <row r="5145">
          <cell r="A5145">
            <v>40841</v>
          </cell>
          <cell r="B5145" t="str">
            <v>ABRACADEIRA P/POCOS PROFUNDOS</v>
          </cell>
          <cell r="C5145" t="str">
            <v>UN</v>
          </cell>
          <cell r="D5145">
            <v>92.83</v>
          </cell>
        </row>
        <row r="5146">
          <cell r="A5146">
            <v>40861</v>
          </cell>
          <cell r="B5146" t="str">
            <v>TRANSPORTE - MENSALISTA (ENCARGOS COMPLEMENTARES) (COLETADO CAIXA)</v>
          </cell>
          <cell r="C5146" t="str">
            <v>MES</v>
          </cell>
          <cell r="D5146">
            <v>113.44</v>
          </cell>
        </row>
        <row r="5147">
          <cell r="A5147">
            <v>40862</v>
          </cell>
          <cell r="B5147" t="str">
            <v>ALIMENTACAO - MENSALISTA (ENCARGOS COMPLEMENTARES) (COLETADO CAIXA)</v>
          </cell>
          <cell r="C5147" t="str">
            <v>MES</v>
          </cell>
          <cell r="D5147">
            <v>405.95</v>
          </cell>
        </row>
        <row r="5148">
          <cell r="A5148">
            <v>40863</v>
          </cell>
          <cell r="B5148" t="str">
            <v>EXAMES - MENSALISTA (ENCARGOS COMPLEMENTARES (COLETADO CAIXA)</v>
          </cell>
          <cell r="C5148" t="str">
            <v>MES</v>
          </cell>
          <cell r="D5148">
            <v>63.93</v>
          </cell>
        </row>
        <row r="5149">
          <cell r="A5149">
            <v>40864</v>
          </cell>
          <cell r="B5149" t="str">
            <v>SEGURO - MENSALISTA (ENCARGOS COMPLEMENTARES) (COLETADO CAIXA)</v>
          </cell>
          <cell r="C5149" t="str">
            <v>MES</v>
          </cell>
          <cell r="D5149">
            <v>12.97</v>
          </cell>
        </row>
        <row r="5150">
          <cell r="A5150">
            <v>40865</v>
          </cell>
          <cell r="B5150" t="str">
            <v>TELHA DE CONCRETO TIPO CLASSICA, COR CINZA, COMPRIMENTO DE *42* CM, RENDIMENTO DE *10* TELHAS/M2 (COLETADO CAIXA)</v>
          </cell>
          <cell r="C5150" t="str">
            <v>UN</v>
          </cell>
          <cell r="D5150">
            <v>2.2200000000000002</v>
          </cell>
        </row>
        <row r="5151">
          <cell r="A5151">
            <v>40866</v>
          </cell>
          <cell r="B5151" t="str">
            <v>CUMEEIRA PARA TELHA DE CONCRETO, PARA 2 AGUAS DE TELHADO, COR CINZA, RENDIMENTO DE *3* TELHAS/M (COLETADO CAIXA)</v>
          </cell>
          <cell r="C5151" t="str">
            <v>UN</v>
          </cell>
          <cell r="D5151">
            <v>6.4</v>
          </cell>
        </row>
        <row r="5152">
          <cell r="A5152">
            <v>40867</v>
          </cell>
          <cell r="B5152" t="str">
            <v>TELHA DE ALUMINIO COM ISOLAMENTO TERMOACUSTICO EM ESPUMA RIGIDA DE POLIURETANO (PU) INJETADO, E = 30 MM, DENSIDADE 35 KG/M3, COM DUAS FACES TRAPEZOIDAIS (NAO INCLUI ACESSORIOS DE FIXACAO) (COLETADO CAIXA)</v>
          </cell>
          <cell r="C5152" t="str">
            <v>M2</v>
          </cell>
          <cell r="D5152">
            <v>85.05</v>
          </cell>
        </row>
        <row r="5153">
          <cell r="A5153">
            <v>40868</v>
          </cell>
          <cell r="B5153" t="str">
            <v>FELTRO EM LA DE ROCHA, 1 FACE REVESTIDA COM FILME DE POLIPROPILENO, EM ROLO, DENSIDADE = 32 KG/M3, E=*50* MM (COLETADO CAIXA)</v>
          </cell>
          <cell r="C5153" t="str">
            <v>M2</v>
          </cell>
          <cell r="D5153">
            <v>198.98</v>
          </cell>
        </row>
        <row r="5154">
          <cell r="A5154">
            <v>40869</v>
          </cell>
          <cell r="B5154" t="str">
            <v>CALHA QUADRADA DE CHAPA DE ACO GALVANIZADA NUM 24, CORTE 33 CM (COLETADO CAIXA)</v>
          </cell>
          <cell r="C5154" t="str">
            <v>M</v>
          </cell>
          <cell r="D5154">
            <v>23.83</v>
          </cell>
        </row>
        <row r="5155">
          <cell r="A5155">
            <v>40870</v>
          </cell>
          <cell r="B5155" t="str">
            <v>CALHA QUADRADA DE CHAPA DE ACO GALVANIZADA NUM 24, CORTE 50 CM (COLETADO CAIXA)</v>
          </cell>
          <cell r="C5155" t="str">
            <v>M</v>
          </cell>
          <cell r="D5155">
            <v>34.950000000000003</v>
          </cell>
        </row>
        <row r="5156">
          <cell r="A5156">
            <v>40871</v>
          </cell>
          <cell r="B5156" t="str">
            <v>CALHA QUADRADA DE CHAPA DE ACO GALVANIZADA NUM 24, CORTE 100 CM (COLETADO CAIXA)</v>
          </cell>
          <cell r="C5156" t="str">
            <v>M</v>
          </cell>
          <cell r="D5156">
            <v>66.84</v>
          </cell>
        </row>
        <row r="5157">
          <cell r="A5157">
            <v>40872</v>
          </cell>
          <cell r="B5157" t="str">
            <v>RUFO INTERNO/EXTERNO DE CHAPA DE ACO GALVANIZADA NUM 24, CORTE 25 CM (COLETADO CAIXA)</v>
          </cell>
          <cell r="C5157" t="str">
            <v>M</v>
          </cell>
          <cell r="D5157">
            <v>15.91</v>
          </cell>
        </row>
        <row r="5158">
          <cell r="A5158">
            <v>40874</v>
          </cell>
          <cell r="B5158" t="str">
            <v>GANCHO L COM ROSCA PARA FIXAR TELHA EM MADEIRA 5/16" X 350 MM (COLETADO CAIXA)</v>
          </cell>
          <cell r="C5158" t="str">
            <v>UN</v>
          </cell>
          <cell r="D5158">
            <v>2.04</v>
          </cell>
        </row>
        <row r="5159">
          <cell r="A5159">
            <v>40875</v>
          </cell>
          <cell r="B5159" t="str">
            <v>GRAMPO 80,  EM ACO GALVANIZADO, 12,9 X 14 MM (L X A) (COLETADO CAIXA)</v>
          </cell>
          <cell r="C5159" t="str">
            <v>MIL</v>
          </cell>
          <cell r="D5159">
            <v>2.88</v>
          </cell>
        </row>
        <row r="5160">
          <cell r="A5160">
            <v>40877</v>
          </cell>
          <cell r="B5160" t="str">
            <v>MANTA ALUMINIZADA NAS DUAS FACES, PARA SUBCOBERTURA, E = *2* MM (COLETADO CAIXA)</v>
          </cell>
          <cell r="C5160" t="str">
            <v>M2</v>
          </cell>
          <cell r="D5160">
            <v>7.13</v>
          </cell>
        </row>
        <row r="5161">
          <cell r="A5161">
            <v>40878</v>
          </cell>
          <cell r="B5161" t="str">
            <v>FITA ADESIVA ALUMINIZADA PARA INSTALACAO DE MANTAS DE SUBCOBERTURA, L = *5* CM (COLETADO CAIXA)</v>
          </cell>
          <cell r="C5161" t="str">
            <v>M</v>
          </cell>
          <cell r="D5161">
            <v>0.31</v>
          </cell>
        </row>
        <row r="5162">
          <cell r="A5162">
            <v>40905</v>
          </cell>
          <cell r="B5162" t="str">
            <v>VERNIZ SINTETICO EM MADEIRA, DUAS DEMAOS</v>
          </cell>
          <cell r="C5162" t="str">
            <v>M2</v>
          </cell>
          <cell r="D5162">
            <v>17.45</v>
          </cell>
        </row>
        <row r="5163">
          <cell r="A5163">
            <v>40908</v>
          </cell>
          <cell r="B5163" t="str">
            <v>AUXILIAR DE ALMOXARIFE (MENSALISTA)</v>
          </cell>
          <cell r="C5163" t="str">
            <v>MES</v>
          </cell>
          <cell r="D5163">
            <v>1623.65</v>
          </cell>
        </row>
        <row r="5164">
          <cell r="A5164">
            <v>40909</v>
          </cell>
          <cell r="B5164" t="str">
            <v>AJUDANTE DE SERRALHEIRO (MENSALISTA)</v>
          </cell>
          <cell r="C5164" t="str">
            <v>MES</v>
          </cell>
          <cell r="D5164">
            <v>1535.83</v>
          </cell>
        </row>
        <row r="5165">
          <cell r="A5165">
            <v>40910</v>
          </cell>
          <cell r="B5165" t="str">
            <v>SERRALHEIRO (MENSALISTA)</v>
          </cell>
          <cell r="C5165" t="str">
            <v>MES</v>
          </cell>
          <cell r="D5165">
            <v>2042.01</v>
          </cell>
        </row>
        <row r="5166">
          <cell r="A5166">
            <v>40911</v>
          </cell>
          <cell r="B5166" t="str">
            <v>ARMADOR (MENSALISTA)</v>
          </cell>
          <cell r="C5166" t="str">
            <v>MES</v>
          </cell>
          <cell r="D5166">
            <v>2161.0700000000002</v>
          </cell>
        </row>
        <row r="5167">
          <cell r="A5167">
            <v>40912</v>
          </cell>
          <cell r="B5167" t="str">
            <v>AJUDANTE DE ARMADOR (MENSALISTA)</v>
          </cell>
          <cell r="C5167" t="str">
            <v>MES</v>
          </cell>
          <cell r="D5167">
            <v>1623.65</v>
          </cell>
        </row>
        <row r="5168">
          <cell r="A5168">
            <v>40913</v>
          </cell>
          <cell r="B5168" t="str">
            <v>CARPINTEIRO AUXILIAR (MENSALISTA)</v>
          </cell>
          <cell r="C5168" t="str">
            <v>MES</v>
          </cell>
          <cell r="D5168">
            <v>1328.95</v>
          </cell>
        </row>
        <row r="5169">
          <cell r="A5169">
            <v>40914</v>
          </cell>
          <cell r="B5169" t="str">
            <v>CARPINTEIRO DE FORMAS (MENSALISTA)</v>
          </cell>
          <cell r="C5169" t="str">
            <v>MES</v>
          </cell>
          <cell r="D5169">
            <v>2161.0700000000002</v>
          </cell>
        </row>
        <row r="5170">
          <cell r="A5170">
            <v>40915</v>
          </cell>
          <cell r="B5170" t="str">
            <v>CARPINTEIRO DE ESQUADRIAS (MENSALISTA)</v>
          </cell>
          <cell r="C5170" t="str">
            <v>MES</v>
          </cell>
          <cell r="D5170">
            <v>2129.4299999999998</v>
          </cell>
        </row>
        <row r="5171">
          <cell r="A5171">
            <v>40916</v>
          </cell>
          <cell r="B5171" t="str">
            <v>MARCENEIRO (MENSALISTA)</v>
          </cell>
          <cell r="C5171" t="str">
            <v>MES</v>
          </cell>
          <cell r="D5171">
            <v>1941.77</v>
          </cell>
        </row>
        <row r="5172">
          <cell r="A5172">
            <v>40918</v>
          </cell>
          <cell r="B5172" t="str">
            <v>ELETRICISTA (MENSALISTA)</v>
          </cell>
          <cell r="C5172" t="str">
            <v>MES</v>
          </cell>
          <cell r="D5172">
            <v>2234.67</v>
          </cell>
        </row>
        <row r="5173">
          <cell r="A5173">
            <v>40919</v>
          </cell>
          <cell r="B5173" t="str">
            <v>AJUDANTE DE ELETRICISTA (MENSALISTA)</v>
          </cell>
          <cell r="C5173" t="str">
            <v>MES</v>
          </cell>
          <cell r="D5173">
            <v>1601.26</v>
          </cell>
        </row>
        <row r="5174">
          <cell r="A5174">
            <v>40920</v>
          </cell>
          <cell r="B5174" t="str">
            <v>BLASTER, DINAMITADOR OU CABO DE FOGO (MENSALISTA)</v>
          </cell>
          <cell r="C5174" t="str">
            <v>MES</v>
          </cell>
          <cell r="D5174">
            <v>2536.19</v>
          </cell>
        </row>
        <row r="5175">
          <cell r="A5175">
            <v>40921</v>
          </cell>
          <cell r="B5175" t="str">
            <v>MONTADOR DE MAQUINAS (MENSALISTA)</v>
          </cell>
          <cell r="C5175" t="str">
            <v>MES</v>
          </cell>
          <cell r="D5175">
            <v>3048.71</v>
          </cell>
        </row>
        <row r="5176">
          <cell r="A5176">
            <v>40922</v>
          </cell>
          <cell r="B5176" t="str">
            <v>ELETROTECNICO (MENSALISTA)</v>
          </cell>
          <cell r="C5176" t="str">
            <v>MES</v>
          </cell>
          <cell r="D5176">
            <v>3428.22</v>
          </cell>
        </row>
        <row r="5177">
          <cell r="A5177">
            <v>40923</v>
          </cell>
          <cell r="B5177" t="str">
            <v>ELETRICISTA DE MANUTENCAO INDUSTRIAL (MENSALISTA)</v>
          </cell>
          <cell r="C5177" t="str">
            <v>MES</v>
          </cell>
          <cell r="D5177">
            <v>2879.05</v>
          </cell>
        </row>
        <row r="5178">
          <cell r="A5178">
            <v>40924</v>
          </cell>
          <cell r="B5178" t="str">
            <v>MONTADOR DE ELETROELETRONICOS (MENSALISTA)</v>
          </cell>
          <cell r="C5178" t="str">
            <v>MES</v>
          </cell>
          <cell r="D5178">
            <v>1946.94</v>
          </cell>
        </row>
        <row r="5179">
          <cell r="A5179">
            <v>40925</v>
          </cell>
          <cell r="B5179" t="str">
            <v>MECANICO DE REFRIGERACAO (MENSALISTA)</v>
          </cell>
          <cell r="C5179" t="str">
            <v>MES</v>
          </cell>
          <cell r="D5179">
            <v>2160.33</v>
          </cell>
        </row>
        <row r="5180">
          <cell r="A5180">
            <v>40927</v>
          </cell>
          <cell r="B5180" t="str">
            <v>AUXILIAR DE ENCANADOR OU BOMBEIRO HIDRAULICO (MENSALISTA)</v>
          </cell>
          <cell r="C5180" t="str">
            <v>MES</v>
          </cell>
          <cell r="D5180">
            <v>1678.95</v>
          </cell>
        </row>
        <row r="5181">
          <cell r="A5181">
            <v>40928</v>
          </cell>
          <cell r="B5181" t="str">
            <v>ENCANADOR OU BOMBEIRO HIDRAULICO (MENSALISTA)</v>
          </cell>
          <cell r="C5181" t="str">
            <v>MES</v>
          </cell>
          <cell r="D5181">
            <v>2234.67</v>
          </cell>
        </row>
        <row r="5182">
          <cell r="A5182">
            <v>40929</v>
          </cell>
          <cell r="B5182" t="str">
            <v>INSTALADOR DE TUBULACOES (TUBOS/EQUIPAMENTOS) (MENSALISTA)</v>
          </cell>
          <cell r="C5182" t="str">
            <v>MES</v>
          </cell>
          <cell r="D5182">
            <v>2804.07</v>
          </cell>
        </row>
        <row r="5183">
          <cell r="A5183">
            <v>40930</v>
          </cell>
          <cell r="B5183" t="str">
            <v>ASSENTADOR DE MANILHAS (MENSALISTA)</v>
          </cell>
          <cell r="C5183" t="str">
            <v>MES</v>
          </cell>
          <cell r="D5183">
            <v>2804.07</v>
          </cell>
        </row>
        <row r="5184">
          <cell r="A5184">
            <v>40931</v>
          </cell>
          <cell r="B5184" t="str">
            <v>AUXILIAR TECNICO / ASSISTENTE DE ENGENHARIA (MENSALISTA)</v>
          </cell>
          <cell r="C5184" t="str">
            <v>MES</v>
          </cell>
          <cell r="D5184">
            <v>3672.96</v>
          </cell>
        </row>
        <row r="5185">
          <cell r="A5185">
            <v>40932</v>
          </cell>
          <cell r="B5185" t="str">
            <v>LEITURISTA OU CADASTRISTA DE REDES DE AGUA E ESGOTO (MENSALISTA)</v>
          </cell>
          <cell r="C5185" t="str">
            <v>MES</v>
          </cell>
          <cell r="D5185">
            <v>3318.34</v>
          </cell>
        </row>
        <row r="5186">
          <cell r="A5186">
            <v>40934</v>
          </cell>
          <cell r="B5186" t="str">
            <v>COORDENADOR / GERENTE DE OBRA (MENSALISTA)</v>
          </cell>
          <cell r="C5186" t="str">
            <v>MES</v>
          </cell>
          <cell r="D5186">
            <v>24503.07</v>
          </cell>
        </row>
        <row r="5187">
          <cell r="A5187">
            <v>40935</v>
          </cell>
          <cell r="B5187" t="str">
            <v>ARQUITETO PAISAGISTA (MENSALISTA)</v>
          </cell>
          <cell r="C5187" t="str">
            <v>MES</v>
          </cell>
          <cell r="D5187">
            <v>10750.09</v>
          </cell>
        </row>
        <row r="5188">
          <cell r="A5188">
            <v>40936</v>
          </cell>
          <cell r="B5188" t="str">
            <v>ENGENHEIRO CIVIL JUNIOR (MENSALISTA)</v>
          </cell>
          <cell r="C5188" t="str">
            <v>MES</v>
          </cell>
          <cell r="D5188">
            <v>11374.08</v>
          </cell>
        </row>
        <row r="5189">
          <cell r="A5189">
            <v>40937</v>
          </cell>
          <cell r="B5189" t="str">
            <v>ENGENHEIRO CIVIL PLENO (MENSALISTA)</v>
          </cell>
          <cell r="C5189" t="str">
            <v>MES</v>
          </cell>
          <cell r="D5189">
            <v>14373.13</v>
          </cell>
        </row>
        <row r="5190">
          <cell r="A5190">
            <v>40938</v>
          </cell>
          <cell r="B5190" t="str">
            <v>ENGENHEIRO CIVIL SENIOR (MENSALISTA)</v>
          </cell>
          <cell r="C5190" t="str">
            <v>MES</v>
          </cell>
          <cell r="D5190">
            <v>18817.939999999999</v>
          </cell>
        </row>
        <row r="5191">
          <cell r="A5191">
            <v>40939</v>
          </cell>
          <cell r="B5191" t="str">
            <v>ENGENHEIRO ELETRICISTA (MENSALISTA)</v>
          </cell>
          <cell r="C5191" t="str">
            <v>MES</v>
          </cell>
          <cell r="D5191">
            <v>13134.72</v>
          </cell>
        </row>
        <row r="5192">
          <cell r="A5192">
            <v>40940</v>
          </cell>
          <cell r="B5192" t="str">
            <v>ENGENHEIRO SANITARISTA (MENSALISTA)</v>
          </cell>
          <cell r="C5192" t="str">
            <v>MES</v>
          </cell>
          <cell r="D5192">
            <v>11372.17</v>
          </cell>
        </row>
        <row r="5193">
          <cell r="A5193">
            <v>40974</v>
          </cell>
          <cell r="B5193" t="str">
            <v>MECANICO DE EQUIPAMENTOS PESADOS (MENSALISTA)</v>
          </cell>
          <cell r="C5193" t="str">
            <v>MES</v>
          </cell>
          <cell r="D5193">
            <v>2161.0700000000002</v>
          </cell>
        </row>
        <row r="5194">
          <cell r="A5194">
            <v>40975</v>
          </cell>
          <cell r="B5194" t="str">
            <v>AUXILIAR DE MECANICO (MENSALISTA)</v>
          </cell>
          <cell r="C5194" t="str">
            <v>MES</v>
          </cell>
          <cell r="D5194">
            <v>1146.71</v>
          </cell>
        </row>
        <row r="5195">
          <cell r="A5195">
            <v>40976</v>
          </cell>
          <cell r="B5195" t="str">
            <v>CAVOUQUEIRO OU OPERADOR DE PERFURATRIZ / ROMPEDOR (MENSALISTA)</v>
          </cell>
          <cell r="C5195" t="str">
            <v>MES</v>
          </cell>
          <cell r="D5195">
            <v>1226.07</v>
          </cell>
        </row>
        <row r="5196">
          <cell r="A5196">
            <v>40977</v>
          </cell>
          <cell r="B5196" t="str">
            <v>MACARIQUEIRO (MENSALISTA)</v>
          </cell>
          <cell r="C5196" t="str">
            <v>MES</v>
          </cell>
          <cell r="D5196">
            <v>2161.0700000000002</v>
          </cell>
        </row>
        <row r="5197">
          <cell r="A5197">
            <v>40978</v>
          </cell>
          <cell r="B5197" t="str">
            <v>OPERADOR DE COMPRESSOR DE AR OU COMPRESSORISTA (MENSALISTA)</v>
          </cell>
          <cell r="C5197" t="str">
            <v>MES</v>
          </cell>
          <cell r="D5197">
            <v>1176.79</v>
          </cell>
        </row>
        <row r="5198">
          <cell r="A5198">
            <v>40979</v>
          </cell>
          <cell r="B5198" t="str">
            <v>OPERADOR DE JATO ABRASIVO OU JATISTA (MENSALISTA)</v>
          </cell>
          <cell r="C5198" t="str">
            <v>MES</v>
          </cell>
          <cell r="D5198">
            <v>1166.3399999999999</v>
          </cell>
        </row>
        <row r="5199">
          <cell r="A5199">
            <v>40980</v>
          </cell>
          <cell r="B5199" t="str">
            <v>OPERADOR DE BATE-ESTACAS (MENSALISTA)</v>
          </cell>
          <cell r="C5199" t="str">
            <v>MES</v>
          </cell>
          <cell r="D5199">
            <v>1378.48</v>
          </cell>
        </row>
        <row r="5200">
          <cell r="A5200">
            <v>40981</v>
          </cell>
          <cell r="B5200" t="str">
            <v>OPERADOR DE GUINCHO OU GUINCHEIRO (MENSALISTA)</v>
          </cell>
          <cell r="C5200" t="str">
            <v>MES</v>
          </cell>
          <cell r="D5200">
            <v>1086.83</v>
          </cell>
        </row>
        <row r="5201">
          <cell r="A5201">
            <v>40982</v>
          </cell>
          <cell r="B5201" t="str">
            <v>OPERADOR DE MARTELETE OU MARTELETEIRO (MENSALISTA)</v>
          </cell>
          <cell r="C5201" t="str">
            <v>MES</v>
          </cell>
          <cell r="D5201">
            <v>1092.71</v>
          </cell>
        </row>
        <row r="5202">
          <cell r="A5202">
            <v>40983</v>
          </cell>
          <cell r="B5202" t="str">
            <v>MONTADOR DE ESTRUTURAS METALICAS (MENSALISTA)</v>
          </cell>
          <cell r="C5202" t="str">
            <v>MES</v>
          </cell>
          <cell r="D5202">
            <v>1157.96</v>
          </cell>
        </row>
        <row r="5203">
          <cell r="A5203">
            <v>40984</v>
          </cell>
          <cell r="B5203" t="str">
            <v>AJUDANTE DE ESTRUTURAS METALICAS (MENSALISTA)</v>
          </cell>
          <cell r="C5203" t="str">
            <v>MES</v>
          </cell>
          <cell r="D5203">
            <v>733.87</v>
          </cell>
        </row>
        <row r="5204">
          <cell r="A5204">
            <v>40985</v>
          </cell>
          <cell r="B5204" t="str">
            <v>RASTELEIRO (MENSALISTA)</v>
          </cell>
          <cell r="C5204" t="str">
            <v>MES</v>
          </cell>
          <cell r="D5204">
            <v>782.15</v>
          </cell>
        </row>
        <row r="5205">
          <cell r="A5205">
            <v>40987</v>
          </cell>
          <cell r="B5205" t="str">
            <v>OPERADOR DE ESCAVADEIRA (MENSALISTA)</v>
          </cell>
          <cell r="C5205" t="str">
            <v>MES</v>
          </cell>
          <cell r="D5205">
            <v>2161.0700000000002</v>
          </cell>
        </row>
        <row r="5206">
          <cell r="A5206">
            <v>40988</v>
          </cell>
          <cell r="B5206" t="str">
            <v>MOTORISTA DE CAMINHAO-CARRETA (MENSALISTA)</v>
          </cell>
          <cell r="C5206" t="str">
            <v>MES</v>
          </cell>
          <cell r="D5206">
            <v>1831.24</v>
          </cell>
        </row>
        <row r="5207">
          <cell r="A5207">
            <v>40990</v>
          </cell>
          <cell r="B5207" t="str">
            <v>MOTORISTA DE CARRO DE PASSEIO (MENSALISTA)</v>
          </cell>
          <cell r="C5207" t="str">
            <v>MES</v>
          </cell>
          <cell r="D5207">
            <v>1691.15</v>
          </cell>
        </row>
        <row r="5208">
          <cell r="A5208">
            <v>40992</v>
          </cell>
          <cell r="B5208" t="str">
            <v>MOTORISTA OPERADOR DE CAMINHAO COM MUNCK (MENSALISTA)</v>
          </cell>
          <cell r="C5208" t="str">
            <v>MES</v>
          </cell>
          <cell r="D5208">
            <v>2004.63</v>
          </cell>
        </row>
        <row r="5209">
          <cell r="A5209">
            <v>40994</v>
          </cell>
          <cell r="B5209" t="str">
            <v>MOTORISTA DE ONIBUS / MICRO-ONIBUS (MENSALISTA)</v>
          </cell>
          <cell r="C5209" t="str">
            <v>MES</v>
          </cell>
          <cell r="D5209">
            <v>1831.24</v>
          </cell>
        </row>
        <row r="5210">
          <cell r="A5210">
            <v>40998</v>
          </cell>
          <cell r="B5210" t="str">
            <v>OPERADOR DE MAQUINAS E TRATORES DIVERSOS (TERRAPLANAGEM) (MENSALISTA)</v>
          </cell>
          <cell r="C5210" t="str">
            <v>MES</v>
          </cell>
          <cell r="D5210">
            <v>1812.12</v>
          </cell>
        </row>
        <row r="5211">
          <cell r="A5211">
            <v>41001</v>
          </cell>
          <cell r="B5211" t="str">
            <v>OPERADOR DE USINA DE ASFALTO, DE SOLOS OU DE CONCRETO (MENSALISTA)</v>
          </cell>
          <cell r="C5211" t="str">
            <v>MES</v>
          </cell>
          <cell r="D5211">
            <v>1830.19</v>
          </cell>
        </row>
        <row r="5212">
          <cell r="A5212">
            <v>41002</v>
          </cell>
          <cell r="B5212" t="str">
            <v>OPERADOR DE TRATOR - EXCLUSIVE AGROPECUARIA (MENSALISTA)</v>
          </cell>
          <cell r="C5212" t="str">
            <v>MES</v>
          </cell>
          <cell r="D5212">
            <v>1912.1</v>
          </cell>
        </row>
        <row r="5213">
          <cell r="A5213">
            <v>41012</v>
          </cell>
          <cell r="B5213" t="str">
            <v>OPERADOR DE ROLO COMPACTADOR (MENSALISTA)</v>
          </cell>
          <cell r="C5213" t="str">
            <v>MES</v>
          </cell>
          <cell r="D5213">
            <v>1749.46</v>
          </cell>
        </row>
        <row r="5214">
          <cell r="A5214">
            <v>41024</v>
          </cell>
          <cell r="B5214" t="str">
            <v>OPERADOR DE MOTONIVELADORA (MENSALISTA)</v>
          </cell>
          <cell r="C5214" t="str">
            <v>MES</v>
          </cell>
          <cell r="D5214">
            <v>2837.47</v>
          </cell>
        </row>
        <row r="5215">
          <cell r="A5215">
            <v>41026</v>
          </cell>
          <cell r="B5215" t="str">
            <v>OPERADOR DE MOTO SCRAPER (MENSALISTA)</v>
          </cell>
          <cell r="C5215" t="str">
            <v>MES</v>
          </cell>
          <cell r="D5215">
            <v>2837.47</v>
          </cell>
        </row>
        <row r="5216">
          <cell r="A5216">
            <v>41029</v>
          </cell>
          <cell r="B5216" t="str">
            <v>OPERADOR DE MESA VIBROACABADORA (MENSALISTA)</v>
          </cell>
          <cell r="C5216" t="str">
            <v>MES</v>
          </cell>
          <cell r="D5216">
            <v>1830.19</v>
          </cell>
        </row>
        <row r="5217">
          <cell r="A5217">
            <v>41031</v>
          </cell>
          <cell r="B5217" t="str">
            <v>OPERADOR DE BETONEIRA (CAMINHAO) (MENSALISTA)</v>
          </cell>
          <cell r="C5217" t="str">
            <v>MES</v>
          </cell>
          <cell r="D5217">
            <v>1935.63</v>
          </cell>
        </row>
        <row r="5218">
          <cell r="A5218">
            <v>41033</v>
          </cell>
          <cell r="B5218" t="str">
            <v>OPERADOR DE PA CARREGADEIRA (MENSALISTA)</v>
          </cell>
          <cell r="C5218" t="str">
            <v>MES</v>
          </cell>
          <cell r="D5218">
            <v>2030.6</v>
          </cell>
        </row>
        <row r="5219">
          <cell r="A5219">
            <v>41036</v>
          </cell>
          <cell r="B5219" t="str">
            <v>OPERADOR DE GUINDASTE (MENSALISTA)</v>
          </cell>
          <cell r="C5219" t="str">
            <v>MES</v>
          </cell>
          <cell r="D5219">
            <v>2504.16</v>
          </cell>
        </row>
        <row r="5220">
          <cell r="A5220">
            <v>41038</v>
          </cell>
          <cell r="B5220" t="str">
            <v>MOTORISTA DE CAMINHAO-BASCULANTE (MENSALISTA)</v>
          </cell>
          <cell r="C5220" t="str">
            <v>MES</v>
          </cell>
          <cell r="D5220">
            <v>1830.19</v>
          </cell>
        </row>
        <row r="5221">
          <cell r="A5221">
            <v>41040</v>
          </cell>
          <cell r="B5221" t="str">
            <v>OPERADOR DE PAVIMENTADORA (MENSALISTA)</v>
          </cell>
          <cell r="C5221" t="str">
            <v>MES</v>
          </cell>
          <cell r="D5221">
            <v>2006.93</v>
          </cell>
        </row>
        <row r="5222">
          <cell r="A5222">
            <v>41043</v>
          </cell>
          <cell r="B5222" t="str">
            <v>OPERADOR DE DEMARCADORA DE FAIXAS DE TRAFEGO (MENSALISTA)</v>
          </cell>
          <cell r="C5222" t="str">
            <v>MES</v>
          </cell>
          <cell r="D5222">
            <v>2006.93</v>
          </cell>
        </row>
        <row r="5223">
          <cell r="A5223">
            <v>41065</v>
          </cell>
          <cell r="B5223" t="str">
            <v>PEDREIRO (MENSALISTA)</v>
          </cell>
          <cell r="C5223" t="str">
            <v>MES</v>
          </cell>
          <cell r="D5223">
            <v>2161.0700000000002</v>
          </cell>
        </row>
        <row r="5224">
          <cell r="A5224">
            <v>41066</v>
          </cell>
          <cell r="B5224" t="str">
            <v>PASTILHEIRO (MENSALISTA)</v>
          </cell>
          <cell r="C5224" t="str">
            <v>MES</v>
          </cell>
          <cell r="D5224">
            <v>2608.7399999999998</v>
          </cell>
        </row>
        <row r="5225">
          <cell r="A5225">
            <v>41067</v>
          </cell>
          <cell r="B5225" t="str">
            <v>MARMORISTA / GRANITEIRO (MENSALISTA)</v>
          </cell>
          <cell r="C5225" t="str">
            <v>MES</v>
          </cell>
          <cell r="D5225">
            <v>2035.59</v>
          </cell>
        </row>
        <row r="5226">
          <cell r="A5226">
            <v>41068</v>
          </cell>
          <cell r="B5226" t="str">
            <v>CALCETEIRO  (MENSALISTA)</v>
          </cell>
          <cell r="C5226" t="str">
            <v>MES</v>
          </cell>
          <cell r="D5226">
            <v>1990.22</v>
          </cell>
        </row>
        <row r="5227">
          <cell r="A5227">
            <v>41069</v>
          </cell>
          <cell r="B5227" t="str">
            <v>AZULEJISTA OU LADRILHEIRO (MENSALISTA)</v>
          </cell>
          <cell r="C5227" t="str">
            <v>MES</v>
          </cell>
          <cell r="D5227">
            <v>1965.05</v>
          </cell>
        </row>
        <row r="5228">
          <cell r="A5228">
            <v>41070</v>
          </cell>
          <cell r="B5228" t="str">
            <v>TAQUEADOR OU TAQUEIRO (MENSALISTA)</v>
          </cell>
          <cell r="C5228" t="str">
            <v>MES</v>
          </cell>
          <cell r="D5228">
            <v>1774.22</v>
          </cell>
        </row>
        <row r="5229">
          <cell r="A5229">
            <v>41071</v>
          </cell>
          <cell r="B5229" t="str">
            <v>AUXILIAR DE SERVICOS GERAIS (MENSALISTA)</v>
          </cell>
          <cell r="C5229" t="str">
            <v>MES</v>
          </cell>
          <cell r="D5229">
            <v>1443.64</v>
          </cell>
        </row>
        <row r="5230">
          <cell r="A5230">
            <v>41072</v>
          </cell>
          <cell r="B5230" t="str">
            <v>AUXILIAR DE PEDREIRO (MENSALISTA)</v>
          </cell>
          <cell r="C5230" t="str">
            <v>MES</v>
          </cell>
          <cell r="D5230">
            <v>1573.25</v>
          </cell>
        </row>
        <row r="5231">
          <cell r="A5231">
            <v>41073</v>
          </cell>
          <cell r="B5231" t="str">
            <v>VIDRACEIRO (MENSALISTA)</v>
          </cell>
          <cell r="C5231" t="str">
            <v>MES</v>
          </cell>
          <cell r="D5231">
            <v>1928.5</v>
          </cell>
        </row>
        <row r="5232">
          <cell r="A5232">
            <v>41074</v>
          </cell>
          <cell r="B5232" t="str">
            <v>ESTUCADOR (MENSALISTA)</v>
          </cell>
          <cell r="C5232" t="str">
            <v>MES</v>
          </cell>
          <cell r="D5232">
            <v>1906.51</v>
          </cell>
        </row>
        <row r="5233">
          <cell r="A5233">
            <v>41075</v>
          </cell>
          <cell r="B5233" t="str">
            <v>GESSEIRO (MENSALISTA)</v>
          </cell>
          <cell r="C5233" t="str">
            <v>MES</v>
          </cell>
          <cell r="D5233">
            <v>1906.51</v>
          </cell>
        </row>
        <row r="5234">
          <cell r="A5234">
            <v>41076</v>
          </cell>
          <cell r="B5234" t="str">
            <v>IMPERMEABILIZADOR (MENSALISTA)</v>
          </cell>
          <cell r="C5234" t="str">
            <v>MES</v>
          </cell>
          <cell r="D5234">
            <v>2272.65</v>
          </cell>
        </row>
        <row r="5235">
          <cell r="A5235">
            <v>41077</v>
          </cell>
          <cell r="B5235" t="str">
            <v>JARDINEIRO (MENSALISTA)</v>
          </cell>
          <cell r="C5235" t="str">
            <v>MES</v>
          </cell>
          <cell r="D5235">
            <v>1637.92</v>
          </cell>
        </row>
        <row r="5236">
          <cell r="A5236">
            <v>41078</v>
          </cell>
          <cell r="B5236" t="str">
            <v>AUXILIAR DE AZULEJISTA (MENSALISTA)</v>
          </cell>
          <cell r="C5236" t="str">
            <v>MES</v>
          </cell>
          <cell r="D5236">
            <v>1476.38</v>
          </cell>
        </row>
        <row r="5237">
          <cell r="A5237">
            <v>41079</v>
          </cell>
          <cell r="B5237" t="str">
            <v>PINTOR (MENSALISTA)</v>
          </cell>
          <cell r="C5237" t="str">
            <v>MES</v>
          </cell>
          <cell r="D5237">
            <v>2161.0700000000002</v>
          </cell>
        </row>
        <row r="5238">
          <cell r="A5238">
            <v>41080</v>
          </cell>
          <cell r="B5238" t="str">
            <v>CALAFETADOR / CALAFATE (MENSALISTA)</v>
          </cell>
          <cell r="C5238" t="str">
            <v>MES</v>
          </cell>
          <cell r="D5238">
            <v>2024.66</v>
          </cell>
        </row>
        <row r="5239">
          <cell r="A5239">
            <v>41081</v>
          </cell>
          <cell r="B5239" t="str">
            <v>PINTOR PARA TINTA EPOXI (MENSALISTA)</v>
          </cell>
          <cell r="C5239" t="str">
            <v>MES</v>
          </cell>
          <cell r="D5239">
            <v>2573.4899999999998</v>
          </cell>
        </row>
        <row r="5240">
          <cell r="A5240">
            <v>41082</v>
          </cell>
          <cell r="B5240" t="str">
            <v>PINTOR DE LETREIROS (MENSALISTA)</v>
          </cell>
          <cell r="C5240" t="str">
            <v>MES</v>
          </cell>
          <cell r="D5240">
            <v>2284.2399999999998</v>
          </cell>
        </row>
        <row r="5241">
          <cell r="A5241">
            <v>41083</v>
          </cell>
          <cell r="B5241" t="str">
            <v>AJUDANTE DE PINTOR (MENSALISTA)</v>
          </cell>
          <cell r="C5241" t="str">
            <v>MES</v>
          </cell>
          <cell r="D5241">
            <v>1627.42</v>
          </cell>
        </row>
        <row r="5242">
          <cell r="A5242">
            <v>41084</v>
          </cell>
          <cell r="B5242" t="str">
            <v>SERVENTE DE OBRAS (MENSALISTA)</v>
          </cell>
          <cell r="C5242" t="str">
            <v>MES</v>
          </cell>
          <cell r="D5242">
            <v>1605.75</v>
          </cell>
        </row>
        <row r="5243">
          <cell r="A5243">
            <v>41085</v>
          </cell>
          <cell r="B5243" t="str">
            <v>AJUDANTE ESPECIALIZADO (MENSALISTA)</v>
          </cell>
          <cell r="C5243" t="str">
            <v>MES</v>
          </cell>
          <cell r="D5243">
            <v>1747.26</v>
          </cell>
        </row>
        <row r="5244">
          <cell r="A5244">
            <v>41086</v>
          </cell>
          <cell r="B5244" t="str">
            <v>AJUDANTE DE OPERACAO EM GERAL (MENSALISTA)</v>
          </cell>
          <cell r="C5244" t="str">
            <v>MES</v>
          </cell>
          <cell r="D5244">
            <v>1747.26</v>
          </cell>
        </row>
        <row r="5245">
          <cell r="A5245">
            <v>41087</v>
          </cell>
          <cell r="B5245" t="str">
            <v>SOLDADOR (MENSALISTA)</v>
          </cell>
          <cell r="C5245" t="str">
            <v>MES</v>
          </cell>
          <cell r="D5245">
            <v>2161.0700000000002</v>
          </cell>
        </row>
        <row r="5246">
          <cell r="A5246">
            <v>41088</v>
          </cell>
          <cell r="B5246" t="str">
            <v>SOLDADOR ELETRICO (PARA SOLDA A SER TESTADA COM RAIOS "X") (MENSALISTA)</v>
          </cell>
          <cell r="C5246" t="str">
            <v>MES</v>
          </cell>
          <cell r="D5246">
            <v>2360.19</v>
          </cell>
        </row>
        <row r="5247">
          <cell r="A5247">
            <v>41089</v>
          </cell>
          <cell r="B5247" t="str">
            <v>TECNICO EM LABORATORIO E CAMPO DE CONSTRUCAO CIVIL (MENSALISTA)</v>
          </cell>
          <cell r="C5247" t="str">
            <v>MES</v>
          </cell>
          <cell r="D5247">
            <v>3551.17</v>
          </cell>
        </row>
        <row r="5248">
          <cell r="A5248">
            <v>41090</v>
          </cell>
          <cell r="B5248" t="str">
            <v>AUXILIAR DE LABORATORISTA DE SOLOS E DE CONCRETO (MENSALISTA)</v>
          </cell>
          <cell r="C5248" t="str">
            <v>MES</v>
          </cell>
          <cell r="D5248">
            <v>1640.8</v>
          </cell>
        </row>
        <row r="5249">
          <cell r="A5249">
            <v>41091</v>
          </cell>
          <cell r="B5249" t="str">
            <v>POCEIRO / ESCAVADOR DE VALAS E TUBULOES (MENSALISTA)</v>
          </cell>
          <cell r="C5249" t="str">
            <v>MES</v>
          </cell>
          <cell r="D5249">
            <v>2302.4699999999998</v>
          </cell>
        </row>
        <row r="5250">
          <cell r="A5250">
            <v>41092</v>
          </cell>
          <cell r="B5250" t="str">
            <v>TECNICO EM SONDAGEM (MENSALISTA)</v>
          </cell>
          <cell r="C5250" t="str">
            <v>MES</v>
          </cell>
          <cell r="D5250">
            <v>4265.8900000000003</v>
          </cell>
        </row>
        <row r="5251">
          <cell r="A5251">
            <v>41093</v>
          </cell>
          <cell r="B5251" t="str">
            <v>AUXILIAR DE TOPOGRAFO (MENSALISTA)</v>
          </cell>
          <cell r="C5251" t="str">
            <v>MES</v>
          </cell>
          <cell r="D5251">
            <v>1623.65</v>
          </cell>
        </row>
        <row r="5252">
          <cell r="A5252">
            <v>41094</v>
          </cell>
          <cell r="B5252" t="str">
            <v>NIVELADOR (MENSALISTA)</v>
          </cell>
          <cell r="C5252" t="str">
            <v>MES</v>
          </cell>
          <cell r="D5252">
            <v>1754.98</v>
          </cell>
        </row>
        <row r="5253">
          <cell r="A5253">
            <v>41096</v>
          </cell>
          <cell r="B5253" t="str">
            <v>VIGIA DIURNO (MENSALISTA)</v>
          </cell>
          <cell r="C5253" t="str">
            <v>MES</v>
          </cell>
          <cell r="D5253">
            <v>1584.63</v>
          </cell>
        </row>
        <row r="5254">
          <cell r="A5254">
            <v>41097</v>
          </cell>
          <cell r="B5254" t="str">
            <v>TELHADOR ( MENSALISTA )</v>
          </cell>
          <cell r="C5254" t="str">
            <v>MES</v>
          </cell>
          <cell r="D5254">
            <v>1868.51</v>
          </cell>
        </row>
        <row r="5255">
          <cell r="A5255">
            <v>41595</v>
          </cell>
          <cell r="B5255" t="str">
            <v>PINTURA ACRILICA DE FAIXAS DE DEMARCACAO EM QUADRA POLIESPORTIVA, 5 CM DE LARGURA</v>
          </cell>
          <cell r="C5255" t="str">
            <v>M</v>
          </cell>
          <cell r="D5255">
            <v>9.09</v>
          </cell>
        </row>
        <row r="5256">
          <cell r="A5256">
            <v>41598</v>
          </cell>
          <cell r="B5256" t="str">
            <v>ENTRADA PROVISORIA DE ENERGIA ELETRICA AEREA TRIFASICA 40A EM POSTE MA DEIRA</v>
          </cell>
          <cell r="C5256" t="str">
            <v>UN</v>
          </cell>
          <cell r="D5256">
            <v>1213.6099999999999</v>
          </cell>
        </row>
        <row r="5257">
          <cell r="A5257">
            <v>41721</v>
          </cell>
          <cell r="B5257" t="str">
            <v>COMPACTACAO MECANICA A 95% DO PROCTOR NORMAL - PAVIMENTACAO URBANA</v>
          </cell>
          <cell r="C5257" t="str">
            <v>M3</v>
          </cell>
          <cell r="D5257">
            <v>2.68</v>
          </cell>
        </row>
        <row r="5258">
          <cell r="A5258">
            <v>41722</v>
          </cell>
          <cell r="B5258" t="str">
            <v>COMPACTACAO MECANICA A 100% DO PROCTOR NORMAL - PAVIMENTACAO URBANA</v>
          </cell>
          <cell r="C5258" t="str">
            <v>M3</v>
          </cell>
          <cell r="D5258">
            <v>3.98</v>
          </cell>
        </row>
        <row r="5259">
          <cell r="A5259">
            <v>41757</v>
          </cell>
          <cell r="B5259" t="str">
            <v>PULVERIZADOR DE TINTA ELETRICO / MAQUINA DE PINTURA AIRLESS, VAZAO *2* L/MIN (COLETADO CAIXA)</v>
          </cell>
          <cell r="C5259" t="str">
            <v>UN</v>
          </cell>
          <cell r="D5259">
            <v>16830</v>
          </cell>
        </row>
        <row r="5260">
          <cell r="A5260">
            <v>41758</v>
          </cell>
          <cell r="B5260" t="str">
            <v>CADEADO EM ACO INOX, LARGURA DE *50* MM, COM HASTE EM ACO TEMPERADO, SEM MOLA - CHAVES INCLUIDAS</v>
          </cell>
          <cell r="C5260" t="str">
            <v>UN</v>
          </cell>
          <cell r="D5260">
            <v>125.7</v>
          </cell>
        </row>
        <row r="5261">
          <cell r="A5261">
            <v>41776</v>
          </cell>
          <cell r="B5261" t="str">
            <v>VIGIA NOTURNO, HORA EFETIVAMENTE TRABALHADA DE 22 H AS 5 H (COM ADICIONAL NOTURNO)</v>
          </cell>
          <cell r="C5261" t="str">
            <v>H</v>
          </cell>
          <cell r="D5261">
            <v>12.33</v>
          </cell>
        </row>
        <row r="5262">
          <cell r="A5262">
            <v>41779</v>
          </cell>
          <cell r="B5262" t="str">
            <v>TUBO CORRUGADO PEAD, PAREDE DUPLA, INTERNA LISA, JEI, DN/DI 250 MM, PARA SANEAMENTO</v>
          </cell>
          <cell r="C5262" t="str">
            <v>M</v>
          </cell>
          <cell r="D5262">
            <v>62.57</v>
          </cell>
        </row>
        <row r="5263">
          <cell r="A5263">
            <v>41780</v>
          </cell>
          <cell r="B5263" t="str">
            <v>TUBO CORRUGADO PEAD, PAREDE DUPLA, INTERNA LISA, JEI, DN/DI 300 MM, PARA SANEAMENTO ESGOTO</v>
          </cell>
          <cell r="C5263" t="str">
            <v>M</v>
          </cell>
          <cell r="D5263">
            <v>92.6</v>
          </cell>
        </row>
        <row r="5264">
          <cell r="A5264">
            <v>41781</v>
          </cell>
          <cell r="B5264" t="str">
            <v>TUBO CORRUGADO PEAD, PAREDE DUPLA, INTERNA LISA, JEI, DN/DI *450* MM, PARA SANEAMENTO ESGOTO</v>
          </cell>
          <cell r="C5264" t="str">
            <v>M</v>
          </cell>
          <cell r="D5264">
            <v>184.37</v>
          </cell>
        </row>
        <row r="5265">
          <cell r="A5265">
            <v>41782</v>
          </cell>
          <cell r="B5265" t="str">
            <v>TUBO CORRUGADO PEAD, PAREDE DUPLA, INTERNA LISA, JEI, DN/DI 600 MM, PARA SANEAMENTO ESGOTO</v>
          </cell>
          <cell r="C5265" t="str">
            <v>M</v>
          </cell>
          <cell r="D5265">
            <v>360.41</v>
          </cell>
        </row>
        <row r="5266">
          <cell r="A5266">
            <v>41783</v>
          </cell>
          <cell r="B5266" t="str">
            <v>TUBO CORRUGADO PEAD, PAREDE DUPLA, INTERNA LISA, JEI, DN/DI *750* MM, PARA SANEAMENTO ESGOTO</v>
          </cell>
          <cell r="C5266" t="str">
            <v>M</v>
          </cell>
          <cell r="D5266">
            <v>534.53</v>
          </cell>
        </row>
        <row r="5267">
          <cell r="A5267">
            <v>41784</v>
          </cell>
          <cell r="B5267" t="str">
            <v>TUBO CORRUGADO PEAD, PAREDE DUPLA, INTERNA LISA, JEI, DN/DI 900 MM, PARA SANEAMENTO ESGOTO</v>
          </cell>
          <cell r="C5267" t="str">
            <v>M</v>
          </cell>
          <cell r="D5267">
            <v>582.54999999999995</v>
          </cell>
        </row>
        <row r="5268">
          <cell r="A5268">
            <v>41785</v>
          </cell>
          <cell r="B5268" t="str">
            <v>TUBO CORRUGADO PEAD, PAREDE DUPLA, INTERNA LISA, JEI, DN/DI *1000* MM, PARA SANEAMENTO ESGOTO</v>
          </cell>
          <cell r="C5268" t="str">
            <v>M</v>
          </cell>
          <cell r="D5268">
            <v>809.99</v>
          </cell>
        </row>
        <row r="5269">
          <cell r="A5269">
            <v>41786</v>
          </cell>
          <cell r="B5269" t="str">
            <v>TUBO CORRUGADO PEAD, PAREDE DUPLA, INTERNA LISA, JEI, DN/DI 1200 MM, PARA SANEAMENTO ESGOTO</v>
          </cell>
          <cell r="C5269" t="str">
            <v>M</v>
          </cell>
          <cell r="D5269">
            <v>1159.96</v>
          </cell>
        </row>
        <row r="5270">
          <cell r="A5270">
            <v>41787</v>
          </cell>
          <cell r="B5270" t="str">
            <v>TUBO CORRUGADO PEAD, PAREDE DUPLA, INTERNA LISA, JEI, DN/DI 1500 MM, PARA SANEAMENTO ESGOTO</v>
          </cell>
          <cell r="C5270" t="str">
            <v>M</v>
          </cell>
          <cell r="D5270">
            <v>1408.68</v>
          </cell>
        </row>
        <row r="5271">
          <cell r="A5271">
            <v>41805</v>
          </cell>
          <cell r="B5271" t="str">
            <v>LOCACAO DE ANDAIME SUSPENSO OU BALANCIM MANUAL, CAPACIDADE DE CARGA TOTAL DE APROXIMADAMENTE 250 KG/M2, PLATAFORMA DE 1,50 M X 0,80 M (C X L), CABO DE 45 M</v>
          </cell>
          <cell r="C5271" t="str">
            <v>MES</v>
          </cell>
          <cell r="D5271">
            <v>380</v>
          </cell>
        </row>
        <row r="5272">
          <cell r="A5272">
            <v>41879</v>
          </cell>
          <cell r="B5272" t="str">
            <v>CONFORMACAO GEOMETRICA DE PLATAFORMA PARA EXECUCAO DE REVESTIMENTO PRI MARIO EM RODOVIAS VICINAIS</v>
          </cell>
          <cell r="C5272" t="str">
            <v>M2</v>
          </cell>
          <cell r="D5272">
            <v>0.13</v>
          </cell>
        </row>
        <row r="5273">
          <cell r="A5273">
            <v>41892</v>
          </cell>
          <cell r="B5273" t="str">
            <v>TE, PVC PBA, BBB, 90 GRAUS, DN 100 / DE 110 MM, PARA REDE  AGUA (NBR 10351)</v>
          </cell>
          <cell r="C5273" t="str">
            <v>UN</v>
          </cell>
          <cell r="D5273">
            <v>82.52</v>
          </cell>
        </row>
        <row r="5274">
          <cell r="A5274">
            <v>41893</v>
          </cell>
          <cell r="B5274" t="str">
            <v>TE, PVC, 90 GRAUS, BBB, JE, DN 250 MM, PARA REDE COLETORA ESGOTO  (NBR 10569)</v>
          </cell>
          <cell r="C5274" t="str">
            <v>UN</v>
          </cell>
          <cell r="D5274">
            <v>660.63</v>
          </cell>
        </row>
        <row r="5275">
          <cell r="A5275">
            <v>41894</v>
          </cell>
          <cell r="B5275" t="str">
            <v>TE, PVC, 90 GRAUS, BBB, JE, DN 300 MM, PARA REDE COLETORA ESGOTO  (NBR 10569)</v>
          </cell>
          <cell r="C5275" t="str">
            <v>UN</v>
          </cell>
          <cell r="D5275">
            <v>1013.76</v>
          </cell>
        </row>
        <row r="5276">
          <cell r="A5276">
            <v>41895</v>
          </cell>
          <cell r="B5276" t="str">
            <v>TE, PVC, 90 GRAUS, BBB, JE, DN 400 MM, PARA REDE COLETORA ESGOTO  (NBR 10569)</v>
          </cell>
          <cell r="C5276" t="str">
            <v>UN</v>
          </cell>
          <cell r="D5276">
            <v>1120.97</v>
          </cell>
        </row>
        <row r="5277">
          <cell r="A5277">
            <v>41896</v>
          </cell>
          <cell r="B5277" t="str">
            <v>TE DE REDUCAO, PVC, BBB, JE, 90 GRAUS, DN 200 X 150 MM, PARA REDE COLETORA ESGOTO  (NBR 10569)</v>
          </cell>
          <cell r="C5277" t="str">
            <v>UN</v>
          </cell>
          <cell r="D5277">
            <v>202.91</v>
          </cell>
        </row>
        <row r="5278">
          <cell r="A5278">
            <v>41898</v>
          </cell>
          <cell r="B5278" t="str">
            <v>MARTELO DEMOLIDOR PNEUMATICO MANUAL, PESO  DE 28 KG, COM SILENCIADOR</v>
          </cell>
          <cell r="C5278" t="str">
            <v>UN</v>
          </cell>
          <cell r="D5278">
            <v>17715.080000000002</v>
          </cell>
        </row>
        <row r="5279">
          <cell r="A5279">
            <v>41899</v>
          </cell>
          <cell r="B5279" t="str">
            <v>CIMENTO ASFALTICO DE PETROLEO A GRANEL (CAP) 50/70 (COLETADO CAIXA NA ANP ACRESCIDO DE ICMS)</v>
          </cell>
          <cell r="C5279" t="str">
            <v>T</v>
          </cell>
          <cell r="D5279">
            <v>2198.44</v>
          </cell>
        </row>
        <row r="5280">
          <cell r="A5280">
            <v>41900</v>
          </cell>
          <cell r="B5280" t="str">
            <v>CIMENTO ASFALTICO DE PETROLEO A GRANEL (CAP) 30/45 (COLETADO CAIXA NA ANP ACRESCIDO DE ICMS)</v>
          </cell>
          <cell r="C5280" t="str">
            <v>KG</v>
          </cell>
          <cell r="D5280">
            <v>2.0099999999999998</v>
          </cell>
        </row>
        <row r="5281">
          <cell r="A5281">
            <v>41901</v>
          </cell>
          <cell r="B5281" t="str">
            <v>ASFALTO DILUIDO DE PETROLEO CM-30 (COLETADO CAIXA NA ANP ACRESCIDO DE ICMS)</v>
          </cell>
          <cell r="C5281" t="str">
            <v>KG</v>
          </cell>
          <cell r="D5281">
            <v>3.31</v>
          </cell>
        </row>
        <row r="5282">
          <cell r="A5282">
            <v>41902</v>
          </cell>
          <cell r="B5282" t="str">
            <v>EMULSAO ASFALTICA CATIONICA RM-1C PARA USO EM PAVIMENTACAO ASFALTICA (COLETADO CAIXA NA ANP ACRESCIDO DE ICMS)</v>
          </cell>
          <cell r="C5282" t="str">
            <v>KG</v>
          </cell>
          <cell r="D5282">
            <v>1.83</v>
          </cell>
        </row>
        <row r="5283">
          <cell r="A5283">
            <v>41903</v>
          </cell>
          <cell r="B5283" t="str">
            <v>EMULSAO ASFALTICA CATIONICA RR-2C PARA USO EM PAVIMENTACAO ASFALTICA (COLETADO CAIXA NA ANP ACRESCIDO DE ICMS)</v>
          </cell>
          <cell r="C5283" t="str">
            <v>KG</v>
          </cell>
          <cell r="D5283">
            <v>1.81</v>
          </cell>
        </row>
        <row r="5284">
          <cell r="A5284">
            <v>41904</v>
          </cell>
          <cell r="B5284" t="str">
            <v>EMULSAO ASFALTICA CATIONICA RL-1C PARA USO EM PAVIMENTACAO ASFALTICA (COLETADO CAIXA NA ANP ACRESCIDO DE ICMS)</v>
          </cell>
          <cell r="C5284" t="str">
            <v>T</v>
          </cell>
          <cell r="D5284">
            <v>1971.27</v>
          </cell>
        </row>
        <row r="5285">
          <cell r="A5285">
            <v>41905</v>
          </cell>
          <cell r="B5285" t="str">
            <v>EMULSAO ASFALTICA CATIONICA RR-1C PARA USO EM PAVIMENTACAO ASFALTICA (COLETADO CAIXA NA ANP ACRESCIDO DE ICMS)</v>
          </cell>
          <cell r="C5285" t="str">
            <v>T</v>
          </cell>
          <cell r="D5285">
            <v>1.7</v>
          </cell>
        </row>
        <row r="5286">
          <cell r="A5286">
            <v>53786</v>
          </cell>
          <cell r="B5286" t="str">
            <v>RETROESCAVADEIRA SOBRE RODAS COM CARREGADEIRA, TRAÇÃO 4X4, POTÊNCIA LÍ Q. 88 HP, CAÇAMBA CARREG. CAP. MÍN. 1 M3, CAÇAMBA RETRO CAP. 0,26 M3, PESO OPERACIONAL MÍN. 6.674 KG, PROFUNDIDADE ESCAVAÇÃO MÁX. 4,37 M - M ATERIAIS NA OPERAÇÃO. AF_06/2014</v>
          </cell>
          <cell r="C5286" t="str">
            <v>H</v>
          </cell>
          <cell r="D5286">
            <v>46.95</v>
          </cell>
        </row>
        <row r="5287">
          <cell r="A5287">
            <v>53788</v>
          </cell>
          <cell r="B5287" t="str">
            <v>ROLO COMPACTADOR VIBRATÓRIO DE UM CILINDRO AÇO LISO, POTÊNCIA 80 HP, P ESO OPERACIONAL MÁXIMO 8,1 T, IMPACTO DINÂMICO 16,15 / 9,5 T, LARGURA DE TRABALHO 1,68 M - MATERIAIS NA OPERAÇÃO. AF_06/2014</v>
          </cell>
          <cell r="C5287" t="str">
            <v>H</v>
          </cell>
          <cell r="D5287">
            <v>40.83</v>
          </cell>
        </row>
        <row r="5288">
          <cell r="A5288">
            <v>53792</v>
          </cell>
          <cell r="B5288" t="str">
            <v>CAMINHÃO BASCULANTE 6 M3, PESO BRUTO TOTAL 16.000 KG, CARGA ÚTIL MÁXIM A 13.071 KG, DISTÂNCIA ENTRE EIXOS 4,80 M, POTÊNCIA 230 CV INCLUSIVE C AÇAMBA METÁLICA - MATERIAIS NA OPERAÇÃO. AF_06/2014</v>
          </cell>
          <cell r="C5288" t="str">
            <v>H</v>
          </cell>
          <cell r="D5288">
            <v>86.83</v>
          </cell>
        </row>
        <row r="5289">
          <cell r="A5289">
            <v>53794</v>
          </cell>
          <cell r="B5289" t="str">
            <v>USINA DE CONCRETO FIXA, CAPACIDADE NOMINAL DE 90 A 120 M3/H, SEM SILO - MANUTENÇÃO. AF_07/2016</v>
          </cell>
          <cell r="C5289" t="str">
            <v>H</v>
          </cell>
          <cell r="D5289">
            <v>34.119999999999997</v>
          </cell>
        </row>
        <row r="5290">
          <cell r="A5290">
            <v>53797</v>
          </cell>
          <cell r="B5290" t="str">
            <v>CAMINHÃO TOCO, PBT 16.000 KG, CARGA ÚTIL MÁX. 10.685 KG, DIST. ENTRE E IXOS 4,8 M, POTÊNCIA 189 CV, INCLUSIVE CARROCERIA FIXA ABERTA DE MADEI RA P/ TRANSPORTE GERAL DE CARGA SECA, DIMEN. APROX. 2,5 X 7,00 X 0,50 M - MATERIAIS NA OPERAÇÃO. AF_06/2014</v>
          </cell>
          <cell r="C5290" t="str">
            <v>H</v>
          </cell>
          <cell r="D5290">
            <v>71.37</v>
          </cell>
        </row>
        <row r="5291">
          <cell r="A5291">
            <v>53804</v>
          </cell>
          <cell r="B5291" t="str">
            <v>VASSOURA MECÂNICA REBOCÁVEL COM ESCOVA CILÍNDRICA, LARGURA ÚTIL DE VAR RIMENTO DE 2,44 M - MANUTENÇÃO. AF_06/2014</v>
          </cell>
          <cell r="C5291" t="str">
            <v>H</v>
          </cell>
          <cell r="D5291">
            <v>2.2999999999999998</v>
          </cell>
        </row>
        <row r="5292">
          <cell r="A5292">
            <v>53806</v>
          </cell>
          <cell r="B5292" t="str">
            <v>TRATOR DE ESTEIRAS, POTÊNCIA 170 HP, PESO OPERACIONAL 19 T, CAÇAMBA 5, 2 M3 - MANUTENÇÃO. AF_06/2014</v>
          </cell>
          <cell r="C5292" t="str">
            <v>H</v>
          </cell>
          <cell r="D5292">
            <v>46.81</v>
          </cell>
        </row>
        <row r="5293">
          <cell r="A5293">
            <v>53810</v>
          </cell>
          <cell r="B5293" t="str">
            <v>TRATOR DE ESTEIRAS, POTÊNCIA 150 HP, PESO OPERACIONAL 16,7 T, COM RODA MOTRIZ ELEVADA E LÂMINA 3,18 M3 - MANUTENÇÃO. AF_06/2014</v>
          </cell>
          <cell r="C5293" t="str">
            <v>H</v>
          </cell>
          <cell r="D5293">
            <v>47.1</v>
          </cell>
        </row>
        <row r="5294">
          <cell r="A5294">
            <v>53814</v>
          </cell>
          <cell r="B5294" t="str">
            <v>TRATOR DE ESTEIRAS, POTÊNCIA 347 HP, PESO OPERACIONAL 38,5 T, COM LÂMI NA 8,70 M3 - MANUTENÇÃO. AF_06/2014</v>
          </cell>
          <cell r="C5294" t="str">
            <v>H</v>
          </cell>
          <cell r="D5294">
            <v>154.27000000000001</v>
          </cell>
        </row>
        <row r="5295">
          <cell r="A5295">
            <v>53817</v>
          </cell>
          <cell r="B5295" t="str">
            <v>TRATOR DE ESTEIRAS, POTÊNCIA 100 HP, PESO OPERACIONAL 9,4 T, COM LÂMIN A 2,19 M3 - MATERIAIS NA OPERAÇÃO. AF_06/2014</v>
          </cell>
          <cell r="C5295" t="str">
            <v>H</v>
          </cell>
          <cell r="D5295">
            <v>61.21</v>
          </cell>
        </row>
        <row r="5296">
          <cell r="A5296">
            <v>53818</v>
          </cell>
          <cell r="B5296" t="str">
            <v>ROLO COMPACTADOR VIBRATÓRIO REBOCÁVEL, CILINDRO DE AÇO LISO, POTÊNCIA DE TRAÇÃO DE 65 CV, PESO 4,7 T, IMPACTO DINÂMICO 18,3 T, LARGURA DE TR ABALHO 1,67 M - DEPRECIAÇÃO. AF_02/2016</v>
          </cell>
          <cell r="C5296" t="str">
            <v>H</v>
          </cell>
          <cell r="D5296">
            <v>4.37</v>
          </cell>
        </row>
        <row r="5297">
          <cell r="A5297">
            <v>53823</v>
          </cell>
          <cell r="B5297" t="str">
            <v>ROLO COMPACTADOR DE PNEUS ESTÁTICO, PRESSÃO VARIÁVEL, POTÊNCIA 99 HP, PESO SEM/COM LASTRO 9,45 / 21,0 T, LARGURA DE ROLAGEM 2,265 M - DEPREC IAÇÃO. AF_02/2016</v>
          </cell>
          <cell r="C5297" t="str">
            <v>H</v>
          </cell>
          <cell r="D5297">
            <v>18.22</v>
          </cell>
        </row>
        <row r="5298">
          <cell r="A5298">
            <v>53827</v>
          </cell>
          <cell r="B5298" t="str">
            <v>CAMINHÃO TOCO, PESO BRUTO TOTAL 14.300 KG, CARGA ÚTIL MÁXIMA 9590 KG, DISTÂNCIA ENTRE EIXOS 4,76 M, POTÊNCIA 185 CV (NÃO INCLUI CARROCERIA) - MATERIAIS NA OPERAÇÃO. AF_06/2014</v>
          </cell>
          <cell r="C5298" t="str">
            <v>H</v>
          </cell>
          <cell r="D5298">
            <v>69.83</v>
          </cell>
        </row>
        <row r="5299">
          <cell r="A5299">
            <v>53829</v>
          </cell>
          <cell r="B5299" t="str">
            <v>CAMINHÃO TOCO, PESO BRUTO TOTAL 16.000 KG, CARGA ÚTIL MÁXIMA DE 10.685 KG, DISTÂNCIA ENTRE EIXOS 4,80 M, POTÊNCIA 189 CV EXCLUSIVE CARROCERI A - MATERIAIS NA OPERAÇÃO. AF_06/2014</v>
          </cell>
          <cell r="C5299" t="str">
            <v>H</v>
          </cell>
          <cell r="D5299">
            <v>71.37</v>
          </cell>
        </row>
        <row r="5300">
          <cell r="A5300">
            <v>53831</v>
          </cell>
          <cell r="B5300" t="str">
            <v>CAMINHÃO PIPA 10.000 L TRUCADO, PESO BRUTO TOTAL 23.000 KG, CARGA ÚTIL MÁXIMA 15.935 KG, DISTÂNCIA ENTRE EIXOS 4,8 M, POTÊNCIA 230 CV, INCLU SIVE TANQUE DE AÇO PARA TRANSPORTE DE ÁGUA - MATERIAIS NA OPERAÇÃO. AF _06/2014</v>
          </cell>
          <cell r="C5300" t="str">
            <v>H</v>
          </cell>
          <cell r="D5300">
            <v>86.83</v>
          </cell>
        </row>
        <row r="5301">
          <cell r="A5301">
            <v>53840</v>
          </cell>
          <cell r="B5301" t="str">
            <v>GRADE DE DISCO REBOCÁVEL COM 20 DISCOS 24" X 6 MM COM PNEUS PARA TRANS PORTE - DEPRECIAÇÃO. AF_06/2014</v>
          </cell>
          <cell r="C5301" t="str">
            <v>H</v>
          </cell>
          <cell r="D5301">
            <v>2.15</v>
          </cell>
        </row>
        <row r="5302">
          <cell r="A5302">
            <v>53841</v>
          </cell>
          <cell r="B5302" t="str">
            <v>GRADE DE DISCO REBOCÁVEL COM 20 DISCOS 24" X 6 MM COM PNEUS PARA TRANS PORTE - MANUTENÇÃO. AF_06/2014</v>
          </cell>
          <cell r="C5302" t="str">
            <v>H</v>
          </cell>
          <cell r="D5302">
            <v>1.7</v>
          </cell>
        </row>
        <row r="5303">
          <cell r="A5303">
            <v>53849</v>
          </cell>
          <cell r="B5303" t="str">
            <v>MOTONIVELADORA POTÊNCIA BÁSICA LÍQUIDA (PRIMEIRA MARCHA) 125 HP, PESO BRUTO 13032 KG, LARGURA DA LÂMINA DE 3,7 M - MATERIAIS NA OPERAÇÃO. AF _06/2014</v>
          </cell>
          <cell r="C5303" t="str">
            <v>H</v>
          </cell>
          <cell r="D5303">
            <v>76.53</v>
          </cell>
        </row>
        <row r="5304">
          <cell r="A5304">
            <v>53857</v>
          </cell>
          <cell r="B5304" t="str">
            <v>PÁ CARREGADEIRA SOBRE RODAS, POTÊNCIA LÍQUIDA 128 HP, CAPACIDADE DA CA ÇAMBA 1,7 A 2,8 M3, PESO OPERACIONAL 11632 KG - MANUTENÇÃO. AF_06/2014</v>
          </cell>
          <cell r="C5304" t="str">
            <v>H</v>
          </cell>
          <cell r="D5304">
            <v>16.97</v>
          </cell>
        </row>
        <row r="5305">
          <cell r="A5305">
            <v>53858</v>
          </cell>
          <cell r="B5305" t="str">
            <v>PÁ CARREGADEIRA SOBRE RODAS, POTÊNCIA LÍQUIDA 128 HP, CAPACIDADE DA CA ÇAMBA 1,7 A 2,8 M3, PESO OPERACIONAL 11632 KG - MATERIAIS NA OPERAÇÃO. AF_06/2014</v>
          </cell>
          <cell r="C5305" t="str">
            <v>H</v>
          </cell>
          <cell r="D5305">
            <v>65.319999999999993</v>
          </cell>
        </row>
        <row r="5306">
          <cell r="A5306">
            <v>53861</v>
          </cell>
          <cell r="B5306" t="str">
            <v>PÁ CARREGADEIRA SOBRE RODAS, POTÊNCIA 197 HP, CAPACIDADE DA CAÇAMBA 2, 5 A 3,5 M3, PESO OPERACIONAL 18338 KG - MANUTENÇÃO. AF_06/2014</v>
          </cell>
          <cell r="C5306" t="str">
            <v>H</v>
          </cell>
          <cell r="D5306">
            <v>23.53</v>
          </cell>
        </row>
        <row r="5307">
          <cell r="A5307">
            <v>53863</v>
          </cell>
          <cell r="B5307" t="str">
            <v>MARTELETE OU ROMPEDOR PNEUMÁTICO MANUAL, 28 KG, COM SILENCIADOR - MANU TENÇÃO. AF_07/2016</v>
          </cell>
          <cell r="C5307" t="str">
            <v>H</v>
          </cell>
          <cell r="D5307">
            <v>0.88</v>
          </cell>
        </row>
        <row r="5308">
          <cell r="A5308">
            <v>53865</v>
          </cell>
          <cell r="B5308" t="str">
            <v>COMPRESSOR DE AR REBOCÁVEL, VAZÃO 189 PCM, PRESSÃO EFETIVA DE TRABALHO 102 PSI, MOTOR DIESEL, POTÊNCIA 63 CV - MATERIAIS NA OPERAÇÃO. AF_06/ 2015</v>
          </cell>
          <cell r="C5308" t="str">
            <v>H</v>
          </cell>
          <cell r="D5308">
            <v>34.880000000000003</v>
          </cell>
        </row>
        <row r="5309">
          <cell r="A5309">
            <v>53866</v>
          </cell>
          <cell r="B5309" t="str">
            <v>BOMBA SUBMERSÍVEL ELÉTRICA TRIFÁSICA, POTÊNCIA 2,96 HP, Ø ROTOR 144 MM SEMI-ABERTO, BOCAL DE SAÍDA Ø 2, HM/Q = 2 MCA / 38,8 M3/H A 28 MCA / 5 M3/H - MATERIAIS NA OPERAÇÃO. AF_06/2014</v>
          </cell>
          <cell r="C5309" t="str">
            <v>H</v>
          </cell>
          <cell r="D5309">
            <v>0.86</v>
          </cell>
        </row>
        <row r="5310">
          <cell r="A5310">
            <v>53882</v>
          </cell>
          <cell r="B5310" t="str">
            <v>CAMINHÃO PIPA 6.000 L, PESO BRUTO TOTAL 13.000 KG, DISTÂNCIA ENTRE EIX OS 4,80 M, POTÊNCIA 189 CV INCLUSIVE TANQUE DE AÇO PARA TRANSPORTE DE ÁGUA, CAPACIDADE 6 M3 - MANUTENÇÃO. AF_06/2014</v>
          </cell>
          <cell r="C5310" t="str">
            <v>H</v>
          </cell>
          <cell r="D5310">
            <v>13.44</v>
          </cell>
        </row>
        <row r="5311">
          <cell r="A5311">
            <v>55263</v>
          </cell>
          <cell r="B5311" t="str">
            <v>ROLO COMPACTADOR DE PNEUS ESTÁTICO, PRESSÃO VARIÁVEL, POTÊNCIA 111 HP, PESO SEM/COM LASTRO 9,5 / 26 T, LARGURA DE TRABALHO 1,90 M - MATERIAI S NA OPERAÇÃO. AF_07/2014</v>
          </cell>
          <cell r="C5311" t="str">
            <v>H</v>
          </cell>
          <cell r="D5311">
            <v>56.63</v>
          </cell>
        </row>
        <row r="5312">
          <cell r="A5312">
            <v>55835</v>
          </cell>
          <cell r="B5312" t="str">
            <v>REATERRO INTERNO (EDIFICACOES) COMPACTADO MANUALMENTE</v>
          </cell>
          <cell r="C5312" t="str">
            <v>M3</v>
          </cell>
          <cell r="D5312">
            <v>48.62</v>
          </cell>
        </row>
        <row r="5313">
          <cell r="A5313">
            <v>55960</v>
          </cell>
          <cell r="B5313" t="str">
            <v>IMUNIZACAO DE MADEIRAMENTO PARA COBERTURA UTILIZANDO CUPINICIDA INCOLO R</v>
          </cell>
          <cell r="C5313" t="str">
            <v>M2</v>
          </cell>
          <cell r="D5313">
            <v>4.3</v>
          </cell>
        </row>
        <row r="5314">
          <cell r="A5314">
            <v>67826</v>
          </cell>
          <cell r="B5314" t="str">
            <v>CAMINHÃO BASCULANTE 6 M3 TOCO, PESO BRUTO TOTAL 16.000 KG, CARGA ÚTIL MÁXIMA 11.130 KG, DISTÂNCIA ENTRE EIXOS 5,36 M, POTÊNCIA 185 CV, INCLU SIVE CAÇAMBA METÁLICA - CHP DIURNO. AF_06/2014</v>
          </cell>
          <cell r="C5314" t="str">
            <v>CHP</v>
          </cell>
          <cell r="D5314">
            <v>117.5</v>
          </cell>
        </row>
        <row r="5315">
          <cell r="A5315">
            <v>67827</v>
          </cell>
          <cell r="B5315" t="str">
            <v>CAMINHÃO BASCULANTE 6 M3 TOCO, PESO BRUTO TOTAL 16.000 KG, CARGA ÚTIL MÁXIMA 11.130 KG, DISTÂNCIA ENTRE EIXOS 5,36 M, POTÊNCIA 185 CV, INCLU SIVE CAÇAMBA METÁLICA - CHI DIURNO. AF_06/2014</v>
          </cell>
          <cell r="C5315" t="str">
            <v>CHI</v>
          </cell>
          <cell r="D5315">
            <v>29.86</v>
          </cell>
        </row>
        <row r="5316">
          <cell r="A5316">
            <v>68050</v>
          </cell>
          <cell r="B5316" t="str">
            <v>PORTA DE CORRER EM ALUMINIO, COM DUAS FOLHAS PARA VIDRO, INCLUSO VIDRO LISO INCOLOR, FECHADURA E PUXADOR, SEM GUARNICAO/ALIZAR/VISTA</v>
          </cell>
          <cell r="C5316" t="str">
            <v>M2</v>
          </cell>
          <cell r="D5316">
            <v>657.26</v>
          </cell>
        </row>
        <row r="5317">
          <cell r="A5317">
            <v>68053</v>
          </cell>
          <cell r="B5317" t="str">
            <v>FORNECIMENTO/INSTALACAO LONA PLASTICA PRETA, PARA IMPERMEABILIZACAO, E SPESSURA 150 MICRAS.</v>
          </cell>
          <cell r="C5317" t="str">
            <v>M2</v>
          </cell>
          <cell r="D5317">
            <v>4.5599999999999996</v>
          </cell>
        </row>
        <row r="5318">
          <cell r="A5318">
            <v>68054</v>
          </cell>
          <cell r="B5318" t="str">
            <v>PORTAO DE FERRO EM CHAPA GALVANIZADA PLANA 14 GSG</v>
          </cell>
          <cell r="C5318" t="str">
            <v>M2</v>
          </cell>
          <cell r="D5318">
            <v>222.37</v>
          </cell>
        </row>
        <row r="5319">
          <cell r="A5319">
            <v>68066</v>
          </cell>
          <cell r="B5319" t="str">
            <v>CAIXA DE PROTECAO PARA MEDIDOR MONOFASICO, FORNECIMENTO E INSTALACAO</v>
          </cell>
          <cell r="C5319" t="str">
            <v>UN</v>
          </cell>
          <cell r="D5319">
            <v>127.54</v>
          </cell>
        </row>
        <row r="5320">
          <cell r="A5320">
            <v>68069</v>
          </cell>
          <cell r="B5320" t="str">
            <v>HASTE COPPERWELD 5/8 X 3,0M COM CONECTOR</v>
          </cell>
          <cell r="C5320" t="str">
            <v>UN</v>
          </cell>
          <cell r="D5320">
            <v>42.67</v>
          </cell>
        </row>
        <row r="5321">
          <cell r="A5321">
            <v>68070</v>
          </cell>
          <cell r="B5321" t="str">
            <v>PARA-RAIOS TIPO FRANKLIN - CABO E SUPORTE ISOLADOR</v>
          </cell>
          <cell r="C5321" t="str">
            <v>M</v>
          </cell>
          <cell r="D5321">
            <v>48.55</v>
          </cell>
        </row>
        <row r="5322">
          <cell r="A5322">
            <v>68325</v>
          </cell>
          <cell r="B5322" t="str">
            <v>PISO EM CONCRETO 20 MPA PREPARO MECANICO, ESPESSURA 7CM, INCLUSO SELAN TE ELASTICO A BASE DE POLIURETANO</v>
          </cell>
          <cell r="C5322" t="str">
            <v>M2</v>
          </cell>
          <cell r="D5322">
            <v>39.85</v>
          </cell>
        </row>
        <row r="5323">
          <cell r="A5323">
            <v>68328</v>
          </cell>
          <cell r="B5323" t="str">
            <v>JUNTA DE DILATACAO COM ISOPOR 10 MM</v>
          </cell>
          <cell r="C5323" t="str">
            <v>M2</v>
          </cell>
          <cell r="D5323">
            <v>11.23</v>
          </cell>
        </row>
        <row r="5324">
          <cell r="A5324">
            <v>68333</v>
          </cell>
          <cell r="B5324" t="str">
            <v>PISO EM CONCRETO 20 MPA PREPARO MECANICO, ESPESSURA 7CM, INCLUSO JUNTA S DE DILATACAO EM MADEIRA</v>
          </cell>
          <cell r="C5324" t="str">
            <v>M2</v>
          </cell>
          <cell r="D5324">
            <v>40.020000000000003</v>
          </cell>
        </row>
        <row r="5325">
          <cell r="A5325">
            <v>71516</v>
          </cell>
          <cell r="B5325" t="str">
            <v>CONJUNTO DE MANGUEIRA PARA COMBATE A INCENDIO EM FIBRA DE POLIESTER PU RA, COM 1.1/2", REVESTIDA INTERNAMENTE, COM 2 LANCES DE 15M CADA</v>
          </cell>
          <cell r="C5325" t="str">
            <v>UN</v>
          </cell>
          <cell r="D5325">
            <v>566.55999999999995</v>
          </cell>
        </row>
        <row r="5326">
          <cell r="A5326">
            <v>71623</v>
          </cell>
          <cell r="B5326" t="str">
            <v>CHAPIM DE CONCRETO APARENTE COM ACABAMENTO DESEMPENADO, FORMA DE COMPE NSADO PLASTIFICADO (MADEIRIT) DE 14 X 10 CM, FUNDIDO NO LOCAL.</v>
          </cell>
          <cell r="C5326" t="str">
            <v>M</v>
          </cell>
          <cell r="D5326">
            <v>23.49</v>
          </cell>
        </row>
        <row r="5327">
          <cell r="A5327">
            <v>72075</v>
          </cell>
          <cell r="B5327" t="str">
            <v>IMPERMEABILIZACAO DE SUPERFICIE COM REVESTIMENTO BICOMPONENTE SEMI FLE XIVEL.</v>
          </cell>
          <cell r="C5327" t="str">
            <v>M2</v>
          </cell>
          <cell r="D5327">
            <v>8.6999999999999993</v>
          </cell>
        </row>
        <row r="5328">
          <cell r="A5328">
            <v>72085</v>
          </cell>
          <cell r="B5328" t="str">
            <v>RECOLOCACAO DE RIPAS EM MADEIRAMENTO DE TELHADO, CONSIDERANDO REAPROVE ITAMENTO DE MATERIAL</v>
          </cell>
          <cell r="C5328" t="str">
            <v>M</v>
          </cell>
          <cell r="D5328">
            <v>1.55</v>
          </cell>
        </row>
        <row r="5329">
          <cell r="A5329">
            <v>72086</v>
          </cell>
          <cell r="B5329" t="str">
            <v>RECOLOCACAO DE MADEIRAMENTO DO TELHADO - CAIBROS, CONSIDERANDO REAPROV EITAMENTO DE MATERIAL</v>
          </cell>
          <cell r="C5329" t="str">
            <v>M</v>
          </cell>
          <cell r="D5329">
            <v>4.72</v>
          </cell>
        </row>
        <row r="5330">
          <cell r="A5330">
            <v>72089</v>
          </cell>
          <cell r="B5330" t="str">
            <v>RECOLOCACAO DE TELHAS CERAMICAS TIPO FRANCESA, CONSIDERANDO REAPROVEIT AMENTO DE MATERIAL</v>
          </cell>
          <cell r="C5330" t="str">
            <v>M2</v>
          </cell>
          <cell r="D5330">
            <v>9.0500000000000007</v>
          </cell>
        </row>
        <row r="5331">
          <cell r="A5331">
            <v>72091</v>
          </cell>
          <cell r="B5331" t="str">
            <v>RECOLOCACAO DE TELHAS CERAMICAS TIPO PLAN, CONSIDERANDO REAPROVEITAMEN TO DE MATERIAL</v>
          </cell>
          <cell r="C5331" t="str">
            <v>M2</v>
          </cell>
          <cell r="D5331">
            <v>32.33</v>
          </cell>
        </row>
        <row r="5332">
          <cell r="A5332">
            <v>72110</v>
          </cell>
          <cell r="B5332" t="str">
            <v>ESTRUTURA METALICA EM TESOURAS OU TRELICAS, VAO LIVRE DE 12M, FORNECIM ENTO E MONTAGEM, NAO SENDO CONSIDERADOS OS FECHAMENTOS METALICOS, AS C OLUNAS, OS SERVICOS GERAIS EM ALVENARIA E CONCRETO, AS TELHAS DE COBER TURA E A PINTURA DE ACABAMENTO</v>
          </cell>
          <cell r="C5332" t="str">
            <v>M2</v>
          </cell>
          <cell r="D5332">
            <v>58.78</v>
          </cell>
        </row>
        <row r="5333">
          <cell r="A5333">
            <v>72111</v>
          </cell>
          <cell r="B5333" t="str">
            <v>ESTRUTURA METALICA EM TESOURAS OU TRELICAS, VAO LIVRE DE 15M, FORNECIM ENTO E MONTAGEM, NAO SENDO CONSIDERADOS OS FECHAMENTOS METALICOS, AS C OLUNAS, OS SERVICOS GERAIS EM ALVENARIA E CONCRETO, AS TELHAS DE COBER TURA E A PINTURA DE ACABAMENTO</v>
          </cell>
          <cell r="C5333" t="str">
            <v>M2</v>
          </cell>
          <cell r="D5333">
            <v>64.150000000000006</v>
          </cell>
        </row>
        <row r="5334">
          <cell r="A5334">
            <v>72112</v>
          </cell>
          <cell r="B5334" t="str">
            <v>ESTRUTURA METALICA EM TESOURAS OU TRELICAS, VAO LIVRE DE 20M, FORNECIM ENTO E MONTAGEM, NAO SENDO CONSIDERADOS OS FECHAMENTOS METALICOS, AS C OLUNAS, OS SERVICOS GERAIS EM ALVENARIA E CONCRETO, AS TELHAS DE COBER TURA E A PINTURA DE ACABAMENTO</v>
          </cell>
          <cell r="C5334" t="str">
            <v>M2</v>
          </cell>
          <cell r="D5334">
            <v>69.53</v>
          </cell>
        </row>
        <row r="5335">
          <cell r="A5335">
            <v>72113</v>
          </cell>
          <cell r="B5335" t="str">
            <v>ESTRUTURA METALICA EM TESOURAS OU TRELICAS, VAO LIVRE DE 25M, FORNECIM ENTO E MONTAGEM, NAO SENDO CONSIDERADOS OS FECHAMENTOS METALICOS, AS C OLUNAS, OS SERVICOS GERAIS EM ALVENARIA E CONCRETO, AS TELHAS DE COBER TURA E A PINTURA DE ACABAMENTO</v>
          </cell>
          <cell r="C5335" t="str">
            <v>M2</v>
          </cell>
          <cell r="D5335">
            <v>78.22</v>
          </cell>
        </row>
        <row r="5336">
          <cell r="A5336">
            <v>72114</v>
          </cell>
          <cell r="B5336" t="str">
            <v>ESTRUTURA METALICA EM TESOURAS OU TRELICAS, VAO LIVRE DE 30M, FORNECIM ENTO E MONTAGEM, NAO SENDO CONSIDERADOS OS FECHAMENTOS METALICOS, AS C OLUNAS, OS SERVICOS GERAIS EM ALVENARIA E CONCRETO, AS TELHAS DE COBER TURA E A PINTURA DE ACABAMENTO</v>
          </cell>
          <cell r="C5336" t="str">
            <v>M2</v>
          </cell>
          <cell r="D5336">
            <v>86.91</v>
          </cell>
        </row>
        <row r="5337">
          <cell r="A5337">
            <v>72116</v>
          </cell>
          <cell r="B5337" t="str">
            <v>VIDRO LISO COMUM TRANSPARENTE, ESPESSURA 3MM</v>
          </cell>
          <cell r="C5337" t="str">
            <v>M2</v>
          </cell>
          <cell r="D5337">
            <v>113.13</v>
          </cell>
        </row>
        <row r="5338">
          <cell r="A5338">
            <v>72117</v>
          </cell>
          <cell r="B5338" t="str">
            <v>VIDRO LISO COMUM TRANSPARENTE, ESPESSURA 4MM</v>
          </cell>
          <cell r="C5338" t="str">
            <v>M2</v>
          </cell>
          <cell r="D5338">
            <v>145.35</v>
          </cell>
        </row>
        <row r="5339">
          <cell r="A5339">
            <v>72118</v>
          </cell>
          <cell r="B5339" t="str">
            <v>VIDRO TEMPERADO INCOLOR, ESPESSURA 6MM, FORNECIMENTO E INSTALACAO, INC LUSIVE MASSA PARA VEDACAO</v>
          </cell>
          <cell r="C5339" t="str">
            <v>M2</v>
          </cell>
          <cell r="D5339">
            <v>140.62</v>
          </cell>
        </row>
        <row r="5340">
          <cell r="A5340">
            <v>72119</v>
          </cell>
          <cell r="B5340" t="str">
            <v>VIDRO TEMPERADO INCOLOR, ESPESSURA 8MM, FORNECIMENTO E INSTALACAO, INC LUSIVE MASSA PARA VEDACAO</v>
          </cell>
          <cell r="C5340" t="str">
            <v>M2</v>
          </cell>
          <cell r="D5340">
            <v>175.61</v>
          </cell>
        </row>
        <row r="5341">
          <cell r="A5341">
            <v>72120</v>
          </cell>
          <cell r="B5341" t="str">
            <v>VIDRO TEMPERADO INCOLOR, ESPESSURA 10MM, FORNECIMENTO E INSTALACAO, IN CLUSIVE MASSA PARA VEDACAO</v>
          </cell>
          <cell r="C5341" t="str">
            <v>M2</v>
          </cell>
          <cell r="D5341">
            <v>220.21</v>
          </cell>
        </row>
        <row r="5342">
          <cell r="A5342">
            <v>72122</v>
          </cell>
          <cell r="B5342" t="str">
            <v>VIDRO FANTASIA TIPO CANELADO, ESPESSURA 4MM</v>
          </cell>
          <cell r="C5342" t="str">
            <v>M2</v>
          </cell>
          <cell r="D5342">
            <v>124.59</v>
          </cell>
        </row>
        <row r="5343">
          <cell r="A5343">
            <v>72123</v>
          </cell>
          <cell r="B5343" t="str">
            <v>VIDRO ARAMADO, ESPESSURA 7MM</v>
          </cell>
          <cell r="C5343" t="str">
            <v>M2</v>
          </cell>
          <cell r="D5343">
            <v>334.59</v>
          </cell>
        </row>
        <row r="5344">
          <cell r="A5344">
            <v>72124</v>
          </cell>
          <cell r="B5344" t="str">
            <v>IMPERMEABILIZACAO DE SUPERFICIE COM MASTIQUE ELASTICO A BASE DE SILICO NE, POR VOLUME.</v>
          </cell>
          <cell r="C5344" t="str">
            <v>DM3</v>
          </cell>
          <cell r="D5344">
            <v>83.18</v>
          </cell>
        </row>
        <row r="5345">
          <cell r="A5345">
            <v>72131</v>
          </cell>
          <cell r="B5345" t="str">
            <v>ALVENARIA EM TIJOLO CERAMICO MACICO 5X10X20CM 1 VEZ (ESPESSURA 20CM), ASSENTADO COM ARGAMASSA TRACO 1:2:8 (CIMENTO, CAL E AREIA)</v>
          </cell>
          <cell r="C5345" t="str">
            <v>M2</v>
          </cell>
          <cell r="D5345">
            <v>107.22</v>
          </cell>
        </row>
        <row r="5346">
          <cell r="A5346">
            <v>72132</v>
          </cell>
          <cell r="B5346" t="str">
            <v>ALVENARIA EM TIJOLO CERAMICO MACICO 5X10X20CM 1/2 VEZ (ESPESSURA 10CM) , ASSENTADO COM ARGAMASSA TRACO 1:2:8 (CIMENTO, CAL E AREIA)</v>
          </cell>
          <cell r="C5346" t="str">
            <v>M2</v>
          </cell>
          <cell r="D5346">
            <v>55.27</v>
          </cell>
        </row>
        <row r="5347">
          <cell r="A5347">
            <v>72133</v>
          </cell>
          <cell r="B5347" t="str">
            <v>ALVENARIA EM TIJOLO CERAMICO MACICO 5X10X20CM 1 1/2 VEZ (ESPESSURA 30C M), ASSENTADO COM ARGAMASSA TRACO 1:2:8 (CIMENTO, CAL E AREIA)</v>
          </cell>
          <cell r="C5347" t="str">
            <v>M2</v>
          </cell>
          <cell r="D5347">
            <v>189.58</v>
          </cell>
        </row>
        <row r="5348">
          <cell r="A5348">
            <v>72136</v>
          </cell>
          <cell r="B5348" t="str">
            <v>PISO INDUSTRIAL DE ALTA RESISTENCIA, ESPESSURA 8MM, INCLUSO JUNTAS DE DILATACAO PLASTICAS E POLIMENTO MECANIZADO</v>
          </cell>
          <cell r="C5348" t="str">
            <v>M2</v>
          </cell>
          <cell r="D5348">
            <v>67.03</v>
          </cell>
        </row>
        <row r="5349">
          <cell r="A5349">
            <v>72137</v>
          </cell>
          <cell r="B5349" t="str">
            <v>PISO INDUSTRIAL ALTA RESISTENCIA, ESPESSURA 12MM, INCLUSO JUNTAS DE DI LATACAO PLASTICAS E POLIMENTO MECANIZADO</v>
          </cell>
          <cell r="C5349" t="str">
            <v>M2</v>
          </cell>
          <cell r="D5349">
            <v>78.17</v>
          </cell>
        </row>
        <row r="5350">
          <cell r="A5350">
            <v>72138</v>
          </cell>
          <cell r="B5350" t="str">
            <v>PISO EM GRANITO BRANCO 50X50CM LEVIGADO ESPESSURA 2CM, ASSENTADO COM A RGAMASSA COLANTE DUPLA COLAGEM, COM REJUNTAMENTO EM CIMENTO BRANCO</v>
          </cell>
          <cell r="C5350" t="str">
            <v>M2</v>
          </cell>
          <cell r="D5350">
            <v>177.07</v>
          </cell>
        </row>
        <row r="5351">
          <cell r="A5351">
            <v>72139</v>
          </cell>
          <cell r="B5351" t="str">
            <v>BLOCOS DE VIDRO TIPO CANELADO 19X19X8CM, ASSENTADO COM ARGAMASSA TRACO 1:3 (CIMENTO E AREIA GROSSA) PREPARO MECANICO, COM REJUNTAMENTO EM CI MENTO BRANCO E BARRAS DE ACO</v>
          </cell>
          <cell r="C5351" t="str">
            <v>M2</v>
          </cell>
          <cell r="D5351">
            <v>403.8</v>
          </cell>
        </row>
        <row r="5352">
          <cell r="A5352">
            <v>72140</v>
          </cell>
          <cell r="B5352" t="str">
            <v>PORTA DE FERRO PARA LIXEIRA, DE ABRIR, TIPO CHAPA, 70X210CM , COM GUAR NICOES</v>
          </cell>
          <cell r="C5352" t="str">
            <v>UN</v>
          </cell>
          <cell r="D5352">
            <v>388.93</v>
          </cell>
        </row>
        <row r="5353">
          <cell r="A5353">
            <v>72144</v>
          </cell>
          <cell r="B5353" t="str">
            <v>RECOLOCACAO DE FOLHAS DE PORTA DE PASSAGEM OU JANELA, CONSIDERANDO REA PROVEITAMENTO DO MATERIAL</v>
          </cell>
          <cell r="C5353" t="str">
            <v>UN</v>
          </cell>
          <cell r="D5353">
            <v>67.650000000000006</v>
          </cell>
        </row>
        <row r="5354">
          <cell r="A5354">
            <v>72175</v>
          </cell>
          <cell r="B5354" t="str">
            <v>BLOCOS DE VIDRO TIPO XADREZ 20X20X10CM, ASSENTADO COM ARGAMASSA TRACO 1:3 (CIMENTO E AREIA GROSSA) PREPARO MECANICO, COM REJUNTAMENTO EM CIM ENTO BRANCO E BARRAS DE ACO</v>
          </cell>
          <cell r="C5354" t="str">
            <v>M2</v>
          </cell>
          <cell r="D5354">
            <v>406.84</v>
          </cell>
        </row>
        <row r="5355">
          <cell r="A5355">
            <v>72176</v>
          </cell>
          <cell r="B5355" t="str">
            <v>BLOCOS DE VIDRO TIPO XADREZ 20X10X8CM, ASSENTADO COM ARGAMASSA TRACO 1 :3 (CIMENTO E AREIA GROSSA) PREPARO MECANICO, COM REJUNTAMENTO EM CIME NTO BRANCO E BARRAS DE ACO</v>
          </cell>
          <cell r="C5355" t="str">
            <v>M2</v>
          </cell>
          <cell r="D5355">
            <v>409.74</v>
          </cell>
        </row>
        <row r="5356">
          <cell r="A5356">
            <v>72178</v>
          </cell>
          <cell r="B5356" t="str">
            <v>RETIRADA DE DIVISORIAS EM CHAPAS DE MADEIRA, COM MONTANTES METALICOS</v>
          </cell>
          <cell r="C5356" t="str">
            <v>M2</v>
          </cell>
          <cell r="D5356">
            <v>20.22</v>
          </cell>
        </row>
        <row r="5357">
          <cell r="A5357">
            <v>72179</v>
          </cell>
          <cell r="B5357" t="str">
            <v>RECOLOCACAO DE PLACAS DIVISORIAS DE GRANILITE, CONSIDERANDO REAPROVEIT AMENTO DO MATERIAL</v>
          </cell>
          <cell r="C5357" t="str">
            <v>M2</v>
          </cell>
          <cell r="D5357">
            <v>42.75</v>
          </cell>
        </row>
        <row r="5358">
          <cell r="A5358">
            <v>72180</v>
          </cell>
          <cell r="B5358" t="str">
            <v>RECOLOCACAO DE DIVISORIAS TIPO CHAPAS OU TABUAS, EXCLUSIVE ENTARUGAMEN TO, CONSIDERANDO REAPROVEITAMENTO DO MATERIAL</v>
          </cell>
          <cell r="C5358" t="str">
            <v>M2</v>
          </cell>
          <cell r="D5358">
            <v>12.92</v>
          </cell>
        </row>
        <row r="5359">
          <cell r="A5359">
            <v>72181</v>
          </cell>
          <cell r="B5359" t="str">
            <v>RECOLOCACAO DE DIVISORIAS TIPO CHAPAS OU TABUAS, INCLUSIVE ENTARUGAMEN TO, CONSIDERANDO REAPROVEITAMENTO DO MATERIAL</v>
          </cell>
          <cell r="C5359" t="str">
            <v>M2</v>
          </cell>
          <cell r="D5359">
            <v>26.16</v>
          </cell>
        </row>
        <row r="5360">
          <cell r="A5360">
            <v>72183</v>
          </cell>
          <cell r="B5360" t="str">
            <v>PISO EM CONCRETO 20MPA PREPARO MECANICO, ESPESSURA 7 CM, COM ARMACAO E M TELA SOLDADA</v>
          </cell>
          <cell r="C5360" t="str">
            <v>M2</v>
          </cell>
          <cell r="D5360">
            <v>69.62</v>
          </cell>
        </row>
        <row r="5361">
          <cell r="A5361">
            <v>72185</v>
          </cell>
          <cell r="B5361" t="str">
            <v>PISO VINILICO SEMIFLEXIVEL PADRAO LISO, ESPESSURA 2MM, FIXADO COM COLA</v>
          </cell>
          <cell r="C5361" t="str">
            <v>M2</v>
          </cell>
          <cell r="D5361">
            <v>75.77</v>
          </cell>
        </row>
        <row r="5362">
          <cell r="A5362">
            <v>72186</v>
          </cell>
          <cell r="B5362" t="str">
            <v>PISO VINILICO SEMIFLEXIVEL PADRAO LISO, ESPESSURA 3,2MM, FIXADO COM CO LA</v>
          </cell>
          <cell r="C5362" t="str">
            <v>M2</v>
          </cell>
          <cell r="D5362">
            <v>121.04</v>
          </cell>
        </row>
        <row r="5363">
          <cell r="A5363">
            <v>72187</v>
          </cell>
          <cell r="B5363" t="str">
            <v>PISO DE BORRACHA FRISADO, ESPESSURA 7MM, ASSENTADO COM ARGAMASSA TRACO 1:3 (CIMENTO E AREIA)</v>
          </cell>
          <cell r="C5363" t="str">
            <v>M2</v>
          </cell>
          <cell r="D5363">
            <v>166.08</v>
          </cell>
        </row>
        <row r="5364">
          <cell r="A5364">
            <v>72188</v>
          </cell>
          <cell r="B5364" t="str">
            <v>PISO DE BORRACHA PASTILHADO, ESPESSURA 7MM, ASSENTADO COM ARGAMASSA TR ACO 1:3 (CIMENTO E AREIA)</v>
          </cell>
          <cell r="C5364" t="str">
            <v>M2</v>
          </cell>
          <cell r="D5364">
            <v>166.08</v>
          </cell>
        </row>
        <row r="5365">
          <cell r="A5365">
            <v>72189</v>
          </cell>
          <cell r="B5365" t="str">
            <v>RODAPE VINILICO ALTURA 5CM, ESPESSURA 1MM, FIXADO COM COLA</v>
          </cell>
          <cell r="C5365" t="str">
            <v>M</v>
          </cell>
          <cell r="D5365">
            <v>23.58</v>
          </cell>
        </row>
        <row r="5366">
          <cell r="A5366">
            <v>72190</v>
          </cell>
          <cell r="B5366" t="str">
            <v>RODAPE BORRACHA LISO, ALTURA = 7CM, ESPESSURA = 2 MM, PARA ARGAMASSA</v>
          </cell>
          <cell r="C5366" t="str">
            <v>M</v>
          </cell>
          <cell r="D5366">
            <v>28.27</v>
          </cell>
        </row>
        <row r="5367">
          <cell r="A5367">
            <v>72191</v>
          </cell>
          <cell r="B5367" t="str">
            <v>RECOLOCACAO DE TACOS DE MADEIRA COM REAPROVEITAMENTO DE MATERIAL E ASS ENTAMENTO COM ARGAMASSA 1:4 (CIMENTO E AREIA)</v>
          </cell>
          <cell r="C5367" t="str">
            <v>M2</v>
          </cell>
          <cell r="D5367">
            <v>67.62</v>
          </cell>
        </row>
        <row r="5368">
          <cell r="A5368">
            <v>72192</v>
          </cell>
          <cell r="B5368" t="str">
            <v>RECOLOCACAO DE PISO DE TABUAS DE MADEIRA, CONSIDERANDO REAPROVEITAMENT O DO MATERIAL, EXCLUSIVE VIGAMENTO</v>
          </cell>
          <cell r="C5368" t="str">
            <v>M2</v>
          </cell>
          <cell r="D5368">
            <v>17.41</v>
          </cell>
        </row>
        <row r="5369">
          <cell r="A5369">
            <v>72193</v>
          </cell>
          <cell r="B5369" t="str">
            <v>RECOLOCACAO DE PISO DE TABUAS DE MADEIRA, CONSIDERANDO REAPROVEITAMENT O DO MATERIAL, INCLUSIVE VIGAMENTO</v>
          </cell>
          <cell r="C5369" t="str">
            <v>M2</v>
          </cell>
          <cell r="D5369">
            <v>48.16</v>
          </cell>
        </row>
        <row r="5370">
          <cell r="A5370">
            <v>72197</v>
          </cell>
          <cell r="B5370" t="str">
            <v>SANCA DE GESSO, ALTURA 15CM, MOLDADA NA OBRA</v>
          </cell>
          <cell r="C5370" t="str">
            <v>M</v>
          </cell>
          <cell r="D5370">
            <v>25.94</v>
          </cell>
        </row>
        <row r="5371">
          <cell r="A5371">
            <v>72198</v>
          </cell>
          <cell r="B5371" t="str">
            <v>ISOLAMENTO TERMICO COM ARGAMASSA TRACO 1:3 (CIMENTO E AREIA GROSSA NAO PENEIRADA), COM ADICAO DE PEROLAS DE ISOPOR, ESPESSURA 6CM, PREPARO M ANUAL DA ARGAMASSA</v>
          </cell>
          <cell r="C5371" t="str">
            <v>M2</v>
          </cell>
          <cell r="D5371">
            <v>94.02</v>
          </cell>
        </row>
        <row r="5372">
          <cell r="A5372">
            <v>72200</v>
          </cell>
          <cell r="B5372" t="str">
            <v>REVESTIMENTO EM LAMINADO MELAMINICO TEXTURIZADO, ESPESSURA 0,8 MM, FIX ADO COM COLA</v>
          </cell>
          <cell r="C5372" t="str">
            <v>M2</v>
          </cell>
          <cell r="D5372">
            <v>75.19</v>
          </cell>
        </row>
        <row r="5373">
          <cell r="A5373">
            <v>72201</v>
          </cell>
          <cell r="B5373" t="str">
            <v>RECOLOCACO DE FORROS EM REGUA DE PVC E PERFIS, CONSIDERANDO REAPROVEIT AMENTO DO MATERIAL</v>
          </cell>
          <cell r="C5373" t="str">
            <v>M2</v>
          </cell>
          <cell r="D5373">
            <v>9.2200000000000006</v>
          </cell>
        </row>
        <row r="5374">
          <cell r="A5374">
            <v>72214</v>
          </cell>
          <cell r="B5374" t="str">
            <v>DEMOLICAO DE ALVENARIA ESTRUTURAL DE BLOCOS VAZADOS DE CONCRETO</v>
          </cell>
          <cell r="C5374" t="str">
            <v>M3</v>
          </cell>
          <cell r="D5374">
            <v>55.57</v>
          </cell>
        </row>
        <row r="5375">
          <cell r="A5375">
            <v>72215</v>
          </cell>
          <cell r="B5375" t="str">
            <v>DEMOLICAO DE ALVENARIA DE ELEMENTOS CERAMICOS VAZADOS</v>
          </cell>
          <cell r="C5375" t="str">
            <v>M3</v>
          </cell>
          <cell r="D5375">
            <v>34.729999999999997</v>
          </cell>
        </row>
        <row r="5376">
          <cell r="A5376">
            <v>72216</v>
          </cell>
          <cell r="B5376" t="str">
            <v>DEMOLICAO DE VERGAS, CINTAS E PILARETES DE CONCRETO</v>
          </cell>
          <cell r="C5376" t="str">
            <v>M3</v>
          </cell>
          <cell r="D5376">
            <v>180.62</v>
          </cell>
        </row>
        <row r="5377">
          <cell r="A5377">
            <v>72220</v>
          </cell>
          <cell r="B5377" t="str">
            <v>RETIRADA DE ALVENARIA DE TIJOLOS DE VIDRO</v>
          </cell>
          <cell r="C5377" t="str">
            <v>M2</v>
          </cell>
          <cell r="D5377">
            <v>13.89</v>
          </cell>
        </row>
        <row r="5378">
          <cell r="A5378">
            <v>72221</v>
          </cell>
          <cell r="B5378" t="str">
            <v>RETIRADA DE PLACAS DIVISORIAS DE GRANILITE</v>
          </cell>
          <cell r="C5378" t="str">
            <v>M2</v>
          </cell>
          <cell r="D5378">
            <v>13.89</v>
          </cell>
        </row>
        <row r="5379">
          <cell r="A5379">
            <v>72224</v>
          </cell>
          <cell r="B5379" t="str">
            <v>DEMOLICAO DE TELHAS CERAMICAS OU DE VIDRO</v>
          </cell>
          <cell r="C5379" t="str">
            <v>M2</v>
          </cell>
          <cell r="D5379">
            <v>8.33</v>
          </cell>
        </row>
        <row r="5380">
          <cell r="A5380">
            <v>72226</v>
          </cell>
          <cell r="B5380" t="str">
            <v>RETIRADA DE ESTRUTURA DE MADEIRA PONTALETEADA PARA TELHAS CERAMICAS OU DE VIDRO</v>
          </cell>
          <cell r="C5380" t="str">
            <v>M2</v>
          </cell>
          <cell r="D5380">
            <v>9.2200000000000006</v>
          </cell>
        </row>
        <row r="5381">
          <cell r="A5381">
            <v>72228</v>
          </cell>
          <cell r="B5381" t="str">
            <v>RETIRADA DE ESTRUTURA DE MADEIRA COM TESOURAS PARA TELHAS CERAMICAS OU DE VIDRO</v>
          </cell>
          <cell r="C5381" t="str">
            <v>M2</v>
          </cell>
          <cell r="D5381">
            <v>15.37</v>
          </cell>
        </row>
        <row r="5382">
          <cell r="A5382">
            <v>72237</v>
          </cell>
          <cell r="B5382" t="str">
            <v>RETIRADA DE ENTARUGAMENTO DE FORRO</v>
          </cell>
          <cell r="C5382" t="str">
            <v>M2</v>
          </cell>
          <cell r="D5382">
            <v>12.3</v>
          </cell>
        </row>
        <row r="5383">
          <cell r="A5383">
            <v>72238</v>
          </cell>
          <cell r="B5383" t="str">
            <v>RETIRADA DE FORRO EM REGUAS DE PVC, INCLUSIVE RETIRADA DE PERFIS</v>
          </cell>
          <cell r="C5383" t="str">
            <v>M2</v>
          </cell>
          <cell r="D5383">
            <v>6.15</v>
          </cell>
        </row>
        <row r="5384">
          <cell r="A5384">
            <v>72250</v>
          </cell>
          <cell r="B5384" t="str">
            <v>CABO DE COBRE NU 10MM2 - FORNECIMENTO E INSTALACAO</v>
          </cell>
          <cell r="C5384" t="str">
            <v>M</v>
          </cell>
          <cell r="D5384">
            <v>7.71</v>
          </cell>
        </row>
        <row r="5385">
          <cell r="A5385">
            <v>72251</v>
          </cell>
          <cell r="B5385" t="str">
            <v>CABO DE COBRE NU 16MM2 - FORNECIMENTO E INSTALACAO</v>
          </cell>
          <cell r="C5385" t="str">
            <v>M</v>
          </cell>
          <cell r="D5385">
            <v>11.35</v>
          </cell>
        </row>
        <row r="5386">
          <cell r="A5386">
            <v>72252</v>
          </cell>
          <cell r="B5386" t="str">
            <v>CABO DE COBRE NU 25MM2 - FORNECIMENTO E INSTALACAO</v>
          </cell>
          <cell r="C5386" t="str">
            <v>M</v>
          </cell>
          <cell r="D5386">
            <v>16.55</v>
          </cell>
        </row>
        <row r="5387">
          <cell r="A5387">
            <v>72253</v>
          </cell>
          <cell r="B5387" t="str">
            <v>CABO DE COBRE NU 35MM2 - FORNECIMENTO E INSTALACAO</v>
          </cell>
          <cell r="C5387" t="str">
            <v>M</v>
          </cell>
          <cell r="D5387">
            <v>22.09</v>
          </cell>
        </row>
        <row r="5388">
          <cell r="A5388">
            <v>72254</v>
          </cell>
          <cell r="B5388" t="str">
            <v>CABO DE COBRE NU 50MM2 - FORNECIMENTO E INSTALACAO</v>
          </cell>
          <cell r="C5388" t="str">
            <v>M</v>
          </cell>
          <cell r="D5388">
            <v>31.32</v>
          </cell>
        </row>
        <row r="5389">
          <cell r="A5389">
            <v>72255</v>
          </cell>
          <cell r="B5389" t="str">
            <v>CABO DE COBRE NU 70MM2 - FORNECIMENTO E INSTALACAO</v>
          </cell>
          <cell r="C5389" t="str">
            <v>M</v>
          </cell>
          <cell r="D5389">
            <v>41.05</v>
          </cell>
        </row>
        <row r="5390">
          <cell r="A5390">
            <v>72256</v>
          </cell>
          <cell r="B5390" t="str">
            <v>CABO DE COBRE NU 95MM2 - FORNECIMENTO E INSTALACAO</v>
          </cell>
          <cell r="C5390" t="str">
            <v>M</v>
          </cell>
          <cell r="D5390">
            <v>54.05</v>
          </cell>
        </row>
        <row r="5391">
          <cell r="A5391">
            <v>72257</v>
          </cell>
          <cell r="B5391" t="str">
            <v>CABO DE COBRE NU 120MM2 - FORNECIMENTO E INSTALACAO</v>
          </cell>
          <cell r="C5391" t="str">
            <v>M</v>
          </cell>
          <cell r="D5391">
            <v>70.44</v>
          </cell>
        </row>
        <row r="5392">
          <cell r="A5392">
            <v>72259</v>
          </cell>
          <cell r="B5392" t="str">
            <v>TERMINAL OU CONECTOR DE PRESSAO - PARA CABO 10MM2 - FORNECIMENTO E INS TALACAO</v>
          </cell>
          <cell r="C5392" t="str">
            <v>UN</v>
          </cell>
          <cell r="D5392">
            <v>11.54</v>
          </cell>
        </row>
        <row r="5393">
          <cell r="A5393">
            <v>72260</v>
          </cell>
          <cell r="B5393" t="str">
            <v>TERMINAL OU CONECTOR DE PRESSAO - PARA CABO 16MM2 - FORNECIMENTO E INS TALACAO</v>
          </cell>
          <cell r="C5393" t="str">
            <v>UN</v>
          </cell>
          <cell r="D5393">
            <v>11.5</v>
          </cell>
        </row>
        <row r="5394">
          <cell r="A5394">
            <v>72261</v>
          </cell>
          <cell r="B5394" t="str">
            <v>TERMINAL OU CONECTOR DE PRESSAO - PARA CABO 25MM2 - FORNECIMENTO E INS TALACAO</v>
          </cell>
          <cell r="C5394" t="str">
            <v>UN</v>
          </cell>
          <cell r="D5394">
            <v>12.08</v>
          </cell>
        </row>
        <row r="5395">
          <cell r="A5395">
            <v>72262</v>
          </cell>
          <cell r="B5395" t="str">
            <v>TERMINAL OU CONECTOR DE PRESSAO - PARA CABO 35MM2 - FORNECIMENTO E INS TALACAO</v>
          </cell>
          <cell r="C5395" t="str">
            <v>UN</v>
          </cell>
          <cell r="D5395">
            <v>12.08</v>
          </cell>
        </row>
        <row r="5396">
          <cell r="A5396">
            <v>72263</v>
          </cell>
          <cell r="B5396" t="str">
            <v>TERMINAL OU CONECTOR DE PRESSAO - PARA CABO 50MM2 - FORNECIMENTO E INS TALACAO</v>
          </cell>
          <cell r="C5396" t="str">
            <v>UN</v>
          </cell>
          <cell r="D5396">
            <v>16.2</v>
          </cell>
        </row>
        <row r="5397">
          <cell r="A5397">
            <v>72264</v>
          </cell>
          <cell r="B5397" t="str">
            <v>TERMINAL OU CONECTOR DE PRESSAO - PARA CABO 70MM2 - FORNECIMENTO E INS TALACAO</v>
          </cell>
          <cell r="C5397" t="str">
            <v>UN</v>
          </cell>
          <cell r="D5397">
            <v>16.309999999999999</v>
          </cell>
        </row>
        <row r="5398">
          <cell r="A5398">
            <v>72265</v>
          </cell>
          <cell r="B5398" t="str">
            <v>TERMINAL OU CONECTOR DE PRESSAO - PARA CABO 95MM2 - FORNECIMENTO E INS TALACAO</v>
          </cell>
          <cell r="C5398" t="str">
            <v>UN</v>
          </cell>
          <cell r="D5398">
            <v>19.079999999999998</v>
          </cell>
        </row>
        <row r="5399">
          <cell r="A5399">
            <v>72266</v>
          </cell>
          <cell r="B5399" t="str">
            <v>TERMINAL OU CONECTOR DE PRESSAO - PARA CABO 120MM2 - FORNECIMENTO E IN STALACAO</v>
          </cell>
          <cell r="C5399" t="str">
            <v>UN</v>
          </cell>
          <cell r="D5399">
            <v>25.34</v>
          </cell>
        </row>
        <row r="5400">
          <cell r="A5400">
            <v>72267</v>
          </cell>
          <cell r="B5400" t="str">
            <v>TERMINAL OU CONECTOR DE PRESSAO - PARA CABO 150MM2 - FORNECIMENTO E IN STALACAO</v>
          </cell>
          <cell r="C5400" t="str">
            <v>UN</v>
          </cell>
          <cell r="D5400">
            <v>25.53</v>
          </cell>
        </row>
        <row r="5401">
          <cell r="A5401">
            <v>72268</v>
          </cell>
          <cell r="B5401" t="str">
            <v>TERMINAL OU CONECTOR DE PRESSAO - PARA CABO 185MM2 - FORNECIMENTO E IN STALACAO</v>
          </cell>
          <cell r="C5401" t="str">
            <v>UN</v>
          </cell>
          <cell r="D5401">
            <v>26.43</v>
          </cell>
        </row>
        <row r="5402">
          <cell r="A5402">
            <v>72269</v>
          </cell>
          <cell r="B5402" t="str">
            <v>TERMINAL OU CONECTOR DE PRESSAO - PARA CABO 240MM2 - FORNECIMENTO E IN STALACAO</v>
          </cell>
          <cell r="C5402" t="str">
            <v>UN</v>
          </cell>
          <cell r="D5402">
            <v>29.81</v>
          </cell>
        </row>
        <row r="5403">
          <cell r="A5403">
            <v>72270</v>
          </cell>
          <cell r="B5403" t="str">
            <v>TERMINAL OU CONECTOR DE PRESSAO - PARA CABO 300MM2 - FORNECIMENTO E IN STALACAO</v>
          </cell>
          <cell r="C5403" t="str">
            <v>UN</v>
          </cell>
          <cell r="D5403">
            <v>36.159999999999997</v>
          </cell>
        </row>
        <row r="5404">
          <cell r="A5404">
            <v>72271</v>
          </cell>
          <cell r="B5404" t="str">
            <v>CONECTOR PARAFUSO FENDIDO SPLIT-BOLT - PARA CABO DE 16MM2 - FORNECIM ENTO E INSTALACAO</v>
          </cell>
          <cell r="C5404" t="str">
            <v>UN</v>
          </cell>
          <cell r="D5404">
            <v>9.19</v>
          </cell>
        </row>
        <row r="5405">
          <cell r="A5405">
            <v>72272</v>
          </cell>
          <cell r="B5405" t="str">
            <v>CONECTOR PARAFUSO FENDIDO SPLIT-BOLT - PARA CABO DE 35MM2 - FORNECIM ENTO E INSTALACAO</v>
          </cell>
          <cell r="C5405" t="str">
            <v>UN</v>
          </cell>
          <cell r="D5405">
            <v>10.1</v>
          </cell>
        </row>
        <row r="5406">
          <cell r="A5406">
            <v>72278</v>
          </cell>
          <cell r="B5406" t="str">
            <v>LAMPADA VAPOR METALICO 400W - FORNECIMENTO E INSTALACAO</v>
          </cell>
          <cell r="C5406" t="str">
            <v>UN</v>
          </cell>
          <cell r="D5406">
            <v>60</v>
          </cell>
        </row>
        <row r="5407">
          <cell r="A5407">
            <v>72280</v>
          </cell>
          <cell r="B5407" t="str">
            <v>IGNITOR PARA PARTIDA LÂMPADA VAPOR SÓDIO ALTA PRESSÃO ATÉ 400W</v>
          </cell>
          <cell r="C5407" t="str">
            <v>UN</v>
          </cell>
          <cell r="D5407">
            <v>39.130000000000003</v>
          </cell>
        </row>
        <row r="5408">
          <cell r="A5408">
            <v>72281</v>
          </cell>
          <cell r="B5408" t="str">
            <v>REATOR PARA LAMPADA VAPOR DE MERCURIO USO EXTERNO 220V/400W</v>
          </cell>
          <cell r="C5408" t="str">
            <v>UN</v>
          </cell>
          <cell r="D5408">
            <v>85.28</v>
          </cell>
        </row>
        <row r="5409">
          <cell r="A5409">
            <v>72282</v>
          </cell>
          <cell r="B5409" t="str">
            <v>REATOR PARA LAMPADA VAPOR DE SODIO ALTA PRESSAO - 220V/250W - USO EXTE RNO</v>
          </cell>
          <cell r="C5409" t="str">
            <v>UN</v>
          </cell>
          <cell r="D5409">
            <v>114.18</v>
          </cell>
        </row>
        <row r="5410">
          <cell r="A5410">
            <v>72283</v>
          </cell>
          <cell r="B5410" t="str">
            <v>ABRIGO PARA HIDRANTE, 75X45X17CM, COM REGISTRO GLOBO ANGULAR 45º 2.1/2 ", ADAPTADOR STORZ 2.1/2", MANGUEIRA DE INCÊNDIO 15M, REDUÇÃO 2.1/2X1. 1/2" E ESGUICHO EM LATÃO 1.1/2" - FORNECIMENTO E INSTALAÇÃO</v>
          </cell>
          <cell r="C5410" t="str">
            <v>UN</v>
          </cell>
          <cell r="D5410">
            <v>909.96</v>
          </cell>
        </row>
        <row r="5411">
          <cell r="A5411">
            <v>72284</v>
          </cell>
          <cell r="B5411" t="str">
            <v>ABRIGO PARA HIDRANTE, 90X60X17CM, COM REGISTRO GLOBO ANGULAR 45º 2.1/2 ", ADAPTADOR STORZ 2.1/2", MANGUEIRA DE INCÊNDIO 20M, REDUÇÃO 2.1/2X1. 1/2" E ESGUICHO EM LATÃO 1.1/2" - FORNECIMENTO E INSTALAÇÃO</v>
          </cell>
          <cell r="C5411" t="str">
            <v>UN</v>
          </cell>
          <cell r="D5411">
            <v>1044.6600000000001</v>
          </cell>
        </row>
        <row r="5412">
          <cell r="A5412">
            <v>72285</v>
          </cell>
          <cell r="B5412" t="str">
            <v>CAIXA DE AREIA 40X40X40CM EM ALVENARIA - EXECUÇÃO</v>
          </cell>
          <cell r="C5412" t="str">
            <v>UN</v>
          </cell>
          <cell r="D5412">
            <v>73.12</v>
          </cell>
        </row>
        <row r="5413">
          <cell r="A5413">
            <v>72286</v>
          </cell>
          <cell r="B5413" t="str">
            <v>CAIXA DE AREIA 60X60X60CM EM ALVENARIA - EXECUÇÃO</v>
          </cell>
          <cell r="C5413" t="str">
            <v>UN</v>
          </cell>
          <cell r="D5413">
            <v>144.97</v>
          </cell>
        </row>
        <row r="5414">
          <cell r="A5414">
            <v>72287</v>
          </cell>
          <cell r="B5414" t="str">
            <v>CAIXA DE INCÊNDIO 45X75X17CM - FORNECIMENTO E INSTALAÇÃO</v>
          </cell>
          <cell r="C5414" t="str">
            <v>UN</v>
          </cell>
          <cell r="D5414">
            <v>223.09</v>
          </cell>
        </row>
        <row r="5415">
          <cell r="A5415">
            <v>72288</v>
          </cell>
          <cell r="B5415" t="str">
            <v>CAIXA DE INCÊNDIO 60X75X17CM - FORNECIMENTO E INSTALAÇÃO</v>
          </cell>
          <cell r="C5415" t="str">
            <v>UN</v>
          </cell>
          <cell r="D5415">
            <v>277.99</v>
          </cell>
        </row>
        <row r="5416">
          <cell r="A5416">
            <v>72289</v>
          </cell>
          <cell r="B5416" t="str">
            <v>CAIXA DE INSPEÇÃO 80X80X80CM EM ALVENARIA - EXECUÇÃO</v>
          </cell>
          <cell r="C5416" t="str">
            <v>UN</v>
          </cell>
          <cell r="D5416">
            <v>319.85000000000002</v>
          </cell>
        </row>
        <row r="5417">
          <cell r="A5417">
            <v>72290</v>
          </cell>
          <cell r="B5417" t="str">
            <v>CAIXA DE INSPEÇÃO 90X90X80CM EM ALVENARIA - EXECUÇÃO</v>
          </cell>
          <cell r="C5417" t="str">
            <v>UN</v>
          </cell>
          <cell r="D5417">
            <v>359.79</v>
          </cell>
        </row>
        <row r="5418">
          <cell r="A5418">
            <v>72293</v>
          </cell>
          <cell r="B5418" t="str">
            <v>CAP PVC ESGOTO 50MM (TAMPÃO) - FORNECIMENTO E INSTALAÇÃO</v>
          </cell>
          <cell r="C5418" t="str">
            <v>UN</v>
          </cell>
          <cell r="D5418">
            <v>5.57</v>
          </cell>
        </row>
        <row r="5419">
          <cell r="A5419">
            <v>72294</v>
          </cell>
          <cell r="B5419" t="str">
            <v>CAP PVC ESGOTO 75MM (TAMPÃO) - FORNECIMENTO E INSTALAÇÃO</v>
          </cell>
          <cell r="C5419" t="str">
            <v>UN</v>
          </cell>
          <cell r="D5419">
            <v>8.6</v>
          </cell>
        </row>
        <row r="5420">
          <cell r="A5420">
            <v>72295</v>
          </cell>
          <cell r="B5420" t="str">
            <v>CAP PVC ESGOTO 100MM (TAMPÃO) - FORNECIMENTO E INSTALAÇÃO</v>
          </cell>
          <cell r="C5420" t="str">
            <v>UN</v>
          </cell>
          <cell r="D5420">
            <v>11.76</v>
          </cell>
        </row>
        <row r="5421">
          <cell r="A5421">
            <v>72306</v>
          </cell>
          <cell r="B5421" t="str">
            <v>COTOVELO DE AÇO GALVANIZADO 4" - FORNECIMENTO E INSTALAÇÃO</v>
          </cell>
          <cell r="C5421" t="str">
            <v>UN</v>
          </cell>
          <cell r="D5421">
            <v>196.33</v>
          </cell>
        </row>
        <row r="5422">
          <cell r="A5422">
            <v>72307</v>
          </cell>
          <cell r="B5422" t="str">
            <v>COTOVELO DE AÇO GALVANIZADO 5" - FORNECIMENTO E INSTALAÇÃO</v>
          </cell>
          <cell r="C5422" t="str">
            <v>UN</v>
          </cell>
          <cell r="D5422">
            <v>277.49</v>
          </cell>
        </row>
        <row r="5423">
          <cell r="A5423">
            <v>72313</v>
          </cell>
          <cell r="B5423" t="str">
            <v>COTOVELO DE AÇO GALVANIZADO 6" - FORNECIMENTO E INSTALAÇÃO</v>
          </cell>
          <cell r="C5423" t="str">
            <v>UN</v>
          </cell>
          <cell r="D5423">
            <v>660.23</v>
          </cell>
        </row>
        <row r="5424">
          <cell r="A5424">
            <v>72315</v>
          </cell>
          <cell r="B5424" t="str">
            <v>TERMINAL AEREO EM ACO GALVANIZADO COM BASE DE FIXACAO H = 30CM</v>
          </cell>
          <cell r="C5424" t="str">
            <v>UN</v>
          </cell>
          <cell r="D5424">
            <v>21.78</v>
          </cell>
        </row>
        <row r="5425">
          <cell r="A5425">
            <v>72319</v>
          </cell>
          <cell r="B5425" t="str">
            <v>DISJUNTOR BAIXA TENSAO TRIPOLAR A SECO  800A/600V, INCLUSIVE ELETROTÉC NICO</v>
          </cell>
          <cell r="C5425" t="str">
            <v>UN</v>
          </cell>
          <cell r="D5425">
            <v>3487.11</v>
          </cell>
        </row>
        <row r="5426">
          <cell r="A5426">
            <v>72322</v>
          </cell>
          <cell r="B5426" t="str">
            <v>CHAVE SECCIONADORA TRIPOLAR, ABERTURA SOB CARGA, COM FUSÍVEIS NH - 100 A/250V - FORNECIMENTO E INSTALACAO</v>
          </cell>
          <cell r="C5426" t="str">
            <v>UN</v>
          </cell>
          <cell r="D5426">
            <v>207.47</v>
          </cell>
        </row>
        <row r="5427">
          <cell r="A5427">
            <v>72326</v>
          </cell>
          <cell r="B5427" t="str">
            <v>CHAVE SECCIONADORA TRIPOLAR, ABERTURA SOB CARGA, COM FUSÍVEIS NH - 200 A/250V</v>
          </cell>
          <cell r="C5427" t="str">
            <v>UN</v>
          </cell>
          <cell r="D5427">
            <v>269.36</v>
          </cell>
        </row>
        <row r="5428">
          <cell r="A5428">
            <v>72327</v>
          </cell>
          <cell r="B5428" t="str">
            <v>FUSÍVEL TIPO "DIAZED", TIPO RÁPIDO OU RETARDADO - 2/25A - FORNECIMENTO E INSTALACAO</v>
          </cell>
          <cell r="C5428" t="str">
            <v>UN</v>
          </cell>
          <cell r="D5428">
            <v>5.01</v>
          </cell>
        </row>
        <row r="5429">
          <cell r="A5429">
            <v>72328</v>
          </cell>
          <cell r="B5429" t="str">
            <v>FUSÍVEL TIPO "DIAZED", TIPO RÁPIDO OU RETARDADO - 35/63A - FORNECIMENT O E INSTALACAO</v>
          </cell>
          <cell r="C5429" t="str">
            <v>UN</v>
          </cell>
          <cell r="D5429">
            <v>5.82</v>
          </cell>
        </row>
        <row r="5430">
          <cell r="A5430">
            <v>72330</v>
          </cell>
          <cell r="B5430" t="str">
            <v>FUSÍVEL TIPO NH 200A - TAMANHO 01 - FORNECIMENTO E INSTALACAO</v>
          </cell>
          <cell r="C5430" t="str">
            <v>UN</v>
          </cell>
          <cell r="D5430">
            <v>23.46</v>
          </cell>
        </row>
        <row r="5431">
          <cell r="A5431">
            <v>72337</v>
          </cell>
          <cell r="B5431" t="str">
            <v>TOMADA PARA TELEFONE DE 4 POLOS PADRAO TELEBRAS - FORNECIMENTO E INSTA LACAO</v>
          </cell>
          <cell r="C5431" t="str">
            <v>UN</v>
          </cell>
          <cell r="D5431">
            <v>16.16</v>
          </cell>
        </row>
        <row r="5432">
          <cell r="A5432">
            <v>72339</v>
          </cell>
          <cell r="B5432" t="str">
            <v>TOMADA 3P+T 30A/440V SEM PLACA - FORNECIMENTO E INSTALACAO</v>
          </cell>
          <cell r="C5432" t="str">
            <v>UN</v>
          </cell>
          <cell r="D5432">
            <v>38.340000000000003</v>
          </cell>
        </row>
        <row r="5433">
          <cell r="A5433">
            <v>72341</v>
          </cell>
          <cell r="B5433" t="str">
            <v>CONTATOR TRIPOLAR I NOMINAL 12A - FORNECIMENTO E INSTALACAO INCLUSIVE ELETROTÉCNICO</v>
          </cell>
          <cell r="C5433" t="str">
            <v>UN</v>
          </cell>
          <cell r="D5433">
            <v>201</v>
          </cell>
        </row>
        <row r="5434">
          <cell r="A5434">
            <v>72343</v>
          </cell>
          <cell r="B5434" t="str">
            <v>CONTATOR TRIPOLAR I NOMINAL 22A - FORNECIMENTO E INSTALACAO INCLUSIVE ELETROTÉCNICO</v>
          </cell>
          <cell r="C5434" t="str">
            <v>UN</v>
          </cell>
          <cell r="D5434">
            <v>238.03</v>
          </cell>
        </row>
        <row r="5435">
          <cell r="A5435">
            <v>72344</v>
          </cell>
          <cell r="B5435" t="str">
            <v>CONTATOR TRIPOLAR I NOMINAL 36A - FORNECIMENTO E INSTALACAO INCLUSIVE ELETROTÉCNICO</v>
          </cell>
          <cell r="C5435" t="str">
            <v>UN</v>
          </cell>
          <cell r="D5435">
            <v>374.54</v>
          </cell>
        </row>
        <row r="5436">
          <cell r="A5436">
            <v>72345</v>
          </cell>
          <cell r="B5436" t="str">
            <v>CONTATOR TRIPOLAR I NOMIMAL 94A - FORNECIMENTO E INSTALACAO INCLUSIVE ELETROTÉCNICO</v>
          </cell>
          <cell r="C5436" t="str">
            <v>UN</v>
          </cell>
          <cell r="D5436">
            <v>1074.6400000000001</v>
          </cell>
        </row>
        <row r="5437">
          <cell r="A5437">
            <v>72482</v>
          </cell>
          <cell r="B5437" t="str">
            <v>UNIAO DE ACO GALVANIZADO 4" - FORNECIMENTO E INSTALACAO</v>
          </cell>
          <cell r="C5437" t="str">
            <v>UN</v>
          </cell>
          <cell r="D5437">
            <v>279.58</v>
          </cell>
        </row>
        <row r="5438">
          <cell r="A5438">
            <v>72553</v>
          </cell>
          <cell r="B5438" t="str">
            <v>EXTINTOR DE PQS 4KG - FORNECIMENTO E INSTALACAO</v>
          </cell>
          <cell r="C5438" t="str">
            <v>UN</v>
          </cell>
          <cell r="D5438">
            <v>136.62</v>
          </cell>
        </row>
        <row r="5439">
          <cell r="A5439">
            <v>72554</v>
          </cell>
          <cell r="B5439" t="str">
            <v>EXTINTOR DE CO2 6KG - FORNECIMENTO E INSTALACAO</v>
          </cell>
          <cell r="C5439" t="str">
            <v>UN</v>
          </cell>
          <cell r="D5439">
            <v>459.69</v>
          </cell>
        </row>
        <row r="5440">
          <cell r="A5440">
            <v>72619</v>
          </cell>
          <cell r="B5440" t="str">
            <v>LUVA DE ACO GALVANIZADO 4" - FORNECIMENTO E INSTALACAO</v>
          </cell>
          <cell r="C5440" t="str">
            <v>UN</v>
          </cell>
          <cell r="D5440">
            <v>116.76</v>
          </cell>
        </row>
        <row r="5441">
          <cell r="A5441">
            <v>72620</v>
          </cell>
          <cell r="B5441" t="str">
            <v>LUVA DE ACO GALVANIZADO 5" - FORNECIMENTO E INSTALACAO</v>
          </cell>
          <cell r="C5441" t="str">
            <v>UN</v>
          </cell>
          <cell r="D5441">
            <v>205.53</v>
          </cell>
        </row>
        <row r="5442">
          <cell r="A5442">
            <v>72621</v>
          </cell>
          <cell r="B5442" t="str">
            <v>LUVA DE ACO GALVANIZADO 6" - FORNECIMENTO E INSTALACAO</v>
          </cell>
          <cell r="C5442" t="str">
            <v>UN</v>
          </cell>
          <cell r="D5442">
            <v>331.95</v>
          </cell>
        </row>
        <row r="5443">
          <cell r="A5443">
            <v>72667</v>
          </cell>
          <cell r="B5443" t="str">
            <v>LUVA REDUCAO ACO GALVANIZADO 4X2.1/2" - FORNECIMENTO E INSTALACAO</v>
          </cell>
          <cell r="C5443" t="str">
            <v>UN</v>
          </cell>
          <cell r="D5443">
            <v>155.53</v>
          </cell>
        </row>
        <row r="5444">
          <cell r="A5444">
            <v>72668</v>
          </cell>
          <cell r="B5444" t="str">
            <v>LUVA REDUCAO ACO GALVANIZADO 4X2" - FORNECIMENTO E INSTALACAO</v>
          </cell>
          <cell r="C5444" t="str">
            <v>UN</v>
          </cell>
          <cell r="D5444">
            <v>154.87</v>
          </cell>
        </row>
        <row r="5445">
          <cell r="A5445">
            <v>72669</v>
          </cell>
          <cell r="B5445" t="str">
            <v>LUVA REDUCAO ACO GALVANIZADO 4X3" - FORNECIMENTO E INSTALACAO</v>
          </cell>
          <cell r="C5445" t="str">
            <v>UN</v>
          </cell>
          <cell r="D5445">
            <v>158.72</v>
          </cell>
        </row>
        <row r="5446">
          <cell r="A5446">
            <v>72681</v>
          </cell>
          <cell r="B5446" t="str">
            <v>NIPLE DE ACO GALVANIZADO 4" - FORNECIMENTO E INSTALACAO</v>
          </cell>
          <cell r="C5446" t="str">
            <v>UN</v>
          </cell>
          <cell r="D5446">
            <v>112.01</v>
          </cell>
        </row>
        <row r="5447">
          <cell r="A5447">
            <v>72682</v>
          </cell>
          <cell r="B5447" t="str">
            <v>NIPLE DE ACO GALVANIZADO 5" - FORNECIMENTO E INSTALACAO</v>
          </cell>
          <cell r="C5447" t="str">
            <v>UN</v>
          </cell>
          <cell r="D5447">
            <v>229.88</v>
          </cell>
        </row>
        <row r="5448">
          <cell r="A5448">
            <v>72683</v>
          </cell>
          <cell r="B5448" t="str">
            <v>NIPLE DE ACO GALVANIZADO 6" - FORNECIMENTO E INSTALACAO</v>
          </cell>
          <cell r="C5448" t="str">
            <v>UN</v>
          </cell>
          <cell r="D5448">
            <v>372.1</v>
          </cell>
        </row>
        <row r="5449">
          <cell r="A5449">
            <v>72719</v>
          </cell>
          <cell r="B5449" t="str">
            <v>TE DE ACO GALVANIZADO 4" - FORNECIMENTO E INSTALACAO</v>
          </cell>
          <cell r="C5449" t="str">
            <v>UN</v>
          </cell>
          <cell r="D5449">
            <v>247.15</v>
          </cell>
        </row>
        <row r="5450">
          <cell r="A5450">
            <v>72720</v>
          </cell>
          <cell r="B5450" t="str">
            <v>TE DE ACO GALVANIZADO 5" - FORNECIMENTO E INSTALACAO</v>
          </cell>
          <cell r="C5450" t="str">
            <v>UN</v>
          </cell>
          <cell r="D5450">
            <v>342.96</v>
          </cell>
        </row>
        <row r="5451">
          <cell r="A5451">
            <v>72721</v>
          </cell>
          <cell r="B5451" t="str">
            <v>TE DE ACO GALVANIZADO 6" - FORNECIMENTO E INSTALACAO</v>
          </cell>
          <cell r="C5451" t="str">
            <v>UN</v>
          </cell>
          <cell r="D5451">
            <v>755.83</v>
          </cell>
        </row>
        <row r="5452">
          <cell r="A5452">
            <v>72733</v>
          </cell>
          <cell r="B5452" t="str">
            <v>MOBILIZACAO E INSTALACAO DE 01  EQUIPAMENTO DE SONDAGEM, DISTANCIA ACI MA DE 20KM</v>
          </cell>
          <cell r="C5452" t="str">
            <v>UN</v>
          </cell>
          <cell r="D5452">
            <v>606.44000000000005</v>
          </cell>
        </row>
        <row r="5453">
          <cell r="A5453">
            <v>72739</v>
          </cell>
          <cell r="B5453" t="str">
            <v>VASO SANITARIO INFANTIL SIFONADO, PARA VALVULA DE DESCARGA, EM LOUCA B RANCA, COM ACESSORIOS, INCLUSIVE ASSENTO PLASTICO, BOLSA DE BORRACHA P ARA LIGACAO, TUBO PVC LIGACAO - FORNECIMENTO E INSTALACAO</v>
          </cell>
          <cell r="C5453" t="str">
            <v>UN</v>
          </cell>
          <cell r="D5453">
            <v>415.26</v>
          </cell>
        </row>
        <row r="5454">
          <cell r="A5454">
            <v>72742</v>
          </cell>
          <cell r="B5454" t="str">
            <v>ENSAIO DE RECEBIMENTO E ACEITACAO DE CIMENTO PORTLAND</v>
          </cell>
          <cell r="C5454" t="str">
            <v>UN</v>
          </cell>
          <cell r="D5454">
            <v>423.37</v>
          </cell>
        </row>
        <row r="5455">
          <cell r="A5455">
            <v>72743</v>
          </cell>
          <cell r="B5455" t="str">
            <v>ENSAIO DE RECEBIMENTO E ACEITACAO DE AGREGADO GRAUDO</v>
          </cell>
          <cell r="C5455" t="str">
            <v>UN</v>
          </cell>
          <cell r="D5455">
            <v>211.68</v>
          </cell>
        </row>
        <row r="5456">
          <cell r="A5456">
            <v>72799</v>
          </cell>
          <cell r="B5456" t="str">
            <v>PAVIMENTO EM PARALELEPIPEDO SOBRE COLCHAO DE AREIA REJUNTADO COM ARGAM ASSA DE CIMENTO E AREIA NO TRAÇO 1:3 (PEDRAS PEQUENAS 30 A 35 PECAS PO R M2)</v>
          </cell>
          <cell r="C5456" t="str">
            <v>M2</v>
          </cell>
          <cell r="D5456">
            <v>76.180000000000007</v>
          </cell>
        </row>
        <row r="5457">
          <cell r="A5457">
            <v>72815</v>
          </cell>
          <cell r="B5457" t="str">
            <v>APLICACAO DE TINTA A BASE DE EPOXI SOBRE PISO</v>
          </cell>
          <cell r="C5457" t="str">
            <v>M2</v>
          </cell>
          <cell r="D5457">
            <v>36.4</v>
          </cell>
        </row>
        <row r="5458">
          <cell r="A5458">
            <v>72817</v>
          </cell>
          <cell r="B5458" t="str">
            <v>BANDEJA SALVA-VIDAS/COLETA DE ENTULHOS, COM TABUA</v>
          </cell>
          <cell r="C5458" t="str">
            <v>M</v>
          </cell>
          <cell r="D5458">
            <v>126.31</v>
          </cell>
        </row>
        <row r="5459">
          <cell r="A5459">
            <v>72838</v>
          </cell>
          <cell r="B5459" t="str">
            <v>TRANSPORTE COMERCIAL COM CAMINHAO CARROCERIA 9 T, RODOVIA EM LEITO NAT URAL</v>
          </cell>
          <cell r="C5459" t="str">
            <v>TXKM</v>
          </cell>
          <cell r="D5459">
            <v>0.71</v>
          </cell>
        </row>
        <row r="5460">
          <cell r="A5460">
            <v>72839</v>
          </cell>
          <cell r="B5460" t="str">
            <v>TRANSPORTE COMERCIAL COM CAMINHAO CARROCERIA 9 T, RODOVIA COM REVESTIM ENTO PRIMARIO</v>
          </cell>
          <cell r="C5460" t="str">
            <v>TXKM</v>
          </cell>
          <cell r="D5460">
            <v>0.56999999999999995</v>
          </cell>
        </row>
        <row r="5461">
          <cell r="A5461">
            <v>72840</v>
          </cell>
          <cell r="B5461" t="str">
            <v>TRANSPORTE COMERCIAL COM CAMINHAO CARROCERIA 9 T, RODOVIA PAVIMENTADA</v>
          </cell>
          <cell r="C5461" t="str">
            <v>TXKM</v>
          </cell>
          <cell r="D5461">
            <v>0.48</v>
          </cell>
        </row>
        <row r="5462">
          <cell r="A5462">
            <v>72841</v>
          </cell>
          <cell r="B5462" t="str">
            <v>TRANSPORTE COMERCIAL COM CAMINHAO BASCULANTE 6 M3, RODOVIA EM LEITO NA TURAL</v>
          </cell>
          <cell r="C5462" t="str">
            <v>TXKM</v>
          </cell>
          <cell r="D5462">
            <v>0.91</v>
          </cell>
        </row>
        <row r="5463">
          <cell r="A5463">
            <v>72842</v>
          </cell>
          <cell r="B5463" t="str">
            <v>TRANSPORTE COMERCIAL COM CAMINHAO BASCULANTE 6 M3, RODOVIA COM REVESTI MENTO PRIMARIO</v>
          </cell>
          <cell r="C5463" t="str">
            <v>TXKM</v>
          </cell>
          <cell r="D5463">
            <v>0.73</v>
          </cell>
        </row>
        <row r="5464">
          <cell r="A5464">
            <v>72843</v>
          </cell>
          <cell r="B5464" t="str">
            <v>TRANSPORTE COMERCIAL COM CAMINHAO BASCULANTE 6 M3, RODOVIA PAVIMENTADA</v>
          </cell>
          <cell r="C5464" t="str">
            <v>TXKM</v>
          </cell>
          <cell r="D5464">
            <v>0.61</v>
          </cell>
        </row>
        <row r="5465">
          <cell r="A5465">
            <v>72844</v>
          </cell>
          <cell r="B5465" t="str">
            <v>CARGA, MANOBRAS E DESCARGA DE AREIA, BRITA, PEDRA DE MAO E SOLOS COM C AMINHAO BASCULANTE 6 M3 (DESCARGA LIVRE)</v>
          </cell>
          <cell r="C5465" t="str">
            <v>T</v>
          </cell>
          <cell r="D5465">
            <v>0.63</v>
          </cell>
        </row>
        <row r="5466">
          <cell r="A5466">
            <v>72845</v>
          </cell>
          <cell r="B5466" t="str">
            <v>CARGA, MANOBRAS E DESCARGA DE BRITA PARA TRATAMENTOS SUPERFICIAIS, COM CAMINHAO BASCULANTE 6 M3</v>
          </cell>
          <cell r="C5466" t="str">
            <v>T</v>
          </cell>
          <cell r="D5466">
            <v>3.82</v>
          </cell>
        </row>
        <row r="5467">
          <cell r="A5467">
            <v>72846</v>
          </cell>
          <cell r="B5467" t="str">
            <v>CARGA, MANOBRAS E DESCARGA DE MISTURA BETUMINOSA A QUENTE, COM CAMINHA O BASCULANTE 6 M3</v>
          </cell>
          <cell r="C5467" t="str">
            <v>T</v>
          </cell>
          <cell r="D5467">
            <v>3.15</v>
          </cell>
        </row>
        <row r="5468">
          <cell r="A5468">
            <v>72847</v>
          </cell>
          <cell r="B5468" t="str">
            <v>CARGA, MANOBRAS E DESCARGA DE MISTURA BETUMINOSA A FRIO, COM CAMINHAO BASCULANTE 6 M3</v>
          </cell>
          <cell r="C5468" t="str">
            <v>T</v>
          </cell>
          <cell r="D5468">
            <v>6.8</v>
          </cell>
        </row>
        <row r="5469">
          <cell r="A5469">
            <v>72848</v>
          </cell>
          <cell r="B5469" t="str">
            <v>CARGA, MANOBRAS E DESCARGA DE BRITA PARA BASE DE MACADAME, COM CAMINHA O BASCULANTE 6 M3</v>
          </cell>
          <cell r="C5469" t="str">
            <v>T</v>
          </cell>
          <cell r="D5469">
            <v>1.7</v>
          </cell>
        </row>
        <row r="5470">
          <cell r="A5470">
            <v>72849</v>
          </cell>
          <cell r="B5470" t="str">
            <v>CARGA, MANOBRAS E DESCARGA DE MISTURAS DE SOLOS E AGREGADOS (BASES EST ABILIZADAS EM USINA) COM CAMINHAO BASCULANTE 6 M3</v>
          </cell>
          <cell r="C5470" t="str">
            <v>T</v>
          </cell>
          <cell r="D5470">
            <v>2.17</v>
          </cell>
        </row>
        <row r="5471">
          <cell r="A5471">
            <v>72850</v>
          </cell>
          <cell r="B5471" t="str">
            <v>CARGA, MANOBRAS E DESCARGA DE MATERIAIS DIVERSOS, COM CAMINHAO CARROCE RIA 9T (CARGA E DESCARGA MANUAIS)</v>
          </cell>
          <cell r="C5471" t="str">
            <v>T</v>
          </cell>
          <cell r="D5471">
            <v>9.0500000000000007</v>
          </cell>
        </row>
        <row r="5472">
          <cell r="A5472">
            <v>72871</v>
          </cell>
          <cell r="B5472" t="str">
            <v>MOBILIZACAO E INSTALACAO DE 01 EQUIPAMENTO DE SONDAGEM, DISTANCIA ATE 10KM</v>
          </cell>
          <cell r="C5472" t="str">
            <v>UN</v>
          </cell>
          <cell r="D5472">
            <v>277.95999999999998</v>
          </cell>
        </row>
        <row r="5473">
          <cell r="A5473">
            <v>72872</v>
          </cell>
          <cell r="B5473" t="str">
            <v>MOBILIZACAO E INSTALACAO DE 01 EQUIPAMENTO DE SONDAGEM, DISTANCIA DE 1 0KM ATE 20KM</v>
          </cell>
          <cell r="C5473" t="str">
            <v>UN</v>
          </cell>
          <cell r="D5473">
            <v>442.2</v>
          </cell>
        </row>
        <row r="5474">
          <cell r="A5474">
            <v>72882</v>
          </cell>
          <cell r="B5474" t="str">
            <v>TRANSPORTE COMERCIAL COM CAMINHAO CARROCERIA 9 T, RODOVIA EM LEITO NAT URAL</v>
          </cell>
          <cell r="C5474" t="str">
            <v>M3XKM</v>
          </cell>
          <cell r="D5474">
            <v>1.07</v>
          </cell>
        </row>
        <row r="5475">
          <cell r="A5475">
            <v>72883</v>
          </cell>
          <cell r="B5475" t="str">
            <v>TRANSPORTE COMERCIAL COM CAMINHAO CARROCERIA 9 T, RODOVIA COM REVESTIM ENTO PRIMARIO</v>
          </cell>
          <cell r="C5475" t="str">
            <v>M3XKM</v>
          </cell>
          <cell r="D5475">
            <v>0.85</v>
          </cell>
        </row>
        <row r="5476">
          <cell r="A5476">
            <v>72884</v>
          </cell>
          <cell r="B5476" t="str">
            <v>TRANSPORTE COMERCIAL COM CAMINHAO CARROCERIA 9 T, RODOVIA PAVIMENTADA</v>
          </cell>
          <cell r="C5476" t="str">
            <v>M3XKM</v>
          </cell>
          <cell r="D5476">
            <v>0.71</v>
          </cell>
        </row>
        <row r="5477">
          <cell r="A5477">
            <v>72885</v>
          </cell>
          <cell r="B5477" t="str">
            <v>TRANSPORTE COMERCIAL COM CAMINHAO BASCULANTE 6 M3, RODOVIA EM LEITO NA TURAL</v>
          </cell>
          <cell r="C5477" t="str">
            <v>M3XKM</v>
          </cell>
          <cell r="D5477">
            <v>1.36</v>
          </cell>
        </row>
        <row r="5478">
          <cell r="A5478">
            <v>72886</v>
          </cell>
          <cell r="B5478" t="str">
            <v>TRANSPORTE COMERCIAL COM CAMINHAO BASCULANTE 6 M3, RODOVIA COM REVESTI MENTO PRIMARIO</v>
          </cell>
          <cell r="C5478" t="str">
            <v>M3XKM</v>
          </cell>
          <cell r="D5478">
            <v>1.08</v>
          </cell>
        </row>
        <row r="5479">
          <cell r="A5479">
            <v>72887</v>
          </cell>
          <cell r="B5479" t="str">
            <v>TRANSPORTE COMERCIAL COM CAMINHAO BASCULANTE 6 M3, RODOVIA PAVIMENTADA</v>
          </cell>
          <cell r="C5479" t="str">
            <v>M3XKM</v>
          </cell>
          <cell r="D5479">
            <v>0.91</v>
          </cell>
        </row>
        <row r="5480">
          <cell r="A5480">
            <v>72888</v>
          </cell>
          <cell r="B5480" t="str">
            <v>CARGA, MANOBRAS E DESCARGA DE AREIA, BRITA, PEDRA DE MAO E SOLOS COM C AMINHAO BASCULANTE 6 M3 (DESCARGA LIVRE)</v>
          </cell>
          <cell r="C5480" t="str">
            <v>M3</v>
          </cell>
          <cell r="D5480">
            <v>0.95</v>
          </cell>
        </row>
        <row r="5481">
          <cell r="A5481">
            <v>72890</v>
          </cell>
          <cell r="B5481" t="str">
            <v>CARGA, MANOBRAS E DESCARGA DE BRITA PARA TRATAMENTOS SUPERFICIAIS, COM CAMINHAO BASCULANTE 6 M3, DESCARGA EM DISTRIBUIDOR</v>
          </cell>
          <cell r="C5481" t="str">
            <v>M3</v>
          </cell>
          <cell r="D5481">
            <v>5.74</v>
          </cell>
        </row>
        <row r="5482">
          <cell r="A5482">
            <v>72891</v>
          </cell>
          <cell r="B5482" t="str">
            <v>CARGA, MANOBRAS E DESCARGA DE MISTURA BETUMINOSA A QUENTE, COM CAMINHA O BASCULANTE 6 M3, DESCARGA EM VIBRO-ACABADORA</v>
          </cell>
          <cell r="C5482" t="str">
            <v>M3</v>
          </cell>
          <cell r="D5482">
            <v>4.7300000000000004</v>
          </cell>
        </row>
        <row r="5483">
          <cell r="A5483">
            <v>72892</v>
          </cell>
          <cell r="B5483" t="str">
            <v>CARGA, MANOBRAS E DESCARGA DE DE MISTURA BETUMINOSA A FRIO, COM CAMINH AO BASCULANTE 6 M3, DESCARGA EM VIBRO-ACABADORA</v>
          </cell>
          <cell r="C5483" t="str">
            <v>M3</v>
          </cell>
          <cell r="D5483">
            <v>10.199999999999999</v>
          </cell>
        </row>
        <row r="5484">
          <cell r="A5484">
            <v>72893</v>
          </cell>
          <cell r="B5484" t="str">
            <v>CARGA, MANOBRAS E DESCARGA DE BRITA PARA BASE DE MACADAME, COM CAMINHA O BASCULANTE 6 M3, DESCARGA EM DISTRIBUIDOR</v>
          </cell>
          <cell r="C5484" t="str">
            <v>M3</v>
          </cell>
          <cell r="D5484">
            <v>2.54</v>
          </cell>
        </row>
        <row r="5485">
          <cell r="A5485">
            <v>72894</v>
          </cell>
          <cell r="B5485" t="str">
            <v>CARGA, MANOBRAS E DESCARGA DE MISTURAS DE SOLOS E AGREGADOS, COM CAMIN HAO BASCULANTE 6 M3, DESCARGA EM DISTRIBUIDOR</v>
          </cell>
          <cell r="C5485" t="str">
            <v>M3</v>
          </cell>
          <cell r="D5485">
            <v>3.26</v>
          </cell>
        </row>
        <row r="5486">
          <cell r="A5486">
            <v>72895</v>
          </cell>
          <cell r="B5486" t="str">
            <v>CARGA, MANOBRAS E DESCARGA DE MATERIAIS DIVERSOS, COM CAMINHAO BASCULA NTE 6M3 (CARGA E DESCARGA MANUAIS)</v>
          </cell>
          <cell r="C5486" t="str">
            <v>M3</v>
          </cell>
          <cell r="D5486">
            <v>17.21</v>
          </cell>
        </row>
        <row r="5487">
          <cell r="A5487">
            <v>72897</v>
          </cell>
          <cell r="B5487" t="str">
            <v>CARGA MANUAL DE ENTULHO EM CAMINHAO BASCULANTE 6 M3</v>
          </cell>
          <cell r="C5487" t="str">
            <v>M3</v>
          </cell>
          <cell r="D5487">
            <v>17.38</v>
          </cell>
        </row>
        <row r="5488">
          <cell r="A5488">
            <v>72898</v>
          </cell>
          <cell r="B5488" t="str">
            <v>CARGA E DESCARGA MECANIZADAS DE ENTULHO EM CAMINHAO BASCULANTE 6 M3</v>
          </cell>
          <cell r="C5488" t="str">
            <v>M3</v>
          </cell>
          <cell r="D5488">
            <v>0.95</v>
          </cell>
        </row>
        <row r="5489">
          <cell r="A5489">
            <v>72899</v>
          </cell>
          <cell r="B5489" t="str">
            <v>TRANSPORTE DE ENTULHO COM CAMINHÃO BASCULANTE 6 M3, RODOVIA PAVIMENTAD A, DMT ATE 0,5 KM</v>
          </cell>
          <cell r="C5489" t="str">
            <v>M3</v>
          </cell>
          <cell r="D5489">
            <v>4.45</v>
          </cell>
        </row>
        <row r="5490">
          <cell r="A5490">
            <v>72900</v>
          </cell>
          <cell r="B5490" t="str">
            <v>TRANSPORTE DE ENTULHO COM CAMINHAO BASCULANTE 6 M3, RODOVIA PAVIMENTAD A, DMT 0,5 A 1,0 KM</v>
          </cell>
          <cell r="C5490" t="str">
            <v>M3</v>
          </cell>
          <cell r="D5490">
            <v>4.8899999999999997</v>
          </cell>
        </row>
        <row r="5491">
          <cell r="A5491">
            <v>72910</v>
          </cell>
          <cell r="B5491" t="str">
            <v>BASE DE SOLO ARENOSO FINO, COMPACTACAO 100% PROCTOR MODIFICADO</v>
          </cell>
          <cell r="C5491" t="str">
            <v>M3</v>
          </cell>
          <cell r="D5491">
            <v>7.41</v>
          </cell>
        </row>
        <row r="5492">
          <cell r="A5492">
            <v>72911</v>
          </cell>
          <cell r="B5492" t="str">
            <v>BASE DE SOLO ESTABILIZADO SEM MISTURA, COMPACTACAO 100% PROCTOR NORMAL , EXCLUSIVE ESCAVACAO, CARGA E TRANSPORTE DO SOLO</v>
          </cell>
          <cell r="C5492" t="str">
            <v>M3</v>
          </cell>
          <cell r="D5492">
            <v>9.1999999999999993</v>
          </cell>
        </row>
        <row r="5493">
          <cell r="A5493">
            <v>72912</v>
          </cell>
          <cell r="B5493" t="str">
            <v>BASE DE SOLO CIMENTO 2% MISTURA EM PISTA, COMPACTACAO 100% PROCTOR INT ERMEDIARIO, EXCLUSIVE ESCAVACAO, CARGA E TRANSPORTE DO SOLO</v>
          </cell>
          <cell r="C5493" t="str">
            <v>M3</v>
          </cell>
          <cell r="D5493">
            <v>26.01</v>
          </cell>
        </row>
        <row r="5494">
          <cell r="A5494">
            <v>72913</v>
          </cell>
          <cell r="B5494" t="str">
            <v>BASE DE SOLO CIMENTO 4% MISTURA EM PISTA, COMPACTACAO 100% PROCTOR NOR MAL, EXCLUSIVE TRANSPORTE DO SOLO</v>
          </cell>
          <cell r="C5494" t="str">
            <v>M3</v>
          </cell>
          <cell r="D5494">
            <v>41.49</v>
          </cell>
        </row>
        <row r="5495">
          <cell r="A5495">
            <v>72914</v>
          </cell>
          <cell r="B5495" t="str">
            <v>BASE DE SOLO CIMENTO 6% MISTURA EM PISTA, COMPACTACAO 100% PROCTOR NOR MAL, EXCLUSIVE ESCAVACAO, CARGA E TRANSPORTE DO SOLO</v>
          </cell>
          <cell r="C5495" t="str">
            <v>M3</v>
          </cell>
          <cell r="D5495">
            <v>59.27</v>
          </cell>
        </row>
        <row r="5496">
          <cell r="A5496">
            <v>72915</v>
          </cell>
          <cell r="B5496" t="str">
            <v>ESCAVACAO MECANICA DE VALA EM MATERIAL DE 2A. CATEGORIA ATE 2 M DE PRO FUNDIDADE COM UTILIZACAO DE ESCAVADEIRA HIDRAULICA</v>
          </cell>
          <cell r="C5496" t="str">
            <v>M3</v>
          </cell>
          <cell r="D5496">
            <v>10.39</v>
          </cell>
        </row>
        <row r="5497">
          <cell r="A5497">
            <v>72916</v>
          </cell>
          <cell r="B5497" t="str">
            <v>BASE DE SOLO CIMENTO 2% MISTURA EM USINA, COMPACTACAO 100% PROCTOR INT ERMEDIARIO, EXCLUSIVE ESCAVACAO, CARGA E TRANSPORTE DO SOLO</v>
          </cell>
          <cell r="C5497" t="str">
            <v>M3</v>
          </cell>
          <cell r="D5497">
            <v>27.57</v>
          </cell>
        </row>
        <row r="5498">
          <cell r="A5498">
            <v>72917</v>
          </cell>
          <cell r="B5498" t="str">
            <v>ESCAVACAO MECANICA DE VALA EM MATERIAL 2A. CATEGORIA DE 2,01 ATE 4,00 M DE PROFUNDIDADE COM UTILIZACAO DE ESCAVADEIRA HIDRAULICA</v>
          </cell>
          <cell r="C5498" t="str">
            <v>M3</v>
          </cell>
          <cell r="D5498">
            <v>11.87</v>
          </cell>
        </row>
        <row r="5499">
          <cell r="A5499">
            <v>72918</v>
          </cell>
          <cell r="B5499" t="str">
            <v>ESCAVACAO MECANICA DE VALA EM MATERIAL 2A. CATEGORIA DE 4,01 ATE 6,00 M DE PROFUNDIDADE COM UTILIZACAO DE ESCAVADEIRA HIDRAULICA</v>
          </cell>
          <cell r="C5499" t="str">
            <v>M3</v>
          </cell>
          <cell r="D5499">
            <v>13.85</v>
          </cell>
        </row>
        <row r="5500">
          <cell r="A5500">
            <v>72919</v>
          </cell>
          <cell r="B5500" t="str">
            <v>BASE DE SOLO CIMENTO 4% MISTURA EM USINA, COMPACTACAO 100% PROCTOR NOR MAL, EXCLUSIVE ESCAVACAO, CARGA E TRANSPORTE DO SOLO</v>
          </cell>
          <cell r="C5500" t="str">
            <v>M3</v>
          </cell>
          <cell r="D5500">
            <v>41.39</v>
          </cell>
        </row>
        <row r="5501">
          <cell r="A5501">
            <v>72922</v>
          </cell>
          <cell r="B5501" t="str">
            <v>BASE DE SOLO CIMENTO 6% COM MISTURA EM USINA, COMPACTACAO 100% PROCTOR NORMAL, EXCLUSIVE ESCAVACAO, CARGA E TRANSPORTE DO SOLO</v>
          </cell>
          <cell r="C5501" t="str">
            <v>M3</v>
          </cell>
          <cell r="D5501">
            <v>57.17</v>
          </cell>
        </row>
        <row r="5502">
          <cell r="A5502">
            <v>72923</v>
          </cell>
          <cell r="B5502" t="str">
            <v>BASE DE SOLO - BRITA (40/60), MISTURA EM USINA, COMPACTACAO 100% PROCT OR MODIFICADO, EXCLUSIVE ESCAVACAO, CARGA E TRANSPORTE</v>
          </cell>
          <cell r="C5502" t="str">
            <v>M3</v>
          </cell>
          <cell r="D5502">
            <v>52.13</v>
          </cell>
        </row>
        <row r="5503">
          <cell r="A5503">
            <v>72924</v>
          </cell>
          <cell r="B5503" t="str">
            <v>BASE DE SOLO - BRITA (50/50), MISTURA EM USINA, COMPACTACAO 100% PROCT OR MODIFICADO, EXCLUSIVE ESCAVACAO, CARGA E TRANSPORTE</v>
          </cell>
          <cell r="C5503" t="str">
            <v>M3</v>
          </cell>
          <cell r="D5503">
            <v>44.8</v>
          </cell>
        </row>
        <row r="5504">
          <cell r="A5504">
            <v>72927</v>
          </cell>
          <cell r="B5504" t="str">
            <v>CORDOALHA DE COBRE NU, INCLUSIVE ISOLADORES - 16,00 MM2 - FORNECIMENTO E INSTALACAO</v>
          </cell>
          <cell r="C5504" t="str">
            <v>M</v>
          </cell>
          <cell r="D5504">
            <v>30.37</v>
          </cell>
        </row>
        <row r="5505">
          <cell r="A5505">
            <v>72928</v>
          </cell>
          <cell r="B5505" t="str">
            <v>CORDOALHA DE COBRE NU, INCLUSIVE ISOLADORES - 25,00 MM2 - FORNECIMENTO E INSTALACAO</v>
          </cell>
          <cell r="C5505" t="str">
            <v>M</v>
          </cell>
          <cell r="D5505">
            <v>34.659999999999997</v>
          </cell>
        </row>
        <row r="5506">
          <cell r="A5506">
            <v>72929</v>
          </cell>
          <cell r="B5506" t="str">
            <v>CORDOALHA DE COBRE NU, INCLUSIVE ISOLADORES - 35,00 MM2 - FORNECIMENTO E INSTALACAO</v>
          </cell>
          <cell r="C5506" t="str">
            <v>M</v>
          </cell>
          <cell r="D5506">
            <v>40.229999999999997</v>
          </cell>
        </row>
        <row r="5507">
          <cell r="A5507">
            <v>72930</v>
          </cell>
          <cell r="B5507" t="str">
            <v>CORDOALHA DE COBRE NU, INCLUSIVE ISOLADORES - 50,00 MM2 - FORNECIMENTO E INSTALACAO</v>
          </cell>
          <cell r="C5507" t="str">
            <v>M</v>
          </cell>
          <cell r="D5507">
            <v>49.52</v>
          </cell>
        </row>
        <row r="5508">
          <cell r="A5508">
            <v>72931</v>
          </cell>
          <cell r="B5508" t="str">
            <v>CORDOALHA DE COBRE NU, INCLUSIVE ISOLADORES - 70,00 MM2 - FORNECIMENTO E INSTALACAO</v>
          </cell>
          <cell r="C5508" t="str">
            <v>M</v>
          </cell>
          <cell r="D5508">
            <v>59.35</v>
          </cell>
        </row>
        <row r="5509">
          <cell r="A5509">
            <v>72932</v>
          </cell>
          <cell r="B5509" t="str">
            <v>CORDOALHA DE COBRE NU, INCLUSIVE ISOLADORES - 95,00 MM2 - FORNECIMENTO E INSTALACAO</v>
          </cell>
          <cell r="C5509" t="str">
            <v>M</v>
          </cell>
          <cell r="D5509">
            <v>72.47</v>
          </cell>
        </row>
        <row r="5510">
          <cell r="A5510">
            <v>72941</v>
          </cell>
          <cell r="B5510" t="str">
            <v>APARELHO SINALIZADOR DE SAIDA DE GARAGEM, COM CELULA FOTOELETRICA - FO RNECIMENTO E INSTALACAO</v>
          </cell>
          <cell r="C5510" t="str">
            <v>UN</v>
          </cell>
          <cell r="D5510">
            <v>118.04</v>
          </cell>
        </row>
        <row r="5511">
          <cell r="A5511">
            <v>72942</v>
          </cell>
          <cell r="B5511" t="str">
            <v>PINTURA DE LIGACAO COM EMULSAO RR-1C</v>
          </cell>
          <cell r="C5511" t="str">
            <v>M2</v>
          </cell>
          <cell r="D5511">
            <v>1.37</v>
          </cell>
        </row>
        <row r="5512">
          <cell r="A5512">
            <v>72943</v>
          </cell>
          <cell r="B5512" t="str">
            <v>PINTURA DE LIGACAO COM EMULSAO RR-2C</v>
          </cell>
          <cell r="C5512" t="str">
            <v>M2</v>
          </cell>
          <cell r="D5512">
            <v>1.42</v>
          </cell>
        </row>
        <row r="5513">
          <cell r="A5513">
            <v>72945</v>
          </cell>
          <cell r="B5513" t="str">
            <v>IMPRIMACAO DE BASE DE PAVIMENTACAO COM ADP CM-30</v>
          </cell>
          <cell r="C5513" t="str">
            <v>M2</v>
          </cell>
          <cell r="D5513">
            <v>5.07</v>
          </cell>
        </row>
        <row r="5514">
          <cell r="A5514">
            <v>72947</v>
          </cell>
          <cell r="B5514" t="str">
            <v>SINALIZACAO HORIZONTAL COM TINTA RETRORREFLETIVA A BASE DE RESINA ACRI LICA COM MICROESFERAS DE VIDRO</v>
          </cell>
          <cell r="C5514" t="str">
            <v>M2</v>
          </cell>
          <cell r="D5514">
            <v>16.260000000000002</v>
          </cell>
        </row>
        <row r="5515">
          <cell r="A5515">
            <v>72956</v>
          </cell>
          <cell r="B5515" t="str">
            <v>TRATAMENTO SUPERFICIAL SIMPLES - TSS, COM EMULSAO RR-2C</v>
          </cell>
          <cell r="C5515" t="str">
            <v>M2</v>
          </cell>
          <cell r="D5515">
            <v>5.22</v>
          </cell>
        </row>
        <row r="5516">
          <cell r="A5516">
            <v>72958</v>
          </cell>
          <cell r="B5516" t="str">
            <v>TRATAMENTO SUPERFICIAL DUPLO - TSD, COM EMULSAO RR-2C</v>
          </cell>
          <cell r="C5516" t="str">
            <v>M2</v>
          </cell>
          <cell r="D5516">
            <v>9.26</v>
          </cell>
        </row>
        <row r="5517">
          <cell r="A5517">
            <v>72960</v>
          </cell>
          <cell r="B5517" t="str">
            <v>TRATAMENTO SUPERFICIAL TRIPLO - TST, COM EMULSAO RR-2C</v>
          </cell>
          <cell r="C5517" t="str">
            <v>M2</v>
          </cell>
          <cell r="D5517">
            <v>12.25</v>
          </cell>
        </row>
        <row r="5518">
          <cell r="A5518">
            <v>72961</v>
          </cell>
          <cell r="B5518" t="str">
            <v>REGULARIZACAO E COMPACTACAO DE SUBLEITO ATE 20 CM DE ESPESSURA</v>
          </cell>
          <cell r="C5518" t="str">
            <v>M2</v>
          </cell>
          <cell r="D5518">
            <v>1.23</v>
          </cell>
        </row>
        <row r="5519">
          <cell r="A5519">
            <v>72962</v>
          </cell>
          <cell r="B5519" t="str">
            <v>USINAGEM DE CBUQ COM CAP 50/70, PARA CAPA DE ROLAMENTO</v>
          </cell>
          <cell r="C5519" t="str">
            <v>T</v>
          </cell>
          <cell r="D5519">
            <v>212.38</v>
          </cell>
        </row>
        <row r="5520">
          <cell r="A5520">
            <v>72963</v>
          </cell>
          <cell r="B5520" t="str">
            <v>USINAGEM DE CBUQ COM CAP 50/70, PARA BINDER</v>
          </cell>
          <cell r="C5520" t="str">
            <v>T</v>
          </cell>
          <cell r="D5520">
            <v>177.03</v>
          </cell>
        </row>
        <row r="5521">
          <cell r="A5521">
            <v>72964</v>
          </cell>
          <cell r="B5521" t="str">
            <v>CONCRETO BETUMINOSO USINADO A QUENTE COM CAP 50/70, BINDER, INCLUSO US INAGEM E APLICACAO, EXCLUSIVE TRANSPORTE</v>
          </cell>
          <cell r="C5521" t="str">
            <v>T</v>
          </cell>
          <cell r="D5521">
            <v>185.65</v>
          </cell>
        </row>
        <row r="5522">
          <cell r="A5522">
            <v>72965</v>
          </cell>
          <cell r="B5522" t="str">
            <v>FABRICAÇÃO E APLICAÇÃO DE CONCRETO BETUMINOSO USINADO A QUENTE(CBUQ),C AP 50/70,  EXCLUSIVE TRANSPORTE</v>
          </cell>
          <cell r="C5522" t="str">
            <v>T</v>
          </cell>
          <cell r="D5522">
            <v>223.16</v>
          </cell>
        </row>
        <row r="5523">
          <cell r="A5523">
            <v>72972</v>
          </cell>
          <cell r="B5523" t="str">
            <v>CONTENCAO LATERAL COM SOLO LOCAL PARA PAVIMENTO POLIEDRICO</v>
          </cell>
          <cell r="C5523" t="str">
            <v>M2</v>
          </cell>
          <cell r="D5523">
            <v>0.74</v>
          </cell>
        </row>
        <row r="5524">
          <cell r="A5524">
            <v>72973</v>
          </cell>
          <cell r="B5524" t="str">
            <v>CORTE E PREPARO DE CORDAO DE PEDRA PARA PAVIMENTO POLIEDRICO</v>
          </cell>
          <cell r="C5524" t="str">
            <v>M</v>
          </cell>
          <cell r="D5524">
            <v>1.38</v>
          </cell>
        </row>
        <row r="5525">
          <cell r="A5525">
            <v>72974</v>
          </cell>
          <cell r="B5525" t="str">
            <v>CORTE E PREPARO DE PEDRA PARA PAVIMENTO POLIEDRICO</v>
          </cell>
          <cell r="C5525" t="str">
            <v>M2</v>
          </cell>
          <cell r="D5525">
            <v>4.63</v>
          </cell>
        </row>
        <row r="5526">
          <cell r="A5526">
            <v>72975</v>
          </cell>
          <cell r="B5526" t="str">
            <v>DESMONTE MANUAL DE PEDRA PARA PAVIMENTO POLIEDRICO</v>
          </cell>
          <cell r="C5526" t="str">
            <v>M2</v>
          </cell>
          <cell r="D5526">
            <v>0.52</v>
          </cell>
        </row>
        <row r="5527">
          <cell r="A5527">
            <v>72978</v>
          </cell>
          <cell r="B5527" t="str">
            <v>EXTRACAO, CARGA E ASSENTAMENTO DE CORDAO DE PEDRA PARA PAVIMENTO POLIE DRICO, EXCLUSIVE TRANSPORTE DE PEDRA E INDENIZACAO PEDREIRA</v>
          </cell>
          <cell r="C5527" t="str">
            <v>M</v>
          </cell>
          <cell r="D5527">
            <v>4.63</v>
          </cell>
        </row>
        <row r="5528">
          <cell r="A5528">
            <v>72979</v>
          </cell>
          <cell r="B5528" t="str">
            <v>EXTRACAO, CARGA, PREPARO E ASSENTAMENTO DE PEDRAS POLIEDRICAS, EXCLUSI VE TRANSPORTE DE PEDRA E INDENIZACAO PEDREIRA</v>
          </cell>
          <cell r="C5528" t="str">
            <v>M2</v>
          </cell>
          <cell r="D5528">
            <v>8.85</v>
          </cell>
        </row>
        <row r="5529">
          <cell r="A5529">
            <v>73301</v>
          </cell>
          <cell r="B5529" t="str">
            <v>ESCORAMENTO FORMAS ATE H = 3,30M, COM MADEIRA DE 3A QUALIDADE, NAO APA RELHADA, APROVEITAMENTO TABUAS 3X E PRUMOS 4X.</v>
          </cell>
          <cell r="C5529" t="str">
            <v>M3</v>
          </cell>
          <cell r="D5529">
            <v>8.2799999999999994</v>
          </cell>
        </row>
        <row r="5530">
          <cell r="A5530">
            <v>73303</v>
          </cell>
          <cell r="B5530" t="str">
            <v>GRUPO GERADOR ESTACIONÁRIO, MOTOR DIESEL POTÊNCIA 170 KVA - DEPRECIAÇÃ O. AF_02/2016</v>
          </cell>
          <cell r="C5530" t="str">
            <v>H</v>
          </cell>
          <cell r="D5530">
            <v>3.93</v>
          </cell>
        </row>
        <row r="5531">
          <cell r="A5531">
            <v>73307</v>
          </cell>
          <cell r="B5531" t="str">
            <v>GRUPO GERADOR ESTACIONÁRIO, MOTOR DIESEL POTÊNCIA 170 KVA - MANUTENÇÃO . AF_02/2016</v>
          </cell>
          <cell r="C5531" t="str">
            <v>H</v>
          </cell>
          <cell r="D5531">
            <v>2.88</v>
          </cell>
        </row>
        <row r="5532">
          <cell r="A5532">
            <v>73309</v>
          </cell>
          <cell r="B5532" t="str">
            <v>ROLO COMPACTADOR VIBRATÓRIO PÉ DE CARNEIRO PARA SOLOS, POTÊNCIA 80 HP, PESO OPERACIONAL SEM/COM LASTRO 7,4 / 8,8 T, LARGURA DE TRABALHO 1,68 M - DEPRECIAÇÃO. AF_02/2016</v>
          </cell>
          <cell r="C5532" t="str">
            <v>H</v>
          </cell>
          <cell r="D5532">
            <v>15.06</v>
          </cell>
        </row>
        <row r="5533">
          <cell r="A5533">
            <v>73311</v>
          </cell>
          <cell r="B5533" t="str">
            <v>GRUPO GERADOR ESTACIONÁRIO, MOTOR DIESEL POTÊNCIA 170 KVA - MATERIAIS NA OPERAÇÃO. AF_02/2016</v>
          </cell>
          <cell r="C5533" t="str">
            <v>H</v>
          </cell>
          <cell r="D5533">
            <v>117.88</v>
          </cell>
        </row>
        <row r="5534">
          <cell r="A5534">
            <v>73313</v>
          </cell>
          <cell r="B5534" t="str">
            <v>ROLO COMPACTADOR VIBRATÓRIO PÉ DE CARNEIRO PARA SOLOS, POTÊNCIA 80 HP, PESO OPERACIONAL SEM/COM LASTRO 7,4 / 8,8 T, LARGURA DE TRABALHO 1,68 M - JUROS. AF_02/2016</v>
          </cell>
          <cell r="C5534" t="str">
            <v>H</v>
          </cell>
          <cell r="D5534">
            <v>3.51</v>
          </cell>
        </row>
        <row r="5535">
          <cell r="A5535">
            <v>73315</v>
          </cell>
          <cell r="B5535" t="str">
            <v>ROLO COMPACTADOR VIBRATÓRIO PÉ DE CARNEIRO PARA SOLOS, POTÊNCIA 80 HP, PESO OPERACIONAL SEM/COM LASTRO 7,4 / 8,8 T, LARGURA DE TRABALHO 1,68 M - MATERIAIS NA OPERAÇÃO. AF_02/2016</v>
          </cell>
          <cell r="C5535" t="str">
            <v>H</v>
          </cell>
          <cell r="D5535">
            <v>40.83</v>
          </cell>
        </row>
        <row r="5536">
          <cell r="A5536">
            <v>73335</v>
          </cell>
          <cell r="B5536" t="str">
            <v>CAMINHÃO TOCO, PBT 14.300 KG, CARGA ÚTIL MÁX. 9.710 KG, DIST. ENTRE EI XOS 3,56 M, POTÊNCIA 185 CV, INCLUSIVE CARROCERIA FIXA ABERTA DE MADEI RA P/ TRANSPORTE GERAL DE CARGA SECA, DIMEN. APROX. 2,50 X 6,50 X 0,50 M - MANUTENÇÃO. AF_06/2014</v>
          </cell>
          <cell r="C5536" t="str">
            <v>H</v>
          </cell>
          <cell r="D5536">
            <v>12.97</v>
          </cell>
        </row>
        <row r="5537">
          <cell r="A5537">
            <v>73340</v>
          </cell>
          <cell r="B5537" t="str">
            <v>CAMINHÃO TOCO, PBT 14.300 KG, CARGA ÚTIL MÁX. 9.710 KG, DIST. ENTRE EI XOS 3,56 M, POTÊNCIA 185 CV, INCLUSIVE CARROCERIA FIXA ABERTA DE MADEI RA P/ TRANSPORTE GERAL DE CARGA SECA, DIMEN. APROX. 2,50 X 6,50 X 0,50 M - MATERIAIS NA OPERAÇÃO. AF_06/2014</v>
          </cell>
          <cell r="C5537" t="str">
            <v>H</v>
          </cell>
          <cell r="D5537">
            <v>69.83</v>
          </cell>
        </row>
        <row r="5538">
          <cell r="A5538">
            <v>73343</v>
          </cell>
          <cell r="B5538" t="str">
            <v>VIBRADOR DE IMERSAO MOTOR GAS 3,5CV TUBO DE 48X480MM (CI) C/MANGOTE DE 5M COMP -EXCL OPERADOR</v>
          </cell>
          <cell r="C5538" t="str">
            <v>H</v>
          </cell>
          <cell r="D5538">
            <v>0.56999999999999995</v>
          </cell>
        </row>
        <row r="5539">
          <cell r="A5539">
            <v>73361</v>
          </cell>
          <cell r="B5539" t="str">
            <v>CONCRETO CICLOPICO FCK=10MPA 30% PEDRA DE MAO INCLUSIVE LANCAMENTO</v>
          </cell>
          <cell r="C5539" t="str">
            <v>M3</v>
          </cell>
          <cell r="D5539">
            <v>331.21</v>
          </cell>
        </row>
        <row r="5540">
          <cell r="A5540">
            <v>73395</v>
          </cell>
          <cell r="B5540" t="str">
            <v>GRUPO GERADOR ESTACIONÁRIO, MOTOR DIESEL POTÊNCIA 170 KVA - CHI DIURNO . AF_02/2016</v>
          </cell>
          <cell r="C5540" t="str">
            <v>CHI</v>
          </cell>
          <cell r="D5540">
            <v>5.04</v>
          </cell>
        </row>
        <row r="5541">
          <cell r="A5541">
            <v>73417</v>
          </cell>
          <cell r="B5541" t="str">
            <v>GRUPO GERADOR ESTACIONÁRIO, MOTOR DIESEL POTÊNCIA 170 KVA - CHP DIURNO . AF_02/2016</v>
          </cell>
          <cell r="C5541" t="str">
            <v>CHP</v>
          </cell>
          <cell r="D5541">
            <v>124.71</v>
          </cell>
        </row>
        <row r="5542">
          <cell r="A5542">
            <v>73436</v>
          </cell>
          <cell r="B5542" t="str">
            <v>ROLO COMPACTADOR VIBRATÓRIO PÉ DE CARNEIRO PARA SOLOS, POTÊNCIA 80 HP, PESO OPERACIONAL SEM/COM LASTRO 7,4 / 8,8 T, LARGURA DE TRABALHO 1,68 M - CHP DIURNO. AF_02/2016</v>
          </cell>
          <cell r="C5542" t="str">
            <v>CHP</v>
          </cell>
          <cell r="D5542">
            <v>118.42</v>
          </cell>
        </row>
        <row r="5543">
          <cell r="A5543">
            <v>73445</v>
          </cell>
          <cell r="B5543" t="str">
            <v>CAIACAO INT OU EXT SOBRE REVESTIMENTO LISO C/ADOCAO DE FIXADOR COM COM DUAS DEMAOS</v>
          </cell>
          <cell r="C5543" t="str">
            <v>M2</v>
          </cell>
          <cell r="D5543">
            <v>7.08</v>
          </cell>
        </row>
        <row r="5544">
          <cell r="A5544">
            <v>73446</v>
          </cell>
          <cell r="B5544" t="str">
            <v>PINTURA DE SUPERFICIE C/TINTA GRAFITE</v>
          </cell>
          <cell r="C5544" t="str">
            <v>M2</v>
          </cell>
          <cell r="D5544">
            <v>15.85</v>
          </cell>
        </row>
        <row r="5545">
          <cell r="A5545">
            <v>73465</v>
          </cell>
          <cell r="B5545" t="str">
            <v>PISO CIMENTADO E=1,5CM C/ARGAMASSA 1:3 CIMENTO AREIA ALISADO COLHER SOBRE BASE EXISTENTE E ARGAMASSA EM PREPARO MECANIZADO</v>
          </cell>
          <cell r="C5545" t="str">
            <v>M2</v>
          </cell>
          <cell r="D5545">
            <v>29.8</v>
          </cell>
        </row>
        <row r="5546">
          <cell r="A5546">
            <v>73467</v>
          </cell>
          <cell r="B5546" t="str">
            <v>CAMINHÃO TOCO, PBT 14.300 KG, CARGA ÚTIL MÁX. 9.710 KG, DIST. ENTRE EI XOS 3,56 M, POTÊNCIA 185 CV, INCLUSIVE CARROCERIA FIXA ABERTA DE MADEI RA P/ TRANSPORTE GERAL DE CARGA SECA, DIMEN. APROX. 2,50 X 6,50 X 0,50 M - CHP DIURNO. AF_06/2014</v>
          </cell>
          <cell r="C5546" t="str">
            <v>CHP</v>
          </cell>
          <cell r="D5546">
            <v>112.58</v>
          </cell>
        </row>
        <row r="5547">
          <cell r="A5547">
            <v>73503</v>
          </cell>
          <cell r="B5547" t="str">
            <v>TRANSPORTE DE TUBOS DE PVC DN 1000</v>
          </cell>
          <cell r="C5547" t="str">
            <v>M</v>
          </cell>
          <cell r="D5547">
            <v>6.71</v>
          </cell>
        </row>
        <row r="5548">
          <cell r="A5548">
            <v>73504</v>
          </cell>
          <cell r="B5548" t="str">
            <v>TRANSPORTE DE TUBOS DE PVC DN 900</v>
          </cell>
          <cell r="C5548" t="str">
            <v>M</v>
          </cell>
          <cell r="D5548">
            <v>5.67</v>
          </cell>
        </row>
        <row r="5549">
          <cell r="A5549">
            <v>73505</v>
          </cell>
          <cell r="B5549" t="str">
            <v>TRANSPORTE DE TUBOS DE PVC DN 800</v>
          </cell>
          <cell r="C5549" t="str">
            <v>M</v>
          </cell>
          <cell r="D5549">
            <v>4.6900000000000004</v>
          </cell>
        </row>
        <row r="5550">
          <cell r="A5550">
            <v>73506</v>
          </cell>
          <cell r="B5550" t="str">
            <v>TRANSPORTE DE TUBOS DE PVC DN 700</v>
          </cell>
          <cell r="C5550" t="str">
            <v>M</v>
          </cell>
          <cell r="D5550">
            <v>3.81</v>
          </cell>
        </row>
        <row r="5551">
          <cell r="A5551">
            <v>73507</v>
          </cell>
          <cell r="B5551" t="str">
            <v>TRANSPORTE DE TUBOS DE PVC DN 600</v>
          </cell>
          <cell r="C5551" t="str">
            <v>M</v>
          </cell>
          <cell r="D5551">
            <v>2.98</v>
          </cell>
        </row>
        <row r="5552">
          <cell r="A5552">
            <v>73508</v>
          </cell>
          <cell r="B5552" t="str">
            <v>TRANSPORTE DE TUBOS DE PVC DN 500</v>
          </cell>
          <cell r="C5552" t="str">
            <v>M</v>
          </cell>
          <cell r="D5552">
            <v>2.27</v>
          </cell>
        </row>
        <row r="5553">
          <cell r="A5553">
            <v>73509</v>
          </cell>
          <cell r="B5553" t="str">
            <v>TRANSPORTE DE TUBOS DE PVC DN 400</v>
          </cell>
          <cell r="C5553" t="str">
            <v>M</v>
          </cell>
          <cell r="D5553">
            <v>1.64</v>
          </cell>
        </row>
        <row r="5554">
          <cell r="A5554">
            <v>73510</v>
          </cell>
          <cell r="B5554" t="str">
            <v>TRANSPORTE DE TUBOS DE FERRO DUTIL DN 1200</v>
          </cell>
          <cell r="C5554" t="str">
            <v>M</v>
          </cell>
          <cell r="D5554">
            <v>17.28</v>
          </cell>
        </row>
        <row r="5555">
          <cell r="A5555">
            <v>73511</v>
          </cell>
          <cell r="B5555" t="str">
            <v>TRANSPORTE DE TUBOS DE FERRO DUTIL DN 1100</v>
          </cell>
          <cell r="C5555" t="str">
            <v>M</v>
          </cell>
          <cell r="D5555">
            <v>14.91</v>
          </cell>
        </row>
        <row r="5556">
          <cell r="A5556">
            <v>73512</v>
          </cell>
          <cell r="B5556" t="str">
            <v>TRANSPORTE DE TUBOS DE FERRO DUTIL DN 1000</v>
          </cell>
          <cell r="C5556" t="str">
            <v>M</v>
          </cell>
          <cell r="D5556">
            <v>12.94</v>
          </cell>
        </row>
        <row r="5557">
          <cell r="A5557">
            <v>73513</v>
          </cell>
          <cell r="B5557" t="str">
            <v>TRANSPORTE DE TUBOS DE FERRO DUTIL DN 900</v>
          </cell>
          <cell r="C5557" t="str">
            <v>M</v>
          </cell>
          <cell r="D5557">
            <v>10.91</v>
          </cell>
        </row>
        <row r="5558">
          <cell r="A5558">
            <v>73514</v>
          </cell>
          <cell r="B5558" t="str">
            <v>TRANSPORTE DE TUBOS DE FERRO DUTIL DN 800</v>
          </cell>
          <cell r="C5558" t="str">
            <v>M</v>
          </cell>
          <cell r="D5558">
            <v>9.06</v>
          </cell>
        </row>
        <row r="5559">
          <cell r="A5559">
            <v>73515</v>
          </cell>
          <cell r="B5559" t="str">
            <v>TRANSPORTE DE TUBOS DE FERRO DUTIL DN 700</v>
          </cell>
          <cell r="C5559" t="str">
            <v>M</v>
          </cell>
          <cell r="D5559">
            <v>7.33</v>
          </cell>
        </row>
        <row r="5560">
          <cell r="A5560">
            <v>73516</v>
          </cell>
          <cell r="B5560" t="str">
            <v>TRANSPORTE DE TUBOS DE FERRO DUTIL DN 600</v>
          </cell>
          <cell r="C5560" t="str">
            <v>M</v>
          </cell>
          <cell r="D5560">
            <v>5.77</v>
          </cell>
        </row>
        <row r="5561">
          <cell r="A5561">
            <v>73517</v>
          </cell>
          <cell r="B5561" t="str">
            <v>TRANSPORTE DE TUBOS DE FERRO DUTIL DN 500</v>
          </cell>
          <cell r="C5561" t="str">
            <v>M</v>
          </cell>
          <cell r="D5561">
            <v>4.37</v>
          </cell>
        </row>
        <row r="5562">
          <cell r="A5562">
            <v>73518</v>
          </cell>
          <cell r="B5562" t="str">
            <v>TRANSPORTE DE TUBOS DE FERRO DUTIL DN 450</v>
          </cell>
          <cell r="C5562" t="str">
            <v>M</v>
          </cell>
          <cell r="D5562">
            <v>3.79</v>
          </cell>
        </row>
        <row r="5563">
          <cell r="A5563">
            <v>73519</v>
          </cell>
          <cell r="B5563" t="str">
            <v>TRANSPORTE DE TUBOS DE FERRO DUTIL DN 400</v>
          </cell>
          <cell r="C5563" t="str">
            <v>M</v>
          </cell>
          <cell r="D5563">
            <v>3.17</v>
          </cell>
        </row>
        <row r="5564">
          <cell r="A5564">
            <v>73520</v>
          </cell>
          <cell r="B5564" t="str">
            <v>TRANSPORTE DE TUBOS DE FERRO DUTIL DN 350</v>
          </cell>
          <cell r="C5564" t="str">
            <v>M</v>
          </cell>
          <cell r="D5564">
            <v>2.67</v>
          </cell>
        </row>
        <row r="5565">
          <cell r="A5565">
            <v>73521</v>
          </cell>
          <cell r="B5565" t="str">
            <v>TRANSPORTE DE TUBOS DE FERRO DUTIL DN 300</v>
          </cell>
          <cell r="C5565" t="str">
            <v>M</v>
          </cell>
          <cell r="D5565">
            <v>2.15</v>
          </cell>
        </row>
        <row r="5566">
          <cell r="A5566">
            <v>73522</v>
          </cell>
          <cell r="B5566" t="str">
            <v>TRANSPORTE DE TUBOS DE FERRO DUTIL DN 250</v>
          </cell>
          <cell r="C5566" t="str">
            <v>M</v>
          </cell>
          <cell r="D5566">
            <v>1.7</v>
          </cell>
        </row>
        <row r="5567">
          <cell r="A5567">
            <v>73523</v>
          </cell>
          <cell r="B5567" t="str">
            <v>TRANSPORTE DE TUBOS DE FERRO DUTIL DN 200</v>
          </cell>
          <cell r="C5567" t="str">
            <v>M</v>
          </cell>
          <cell r="D5567">
            <v>1.27</v>
          </cell>
        </row>
        <row r="5568">
          <cell r="A5568">
            <v>73524</v>
          </cell>
          <cell r="B5568" t="str">
            <v>TRANSPORTE DE TUBOS DE FERRO DUTIL DN 150</v>
          </cell>
          <cell r="C5568" t="str">
            <v>M</v>
          </cell>
          <cell r="D5568">
            <v>1</v>
          </cell>
        </row>
        <row r="5569">
          <cell r="A5569">
            <v>73536</v>
          </cell>
          <cell r="B5569" t="str">
            <v>MOTOBOMBA CENTRÍFUGA, MOTOR A GASOLINA, POTÊNCIA 5,42 HP, BOCAIS 1 1/2 " X 1", DIÂMETRO ROTOR 143 MM HM/Q = 6 MCA / 16,8 M3/H A 38 MCA / 6,6 M3/H - CHP DIURNO. AF_06/2014</v>
          </cell>
          <cell r="C5569" t="str">
            <v>CHP</v>
          </cell>
          <cell r="D5569">
            <v>4.84</v>
          </cell>
        </row>
        <row r="5570">
          <cell r="A5570">
            <v>73548</v>
          </cell>
          <cell r="B5570" t="str">
            <v>ARGAMASSA TRACO 1:3 (CIMENTO E AREIA), PREPARO MANUAL, INCLUSO ADITIVO IMPERMEABILIZANTE</v>
          </cell>
          <cell r="C5570" t="str">
            <v>M3</v>
          </cell>
          <cell r="D5570">
            <v>484.54</v>
          </cell>
        </row>
        <row r="5571">
          <cell r="A5571">
            <v>73549</v>
          </cell>
          <cell r="B5571" t="str">
            <v>ARGAMASSA TRACO 1:4 (CIMENTO E AREIA), PREPARO MANUAL, INCLUSO ADITIVO IMPERMEABILIZANTE</v>
          </cell>
          <cell r="C5571" t="str">
            <v>M3</v>
          </cell>
          <cell r="D5571">
            <v>464.73</v>
          </cell>
        </row>
        <row r="5572">
          <cell r="A5572">
            <v>73587</v>
          </cell>
          <cell r="B5572" t="str">
            <v>TRANSPORTE DE TUBOS DE PVC DN 350</v>
          </cell>
          <cell r="C5572" t="str">
            <v>M</v>
          </cell>
          <cell r="D5572">
            <v>1.1499999999999999</v>
          </cell>
        </row>
        <row r="5573">
          <cell r="A5573">
            <v>73588</v>
          </cell>
          <cell r="B5573" t="str">
            <v>TRANSPORTE DE TUBOS DE PVC DN 300</v>
          </cell>
          <cell r="C5573" t="str">
            <v>M</v>
          </cell>
          <cell r="D5573">
            <v>0.77</v>
          </cell>
        </row>
        <row r="5574">
          <cell r="A5574">
            <v>73589</v>
          </cell>
          <cell r="B5574" t="str">
            <v>TRANSPORTE DE TUBOS DE PVC DN 250</v>
          </cell>
          <cell r="C5574" t="str">
            <v>M</v>
          </cell>
          <cell r="D5574">
            <v>0.53</v>
          </cell>
        </row>
        <row r="5575">
          <cell r="A5575">
            <v>73590</v>
          </cell>
          <cell r="B5575" t="str">
            <v>TRANSPORTE DE TUBOS DE PVC DN 200</v>
          </cell>
          <cell r="C5575" t="str">
            <v>M</v>
          </cell>
          <cell r="D5575">
            <v>0.33</v>
          </cell>
        </row>
        <row r="5576">
          <cell r="A5576">
            <v>73597</v>
          </cell>
          <cell r="B5576" t="str">
            <v>TRANSPORTE DE TUBOS DE FERRO DUTIL DN 100</v>
          </cell>
          <cell r="C5576" t="str">
            <v>M</v>
          </cell>
          <cell r="D5576">
            <v>0.77</v>
          </cell>
        </row>
        <row r="5577">
          <cell r="A5577">
            <v>73598</v>
          </cell>
          <cell r="B5577" t="str">
            <v>TRANSPORTE DE TUBOS DE FERRO DUTIL DN 75</v>
          </cell>
          <cell r="C5577" t="str">
            <v>M</v>
          </cell>
          <cell r="D5577">
            <v>0.53</v>
          </cell>
        </row>
        <row r="5578">
          <cell r="A5578">
            <v>73606</v>
          </cell>
          <cell r="B5578" t="str">
            <v>ASSENTAMENTO DE TAMPAO DE FERRO FUNDIDO 900 MM</v>
          </cell>
          <cell r="C5578" t="str">
            <v>UN</v>
          </cell>
          <cell r="D5578">
            <v>106.7</v>
          </cell>
        </row>
        <row r="5579">
          <cell r="A5579">
            <v>73607</v>
          </cell>
          <cell r="B5579" t="str">
            <v>ASSENTAMENTO DE TAMPAO DE FERRO FUNDIDO 600 MM</v>
          </cell>
          <cell r="C5579" t="str">
            <v>UN</v>
          </cell>
          <cell r="D5579">
            <v>71.13</v>
          </cell>
        </row>
        <row r="5580">
          <cell r="A5580">
            <v>73610</v>
          </cell>
          <cell r="B5580" t="str">
            <v>LOCAÇÃO DE REDES DE ÁGUA OU DE ESGOTO</v>
          </cell>
          <cell r="C5580" t="str">
            <v>M</v>
          </cell>
          <cell r="D5580">
            <v>0.89</v>
          </cell>
        </row>
        <row r="5581">
          <cell r="A5581">
            <v>73611</v>
          </cell>
          <cell r="B5581" t="str">
            <v>ENROCAMENTO COM PEDRA ARGAMASSADA TRAÇO 1:4 COM PEDRA DE MÃO</v>
          </cell>
          <cell r="C5581" t="str">
            <v>M3</v>
          </cell>
          <cell r="D5581">
            <v>324.02999999999997</v>
          </cell>
        </row>
        <row r="5582">
          <cell r="A5582">
            <v>73612</v>
          </cell>
          <cell r="B5582" t="str">
            <v>INSTALACAO DE CLORADOR</v>
          </cell>
          <cell r="C5582" t="str">
            <v>UN</v>
          </cell>
          <cell r="D5582">
            <v>346.28</v>
          </cell>
        </row>
        <row r="5583">
          <cell r="A5583">
            <v>73616</v>
          </cell>
          <cell r="B5583" t="str">
            <v>DEMOLICAO DE CONCRETO SIMPLES</v>
          </cell>
          <cell r="C5583" t="str">
            <v>M3</v>
          </cell>
          <cell r="D5583">
            <v>202.85</v>
          </cell>
        </row>
        <row r="5584">
          <cell r="A5584">
            <v>73618</v>
          </cell>
          <cell r="B5584" t="str">
            <v>LOCACAO MENSAL DE ANDAIME METALICO TIPO FACHADEIRO, INCLUSIVE MONTAGEM</v>
          </cell>
          <cell r="C5584" t="str">
            <v>M2</v>
          </cell>
          <cell r="D5584">
            <v>8.73</v>
          </cell>
        </row>
        <row r="5585">
          <cell r="A5585">
            <v>73624</v>
          </cell>
          <cell r="B5585" t="str">
            <v>SUPORTE PARA TRANSFORMADOR EM POSTE DE CONCRETO CIRCULAR</v>
          </cell>
          <cell r="C5585" t="str">
            <v>UN</v>
          </cell>
          <cell r="D5585">
            <v>63.04</v>
          </cell>
        </row>
        <row r="5586">
          <cell r="A5586">
            <v>73631</v>
          </cell>
          <cell r="B5586" t="str">
            <v>GUARDA-CORPO EM TUBO DE ACO GALVANIZADO 1 1/2"</v>
          </cell>
          <cell r="C5586" t="str">
            <v>M2</v>
          </cell>
          <cell r="D5586">
            <v>257.68</v>
          </cell>
        </row>
        <row r="5587">
          <cell r="A5587">
            <v>73655</v>
          </cell>
          <cell r="B5587" t="str">
            <v>PISO EM TABUA CORRIDA DE MADEIRA ESPESSURA 2,5CM FIXADO EM PECAS DE MA DEIRA E ASSENTADO EM ARGAMASSA TRACO 1:4 (CIMENTO/AREIA)</v>
          </cell>
          <cell r="C5587" t="str">
            <v>M2</v>
          </cell>
          <cell r="D5587">
            <v>108.75</v>
          </cell>
        </row>
        <row r="5588">
          <cell r="A5588">
            <v>73656</v>
          </cell>
          <cell r="B5588" t="str">
            <v>JATEAMENTO COM AREIA EM ESTRUTURA METALICA</v>
          </cell>
          <cell r="C5588" t="str">
            <v>M2</v>
          </cell>
          <cell r="D5588">
            <v>13.36</v>
          </cell>
        </row>
        <row r="5589">
          <cell r="A5589">
            <v>73658</v>
          </cell>
          <cell r="B5589" t="str">
            <v>LIGAÇÃO DOMICILIAR DE ESGOTO DN 100MM, DA CASA ATÉ A CAIXA, COMPOSTO P OR 10,0M TUBO DE PVC ESGOTO PREDIAL DN 100MM E CAIXA DE ALVENARIA COM TAMPA DE CONCRETO - FORNECIMENTO E INSTALAÇÃO</v>
          </cell>
          <cell r="C5589" t="str">
            <v>UN</v>
          </cell>
          <cell r="D5589">
            <v>454.28</v>
          </cell>
        </row>
        <row r="5590">
          <cell r="A5590">
            <v>73660</v>
          </cell>
          <cell r="B5590" t="str">
            <v>LEITO FILTRANTE - ASSENTAMENTO DE BLOCOS LEOPOLD</v>
          </cell>
          <cell r="C5590" t="str">
            <v>M2</v>
          </cell>
          <cell r="D5590">
            <v>57.03</v>
          </cell>
        </row>
        <row r="5591">
          <cell r="A5591">
            <v>73661</v>
          </cell>
          <cell r="B5591" t="str">
            <v>FORNECIMENTO E INSTALACAO DE TALHA E TROLEY MANUAL DE 1 TONELADA</v>
          </cell>
          <cell r="C5591" t="str">
            <v>UN</v>
          </cell>
          <cell r="D5591">
            <v>1825.89</v>
          </cell>
        </row>
        <row r="5592">
          <cell r="A5592">
            <v>73665</v>
          </cell>
          <cell r="B5592" t="str">
            <v>ESCADA TIPO MARINHEIRO EM ACO CA-50 9,52MM INCLUSO PINTURA COM FUNDO A NTICORROSIVO TIPO ZARCAO</v>
          </cell>
          <cell r="C5592" t="str">
            <v>M</v>
          </cell>
          <cell r="D5592">
            <v>51.17</v>
          </cell>
        </row>
        <row r="5593">
          <cell r="A5593">
            <v>73669</v>
          </cell>
          <cell r="B5593" t="str">
            <v>CORRIMAO EM MADEIRA 1A 2,5X30CM</v>
          </cell>
          <cell r="C5593" t="str">
            <v>M</v>
          </cell>
          <cell r="D5593">
            <v>59.77</v>
          </cell>
        </row>
        <row r="5594">
          <cell r="A5594">
            <v>73672</v>
          </cell>
          <cell r="B5594" t="str">
            <v>DESMATAMENTO E LIMPEZA MECANIZADA DE TERRENO COM ARVORES ATE Ø 15CM, U TILIZANDO TRATOR DE ESTEIRAS</v>
          </cell>
          <cell r="C5594" t="str">
            <v>M2</v>
          </cell>
          <cell r="D5594">
            <v>0.42</v>
          </cell>
        </row>
        <row r="5595">
          <cell r="A5595">
            <v>73674</v>
          </cell>
          <cell r="B5595" t="str">
            <v>ANDAIME PARA ALVENARIA EM MADEIRA DE 2A</v>
          </cell>
          <cell r="C5595" t="str">
            <v>M2</v>
          </cell>
          <cell r="D5595">
            <v>20.98</v>
          </cell>
        </row>
        <row r="5596">
          <cell r="A5596">
            <v>73676</v>
          </cell>
          <cell r="B5596" t="str">
            <v>PISO CIMENTADO TRAÇO 1:3 (CIMENTO E AREIA) ACABAMENTO LISO PIGMENTADO ESPESSURA 1,5CM COM JUNTAS PLASTICAS DE DILATACAO E ARGAMASSA EM PREPA RO MANUAL</v>
          </cell>
          <cell r="C5596" t="str">
            <v>M2</v>
          </cell>
          <cell r="D5596">
            <v>46.31</v>
          </cell>
        </row>
        <row r="5597">
          <cell r="A5597">
            <v>73677</v>
          </cell>
          <cell r="B5597" t="str">
            <v>CADASTRO DE LIGAÇÕES PREDIAIS, INCLUSIVE DESENHISTA</v>
          </cell>
          <cell r="C5597" t="str">
            <v>UN</v>
          </cell>
          <cell r="D5597">
            <v>7.19</v>
          </cell>
        </row>
        <row r="5598">
          <cell r="A5598">
            <v>73678</v>
          </cell>
          <cell r="B5598" t="str">
            <v>CADASTRO DE ADUTORAS. COLETORES E INTERCEPTORES - ATÉ DN 500 MM, INCLU SIVE DESENHISTA</v>
          </cell>
          <cell r="C5598" t="str">
            <v>M</v>
          </cell>
          <cell r="D5598">
            <v>2.71</v>
          </cell>
        </row>
        <row r="5599">
          <cell r="A5599">
            <v>73679</v>
          </cell>
          <cell r="B5599" t="str">
            <v>LOCAÇÃO DE ADUTORAS, COLETORES TRONCO E INTERCEPTORES - ATÉ DN 500 MM</v>
          </cell>
          <cell r="C5599" t="str">
            <v>M</v>
          </cell>
          <cell r="D5599">
            <v>1.63</v>
          </cell>
        </row>
        <row r="5600">
          <cell r="A5600">
            <v>73682</v>
          </cell>
          <cell r="B5600" t="str">
            <v>CADASTRO DE REDES, INCLUSIVE DESENHISTA</v>
          </cell>
          <cell r="C5600" t="str">
            <v>M</v>
          </cell>
          <cell r="D5600">
            <v>1.1399999999999999</v>
          </cell>
        </row>
        <row r="5601">
          <cell r="A5601">
            <v>73683</v>
          </cell>
          <cell r="B5601" t="str">
            <v>INSTALAÇÃO DE GAMBIARRA PARA SINALIZAÇÃO, PADRÃO 20 M, INCLUINDO LÂMPA DA, BOCAL E BALDE A CADA 2 M</v>
          </cell>
          <cell r="C5601" t="str">
            <v>UN</v>
          </cell>
          <cell r="D5601">
            <v>44.69</v>
          </cell>
        </row>
        <row r="5602">
          <cell r="A5602">
            <v>73686</v>
          </cell>
          <cell r="B5602" t="str">
            <v>LOCACAO DA OBRA, COM USO DE EQUIPAMENTOS TOPOGRAFICOS, INCLUSIVE NIVEL ADOR</v>
          </cell>
          <cell r="C5602" t="str">
            <v>M2</v>
          </cell>
          <cell r="D5602">
            <v>16.62</v>
          </cell>
        </row>
        <row r="5603">
          <cell r="A5603">
            <v>73688</v>
          </cell>
          <cell r="B5603" t="str">
            <v>CABO TELEFONICO CTP-APL-50, 30 PARES (USO EXTERNO) - FORNECIMENTO E IN STALACAO</v>
          </cell>
          <cell r="C5603" t="str">
            <v>M</v>
          </cell>
          <cell r="D5603">
            <v>31.73</v>
          </cell>
        </row>
        <row r="5604">
          <cell r="A5604">
            <v>73689</v>
          </cell>
          <cell r="B5604" t="str">
            <v>CABO TELEFONICO CTP-APL-50, 20 PARES (USO EXTERNO) - FORNECIMENTO E IN STALACAO</v>
          </cell>
          <cell r="C5604" t="str">
            <v>M</v>
          </cell>
          <cell r="D5604">
            <v>23.09</v>
          </cell>
        </row>
        <row r="5605">
          <cell r="A5605">
            <v>73690</v>
          </cell>
          <cell r="B5605" t="str">
            <v>CABO TELEFONICO CTP-APL-50, 10 PARES (USO EXTERNO) - FORNECIMENTO E IN STALACAO</v>
          </cell>
          <cell r="C5605" t="str">
            <v>M</v>
          </cell>
          <cell r="D5605">
            <v>14.05</v>
          </cell>
        </row>
        <row r="5606">
          <cell r="A5606">
            <v>73693</v>
          </cell>
          <cell r="B5606" t="str">
            <v>LEITO FILTRANTE - COLOCACAO DE LONA PLASTICA</v>
          </cell>
          <cell r="C5606" t="str">
            <v>M2</v>
          </cell>
          <cell r="D5606">
            <v>17.97</v>
          </cell>
        </row>
        <row r="5607">
          <cell r="A5607">
            <v>73694</v>
          </cell>
          <cell r="B5607" t="str">
            <v>INSTALACAO DE BOMBA DOSADORA</v>
          </cell>
          <cell r="C5607" t="str">
            <v>UN</v>
          </cell>
          <cell r="D5607">
            <v>126.9</v>
          </cell>
        </row>
        <row r="5608">
          <cell r="A5608">
            <v>73695</v>
          </cell>
          <cell r="B5608" t="str">
            <v>INSTALACAO DE AGITADOR</v>
          </cell>
          <cell r="C5608" t="str">
            <v>UN</v>
          </cell>
          <cell r="D5608">
            <v>65.260000000000005</v>
          </cell>
        </row>
        <row r="5609">
          <cell r="A5609">
            <v>73697</v>
          </cell>
          <cell r="B5609" t="str">
            <v>ENROCAMENTO MANUAL, SEM ARRUMACAO DO MATERIAL</v>
          </cell>
          <cell r="C5609" t="str">
            <v>M3</v>
          </cell>
          <cell r="D5609">
            <v>137.44999999999999</v>
          </cell>
        </row>
        <row r="5610">
          <cell r="A5610">
            <v>73698</v>
          </cell>
          <cell r="B5610" t="str">
            <v>ENROCAMENTO MANUAL, COM ARRUMACAO DO MATERIAL</v>
          </cell>
          <cell r="C5610" t="str">
            <v>M3</v>
          </cell>
          <cell r="D5610">
            <v>183.59</v>
          </cell>
        </row>
        <row r="5611">
          <cell r="A5611">
            <v>73710</v>
          </cell>
          <cell r="B5611" t="str">
            <v>BASE PARA PAVIMENTACAO COM BRITA GRADUADA, INCLUSIVE COMPACTACAO</v>
          </cell>
          <cell r="C5611" t="str">
            <v>M3</v>
          </cell>
          <cell r="D5611">
            <v>86.3</v>
          </cell>
        </row>
        <row r="5612">
          <cell r="A5612">
            <v>73711</v>
          </cell>
          <cell r="B5612" t="str">
            <v>BASE PARA PAVIMENTACAO COM BRITA CORRIDA, INCLUSIVE COMPACTACAO</v>
          </cell>
          <cell r="C5612" t="str">
            <v>M3</v>
          </cell>
          <cell r="D5612">
            <v>77.099999999999994</v>
          </cell>
        </row>
        <row r="5613">
          <cell r="A5613">
            <v>73714</v>
          </cell>
          <cell r="B5613" t="str">
            <v>CAIXA PARA RALO C OM GRELHA FOFO 135 KG DE ALV TIJOLO MACICO (7X10X20) PAREDES DE UMA VEZ (0.20 M) DE 0.90X1.20X1.50 M (EXTERNA) COM ARGAMAS SA 1:4 CIMENTO:AREIA, BASE CONC FCK=10 MPA, EXCLUSIVE ESCAVACAO E REAT ERRO.</v>
          </cell>
          <cell r="C5613" t="str">
            <v>UN</v>
          </cell>
          <cell r="D5613">
            <v>1225.3399999999999</v>
          </cell>
        </row>
        <row r="5614">
          <cell r="A5614">
            <v>74259</v>
          </cell>
          <cell r="B5614" t="str">
            <v>ENSAIOS DE PINTURA DE LIGACAO</v>
          </cell>
          <cell r="C5614" t="str">
            <v>M2</v>
          </cell>
          <cell r="D5614">
            <v>0.02</v>
          </cell>
        </row>
        <row r="5615">
          <cell r="A5615">
            <v>75220</v>
          </cell>
          <cell r="B5615" t="str">
            <v>CUMEEIRA EM PERFIL ONDULADO DE ALUMÍNIO</v>
          </cell>
          <cell r="C5615" t="str">
            <v>M</v>
          </cell>
          <cell r="D5615">
            <v>47.47</v>
          </cell>
        </row>
        <row r="5616">
          <cell r="A5616">
            <v>75889</v>
          </cell>
          <cell r="B5616" t="str">
            <v>PINTURA PARA TELHAS DE ALUMINIO COM TINTA ESMALTE AUTOMOTIVA</v>
          </cell>
          <cell r="C5616" t="str">
            <v>M2</v>
          </cell>
          <cell r="D5616">
            <v>15.07</v>
          </cell>
        </row>
        <row r="5617">
          <cell r="A5617">
            <v>78472</v>
          </cell>
          <cell r="B5617" t="str">
            <v>SERVICOS TOPOGRAFICOS PARA PAVIMENTACAO, INCLUSIVE NOTA DE SERVICOS, A COMPANHAMENTO E GREIDE</v>
          </cell>
          <cell r="C5617" t="str">
            <v>M2</v>
          </cell>
          <cell r="D5617">
            <v>0.3</v>
          </cell>
        </row>
        <row r="5618">
          <cell r="A5618">
            <v>79460</v>
          </cell>
          <cell r="B5618" t="str">
            <v>PINTURA EPOXI, DUAS DEMAOS</v>
          </cell>
          <cell r="C5618" t="str">
            <v>M2</v>
          </cell>
          <cell r="D5618">
            <v>33.69</v>
          </cell>
        </row>
        <row r="5619">
          <cell r="A5619">
            <v>79462</v>
          </cell>
          <cell r="B5619" t="str">
            <v>EMASSAMENTO COM MASSA EPOXI, 2 DEMAOS</v>
          </cell>
          <cell r="C5619" t="str">
            <v>M2</v>
          </cell>
          <cell r="D5619">
            <v>53.11</v>
          </cell>
        </row>
        <row r="5620">
          <cell r="A5620">
            <v>79463</v>
          </cell>
          <cell r="B5620" t="str">
            <v>PINTURA A OLEO, 1 DEMAO</v>
          </cell>
          <cell r="C5620" t="str">
            <v>M2</v>
          </cell>
          <cell r="D5620">
            <v>11.41</v>
          </cell>
        </row>
        <row r="5621">
          <cell r="A5621">
            <v>79464</v>
          </cell>
          <cell r="B5621" t="str">
            <v>PINTURA A OLEO, 2 DEMAOS</v>
          </cell>
          <cell r="C5621" t="str">
            <v>M2</v>
          </cell>
          <cell r="D5621">
            <v>15.18</v>
          </cell>
        </row>
        <row r="5622">
          <cell r="A5622">
            <v>79465</v>
          </cell>
          <cell r="B5622" t="str">
            <v>PINTURA COM TINTA A BASE DE BORRACHA CLORADA, 2 DEMAOS</v>
          </cell>
          <cell r="C5622" t="str">
            <v>M2</v>
          </cell>
          <cell r="D5622">
            <v>33.44</v>
          </cell>
        </row>
        <row r="5623">
          <cell r="A5623">
            <v>79466</v>
          </cell>
          <cell r="B5623" t="str">
            <v>PINTURA COM VERNIZ POLIURETANO, 2 DEMAOS</v>
          </cell>
          <cell r="C5623" t="str">
            <v>M2</v>
          </cell>
          <cell r="D5623">
            <v>15.95</v>
          </cell>
        </row>
        <row r="5624">
          <cell r="A5624">
            <v>79467</v>
          </cell>
          <cell r="B5624" t="str">
            <v>PINTURA COM TINTA A BASE DE BORRACHA CLORADA , DE FAIXAS DE DEMARCACAO , EM QUADRA POLIESPORTIVA, 5 CM DE LARGURA.</v>
          </cell>
          <cell r="C5624" t="str">
            <v>ML</v>
          </cell>
          <cell r="D5624">
            <v>11.14</v>
          </cell>
        </row>
        <row r="5625">
          <cell r="A5625">
            <v>79471</v>
          </cell>
          <cell r="B5625" t="str">
            <v>PINTURA ADESIVA P/ CONCRETO, A BASE DE RESINA EPOXI ( SIKADUR 32 )</v>
          </cell>
          <cell r="C5625" t="str">
            <v>KG</v>
          </cell>
          <cell r="D5625">
            <v>58.09</v>
          </cell>
        </row>
        <row r="5626">
          <cell r="A5626">
            <v>79472</v>
          </cell>
          <cell r="B5626" t="str">
            <v>REGULARIZACAO DE SUPERFICIES EM TERRA COM MOTONIVELADORA</v>
          </cell>
          <cell r="C5626" t="str">
            <v>M2</v>
          </cell>
          <cell r="D5626">
            <v>0.5</v>
          </cell>
        </row>
        <row r="5627">
          <cell r="A5627">
            <v>79473</v>
          </cell>
          <cell r="B5627" t="str">
            <v>CORTE E ATERRO COMPENSADO</v>
          </cell>
          <cell r="C5627" t="str">
            <v>M3</v>
          </cell>
          <cell r="D5627">
            <v>6.45</v>
          </cell>
        </row>
        <row r="5628">
          <cell r="A5628">
            <v>79475</v>
          </cell>
          <cell r="B5628" t="str">
            <v>ESCAVACAO MANUAL CAMPO ABERTO P/TUBULAO - FUSTE E/OU BASE (PARA TODAS AS PROFUNDIDADES)</v>
          </cell>
          <cell r="C5628" t="str">
            <v>M3</v>
          </cell>
          <cell r="D5628">
            <v>318.13</v>
          </cell>
        </row>
        <row r="5629">
          <cell r="A5629">
            <v>79480</v>
          </cell>
          <cell r="B5629" t="str">
            <v>ESCAVACAO MECANICA CAMPO ABERTO EM SOLO EXCETO ROCHA ATE 2,00M PROFUND IDADE</v>
          </cell>
          <cell r="C5629" t="str">
            <v>M3</v>
          </cell>
          <cell r="D5629">
            <v>2.61</v>
          </cell>
        </row>
        <row r="5630">
          <cell r="A5630">
            <v>79482</v>
          </cell>
          <cell r="B5630" t="str">
            <v>ATERRO COM AREIA COM ADENSAMENTO HIDRAULICO</v>
          </cell>
          <cell r="C5630" t="str">
            <v>M3</v>
          </cell>
          <cell r="D5630">
            <v>54.38</v>
          </cell>
        </row>
        <row r="5631">
          <cell r="A5631">
            <v>79627</v>
          </cell>
          <cell r="B5631" t="str">
            <v>DIVISORIA EM GRANITO BRANCO POLIDO, ESP = 3CM, ASSENTADO COM ARGAMASSA TRACO 1:4, ARREMATE EM CIMENTO BRANCO, EXCLUSIVE FERRAGENS</v>
          </cell>
          <cell r="C5631" t="str">
            <v>M2</v>
          </cell>
          <cell r="D5631">
            <v>372.69</v>
          </cell>
        </row>
        <row r="5632">
          <cell r="A5632">
            <v>83335</v>
          </cell>
          <cell r="B5632" t="str">
            <v>ESCAVACAO SUBMERSA COM DRAGA DE MANDIBULA</v>
          </cell>
          <cell r="C5632" t="str">
            <v>M3</v>
          </cell>
          <cell r="D5632">
            <v>38.19</v>
          </cell>
        </row>
        <row r="5633">
          <cell r="A5633">
            <v>83336</v>
          </cell>
          <cell r="B5633" t="str">
            <v>ESCAVACAO MECANICA PARA ACERTO DE TALUDES, EM MATERIAL DE 1A CATEGORIA , COM ESCAVADEIRA HIDRAULICA</v>
          </cell>
          <cell r="C5633" t="str">
            <v>M3</v>
          </cell>
          <cell r="D5633">
            <v>4.28</v>
          </cell>
        </row>
        <row r="5634">
          <cell r="A5634">
            <v>83338</v>
          </cell>
          <cell r="B5634" t="str">
            <v>ESCAVACAO MECANICA, A CEU ABERTO, EM MATERIAL DE 1A CATEGORIA, COM ESC AVADEIRA HIDRAULICA, CAPACIDADE DE 0,78 M3</v>
          </cell>
          <cell r="C5634" t="str">
            <v>M3</v>
          </cell>
          <cell r="D5634">
            <v>2.39</v>
          </cell>
        </row>
        <row r="5635">
          <cell r="A5635">
            <v>83343</v>
          </cell>
          <cell r="B5635" t="str">
            <v>ESCAVACAO MECANICA DE VALAS (SOLO COM AGUA), PROFUNDIDADE MAIOR QUE 4, 00 M ATE 6,00 M.</v>
          </cell>
          <cell r="C5635" t="str">
            <v>M3</v>
          </cell>
          <cell r="D5635">
            <v>12.13</v>
          </cell>
        </row>
        <row r="5636">
          <cell r="A5636">
            <v>83344</v>
          </cell>
          <cell r="B5636" t="str">
            <v>ESPALHAMENTO DE MATERIAL EM BOTA FORA, COM UTILIZACAO DE TRATOR DE EST EIRAS DE 165 HP</v>
          </cell>
          <cell r="C5636" t="str">
            <v>M3</v>
          </cell>
          <cell r="D5636">
            <v>0.98</v>
          </cell>
        </row>
        <row r="5637">
          <cell r="A5637">
            <v>83346</v>
          </cell>
          <cell r="B5637" t="str">
            <v>UMEDECIMENTO DE MATERIAL PARA FECHAMENTO DE VALAS.</v>
          </cell>
          <cell r="C5637" t="str">
            <v>M3</v>
          </cell>
          <cell r="D5637">
            <v>0.75</v>
          </cell>
        </row>
        <row r="5638">
          <cell r="A5638">
            <v>83356</v>
          </cell>
          <cell r="B5638" t="str">
            <v>TRANSPORTE COMERCIAL DE BRITA</v>
          </cell>
          <cell r="C5638" t="str">
            <v>M3XKM</v>
          </cell>
          <cell r="D5638">
            <v>0.65</v>
          </cell>
        </row>
        <row r="5639">
          <cell r="A5639">
            <v>83358</v>
          </cell>
          <cell r="B5639" t="str">
            <v>TRANSPORTE DE PAVIMENTACAO REMOVIDA (RODOVIAS NAO URBANAS)</v>
          </cell>
          <cell r="C5639" t="str">
            <v>M3XKM</v>
          </cell>
          <cell r="D5639">
            <v>1.34</v>
          </cell>
        </row>
        <row r="5640">
          <cell r="A5640">
            <v>83361</v>
          </cell>
          <cell r="B5640" t="str">
            <v>ESPARGIDOR DE ASFALTO PRESSURIZADO, TANQUE 6 M3 COM ISOLAÇÃO TÉRMICA, AQUECIDO COM 2 MAÇARICOS, COM BARRA ESPARGIDORA 3,60 M, MONTADO SOBRE CAMINHÃO  TOCO, PBT 14.300 KG, POTÊNCIA 185 CV - MANUTENÇÃO. AF_08/201 5</v>
          </cell>
          <cell r="C5640" t="str">
            <v>H</v>
          </cell>
          <cell r="D5640">
            <v>21.41</v>
          </cell>
        </row>
        <row r="5641">
          <cell r="A5641">
            <v>83362</v>
          </cell>
          <cell r="B5641" t="str">
            <v>ESPARGIDOR DE ASFALTO PRESSURIZADO, TANQUE 6 M3 COM ISOLAÇÃO TÉRMICA, AQUECIDO COM 2 MAÇARICOS, COM BARRA ESPARGIDORA 3,60 M, MONTADO SOBRE CAMINHÃO  TOCO, PBT 14.300 KG, POTÊNCIA 185 CV - CHP DIURNO. AF_08/201 5</v>
          </cell>
          <cell r="C5641" t="str">
            <v>CHP</v>
          </cell>
          <cell r="D5641">
            <v>161.41</v>
          </cell>
        </row>
        <row r="5642">
          <cell r="A5642">
            <v>83366</v>
          </cell>
          <cell r="B5642" t="str">
            <v>CAIXA DE PASSAGEM PARA TELEFONE 10X10X5CM (SOBREPOR) FORNECIMENTO E IN STALACAO</v>
          </cell>
          <cell r="C5642" t="str">
            <v>UN</v>
          </cell>
          <cell r="D5642">
            <v>53.86</v>
          </cell>
        </row>
        <row r="5643">
          <cell r="A5643">
            <v>83367</v>
          </cell>
          <cell r="B5643" t="str">
            <v>CAIXA DE PASSAGEM PARA TELEFONE 80X80X15CM (SOBREPOR) FORNECIMENTO E I NSTALACAO</v>
          </cell>
          <cell r="C5643" t="str">
            <v>UN</v>
          </cell>
          <cell r="D5643">
            <v>427.36</v>
          </cell>
        </row>
        <row r="5644">
          <cell r="A5644">
            <v>83368</v>
          </cell>
          <cell r="B5644" t="str">
            <v>CAIXA DE PASSAGEM PARA TELEFONE 150X150X15CM (SOBREPOR) FORNECIMENTO E INSTALACAO</v>
          </cell>
          <cell r="C5644" t="str">
            <v>UN</v>
          </cell>
          <cell r="D5644">
            <v>1158.45</v>
          </cell>
        </row>
        <row r="5645">
          <cell r="A5645">
            <v>83369</v>
          </cell>
          <cell r="B5645" t="str">
            <v>QUADRO DE DISTRIBUICAO PARA TELEFONE N.4, 60X60X12CM EM CHAPA METALICA , DE EMBUTIR, SEM ACESSORIOS, PADRAO TELEBRAS, FORNECIMENTO E INSTALAC AO</v>
          </cell>
          <cell r="C5645" t="str">
            <v>UN</v>
          </cell>
          <cell r="D5645">
            <v>271.79000000000002</v>
          </cell>
        </row>
        <row r="5646">
          <cell r="A5646">
            <v>83370</v>
          </cell>
          <cell r="B5646" t="str">
            <v>QUADRO DE DISTRIBUICAO PARA TELEFONE N.3, 40X40X12CM EM CHAPA METALICA , DE EMBUTIR, SEM ACESSORIOS, PADRAO TELEBRAS, FORNECIMENTO E INSTALAC AO</v>
          </cell>
          <cell r="C5646" t="str">
            <v>UN</v>
          </cell>
          <cell r="D5646">
            <v>166.57</v>
          </cell>
        </row>
        <row r="5647">
          <cell r="A5647">
            <v>83371</v>
          </cell>
          <cell r="B5647" t="str">
            <v>QUADRO DE DISTRIBUICAO PARA TELEFONE N.2, 20X20X12CM EM CHAPA METALICA , DE EMBUTIR, SEM ACESSORIOS, PADRAO TELEBRAS, FORNECIMENTO E INSTALAC AO</v>
          </cell>
          <cell r="C5647" t="str">
            <v>UN</v>
          </cell>
          <cell r="D5647">
            <v>98.62</v>
          </cell>
        </row>
        <row r="5648">
          <cell r="A5648">
            <v>83372</v>
          </cell>
          <cell r="B5648" t="str">
            <v>CAIXA DE MEDICAO EM ALTA TENSAO - FORNECIMENTO E INSTALACAO</v>
          </cell>
          <cell r="C5648" t="str">
            <v>UN</v>
          </cell>
          <cell r="D5648">
            <v>752.48</v>
          </cell>
        </row>
        <row r="5649">
          <cell r="A5649">
            <v>83377</v>
          </cell>
          <cell r="B5649" t="str">
            <v>CONECTOR DE PARAFUSO FENDIDO EM LIGA DE COBRE COM SEPARADOR DE CABOS P ARA CABO 50 MM2 - FORNECIMENTO E INSTALACAO</v>
          </cell>
          <cell r="C5649" t="str">
            <v>UN</v>
          </cell>
          <cell r="D5649">
            <v>7.31</v>
          </cell>
        </row>
        <row r="5650">
          <cell r="A5650">
            <v>83391</v>
          </cell>
          <cell r="B5650" t="str">
            <v>REATOR PARA LAMPADA FLUORESCENTE 2X40W PARTIDA RAPIDA FORNECIMENTO E I NSTALACAO</v>
          </cell>
          <cell r="C5650" t="str">
            <v>UN</v>
          </cell>
          <cell r="D5650">
            <v>18.920000000000002</v>
          </cell>
        </row>
        <row r="5651">
          <cell r="A5651">
            <v>83392</v>
          </cell>
          <cell r="B5651" t="str">
            <v>REATOR PARA LAMPADA FLUORESCENTE 1X20W PARTIDA RAPIDA FORNECIMENTO E I NSTALACAO</v>
          </cell>
          <cell r="C5651" t="str">
            <v>UN</v>
          </cell>
          <cell r="D5651">
            <v>13.91</v>
          </cell>
        </row>
        <row r="5652">
          <cell r="A5652">
            <v>83393</v>
          </cell>
          <cell r="B5652" t="str">
            <v>REATOR PARA LAMPADA FLUORESCENTE 1X40W PARTIDA RAPIDA FORNECIMENTO E I NSTALACAO</v>
          </cell>
          <cell r="C5652" t="str">
            <v>UN</v>
          </cell>
          <cell r="D5652">
            <v>18.05</v>
          </cell>
        </row>
        <row r="5653">
          <cell r="A5653">
            <v>83394</v>
          </cell>
          <cell r="B5653" t="str">
            <v>POSTE DE CONCRETO DUPLO T H=11M E CARGA NOMINAL 200KG INCLUSIVE ESCAVA CAO, EXCLUSIVE TRANSPORTE - FORNECIMENTO E INSTALACAO</v>
          </cell>
          <cell r="C5653" t="str">
            <v>UN</v>
          </cell>
          <cell r="D5653">
            <v>904.69</v>
          </cell>
        </row>
        <row r="5654">
          <cell r="A5654">
            <v>83396</v>
          </cell>
          <cell r="B5654" t="str">
            <v>POSTE DE CONCRETO DUPLO T H=9M CARGA NOMINAL 300KG INCLUSIVE ESCAVACAO , EXCLUSIVE TRANSPORTE - FORNECIMENTO E INSTALACAO</v>
          </cell>
          <cell r="C5654" t="str">
            <v>UN</v>
          </cell>
          <cell r="D5654">
            <v>818.67</v>
          </cell>
        </row>
        <row r="5655">
          <cell r="A5655">
            <v>83397</v>
          </cell>
          <cell r="B5655" t="str">
            <v>POSTE DE CONCRETO DUPLO T H=9M CARGA NOMINAL 500KG INCLUSIVE ESCAVACAO , EXCLUSIVE TRANSPORTE - FORNECIMENTO E INSTALACAO</v>
          </cell>
          <cell r="C5655" t="str">
            <v>UN</v>
          </cell>
          <cell r="D5655">
            <v>1094.0999999999999</v>
          </cell>
        </row>
        <row r="5656">
          <cell r="A5656">
            <v>83398</v>
          </cell>
          <cell r="B5656" t="str">
            <v>POSTE DE CONCRETO DUPLO T H=10M CARGA NOMINAL 300KG INCLUSIVE ESCAVACA O, EXCLUSIVE TRANSPORTE - FORNECIMENTO E INSTALACAO</v>
          </cell>
          <cell r="C5656" t="str">
            <v>UN</v>
          </cell>
          <cell r="D5656">
            <v>953.63</v>
          </cell>
        </row>
        <row r="5657">
          <cell r="A5657">
            <v>83399</v>
          </cell>
          <cell r="B5657" t="str">
            <v>RELE FOTOELETRICO P/ COMANDO DE ILUMINACAO EXTERNA 220V/1000W - FORNEC IMENTO E INSTALACAO</v>
          </cell>
          <cell r="C5657" t="str">
            <v>UN</v>
          </cell>
          <cell r="D5657">
            <v>21.04</v>
          </cell>
        </row>
        <row r="5658">
          <cell r="A5658">
            <v>83400</v>
          </cell>
          <cell r="B5658" t="str">
            <v>BRACO P/ ILUMINACAO DE RUAS EM TUBO ACO GALV 1" COMP = 1,20M E INCLINA CAO 25GRAUS EM RELACAO AO PLANO VERTICAL P/ FIXACAO EM POSTE OU PAREDE - FORNECIMENTO E INSTALACAO</v>
          </cell>
          <cell r="C5658" t="str">
            <v>UN</v>
          </cell>
          <cell r="D5658">
            <v>78.819999999999993</v>
          </cell>
        </row>
        <row r="5659">
          <cell r="A5659">
            <v>83401</v>
          </cell>
          <cell r="B5659" t="str">
            <v>BRACO P/ LUMINARIA PUBLICA 1 X 1,50 M, EM TUBO ACO GALV 3/4, P/ FIXAC AO EM POSTE OU PAREDE - FORNECIMENTO E INSTALACAO</v>
          </cell>
          <cell r="C5659" t="str">
            <v>UN</v>
          </cell>
          <cell r="D5659">
            <v>78.819999999999993</v>
          </cell>
        </row>
        <row r="5660">
          <cell r="A5660">
            <v>83402</v>
          </cell>
          <cell r="B5660" t="str">
            <v>ABRACADEIRA DE FIXACAO DE BRACOS DE LUMINARIAS DE 4" - FORNECIMENTO E INSTALACAO</v>
          </cell>
          <cell r="C5660" t="str">
            <v>UN</v>
          </cell>
          <cell r="D5660">
            <v>40.92</v>
          </cell>
        </row>
        <row r="5661">
          <cell r="A5661">
            <v>83403</v>
          </cell>
          <cell r="B5661" t="str">
            <v>INTERRUPTOR PULSADOR DE CAMPAINHA OU MINUTERIA 2A/250V C/ CAIXA - FORN ECIMENTO E INSTALACAO</v>
          </cell>
          <cell r="C5661" t="str">
            <v>UN</v>
          </cell>
          <cell r="D5661">
            <v>13.57</v>
          </cell>
        </row>
        <row r="5662">
          <cell r="A5662">
            <v>83443</v>
          </cell>
          <cell r="B5662" t="str">
            <v>CAIXA DE PASSAGEM 20X20X25 FUNDO BRITA COM TAMPA</v>
          </cell>
          <cell r="C5662" t="str">
            <v>UN</v>
          </cell>
          <cell r="D5662">
            <v>41.27</v>
          </cell>
        </row>
        <row r="5663">
          <cell r="A5663">
            <v>83446</v>
          </cell>
          <cell r="B5663" t="str">
            <v>CAIXA DE PASSAGEM 30X30X40 COM TAMPA E DRENO BRITA</v>
          </cell>
          <cell r="C5663" t="str">
            <v>UN</v>
          </cell>
          <cell r="D5663">
            <v>134.21</v>
          </cell>
        </row>
        <row r="5664">
          <cell r="A5664">
            <v>83447</v>
          </cell>
          <cell r="B5664" t="str">
            <v>CAIXA DE PASSAGEM 40X40X50 FUNDO BRITA COM TAMPA</v>
          </cell>
          <cell r="C5664" t="str">
            <v>UN</v>
          </cell>
          <cell r="D5664">
            <v>145.32</v>
          </cell>
        </row>
        <row r="5665">
          <cell r="A5665">
            <v>83448</v>
          </cell>
          <cell r="B5665" t="str">
            <v>CAIXA DE PASSGEM 50X50X60 FUNDO BRITA C/ TAMPA</v>
          </cell>
          <cell r="C5665" t="str">
            <v>UN</v>
          </cell>
          <cell r="D5665">
            <v>219.53</v>
          </cell>
        </row>
        <row r="5666">
          <cell r="A5666">
            <v>83449</v>
          </cell>
          <cell r="B5666" t="str">
            <v>CAIXA DE PASSAGEM 60X60X70 FUNDO BRITA COM TAMPA</v>
          </cell>
          <cell r="C5666" t="str">
            <v>UN</v>
          </cell>
          <cell r="D5666">
            <v>309.55</v>
          </cell>
        </row>
        <row r="5667">
          <cell r="A5667">
            <v>83450</v>
          </cell>
          <cell r="B5667" t="str">
            <v>CAIXA DE PASSAGEM 80X80X62 FUNDO BRITA COM TAMPA</v>
          </cell>
          <cell r="C5667" t="str">
            <v>UN</v>
          </cell>
          <cell r="D5667">
            <v>368.26</v>
          </cell>
        </row>
        <row r="5668">
          <cell r="A5668">
            <v>83463</v>
          </cell>
          <cell r="B5668" t="str">
            <v>QUADRO DE DISTRIBUICAO DE ENERGIA EM CHAPA DE ACO GALVANIZADO, PARA 12 DISJUNTORES TERMOMAGNETICOS MONOPOLARES, COM BARRAMENTO TRIFASICO E N EUTRO - FORNECIMENTO E INSTALACAO</v>
          </cell>
          <cell r="C5668" t="str">
            <v>UN</v>
          </cell>
          <cell r="D5668">
            <v>298.20999999999998</v>
          </cell>
        </row>
        <row r="5669">
          <cell r="A5669">
            <v>83465</v>
          </cell>
          <cell r="B5669" t="str">
            <v>INTERRUPTOR INTERMEDIARIO (FOUR-WAY) - FORNECIMENTO E INSTALACAO</v>
          </cell>
          <cell r="C5669" t="str">
            <v>UN</v>
          </cell>
          <cell r="D5669">
            <v>32.86</v>
          </cell>
        </row>
        <row r="5670">
          <cell r="A5670">
            <v>83468</v>
          </cell>
          <cell r="B5670" t="str">
            <v>LAMPADA FLUORESCENTE 20W - FORNECIMENTO E INSTALACAO</v>
          </cell>
          <cell r="C5670" t="str">
            <v>UN</v>
          </cell>
          <cell r="D5670">
            <v>5.24</v>
          </cell>
        </row>
        <row r="5671">
          <cell r="A5671">
            <v>83469</v>
          </cell>
          <cell r="B5671" t="str">
            <v>LAMPADA FLUORESCENTE 40W - FORNECIMENTO E INSTALACAO</v>
          </cell>
          <cell r="C5671" t="str">
            <v>UN</v>
          </cell>
          <cell r="D5671">
            <v>5.24</v>
          </cell>
        </row>
        <row r="5672">
          <cell r="A5672">
            <v>83470</v>
          </cell>
          <cell r="B5672" t="str">
            <v>LAMPADA FLUORESCENTE TP HO 85W - FORNECIMENTO E INSTALACAO</v>
          </cell>
          <cell r="C5672" t="str">
            <v>UN</v>
          </cell>
          <cell r="D5672">
            <v>56.27</v>
          </cell>
        </row>
        <row r="5673">
          <cell r="A5673">
            <v>83475</v>
          </cell>
          <cell r="B5673" t="str">
            <v>LUMINARIA FECHADA PARA ILUMINACAO PUBLICA COM REATOR DE PARTIDA RAPIDA COM LAMPADA A VAPOR DE MERCURIO 250W - FORNECIMENTO E INSTALACAO</v>
          </cell>
          <cell r="C5673" t="str">
            <v>UN</v>
          </cell>
          <cell r="D5673">
            <v>295.99</v>
          </cell>
        </row>
        <row r="5674">
          <cell r="A5674">
            <v>83478</v>
          </cell>
          <cell r="B5674" t="str">
            <v>LUMINARIA FECHADA PARA ILUMINACAO PUBLICA - LAMPADAS DE 250/500W - FOR NECIMENTO E INSTALACAO (EXCLUINDO LAMPADAS)</v>
          </cell>
          <cell r="C5674" t="str">
            <v>UN</v>
          </cell>
          <cell r="D5674">
            <v>215.09</v>
          </cell>
        </row>
        <row r="5675">
          <cell r="A5675">
            <v>83479</v>
          </cell>
          <cell r="B5675" t="str">
            <v>LUMINARIA ESTANQUE - PROTECAO CONTRA AGUA, POEIRA OU IMPACTOS - TIPO A QUATIC PIAL OU EQUIVALENTE</v>
          </cell>
          <cell r="C5675" t="str">
            <v>UN</v>
          </cell>
          <cell r="D5675">
            <v>137.9</v>
          </cell>
        </row>
        <row r="5676">
          <cell r="A5676">
            <v>83480</v>
          </cell>
          <cell r="B5676" t="str">
            <v>REATOR PARA LAMPADA VAPOR DE MERCURIO 125W  USO EXTERNO</v>
          </cell>
          <cell r="C5676" t="str">
            <v>UN</v>
          </cell>
          <cell r="D5676">
            <v>68.97</v>
          </cell>
        </row>
        <row r="5677">
          <cell r="A5677">
            <v>83481</v>
          </cell>
          <cell r="B5677" t="str">
            <v>REATOR PARA LAMPADA VAPOR DE MERCURIO 250W USO EXTERNO</v>
          </cell>
          <cell r="C5677" t="str">
            <v>UN</v>
          </cell>
          <cell r="D5677">
            <v>77.37</v>
          </cell>
        </row>
        <row r="5678">
          <cell r="A5678">
            <v>83482</v>
          </cell>
          <cell r="B5678" t="str">
            <v>FUSIVEL TIPO NH 250 A, TAMANHO 1 - FORNECIMENTO E INSTALACAO</v>
          </cell>
          <cell r="C5678" t="str">
            <v>UN</v>
          </cell>
          <cell r="D5678">
            <v>23.46</v>
          </cell>
        </row>
        <row r="5679">
          <cell r="A5679">
            <v>83483</v>
          </cell>
          <cell r="B5679" t="str">
            <v>HASTE DE TERRA CANTONEIRA GALVANIZADA L=2,00M COM CONEXOES</v>
          </cell>
          <cell r="C5679" t="str">
            <v>UN</v>
          </cell>
          <cell r="D5679">
            <v>46.3</v>
          </cell>
        </row>
        <row r="5680">
          <cell r="A5680">
            <v>83484</v>
          </cell>
          <cell r="B5680" t="str">
            <v>HASTE COPERWELD 3/4" X 3,00M COM CONECTOR</v>
          </cell>
          <cell r="C5680" t="str">
            <v>UN</v>
          </cell>
          <cell r="D5680">
            <v>56.01</v>
          </cell>
        </row>
        <row r="5681">
          <cell r="A5681">
            <v>83485</v>
          </cell>
          <cell r="B5681" t="str">
            <v>HASTE DE ATERRAMENTO EM AÇO COM 3,00 M DE COMPRIMENTO E DN = 5/8" REVE STIDA COM BAIXA CAMADA DE COBRE, SEM CONECTOR</v>
          </cell>
          <cell r="C5681" t="str">
            <v>UN</v>
          </cell>
          <cell r="D5681">
            <v>41.63</v>
          </cell>
        </row>
        <row r="5682">
          <cell r="A5682">
            <v>83486</v>
          </cell>
          <cell r="B5682" t="str">
            <v>BOMBA CENTRIFUGA C/ MOTOR ELETRICO TRIFASICO 1CV</v>
          </cell>
          <cell r="C5682" t="str">
            <v>UN</v>
          </cell>
          <cell r="D5682">
            <v>990.08</v>
          </cell>
        </row>
        <row r="5683">
          <cell r="A5683">
            <v>83487</v>
          </cell>
          <cell r="B5683" t="str">
            <v>BASE PARA FUSIVEL (PORTA-FUSIVEL) NH 01 250A</v>
          </cell>
          <cell r="C5683" t="str">
            <v>UN</v>
          </cell>
          <cell r="D5683">
            <v>44.77</v>
          </cell>
        </row>
        <row r="5684">
          <cell r="A5684">
            <v>83488</v>
          </cell>
          <cell r="B5684" t="str">
            <v>SECCIONADOR TRIPOLAR 15KV/400A ACIONAM SIMULT VARA MANOBRA (MANOBRA) - FORNECIMENTO E INSTALACAO</v>
          </cell>
          <cell r="C5684" t="str">
            <v>UN</v>
          </cell>
          <cell r="D5684">
            <v>1087.8</v>
          </cell>
        </row>
        <row r="5685">
          <cell r="A5685">
            <v>83489</v>
          </cell>
          <cell r="B5685" t="str">
            <v>SECCIONADOR TRIPOLAR 15KV/400A ACIONAM SIMULT PUNHO MANOBRA (COMANDO) - FORNECIMENTO E INSTALACAO</v>
          </cell>
          <cell r="C5685" t="str">
            <v>UN</v>
          </cell>
          <cell r="D5685">
            <v>1176.8599999999999</v>
          </cell>
        </row>
        <row r="5686">
          <cell r="A5686">
            <v>83490</v>
          </cell>
          <cell r="B5686" t="str">
            <v>CHAVE FACA TRIPOLAR BLINDADA 250V/30A - FORNECIMENTO E INSTALACAO</v>
          </cell>
          <cell r="C5686" t="str">
            <v>UN</v>
          </cell>
          <cell r="D5686">
            <v>93.66</v>
          </cell>
        </row>
        <row r="5687">
          <cell r="A5687">
            <v>83491</v>
          </cell>
          <cell r="B5687" t="str">
            <v>CHAVE GUARDA MOTOR TRIFASICO 5CV/220V C/ CHAVE MAGNETICA - FORNECIMENT O E INSTALACAO</v>
          </cell>
          <cell r="C5687" t="str">
            <v>UN</v>
          </cell>
          <cell r="D5687">
            <v>366.07</v>
          </cell>
        </row>
        <row r="5688">
          <cell r="A5688">
            <v>83492</v>
          </cell>
          <cell r="B5688" t="str">
            <v>CHAVE GUARDA MOTOR TRIFISICA 10CV/220V C/ CHAVE MAGNETICA - FORNECIMEN TO E INSTALACAO</v>
          </cell>
          <cell r="C5688" t="str">
            <v>UN</v>
          </cell>
          <cell r="D5688">
            <v>356.19</v>
          </cell>
        </row>
        <row r="5689">
          <cell r="A5689">
            <v>83493</v>
          </cell>
          <cell r="B5689" t="str">
            <v>FUSIVEL TIPO NH 250A - TAMANHO 01 - FORNECIMENTO E INSTALACAO</v>
          </cell>
          <cell r="C5689" t="str">
            <v>UN</v>
          </cell>
          <cell r="D5689">
            <v>23.46</v>
          </cell>
        </row>
        <row r="5690">
          <cell r="A5690">
            <v>83513</v>
          </cell>
          <cell r="B5690" t="str">
            <v>FORNECIMENTO DE PERFIL SIMPLES "I" OU "H" ATE 8" INCLUSIVE PERDAS</v>
          </cell>
          <cell r="C5690" t="str">
            <v>KG</v>
          </cell>
          <cell r="D5690">
            <v>5.36</v>
          </cell>
        </row>
        <row r="5691">
          <cell r="A5691">
            <v>83514</v>
          </cell>
          <cell r="B5691" t="str">
            <v>FORNECIMENTO DE PERFIL SIMPLES "I" OU "H" 8 A 12" INCLUSIVE PERDAS</v>
          </cell>
          <cell r="C5691" t="str">
            <v>KG</v>
          </cell>
          <cell r="D5691">
            <v>4.67</v>
          </cell>
        </row>
        <row r="5692">
          <cell r="A5692">
            <v>83515</v>
          </cell>
          <cell r="B5692" t="str">
            <v>ESCORAMENTO FORMAS DE H=3,30 A 3,50 M, COM MADEIRA 3A QUALIDADE, NAO A PARELHADA, APROVEITAMENTO TABUAS 3X E PRUMOS 4X</v>
          </cell>
          <cell r="C5692" t="str">
            <v>M3</v>
          </cell>
          <cell r="D5692">
            <v>10.11</v>
          </cell>
        </row>
        <row r="5693">
          <cell r="A5693">
            <v>83516</v>
          </cell>
          <cell r="B5693" t="str">
            <v>ESCORAMENTO FORMAS H=3,50 A 4,00 M, COM MADEIRA DE 3A QUALIDADE, NAO A PARELHADA, APROVEITAMENTO TABUAS 3X E PRUMOS 4X.</v>
          </cell>
          <cell r="C5693" t="str">
            <v>M3</v>
          </cell>
          <cell r="D5693">
            <v>11.67</v>
          </cell>
        </row>
        <row r="5694">
          <cell r="A5694">
            <v>83518</v>
          </cell>
          <cell r="B5694" t="str">
            <v>ALVENARIA EMBASAMENTO E=20 CM BLOCO CONCRETO</v>
          </cell>
          <cell r="C5694" t="str">
            <v>M3</v>
          </cell>
          <cell r="D5694">
            <v>296.86</v>
          </cell>
        </row>
        <row r="5695">
          <cell r="A5695">
            <v>83520</v>
          </cell>
          <cell r="B5695" t="str">
            <v>TE PVC PARA COLETOR ESGOTO, EB644, D=100MM, COM JUNTA ELASTICA.</v>
          </cell>
          <cell r="C5695" t="str">
            <v>UN</v>
          </cell>
          <cell r="D5695">
            <v>102.1</v>
          </cell>
        </row>
        <row r="5696">
          <cell r="A5696">
            <v>83531</v>
          </cell>
          <cell r="B5696" t="str">
            <v>CURVA PARA REDE COLETOR ESGOTO, EB 644, 90GR, DN=200MM, COM JUNTA ELAS TICA</v>
          </cell>
          <cell r="C5696" t="str">
            <v>UN</v>
          </cell>
          <cell r="D5696">
            <v>236.44</v>
          </cell>
        </row>
        <row r="5697">
          <cell r="A5697">
            <v>83534</v>
          </cell>
          <cell r="B5697" t="str">
            <v>LASTRO DE CONCRETO, PREPARO MECÂNICO, INCLUSOS ADITIVO IMPERMEABILIZAN TE, LANÇAMENTO E ADENSAMENTO</v>
          </cell>
          <cell r="C5697" t="str">
            <v>M3</v>
          </cell>
          <cell r="D5697">
            <v>457.89</v>
          </cell>
        </row>
        <row r="5698">
          <cell r="A5698">
            <v>83535</v>
          </cell>
          <cell r="B5698" t="str">
            <v>CURVA PVC PARA REDE COLETOR ESGOTO, EB-644, 45 GR, 200 MM, COM JUNTA E LASTICA.</v>
          </cell>
          <cell r="C5698" t="str">
            <v>UN</v>
          </cell>
          <cell r="D5698">
            <v>197.12</v>
          </cell>
        </row>
        <row r="5699">
          <cell r="A5699">
            <v>83621</v>
          </cell>
          <cell r="B5699" t="str">
            <v>ASSENTAMENTO TAMPAO FERRO FUNDIDO (FOFO), 30 X 90 CM PARA CAIXA DE RAL O, C/ ARG CIM/AREIA 1:4 EM VOLUME, EXCLUSIVE TAMPAO.</v>
          </cell>
          <cell r="C5699" t="str">
            <v>UN</v>
          </cell>
          <cell r="D5699">
            <v>82.76</v>
          </cell>
        </row>
        <row r="5700">
          <cell r="A5700">
            <v>83623</v>
          </cell>
          <cell r="B5700" t="str">
            <v>GRELHA DE FERRO FUNDIDO PARA CANALETA LARG = 30CM, FORNECIMENTO E ASSE NTAMENTO</v>
          </cell>
          <cell r="C5700" t="str">
            <v>M</v>
          </cell>
          <cell r="D5700">
            <v>207.92</v>
          </cell>
        </row>
        <row r="5701">
          <cell r="A5701">
            <v>83624</v>
          </cell>
          <cell r="B5701" t="str">
            <v>GRELHA DE FERRO FUNDIDO PARA CANALETA LARG = 20CM, FORNECIMENTO E ASSE NTAMENTO</v>
          </cell>
          <cell r="C5701" t="str">
            <v>M</v>
          </cell>
          <cell r="D5701">
            <v>146.44</v>
          </cell>
        </row>
        <row r="5702">
          <cell r="A5702">
            <v>83626</v>
          </cell>
          <cell r="B5702" t="str">
            <v>GRELHA DE FERRO FUNDIDO PARA CANALETA LARG = 15CM, FORNECIMENTO E ASSE NTAMENTO</v>
          </cell>
          <cell r="C5702" t="str">
            <v>M</v>
          </cell>
          <cell r="D5702">
            <v>115.71</v>
          </cell>
        </row>
        <row r="5703">
          <cell r="A5703">
            <v>83627</v>
          </cell>
          <cell r="B5703" t="str">
            <v>TAMPAO FOFO ARTICULADO, CLASSE B125 CARGA MAX 12,5 T, REDONDO TAMPA 60 0 MM, REDE PLUVIAL/ESGOTO, P = CHAMINE CX AREIA / POCO VISITA ASSENTAD O COM ARG CIM/AREIA 1:4, FORNECIMENTO E ASSENTAMENTO</v>
          </cell>
          <cell r="C5703" t="str">
            <v>UN</v>
          </cell>
          <cell r="D5703">
            <v>399.08</v>
          </cell>
        </row>
        <row r="5704">
          <cell r="A5704">
            <v>83633</v>
          </cell>
          <cell r="B5704" t="str">
            <v>HIDRANTE SUBTERRANEO FERRO FUNDIDO C/ CURVA LONGA E CAIXA DN=75MM</v>
          </cell>
          <cell r="C5704" t="str">
            <v>UN</v>
          </cell>
          <cell r="D5704">
            <v>1722.71</v>
          </cell>
        </row>
        <row r="5705">
          <cell r="A5705">
            <v>83634</v>
          </cell>
          <cell r="B5705" t="str">
            <v>EXTINTOR INCENDIO TP GAS CARBONICO 4KG COMPLETO - FORNECIMENTO E INSTA LACAO</v>
          </cell>
          <cell r="C5705" t="str">
            <v>UN</v>
          </cell>
          <cell r="D5705">
            <v>430.88</v>
          </cell>
        </row>
        <row r="5706">
          <cell r="A5706">
            <v>83635</v>
          </cell>
          <cell r="B5706" t="str">
            <v>EXTINTOR INCENDIO TP PO QUIMICO 6KG - FORNECIMENTO E INSTALACAO</v>
          </cell>
          <cell r="C5706" t="str">
            <v>UN</v>
          </cell>
          <cell r="D5706">
            <v>165.49</v>
          </cell>
        </row>
        <row r="5707">
          <cell r="A5707">
            <v>83636</v>
          </cell>
          <cell r="B5707" t="str">
            <v>DUTO CHAPA GALVANIZADA NUM 26 P/ AR CONDICIONADO</v>
          </cell>
          <cell r="C5707" t="str">
            <v>M2</v>
          </cell>
          <cell r="D5707">
            <v>57.68</v>
          </cell>
        </row>
        <row r="5708">
          <cell r="A5708">
            <v>83637</v>
          </cell>
          <cell r="B5708" t="str">
            <v>DUTO CHAPA GALVANIZADA NUM 22 P/ AR CONDICIONADO</v>
          </cell>
          <cell r="C5708" t="str">
            <v>M2</v>
          </cell>
          <cell r="D5708">
            <v>93.87</v>
          </cell>
        </row>
        <row r="5709">
          <cell r="A5709">
            <v>83638</v>
          </cell>
          <cell r="B5709" t="str">
            <v>MASTRO SIMPLES DE FERRO GALVANIZADO P/ PARA-RAIOS H=3,00M INCLUINDO BA SE - FORNECIMENTO E INSTALACAO</v>
          </cell>
          <cell r="C5709" t="str">
            <v>UN</v>
          </cell>
          <cell r="D5709">
            <v>287.5</v>
          </cell>
        </row>
        <row r="5710">
          <cell r="A5710">
            <v>83639</v>
          </cell>
          <cell r="B5710" t="str">
            <v>CABO TELEFONICO CT-APL-50, 100 PARES (USO EXTERNO) - FORNECIMENTO E IN STALACAO</v>
          </cell>
          <cell r="C5710" t="str">
            <v>M</v>
          </cell>
          <cell r="D5710">
            <v>86.87</v>
          </cell>
        </row>
        <row r="5711">
          <cell r="A5711">
            <v>83641</v>
          </cell>
          <cell r="B5711" t="str">
            <v>PARA-RAIO TP VALVULA 15KV/5KA - FORNECIMENTO E INSTALACAO</v>
          </cell>
          <cell r="C5711" t="str">
            <v>UN</v>
          </cell>
          <cell r="D5711">
            <v>336.44</v>
          </cell>
        </row>
        <row r="5712">
          <cell r="A5712">
            <v>83643</v>
          </cell>
          <cell r="B5712" t="str">
            <v>BOMBA SUBMERSIVEL ELETRICA, TRIFASICA, POTÊNCIA 3,75 HP, DIAMETRO DO R OTOR 90 MM SEMIABERTO, BOCAL DE SAIDA DIAMETRO DE 2 POLEGADAS, HM/Q = 5 M / 61,2 M3/H A 25,5 M / 3,6 M3/H</v>
          </cell>
          <cell r="C5712" t="str">
            <v>UN</v>
          </cell>
          <cell r="D5712">
            <v>3295.59</v>
          </cell>
        </row>
        <row r="5713">
          <cell r="A5713">
            <v>83644</v>
          </cell>
          <cell r="B5713" t="str">
            <v>BOMBA RECALQUE D'AGUA TRIFASICA 10,0 HP</v>
          </cell>
          <cell r="C5713" t="str">
            <v>UN</v>
          </cell>
          <cell r="D5713">
            <v>4107.29</v>
          </cell>
        </row>
        <row r="5714">
          <cell r="A5714">
            <v>83645</v>
          </cell>
          <cell r="B5714" t="str">
            <v>BOMBA RECALQUE D'AGUA TRIFASICA 3,0 HP</v>
          </cell>
          <cell r="C5714" t="str">
            <v>UN</v>
          </cell>
          <cell r="D5714">
            <v>1326.28</v>
          </cell>
        </row>
        <row r="5715">
          <cell r="A5715">
            <v>83646</v>
          </cell>
          <cell r="B5715" t="str">
            <v>BOMBA RECALQUE D'AGUA DE ESTAGIOS TRIFASICA 2,0 HP</v>
          </cell>
          <cell r="C5715" t="str">
            <v>UN</v>
          </cell>
          <cell r="D5715">
            <v>1534.63</v>
          </cell>
        </row>
        <row r="5716">
          <cell r="A5716">
            <v>83647</v>
          </cell>
          <cell r="B5716" t="str">
            <v>BOMBA RECALQUE D'AGUA TRIFASICA 1,5HP</v>
          </cell>
          <cell r="C5716" t="str">
            <v>UN</v>
          </cell>
          <cell r="D5716">
            <v>1014.46</v>
          </cell>
        </row>
        <row r="5717">
          <cell r="A5717">
            <v>83648</v>
          </cell>
          <cell r="B5717" t="str">
            <v>BOMBA RECALQUE D'AGUA TRIFASICA 0,5 HP</v>
          </cell>
          <cell r="C5717" t="str">
            <v>UN</v>
          </cell>
          <cell r="D5717">
            <v>662.19</v>
          </cell>
        </row>
        <row r="5718">
          <cell r="A5718">
            <v>83649</v>
          </cell>
          <cell r="B5718" t="str">
            <v>BOMBA RECALQUE D'AGUA PREDIO 6 A 10 PAVTOS - 2UD</v>
          </cell>
          <cell r="C5718" t="str">
            <v>UN</v>
          </cell>
          <cell r="D5718">
            <v>3716.53</v>
          </cell>
        </row>
        <row r="5719">
          <cell r="A5719">
            <v>83650</v>
          </cell>
          <cell r="B5719" t="str">
            <v>BOMBA RECALQUE D'AGUA PREDIO 3 A 5 PAVTOS - 2UD</v>
          </cell>
          <cell r="C5719" t="str">
            <v>UN</v>
          </cell>
          <cell r="D5719">
            <v>3092.91</v>
          </cell>
        </row>
        <row r="5720">
          <cell r="A5720">
            <v>83651</v>
          </cell>
          <cell r="B5720" t="str">
            <v>TUBO PVC CORRUGADO PERFURADO 100 MM C/ JUNTA ELASTICA PARA DRENAGEM.</v>
          </cell>
          <cell r="C5720" t="str">
            <v>M</v>
          </cell>
          <cell r="D5720">
            <v>29.21</v>
          </cell>
        </row>
        <row r="5721">
          <cell r="A5721">
            <v>83655</v>
          </cell>
          <cell r="B5721" t="str">
            <v>ASSENTAMENTO SIMPLES DE TUBOS DE FERRO FUNDIDO (FOFO), COM JUNTA ELAST ICA, DN 50 MM.</v>
          </cell>
          <cell r="C5721" t="str">
            <v>M</v>
          </cell>
          <cell r="D5721">
            <v>3.12</v>
          </cell>
        </row>
        <row r="5722">
          <cell r="A5722">
            <v>83656</v>
          </cell>
          <cell r="B5722" t="str">
            <v>COLCHAO DRENANTE C/ 30CM PEDRA BRITADA N.3/FILTRO TRANSICAO MANTA GEOT EXTIL 100% POLIPROPILENO OU POLIESTER INCL FORNEC/COLOCMAT</v>
          </cell>
          <cell r="C5722" t="str">
            <v>M2</v>
          </cell>
          <cell r="D5722">
            <v>36.53</v>
          </cell>
        </row>
        <row r="5723">
          <cell r="A5723">
            <v>83658</v>
          </cell>
          <cell r="B5723" t="str">
            <v>EXECUCAO DRENO PROFUNDO, COM CORTE TRAPEZOIDAL EM SOLO, DE 70X80X150CM EXCL TUBO INCL MATERIAL EXECUCAO, COM SELO ENCHIMENTO MATERIAL DRENAN TE E ESCAVACAO</v>
          </cell>
          <cell r="C5723" t="str">
            <v>M</v>
          </cell>
          <cell r="D5723">
            <v>132.04</v>
          </cell>
        </row>
        <row r="5724">
          <cell r="A5724">
            <v>83659</v>
          </cell>
          <cell r="B5724" t="str">
            <v>BOCA DE LOBO EM ALVENARIA TIJOLO MACICO, REVESTIDA C/ ARGAMASSA DE CIM ENTO E AREIA 1:3, SOBRE LASTRO DE CONCRETO 10CM E TAMPA DE CONCRETO AR MADO</v>
          </cell>
          <cell r="C5724" t="str">
            <v>UN</v>
          </cell>
          <cell r="D5724">
            <v>649.57000000000005</v>
          </cell>
        </row>
        <row r="5725">
          <cell r="A5725">
            <v>83661</v>
          </cell>
          <cell r="B5725" t="str">
            <v>EXECUCAO DE DRENO PROFUNDO, CORTE EM SOLO, COM TUBO POROSO D=0,20M</v>
          </cell>
          <cell r="C5725" t="str">
            <v>M</v>
          </cell>
          <cell r="D5725">
            <v>103.28</v>
          </cell>
        </row>
        <row r="5726">
          <cell r="A5726">
            <v>83662</v>
          </cell>
          <cell r="B5726" t="str">
            <v>EXECUCAO DE DRENO CEGO</v>
          </cell>
          <cell r="C5726" t="str">
            <v>M3</v>
          </cell>
          <cell r="D5726">
            <v>86.34</v>
          </cell>
        </row>
        <row r="5727">
          <cell r="A5727">
            <v>83664</v>
          </cell>
          <cell r="B5727" t="str">
            <v>EXECUCAO DE DRENO DE TUBO DE CONRETO SIMPLES POROSO D=0,20 M (0,5MX0,5 M) PARA GALERIAS DE AGUAS PLUVIAIS</v>
          </cell>
          <cell r="C5727" t="str">
            <v>M</v>
          </cell>
          <cell r="D5727">
            <v>60.78</v>
          </cell>
        </row>
        <row r="5728">
          <cell r="A5728">
            <v>83665</v>
          </cell>
          <cell r="B5728" t="str">
            <v>FORNECIMENTO E INSTALACAO DE MANTA BIDIM RT - 14</v>
          </cell>
          <cell r="C5728" t="str">
            <v>M2</v>
          </cell>
          <cell r="D5728">
            <v>8.4700000000000006</v>
          </cell>
        </row>
        <row r="5729">
          <cell r="A5729">
            <v>83667</v>
          </cell>
          <cell r="B5729" t="str">
            <v>CAMADA DRENANTE COM AREIA MEDIA</v>
          </cell>
          <cell r="C5729" t="str">
            <v>M3</v>
          </cell>
          <cell r="D5729">
            <v>106.91</v>
          </cell>
        </row>
        <row r="5730">
          <cell r="A5730">
            <v>83668</v>
          </cell>
          <cell r="B5730" t="str">
            <v>CAMADA DRENANTE COM BRITA NUM 2</v>
          </cell>
          <cell r="C5730" t="str">
            <v>M3</v>
          </cell>
          <cell r="D5730">
            <v>88.71</v>
          </cell>
        </row>
        <row r="5731">
          <cell r="A5731">
            <v>83669</v>
          </cell>
          <cell r="B5731" t="str">
            <v>FORNECIMENTO/INSTALACAO MANTA BIDIM RT-16</v>
          </cell>
          <cell r="C5731" t="str">
            <v>M2</v>
          </cell>
          <cell r="D5731">
            <v>10.09</v>
          </cell>
        </row>
        <row r="5732">
          <cell r="A5732">
            <v>83670</v>
          </cell>
          <cell r="B5732" t="str">
            <v>TUBO PVC DN 75 MM PARA DRENAGEM - FORNECIMENTO E INSTALACAO</v>
          </cell>
          <cell r="C5732" t="str">
            <v>M</v>
          </cell>
          <cell r="D5732">
            <v>42.03</v>
          </cell>
        </row>
        <row r="5733">
          <cell r="A5733">
            <v>83671</v>
          </cell>
          <cell r="B5733" t="str">
            <v>TUBO PVC DN 100 MM PARA DRENAGEM - FORNECIMENTO E INSTALACAO</v>
          </cell>
          <cell r="C5733" t="str">
            <v>M</v>
          </cell>
          <cell r="D5733">
            <v>45.13</v>
          </cell>
        </row>
        <row r="5734">
          <cell r="A5734">
            <v>83675</v>
          </cell>
          <cell r="B5734" t="str">
            <v>TUBO CONCRETO SIMPLES DN 200 MM PARA DRENAGEM - FORNECIMENTO E INSTALA CAO, INCLUSIVE ESCAVACAO MANUAL 1M3/M.</v>
          </cell>
          <cell r="C5734" t="str">
            <v>M</v>
          </cell>
          <cell r="D5734">
            <v>81.66</v>
          </cell>
        </row>
        <row r="5735">
          <cell r="A5735">
            <v>83676</v>
          </cell>
          <cell r="B5735" t="str">
            <v>TUBO CONCRETO SIMPLES DN 300 MM PARA DRENAGEM - FORNECIMENTO E INSTALA CAO INCLUSIVE ESCAVACAO MANUAL 1M3/M</v>
          </cell>
          <cell r="C5735" t="str">
            <v>M</v>
          </cell>
          <cell r="D5735">
            <v>100.47</v>
          </cell>
        </row>
        <row r="5736">
          <cell r="A5736">
            <v>83677</v>
          </cell>
          <cell r="B5736" t="str">
            <v>TUBO CONCRETO SIMPLES DN 400 MM PARA DRENAGEM - FORNECIMENTO E INSTALA CAO INCLUSIVE ESCAVACAO MANUAL 1,5M3/M</v>
          </cell>
          <cell r="C5736" t="str">
            <v>M</v>
          </cell>
          <cell r="D5736">
            <v>126.07</v>
          </cell>
        </row>
        <row r="5737">
          <cell r="A5737">
            <v>83678</v>
          </cell>
          <cell r="B5737" t="str">
            <v>TUBO CONCRETO SIMPLES DN 500 MM PARA DRENAGEM - FORNECIMENTO E INSTALA CAO INCLUSIVE ESCAVACAO MANUAL 2M3/M</v>
          </cell>
          <cell r="C5737" t="str">
            <v>M</v>
          </cell>
          <cell r="D5737">
            <v>162.77000000000001</v>
          </cell>
        </row>
        <row r="5738">
          <cell r="A5738">
            <v>83679</v>
          </cell>
          <cell r="B5738" t="str">
            <v>TUBO PVC D=2 COM MATERIAL DRENANTE PARA DRENO/BARBACA - FORNECIMENTO E INSTALACAO</v>
          </cell>
          <cell r="C5738" t="str">
            <v>M</v>
          </cell>
          <cell r="D5738">
            <v>12.62</v>
          </cell>
        </row>
        <row r="5739">
          <cell r="A5739">
            <v>83680</v>
          </cell>
          <cell r="B5739" t="str">
            <v>TUBO PVC D=3" COM MATERIAL DRENANTE PARA DRENO/BARBACA - FORNECIMENTO E INSTALACAO</v>
          </cell>
          <cell r="C5739" t="str">
            <v>M</v>
          </cell>
          <cell r="D5739">
            <v>14.67</v>
          </cell>
        </row>
        <row r="5740">
          <cell r="A5740">
            <v>83681</v>
          </cell>
          <cell r="B5740" t="str">
            <v>TUBO PVC D=4" COM MATERIAL DRENANTE PARA DRENO/BARBACA - FORNECIMENTO E INSTALACAO</v>
          </cell>
          <cell r="C5740" t="str">
            <v>M</v>
          </cell>
          <cell r="D5740">
            <v>15.79</v>
          </cell>
        </row>
        <row r="5741">
          <cell r="A5741">
            <v>83682</v>
          </cell>
          <cell r="B5741" t="str">
            <v>CAMADA VERTICAL DRENANTE C/ PEDRA BRITADA NUMS 1 E 2</v>
          </cell>
          <cell r="C5741" t="str">
            <v>M3</v>
          </cell>
          <cell r="D5741">
            <v>89.4</v>
          </cell>
        </row>
        <row r="5742">
          <cell r="A5742">
            <v>83683</v>
          </cell>
          <cell r="B5742" t="str">
            <v>CAMADA HORIZONTAL DRENANTE C/ PEDRA BRITADA 1 E 2</v>
          </cell>
          <cell r="C5742" t="str">
            <v>M3</v>
          </cell>
          <cell r="D5742">
            <v>98.34</v>
          </cell>
        </row>
        <row r="5743">
          <cell r="A5743">
            <v>83690</v>
          </cell>
          <cell r="B5743" t="str">
            <v>DISSIPADOR DE ENERGIA EM PEDRA ARGAMASSADA ESPESSURA 6CM INCL MATERIAI S E COLOCACAO MEDIDO P/ VOLUME DE PEDRA ARGAMASSADA</v>
          </cell>
          <cell r="C5743" t="str">
            <v>M3</v>
          </cell>
          <cell r="D5743">
            <v>432.11</v>
          </cell>
        </row>
        <row r="5744">
          <cell r="A5744">
            <v>83693</v>
          </cell>
          <cell r="B5744" t="str">
            <v>CAIACAO EM MEIO FIO</v>
          </cell>
          <cell r="C5744" t="str">
            <v>M2</v>
          </cell>
          <cell r="D5744">
            <v>2.82</v>
          </cell>
        </row>
        <row r="5745">
          <cell r="A5745">
            <v>83694</v>
          </cell>
          <cell r="B5745" t="str">
            <v>RECOMPOSICAO DE PAVIMENTACAO TIPO BLOKRET SOBRE COLCHAO DE AREIA COM R EAPROVEITAMENTO DE MATERIAL</v>
          </cell>
          <cell r="C5745" t="str">
            <v>M2</v>
          </cell>
          <cell r="D5745">
            <v>13.67</v>
          </cell>
        </row>
        <row r="5746">
          <cell r="A5746">
            <v>83708</v>
          </cell>
          <cell r="B5746" t="str">
            <v>POCO DE VISITA EM ALVENARIA, PARA REDE D=0,40 M, PARTE FIXA C/ 1,00 M DE ALTURA</v>
          </cell>
          <cell r="C5746" t="str">
            <v>UN</v>
          </cell>
          <cell r="D5746">
            <v>1051.2</v>
          </cell>
        </row>
        <row r="5747">
          <cell r="A5747">
            <v>83709</v>
          </cell>
          <cell r="B5747" t="str">
            <v>POCO DE VISITA EM ALVENARIA, PARA REDE D=0,60 M, PARTE FIXA C/ 1,00 M DE ALTURA</v>
          </cell>
          <cell r="C5747" t="str">
            <v>UN</v>
          </cell>
          <cell r="D5747">
            <v>1311.08</v>
          </cell>
        </row>
        <row r="5748">
          <cell r="A5748">
            <v>83710</v>
          </cell>
          <cell r="B5748" t="str">
            <v>POCO DE VISITA EM ALVENARIA, PARA REDE D=0,80 M, PARTE FIXA C/ 1,00 M DE ALTURA</v>
          </cell>
          <cell r="C5748" t="str">
            <v>UN</v>
          </cell>
          <cell r="D5748">
            <v>2720.27</v>
          </cell>
        </row>
        <row r="5749">
          <cell r="A5749">
            <v>83711</v>
          </cell>
          <cell r="B5749" t="str">
            <v>POÇO DE VISITA EM ALVENARIA, PARA REDE D=1,00 M, PARTE FIXA C/ 1,00 M DE ALTURA E USO DE RETROESCAVADEIRA</v>
          </cell>
          <cell r="C5749" t="str">
            <v>UN</v>
          </cell>
          <cell r="D5749">
            <v>3135.55</v>
          </cell>
        </row>
        <row r="5750">
          <cell r="A5750">
            <v>83712</v>
          </cell>
          <cell r="B5750" t="str">
            <v>POCO DE VISITA EM ALVENARIA, PARA REDE D=1,20 M, PARTE FIXA C/ 1,00 M DE ALTURA E USO DE ESCAVADEIRA HIDRAULICA</v>
          </cell>
          <cell r="C5750" t="str">
            <v>UN</v>
          </cell>
          <cell r="D5750">
            <v>4090.5</v>
          </cell>
        </row>
        <row r="5751">
          <cell r="A5751">
            <v>83713</v>
          </cell>
          <cell r="B5751" t="str">
            <v>POCO DE VISITA EM ALVENARIA, PARA REDE D=1,50 M, PARTE FIXA C/ 1,00 M DE ALTURA E USO DE ESCAVADEIRA HIDRAULICA</v>
          </cell>
          <cell r="C5751" t="str">
            <v>UN</v>
          </cell>
          <cell r="D5751">
            <v>4981.13</v>
          </cell>
        </row>
        <row r="5752">
          <cell r="A5752">
            <v>83714</v>
          </cell>
          <cell r="B5752" t="str">
            <v>ACRESCIMO NA ALTURA DO POCO DE VISITA EM ALVENARIA PARA REDE D=0,40 M</v>
          </cell>
          <cell r="C5752" t="str">
            <v>M</v>
          </cell>
          <cell r="D5752">
            <v>565.53</v>
          </cell>
        </row>
        <row r="5753">
          <cell r="A5753">
            <v>83715</v>
          </cell>
          <cell r="B5753" t="str">
            <v>CHAMINE P/ POCO DE VISITA EM ALVENARIA, EXCLUSOS TAMPAO E ANEL</v>
          </cell>
          <cell r="C5753" t="str">
            <v>M</v>
          </cell>
          <cell r="D5753">
            <v>556.6</v>
          </cell>
        </row>
        <row r="5754">
          <cell r="A5754">
            <v>83716</v>
          </cell>
          <cell r="B5754" t="str">
            <v>GRELHA FF 30X90CM, 135KG, P/ CX RALO COM ASSENTAMENTO DE ARGAMASSA CIM ENTO/AREIA 1:4 - FORNECIMENTO E INSTALAÇÃO</v>
          </cell>
          <cell r="C5754" t="str">
            <v>UN</v>
          </cell>
          <cell r="D5754">
            <v>288.45999999999998</v>
          </cell>
        </row>
        <row r="5755">
          <cell r="A5755">
            <v>83724</v>
          </cell>
          <cell r="B5755" t="str">
            <v>ASSENTAMENTO DE PECAS, CONEXOES, APARELHOS E ACESSORIOS DE FERRO FUNDI DO DUCTIL, JUNTA ELASTICA, MECANICA OU FLANGEADA, COM DIAMETROS DE 50 A 300 MM.</v>
          </cell>
          <cell r="C5755" t="str">
            <v>KG</v>
          </cell>
          <cell r="D5755">
            <v>1.45</v>
          </cell>
        </row>
        <row r="5756">
          <cell r="A5756">
            <v>83725</v>
          </cell>
          <cell r="B5756" t="str">
            <v>ASSENTAMENTO DE PECAS, CONEXOES, APARELHOS E ACESSORIOS DE FERRO FUNDI DO DUCTIL, JUNTA ELASTICA, MECANICA OU FLANGEADA, COM DIAMETROS DE 350 A 600 MM.</v>
          </cell>
          <cell r="C5756" t="str">
            <v>KG</v>
          </cell>
          <cell r="D5756">
            <v>0.89</v>
          </cell>
        </row>
        <row r="5757">
          <cell r="A5757">
            <v>83726</v>
          </cell>
          <cell r="B5757" t="str">
            <v>ASSENTAMENTO DE PECAS, CONEXOES, APARELHOS E ACESSORIOS DE FERRO FUNDI DO DUCTIL, JUNTA ELASTICA, MECANICA OU FLANGEADA, COM DIAMETROS DE 700 A 1200 MM.</v>
          </cell>
          <cell r="C5757" t="str">
            <v>KG</v>
          </cell>
          <cell r="D5757">
            <v>0.68</v>
          </cell>
        </row>
        <row r="5758">
          <cell r="A5758">
            <v>83729</v>
          </cell>
          <cell r="B5758" t="str">
            <v>FORNECIMENTO/INSTALACAO DE MANTA BIDIM RT-31</v>
          </cell>
          <cell r="C5758" t="str">
            <v>M2</v>
          </cell>
          <cell r="D5758">
            <v>19.86</v>
          </cell>
        </row>
        <row r="5759">
          <cell r="A5759">
            <v>83730</v>
          </cell>
          <cell r="B5759" t="str">
            <v>REPARO ESTRUTURAL DE ESTRUTURAS DE CONCRETO COM ARGAMASSA POLIMERICA D E ALTO DESEMPENHO, E=2 CM</v>
          </cell>
          <cell r="C5759" t="str">
            <v>M2</v>
          </cell>
          <cell r="D5759">
            <v>185.92</v>
          </cell>
        </row>
        <row r="5760">
          <cell r="A5760">
            <v>83731</v>
          </cell>
          <cell r="B5760" t="str">
            <v>IMPERMEABILIZACAO DE SUPERFICIE COM ARGAMASSA DE CIMENTO E AREIA, TRAC O 1:3, COM ADITIVO IMPERMEABILIZANTE, E=3 CM</v>
          </cell>
          <cell r="C5760" t="str">
            <v>M2</v>
          </cell>
          <cell r="D5760">
            <v>37.78</v>
          </cell>
        </row>
        <row r="5761">
          <cell r="A5761">
            <v>83732</v>
          </cell>
          <cell r="B5761" t="str">
            <v>IMPERMEABILIZACAO DE SUPERFICIE COM ARGAMASSA DE CIMENTO E AREIA, TRAC O 1:3, COM ADITIVO IMPERMEABILIZANTE, E=1,5 CM</v>
          </cell>
          <cell r="C5761" t="str">
            <v>M2</v>
          </cell>
          <cell r="D5761">
            <v>28.09</v>
          </cell>
        </row>
        <row r="5762">
          <cell r="A5762">
            <v>83733</v>
          </cell>
          <cell r="B5762" t="str">
            <v>IMPERMEABILIZACAO DE SUPERFICIE COM ARGAMASSA DE CIMENTO E AREIA (GROS SA), TRACO 1:4, COM ADITIVO IMPERMEABILIZANTE, E=2 CM</v>
          </cell>
          <cell r="C5762" t="str">
            <v>M2</v>
          </cell>
          <cell r="D5762">
            <v>32.54</v>
          </cell>
        </row>
        <row r="5763">
          <cell r="A5763">
            <v>83735</v>
          </cell>
          <cell r="B5763" t="str">
            <v>IMPERMEABILIZACAO DE SUPERFICIE COM CIMENTO IMPERMEABILIZANTE DE PEGA ULTRA RAPIDA, TRACO 1:1, E=0,5 CM</v>
          </cell>
          <cell r="C5763" t="str">
            <v>M2</v>
          </cell>
          <cell r="D5763">
            <v>53.53</v>
          </cell>
        </row>
        <row r="5764">
          <cell r="A5764">
            <v>83736</v>
          </cell>
          <cell r="B5764" t="str">
            <v>REPARO/COLAGEM DE ESTRUTURAS DE CONCRETO COM ADESIVO ESTRUTURAL A BASE DE EPOXI, E=2 MM</v>
          </cell>
          <cell r="C5764" t="str">
            <v>M2</v>
          </cell>
          <cell r="D5764">
            <v>169.83</v>
          </cell>
        </row>
        <row r="5765">
          <cell r="A5765">
            <v>83737</v>
          </cell>
          <cell r="B5765" t="str">
            <v>IMPERMEABILIZACAO DE SUPERFICIE COM MANTA ASFALTICA (COM POLIMEROS TIP O APP), E=3 MM</v>
          </cell>
          <cell r="C5765" t="str">
            <v>M2</v>
          </cell>
          <cell r="D5765">
            <v>68.290000000000006</v>
          </cell>
        </row>
        <row r="5766">
          <cell r="A5766">
            <v>83738</v>
          </cell>
          <cell r="B5766" t="str">
            <v>IMPERMEABILIZACAO DE SUPERFICIE COM MANTA ASFALTICA (COM POLIMEROS TIP O APP), E=4 MM</v>
          </cell>
          <cell r="C5766" t="str">
            <v>M2</v>
          </cell>
          <cell r="D5766">
            <v>83.77</v>
          </cell>
        </row>
        <row r="5767">
          <cell r="A5767">
            <v>83739</v>
          </cell>
          <cell r="B5767" t="str">
            <v>FORNECIMENTO/INSTALACAO DE MANTA BIDIM RT-10</v>
          </cell>
          <cell r="C5767" t="str">
            <v>M2</v>
          </cell>
          <cell r="D5767">
            <v>6.87</v>
          </cell>
        </row>
        <row r="5768">
          <cell r="A5768">
            <v>83740</v>
          </cell>
          <cell r="B5768" t="str">
            <v>IMPERMEABILIZACAO COM VÉU DE POLIESTER</v>
          </cell>
          <cell r="C5768" t="str">
            <v>M2</v>
          </cell>
          <cell r="D5768">
            <v>26.99</v>
          </cell>
        </row>
        <row r="5769">
          <cell r="A5769">
            <v>83741</v>
          </cell>
          <cell r="B5769" t="str">
            <v>IMPERMEABILIZACAO DE SUPERFICIE COM EMULSAO ASFALTICA COM ELASTOMERO, INCLUSOS PRIMER E VEU DE POLIESTER</v>
          </cell>
          <cell r="C5769" t="str">
            <v>M2</v>
          </cell>
          <cell r="D5769">
            <v>66.5</v>
          </cell>
        </row>
        <row r="5770">
          <cell r="A5770">
            <v>83742</v>
          </cell>
          <cell r="B5770" t="str">
            <v>IMPERMEABILIZACAO DE SUPERFICIE COM EMULSAO ASFALTICA A BASE D'AGUA</v>
          </cell>
          <cell r="C5770" t="str">
            <v>M2</v>
          </cell>
          <cell r="D5770">
            <v>20.37</v>
          </cell>
        </row>
        <row r="5771">
          <cell r="A5771">
            <v>83743</v>
          </cell>
          <cell r="B5771" t="str">
            <v>JUNTA DE DILATACAO PARA IMPERMEABILIZACAO, COM ASFALTO OXIDADO APLICAD O A QUENTE, DIMENSOES 2X2 CM</v>
          </cell>
          <cell r="C5771" t="str">
            <v>M</v>
          </cell>
          <cell r="D5771">
            <v>16.96</v>
          </cell>
        </row>
        <row r="5772">
          <cell r="A5772">
            <v>83761</v>
          </cell>
          <cell r="B5772" t="str">
            <v>GRUPO DE SOLDAGEM COM GERADOR A DIESEL 60 CV PARA SOLDA ELÉTRICA, SOBR E 04 RODAS, COM MOTOR 4 CILINDROS 600 A - DEPRECIAÇÃO. AF_02/2016</v>
          </cell>
          <cell r="C5772" t="str">
            <v>H</v>
          </cell>
          <cell r="D5772">
            <v>5.85</v>
          </cell>
        </row>
        <row r="5773">
          <cell r="A5773">
            <v>83762</v>
          </cell>
          <cell r="B5773" t="str">
            <v>GRUPO DE SOLDAGEM COM GERADOR A DIESEL 60 CV PARA SOLDA ELÉTRICA, SOBR E 04 RODAS, COM MOTOR 4 CILINDROS 600 A - MANUTENÇÃO. AF_02/2016</v>
          </cell>
          <cell r="C5773" t="str">
            <v>H</v>
          </cell>
          <cell r="D5773">
            <v>3.85</v>
          </cell>
        </row>
        <row r="5774">
          <cell r="A5774">
            <v>83763</v>
          </cell>
          <cell r="B5774" t="str">
            <v>GRUPO DE SOLDAGEM COM GERADOR A DIESEL 60 CV PARA SOLDA ELÉTRICA, SOBR E 04 RODAS, COM MOTOR 4 CILINDROS 600 A - MATERIAIS NA OPERAÇÃO. AF_02 /2016</v>
          </cell>
          <cell r="C5774" t="str">
            <v>H</v>
          </cell>
          <cell r="D5774">
            <v>33.24</v>
          </cell>
        </row>
        <row r="5775">
          <cell r="A5775">
            <v>83764</v>
          </cell>
          <cell r="B5775" t="str">
            <v>GRUPO DE SOLDAGEM COM GERADOR A DIESEL 60 CV PARA SOLDA ELÉTRICA, SOBR E 04 RODAS, COM MOTOR 4 CILINDROS 600 A - JUROS. AF_02/2016</v>
          </cell>
          <cell r="C5775" t="str">
            <v>H</v>
          </cell>
          <cell r="D5775">
            <v>1.47</v>
          </cell>
        </row>
        <row r="5776">
          <cell r="A5776">
            <v>83765</v>
          </cell>
          <cell r="B5776" t="str">
            <v>GRUPO DE SOLDAGEM COM GERADOR A DIESEL 60 CV PARA SOLDA ELÉTRICA, SOBR E 04 RODAS, COM MOTOR 4 CILINDROS 600 A - CHP DIURNO. AF_02/2016</v>
          </cell>
          <cell r="C5776" t="str">
            <v>CHP</v>
          </cell>
          <cell r="D5776">
            <v>61.43</v>
          </cell>
        </row>
        <row r="5777">
          <cell r="A5777">
            <v>83766</v>
          </cell>
          <cell r="B5777" t="str">
            <v>GRUPO DE SOLDAGEM COM GERADOR A DIESEL 60 CV PARA SOLDA ELÉTRICA, SOBR E 04 RODAS, COM MOTOR 4 CILINDROS 600 A - CHI DIURNO. AF_02/2016</v>
          </cell>
          <cell r="C5777" t="str">
            <v>CHI</v>
          </cell>
          <cell r="D5777">
            <v>24.34</v>
          </cell>
        </row>
        <row r="5778">
          <cell r="A5778">
            <v>83770</v>
          </cell>
          <cell r="B5778" t="str">
            <v>ESCORAMENTO CONTINUO DE VALAS, MISTO, COM PERFIL I DE 8"</v>
          </cell>
          <cell r="C5778" t="str">
            <v>M2</v>
          </cell>
          <cell r="D5778">
            <v>102.23</v>
          </cell>
        </row>
        <row r="5779">
          <cell r="A5779">
            <v>83771</v>
          </cell>
          <cell r="B5779" t="str">
            <v>RECOMPOSICAO DE REVESTIMENTO PRIMARIO MEDIDO P/ VOLUME COMPACTADO</v>
          </cell>
          <cell r="C5779" t="str">
            <v>M3</v>
          </cell>
          <cell r="D5779">
            <v>6.79</v>
          </cell>
        </row>
        <row r="5780">
          <cell r="A5780">
            <v>83772</v>
          </cell>
          <cell r="B5780" t="str">
            <v>BASE SOLO ESTABIL C/ MATERIAIS MISTURADOS NA USINA / TRANSP AGUA EXCL. ESCAV., CARGA E TRANSPORTE DOS SOLOS UTILIZADOS E BRITA</v>
          </cell>
          <cell r="C5780" t="str">
            <v>M3</v>
          </cell>
          <cell r="D5780">
            <v>11.37</v>
          </cell>
        </row>
        <row r="5781">
          <cell r="A5781">
            <v>83878</v>
          </cell>
          <cell r="B5781" t="str">
            <v>LIGACAO DA REDE 50MM AO RAMAL PREDIAL 1/2"</v>
          </cell>
          <cell r="C5781" t="str">
            <v>UN</v>
          </cell>
          <cell r="D5781">
            <v>45.22</v>
          </cell>
        </row>
        <row r="5782">
          <cell r="A5782">
            <v>83879</v>
          </cell>
          <cell r="B5782" t="str">
            <v>LIGACAO DA REDE 75MM AO RAMAL PREDIAL 1/2"</v>
          </cell>
          <cell r="C5782" t="str">
            <v>UN</v>
          </cell>
          <cell r="D5782">
            <v>52.09</v>
          </cell>
        </row>
        <row r="5783">
          <cell r="A5783">
            <v>84013</v>
          </cell>
          <cell r="B5783" t="str">
            <v>ESCAVADEIRA HIDRÁULICA SOBRE ESTEIRAS, CAÇAMBA 0,80 M3, PESO OPERACION AL 17,8 T, POTÊNCIA LÍQUIDA 110 HP - CHI DIURNO. AF_10/2014</v>
          </cell>
          <cell r="C5783" t="str">
            <v>CHI</v>
          </cell>
          <cell r="D5783">
            <v>47.14</v>
          </cell>
        </row>
        <row r="5784">
          <cell r="A5784">
            <v>84023</v>
          </cell>
          <cell r="B5784" t="str">
            <v>BARRA LISA TRACO 1:3 (CIMENTO E AREIA MEDIA), ESPESSURA 1,5CM, PREPARO MANUAL DA ARGAMASSA</v>
          </cell>
          <cell r="C5784" t="str">
            <v>M2</v>
          </cell>
          <cell r="D5784">
            <v>34.340000000000003</v>
          </cell>
        </row>
        <row r="5785">
          <cell r="A5785">
            <v>84024</v>
          </cell>
          <cell r="B5785" t="str">
            <v>BARRA LISA TRACO 1:3 (CIMENTO E AREIA MEDIA), ESPESSURA 1,0CM, PREPARO MANUAL DA ARGAMASSA</v>
          </cell>
          <cell r="C5785" t="str">
            <v>M2</v>
          </cell>
          <cell r="D5785">
            <v>32.340000000000003</v>
          </cell>
        </row>
        <row r="5786">
          <cell r="A5786">
            <v>84026</v>
          </cell>
          <cell r="B5786" t="str">
            <v>BARRA LISA TRACO 1:4 (CIMENTO E AREIA MEDIA), ESPESSURA 2,0CM, PREPARO MANUAL DA ARGAMASSA</v>
          </cell>
          <cell r="C5786" t="str">
            <v>M2</v>
          </cell>
          <cell r="D5786">
            <v>40.69</v>
          </cell>
        </row>
        <row r="5787">
          <cell r="A5787">
            <v>84027</v>
          </cell>
          <cell r="B5787" t="str">
            <v>BARRA LISA TRACO 1:3 (CIMENTO E AREIA MEDIA), ESPESSURA 0,5CM, PREPARO MANUAL DA ARGAMASSA</v>
          </cell>
          <cell r="C5787" t="str">
            <v>M2</v>
          </cell>
          <cell r="D5787">
            <v>27.25</v>
          </cell>
        </row>
        <row r="5788">
          <cell r="A5788">
            <v>84028</v>
          </cell>
          <cell r="B5788" t="str">
            <v>BARRA LISA TRACO 1:4 (CIMENTO E AREIA MEDIA), COM CORANTE AMARELO, ESP ESSURA 2,0CM, PREPARO MANUAL DA ARGAMASSA</v>
          </cell>
          <cell r="C5788" t="str">
            <v>M2</v>
          </cell>
          <cell r="D5788">
            <v>45.69</v>
          </cell>
        </row>
        <row r="5789">
          <cell r="A5789">
            <v>84072</v>
          </cell>
          <cell r="B5789" t="str">
            <v>BARRA LISA TRACO 1:3 (CIMENTO E AREIA MEDIA NAO PENEIRADA), INCLUSO AD ITIVO IMPERMEABILIZANTE, ESPESSURA 0,5CM, PREPARO MANUAL DA ARGAMASSA</v>
          </cell>
          <cell r="C5789" t="str">
            <v>M2</v>
          </cell>
          <cell r="D5789">
            <v>27.68</v>
          </cell>
        </row>
        <row r="5790">
          <cell r="A5790">
            <v>84084</v>
          </cell>
          <cell r="B5790" t="str">
            <v>APICOAMENTO MANUAL DE SUPERFICIE DE CONCRETO</v>
          </cell>
          <cell r="C5790" t="str">
            <v>M2</v>
          </cell>
          <cell r="D5790">
            <v>5.55</v>
          </cell>
        </row>
        <row r="5791">
          <cell r="A5791">
            <v>84088</v>
          </cell>
          <cell r="B5791" t="str">
            <v>PEITORIL EM MARMORE BRANCO, LARGURA DE 15CM, ASSENTADO COM ARGAMASSA T RACO 1:4 (CIMENTO E AREIA MEDIA), PREPARO MANUAL DA ARGAMASSA</v>
          </cell>
          <cell r="C5791" t="str">
            <v>M</v>
          </cell>
          <cell r="D5791">
            <v>41.11</v>
          </cell>
        </row>
        <row r="5792">
          <cell r="A5792">
            <v>84089</v>
          </cell>
          <cell r="B5792" t="str">
            <v>PEITORIL EM MARMORE BRANCO, LARGURA DE 25CM, ASSENTADO COM ARGAMASSA T RACO 1:3 (CIMENTO E AREIA MEDIA), PREPARO MANUAL DA ARGAMASSA</v>
          </cell>
          <cell r="C5792" t="str">
            <v>M</v>
          </cell>
          <cell r="D5792">
            <v>58.98</v>
          </cell>
        </row>
        <row r="5793">
          <cell r="A5793">
            <v>84090</v>
          </cell>
          <cell r="B5793" t="str">
            <v>FORRO DE MADEIRA COM TABUAS 10X1CM FIXADAS EM SARRAFOS DE 2X10CM COM E SPACAMENTO DE 50CM</v>
          </cell>
          <cell r="C5793" t="str">
            <v>M2</v>
          </cell>
          <cell r="D5793">
            <v>82.09</v>
          </cell>
        </row>
        <row r="5794">
          <cell r="A5794">
            <v>84091</v>
          </cell>
          <cell r="B5794" t="str">
            <v>BARROTEAMENTO PARA FORRO, COM PECAS DE MADEIRA 2,5X10CM, ESPACADAS DE 50CM</v>
          </cell>
          <cell r="C5794" t="str">
            <v>M2</v>
          </cell>
          <cell r="D5794">
            <v>35.44</v>
          </cell>
        </row>
        <row r="5795">
          <cell r="A5795">
            <v>84093</v>
          </cell>
          <cell r="B5795" t="str">
            <v>TABEIRA DE MADEIRA LEI, 1A QUALIDADE, 2,5X30,0CM PARA BEIRAL DE TELHAD O</v>
          </cell>
          <cell r="C5795" t="str">
            <v>M</v>
          </cell>
          <cell r="D5795">
            <v>17.489999999999998</v>
          </cell>
        </row>
        <row r="5796">
          <cell r="A5796">
            <v>84094</v>
          </cell>
          <cell r="B5796" t="str">
            <v>MEIA CANA 2,5X2,5CM COM ACABAMENTO PARA FORRO DE MADEIRA</v>
          </cell>
          <cell r="C5796" t="str">
            <v>M</v>
          </cell>
          <cell r="D5796">
            <v>6.86</v>
          </cell>
        </row>
        <row r="5797">
          <cell r="A5797">
            <v>84095</v>
          </cell>
          <cell r="B5797" t="str">
            <v>RODATETO EM MADEIRA DE LEI 7,0X2,5CM</v>
          </cell>
          <cell r="C5797" t="str">
            <v>M</v>
          </cell>
          <cell r="D5797">
            <v>15.5</v>
          </cell>
        </row>
        <row r="5798">
          <cell r="A5798">
            <v>84096</v>
          </cell>
          <cell r="B5798" t="str">
            <v>RODATETO EM MADEIRA DE LEI NATIVA/REGIONAL 1,5 X 5 CM</v>
          </cell>
          <cell r="C5798" t="str">
            <v>M</v>
          </cell>
          <cell r="D5798">
            <v>13.97</v>
          </cell>
        </row>
        <row r="5799">
          <cell r="A5799">
            <v>84098</v>
          </cell>
          <cell r="B5799" t="str">
            <v>ISOLAMENTO ACUSTICO COM ESPUMA POLIURETANO E=25MM, FLEXIVEL 100X100X2C M, DENSIDADE 29 A 35 KG/M3</v>
          </cell>
          <cell r="C5799" t="str">
            <v>M2</v>
          </cell>
          <cell r="D5799">
            <v>56.77</v>
          </cell>
        </row>
        <row r="5800">
          <cell r="A5800">
            <v>84111</v>
          </cell>
          <cell r="B5800" t="str">
            <v>PLATAFORMA MADEIRA P/ ANDAIME TUBULAR APROVEITAMENTO 20 VEZES</v>
          </cell>
          <cell r="C5800" t="str">
            <v>M2</v>
          </cell>
          <cell r="D5800">
            <v>2.3199999999999998</v>
          </cell>
        </row>
        <row r="5801">
          <cell r="A5801">
            <v>84112</v>
          </cell>
          <cell r="B5801" t="str">
            <v>ANDAIME TABUADO SOBRE CAVALETES (INCLUSO CAVALETE) EM MADEIRA DE 1ª UT IL 20X INCL MOVIMENTACAO P/ PE-DIREITO 4,00M</v>
          </cell>
          <cell r="C5801" t="str">
            <v>M2</v>
          </cell>
          <cell r="D5801">
            <v>7.75</v>
          </cell>
        </row>
        <row r="5802">
          <cell r="A5802">
            <v>84117</v>
          </cell>
          <cell r="B5802" t="str">
            <v>RASPAGEM / CALAFETACAO TACOS MADEIRA 1 DEMAO CERA</v>
          </cell>
          <cell r="C5802" t="str">
            <v>M2</v>
          </cell>
          <cell r="D5802">
            <v>17.53</v>
          </cell>
        </row>
        <row r="5803">
          <cell r="A5803">
            <v>84120</v>
          </cell>
          <cell r="B5803" t="str">
            <v>ENCERAMENTO MANUAL EM MADEIRA - 3 DEMAOS</v>
          </cell>
          <cell r="C5803" t="str">
            <v>M2</v>
          </cell>
          <cell r="D5803">
            <v>14.87</v>
          </cell>
        </row>
        <row r="5804">
          <cell r="A5804">
            <v>84123</v>
          </cell>
          <cell r="B5804" t="str">
            <v>LIXAMENTO MAN C/ LIXA CALAFATE DE CONCR APARENTE ANTIGO</v>
          </cell>
          <cell r="C5804" t="str">
            <v>M2</v>
          </cell>
          <cell r="D5804">
            <v>4.95</v>
          </cell>
        </row>
        <row r="5805">
          <cell r="A5805">
            <v>84125</v>
          </cell>
          <cell r="B5805" t="str">
            <v>LIMPEZA DE REVESTIMENTO EM PAREDE C/ SOLUCAO DE ACIDO MURIATICO/AMONIA</v>
          </cell>
          <cell r="C5805" t="str">
            <v>M2</v>
          </cell>
          <cell r="D5805">
            <v>6.43</v>
          </cell>
        </row>
        <row r="5806">
          <cell r="A5806">
            <v>84126</v>
          </cell>
          <cell r="B5806" t="str">
            <v>CHAPA DE ACO CARBONO 3/8 (COLOC/ USO/ RETIR) P/ PASS VEICULO SOBRE VAL A MEDIDA P/ AREA CHAPA EM CADA APLICACAO</v>
          </cell>
          <cell r="C5806" t="str">
            <v>M2</v>
          </cell>
          <cell r="D5806">
            <v>34.06</v>
          </cell>
        </row>
        <row r="5807">
          <cell r="A5807">
            <v>84127</v>
          </cell>
          <cell r="B5807" t="str">
            <v>REVESTIMENTO DE POCOS C/ TUBOS DE CONCRETO</v>
          </cell>
          <cell r="C5807" t="str">
            <v>M</v>
          </cell>
          <cell r="D5807">
            <v>312.61</v>
          </cell>
        </row>
        <row r="5808">
          <cell r="A5808">
            <v>84132</v>
          </cell>
          <cell r="B5808" t="str">
            <v>SOLDA DE TOPO DESCENDENTE, EM CHAPA ACO CHANFR 5/16" ESP (P/ ASSENT TU BULACAO OU PECA DE ACO) UTILIZANDO CONVERSOR DIESEL.</v>
          </cell>
          <cell r="C5808" t="str">
            <v>M</v>
          </cell>
          <cell r="D5808">
            <v>171.77</v>
          </cell>
        </row>
        <row r="5809">
          <cell r="A5809">
            <v>84133</v>
          </cell>
          <cell r="B5809" t="str">
            <v>SOLDA DE TOPO DESCENDENTE, EM CHAPA ACO CHANFR 3/8" ESP (P/ ASSENT TUB ULACAO OU PECA DE ACO) UTILIZANDO CONVERSOR DIESEL</v>
          </cell>
          <cell r="C5809" t="str">
            <v>M</v>
          </cell>
          <cell r="D5809">
            <v>258.85000000000002</v>
          </cell>
        </row>
        <row r="5810">
          <cell r="A5810">
            <v>84152</v>
          </cell>
          <cell r="B5810" t="str">
            <v>DEMOLICAO MANUAL CONCRETO ARMADO (PILAR / VIGA / LAJE) - INCL EMPILHAC AO LATERAL NO CANTEIRO</v>
          </cell>
          <cell r="C5810" t="str">
            <v>M3</v>
          </cell>
          <cell r="D5810">
            <v>265.27</v>
          </cell>
        </row>
        <row r="5811">
          <cell r="A5811">
            <v>84153</v>
          </cell>
          <cell r="B5811" t="str">
            <v>APARELHO DE APOIO NEOPRENE NAO FRETADO (1,4KG/DM3)</v>
          </cell>
          <cell r="C5811" t="str">
            <v>KG</v>
          </cell>
          <cell r="D5811">
            <v>40.6</v>
          </cell>
        </row>
        <row r="5812">
          <cell r="A5812">
            <v>84154</v>
          </cell>
          <cell r="B5812" t="str">
            <v>APARELHO APOIO NEOPRENE FRETADO</v>
          </cell>
          <cell r="C5812" t="str">
            <v>DM3</v>
          </cell>
          <cell r="D5812">
            <v>82.32</v>
          </cell>
        </row>
        <row r="5813">
          <cell r="A5813">
            <v>84161</v>
          </cell>
          <cell r="B5813" t="str">
            <v>SOLEIRA DE MARMORE BRANCO, LARGURA 15CM, ESPESSURA 3CM, ASSENTADA SOBR E ARGAMASSA TRACO 1:4 (CIMENTO E AREIA)</v>
          </cell>
          <cell r="C5813" t="str">
            <v>M</v>
          </cell>
          <cell r="D5813">
            <v>30.23</v>
          </cell>
        </row>
        <row r="5814">
          <cell r="A5814">
            <v>84162</v>
          </cell>
          <cell r="B5814" t="str">
            <v>RODAPE EM MADEIRA, ALTURA 7CM, FIXADO COM COLA</v>
          </cell>
          <cell r="C5814" t="str">
            <v>M</v>
          </cell>
          <cell r="D5814">
            <v>9.74</v>
          </cell>
        </row>
        <row r="5815">
          <cell r="A5815">
            <v>84167</v>
          </cell>
          <cell r="B5815" t="str">
            <v>RODAPE EM MARMORE BRANCO ASSENTADO COM ARGAMASSA TRACO 1:4 (CIMENTO E AREIA) ALTURA 7CM</v>
          </cell>
          <cell r="C5815" t="str">
            <v>M</v>
          </cell>
          <cell r="D5815">
            <v>20.94</v>
          </cell>
        </row>
        <row r="5816">
          <cell r="A5816">
            <v>84168</v>
          </cell>
          <cell r="B5816" t="str">
            <v>RODAPE EM ARDOSIA ASSENTADO COM ARGAMASSA TRACO 1:4 (CIMENTO E AREIA) ALTURA 10CM</v>
          </cell>
          <cell r="C5816" t="str">
            <v>M</v>
          </cell>
          <cell r="D5816">
            <v>35.28</v>
          </cell>
        </row>
        <row r="5817">
          <cell r="A5817">
            <v>84172</v>
          </cell>
          <cell r="B5817" t="str">
            <v>PISO CIMENTADO TRACO 1:3 (CIMENTO E AREIA) ACABAMENTO RUSTICO ESPESSUR A 2 CM COM JUNTAS PLASTICAS DE DILATACAO, PREPARO MANUAL DA ARGAMASSA</v>
          </cell>
          <cell r="C5817" t="str">
            <v>M2</v>
          </cell>
          <cell r="D5817">
            <v>46.53</v>
          </cell>
        </row>
        <row r="5818">
          <cell r="A5818">
            <v>84173</v>
          </cell>
          <cell r="B5818" t="str">
            <v>PISO CIMENTADO TRACO 1:3 (CIMENTO/AREIA) ACABAMENTO LISO ESPESSURA 2,0 CM PREPARO MANUAL DA ARGAMASSA INCLUSO ADITIVO IMPERMEABILIZANTE</v>
          </cell>
          <cell r="C5818" t="str">
            <v>M2</v>
          </cell>
          <cell r="D5818">
            <v>40.950000000000003</v>
          </cell>
        </row>
        <row r="5819">
          <cell r="A5819">
            <v>84174</v>
          </cell>
          <cell r="B5819" t="str">
            <v>PISO CIMENTADO TRACO 1:3 (CIMENTO E AREIA) COM ACABAMENTO LISO ESPESSU RA 3CM COM JUNTAS DE MADEIRA, PREPARO MANUAL DA ARGAMASSA INCLUSO ADIT IVO IMPERMEABILIZANTE</v>
          </cell>
          <cell r="C5819" t="str">
            <v>M2</v>
          </cell>
          <cell r="D5819">
            <v>58.36</v>
          </cell>
        </row>
        <row r="5820">
          <cell r="A5820">
            <v>84175</v>
          </cell>
          <cell r="B5820" t="str">
            <v>JUNTA 5X5CM COM ARGAMASSA TRACO 1:3 (CIMENTO E AREIA) PARA PISO EM PLA CAS</v>
          </cell>
          <cell r="C5820" t="str">
            <v>M</v>
          </cell>
          <cell r="D5820">
            <v>10.36</v>
          </cell>
        </row>
        <row r="5821">
          <cell r="A5821">
            <v>84176</v>
          </cell>
          <cell r="B5821" t="str">
            <v>JUNTA 2,5X2,5CM COM ARGAMASSA 1:1:3 IMPERMEABILIZANTE DE HIDRO-ASFALTO CIMENTO E AREIA PARA PISO EM PLACAS</v>
          </cell>
          <cell r="C5821" t="str">
            <v>M</v>
          </cell>
          <cell r="D5821">
            <v>17.45</v>
          </cell>
        </row>
        <row r="5822">
          <cell r="A5822">
            <v>84177</v>
          </cell>
          <cell r="B5822" t="str">
            <v>JUNTA GRAMADA 5CM DE LARGURA</v>
          </cell>
          <cell r="C5822" t="str">
            <v>M</v>
          </cell>
          <cell r="D5822">
            <v>11.52</v>
          </cell>
        </row>
        <row r="5823">
          <cell r="A5823">
            <v>84181</v>
          </cell>
          <cell r="B5823" t="str">
            <v>PISO EM TACO DE MADEIRA 7X21CM, FIXADO COM COLA BASE DE PVA</v>
          </cell>
          <cell r="C5823" t="str">
            <v>M2</v>
          </cell>
          <cell r="D5823">
            <v>62.68</v>
          </cell>
        </row>
        <row r="5824">
          <cell r="A5824">
            <v>84183</v>
          </cell>
          <cell r="B5824" t="str">
            <v>PISO EM PEDRA PORTUGUESA ASSENTADO SOBRE BASE DE AREIA, REJUNTADO COM CIMENTO COMUM</v>
          </cell>
          <cell r="C5824" t="str">
            <v>M2</v>
          </cell>
          <cell r="D5824">
            <v>291.52999999999997</v>
          </cell>
        </row>
        <row r="5825">
          <cell r="A5825">
            <v>84186</v>
          </cell>
          <cell r="B5825" t="str">
            <v>PISO DE BORRACHA CANELADA, ESPESSURA 3,5MM, FIXADO COM COLA</v>
          </cell>
          <cell r="C5825" t="str">
            <v>M2</v>
          </cell>
          <cell r="D5825">
            <v>64.8</v>
          </cell>
        </row>
        <row r="5826">
          <cell r="A5826">
            <v>84187</v>
          </cell>
          <cell r="B5826" t="str">
            <v>ASSENTAMENTO DE PISO DE BORRACHA PASTILHADA FIXADO COM COLA</v>
          </cell>
          <cell r="C5826" t="str">
            <v>M2</v>
          </cell>
          <cell r="D5826">
            <v>11.71</v>
          </cell>
        </row>
        <row r="5827">
          <cell r="A5827">
            <v>84188</v>
          </cell>
          <cell r="B5827" t="str">
            <v>TESTEIRA OU RODAPE VINILICO 6CM FIXADO COM COLA</v>
          </cell>
          <cell r="C5827" t="str">
            <v>M</v>
          </cell>
          <cell r="D5827">
            <v>17.22</v>
          </cell>
        </row>
        <row r="5828">
          <cell r="A5828">
            <v>84190</v>
          </cell>
          <cell r="B5828" t="str">
            <v>PISO GRANITO ASSENTADO SOBRE ARGAMASSA CIMENTO / CAL / AREIA TRACO 1:0 ,25:3 INCLUSIVE REJUNTE EM CIMENTO</v>
          </cell>
          <cell r="C5828" t="str">
            <v>M2</v>
          </cell>
          <cell r="D5828">
            <v>152.91999999999999</v>
          </cell>
        </row>
        <row r="5829">
          <cell r="A5829">
            <v>84191</v>
          </cell>
          <cell r="B5829" t="str">
            <v>PISO EM GRANILITE, MARMORITE OU GRANITINA ESPESSURA 8 MM, INCLUSO JUNT AS DE DILATACAO PLASTICAS</v>
          </cell>
          <cell r="C5829" t="str">
            <v>M2</v>
          </cell>
          <cell r="D5829">
            <v>102.01</v>
          </cell>
        </row>
        <row r="5830">
          <cell r="A5830">
            <v>84195</v>
          </cell>
          <cell r="B5830" t="str">
            <v>PISO MARMORE BRANCO ASSENTADO SOBRE ARGAMASSA TRACO 1:4 (CIMENTO/AREIA )</v>
          </cell>
          <cell r="C5830" t="str">
            <v>M2</v>
          </cell>
          <cell r="D5830">
            <v>137.25</v>
          </cell>
        </row>
        <row r="5831">
          <cell r="A5831">
            <v>84402</v>
          </cell>
          <cell r="B5831" t="str">
            <v>QUADRO DE DISTRIBUICAO DE ENERGIA P/ 6 DISJUNTORES TERMOMAGNETICOS MON OPOLARES SEM BARRAMENTO, DE EMBUTIR, EM CHAPA METALICA - FORNECIMENTO E INSTALACAO</v>
          </cell>
          <cell r="C5831" t="str">
            <v>UN</v>
          </cell>
          <cell r="D5831">
            <v>62.99</v>
          </cell>
        </row>
        <row r="5832">
          <cell r="A5832">
            <v>84645</v>
          </cell>
          <cell r="B5832" t="str">
            <v>VERNIZ SINTETICO BRILHANTE, 2 DEMAOS</v>
          </cell>
          <cell r="C5832" t="str">
            <v>M2</v>
          </cell>
          <cell r="D5832">
            <v>14.75</v>
          </cell>
        </row>
        <row r="5833">
          <cell r="A5833">
            <v>84647</v>
          </cell>
          <cell r="B5833" t="str">
            <v>PINTURA EPOXI INCLUSO EMASSAMENTO E FUNDO PREPARADOR</v>
          </cell>
          <cell r="C5833" t="str">
            <v>M2</v>
          </cell>
          <cell r="D5833">
            <v>115.16</v>
          </cell>
        </row>
        <row r="5834">
          <cell r="A5834">
            <v>84651</v>
          </cell>
          <cell r="B5834" t="str">
            <v>PINTURA COM TINTA IMPERMEAVEL MINERAL EM PO, DUAS DEMAOS</v>
          </cell>
          <cell r="C5834" t="str">
            <v>M2</v>
          </cell>
          <cell r="D5834">
            <v>7.84</v>
          </cell>
        </row>
        <row r="5835">
          <cell r="A5835">
            <v>84656</v>
          </cell>
          <cell r="B5835" t="str">
            <v>TRATAMENTO EM  CONCRETO COM ESTUQUE E LIXAMENTO</v>
          </cell>
          <cell r="C5835" t="str">
            <v>M2</v>
          </cell>
          <cell r="D5835">
            <v>26.7</v>
          </cell>
        </row>
        <row r="5836">
          <cell r="A5836">
            <v>84657</v>
          </cell>
          <cell r="B5836" t="str">
            <v>FUNDO SINTETICO NIVELADOR BRANCO</v>
          </cell>
          <cell r="C5836" t="str">
            <v>M2</v>
          </cell>
          <cell r="D5836">
            <v>8.9600000000000009</v>
          </cell>
        </row>
        <row r="5837">
          <cell r="A5837">
            <v>84659</v>
          </cell>
          <cell r="B5837" t="str">
            <v>PINTURA ESMALTE FOSCO EM MADEIRA, DUAS DEMAOS</v>
          </cell>
          <cell r="C5837" t="str">
            <v>M2</v>
          </cell>
          <cell r="D5837">
            <v>12.28</v>
          </cell>
        </row>
        <row r="5838">
          <cell r="A5838">
            <v>84660</v>
          </cell>
          <cell r="B5838" t="str">
            <v>FUNDO PREPARADOR PRIMER SINTETICO, PARA ESTRUTURA METALICA, UMA DEMÃO, ESPESSURA DE 25 MICRA</v>
          </cell>
          <cell r="C5838" t="str">
            <v>M2</v>
          </cell>
          <cell r="D5838">
            <v>5.54</v>
          </cell>
        </row>
        <row r="5839">
          <cell r="A5839">
            <v>84661</v>
          </cell>
          <cell r="B5839" t="str">
            <v>PINTURA COM TINTA PROTETORA ACABAMENTO ALUMINIO, UMA DEMAO SOBRE SUPER FCIE METALICA</v>
          </cell>
          <cell r="C5839" t="str">
            <v>M2</v>
          </cell>
          <cell r="D5839">
            <v>13.35</v>
          </cell>
        </row>
        <row r="5840">
          <cell r="A5840">
            <v>84662</v>
          </cell>
          <cell r="B5840" t="str">
            <v>PINTURA COM TINTA PROTETORA ACABAMENTO ALUMINIO, DUAS DEMAOS SOBRE SUP ERFICIE METALICA</v>
          </cell>
          <cell r="C5840" t="str">
            <v>M2</v>
          </cell>
          <cell r="D5840">
            <v>21.04</v>
          </cell>
        </row>
        <row r="5841">
          <cell r="A5841">
            <v>84663</v>
          </cell>
          <cell r="B5841" t="str">
            <v>APLICACAO DE VERNIZ POLIURETANO FOSCO SOBRE PISO DE PEDRAS DECORATIVAS , 3 DEMAOS</v>
          </cell>
          <cell r="C5841" t="str">
            <v>M2</v>
          </cell>
          <cell r="D5841">
            <v>18.649999999999999</v>
          </cell>
        </row>
        <row r="5842">
          <cell r="A5842">
            <v>84664</v>
          </cell>
          <cell r="B5842" t="str">
            <v>PINTURA IMUNIZANTE FUNGICIDA A BASE DE CARBOLINEUM, DUAS DEMAOS</v>
          </cell>
          <cell r="C5842" t="str">
            <v>M2</v>
          </cell>
          <cell r="D5842">
            <v>3.57</v>
          </cell>
        </row>
        <row r="5843">
          <cell r="A5843">
            <v>84665</v>
          </cell>
          <cell r="B5843" t="str">
            <v>PINTURA ACRILICA PARA SINALIZAÇÃO HORIZONTAL EM PISO CIMENTADO</v>
          </cell>
          <cell r="C5843" t="str">
            <v>M2</v>
          </cell>
          <cell r="D5843">
            <v>16.3</v>
          </cell>
        </row>
        <row r="5844">
          <cell r="A5844">
            <v>84666</v>
          </cell>
          <cell r="B5844" t="str">
            <v>POLIMENTO E ENCERAMENTO DE PISO EM MADEIRA</v>
          </cell>
          <cell r="C5844" t="str">
            <v>M2</v>
          </cell>
          <cell r="D5844">
            <v>18.239999999999998</v>
          </cell>
        </row>
        <row r="5845">
          <cell r="A5845">
            <v>84676</v>
          </cell>
          <cell r="B5845" t="str">
            <v>QUADRO DE DISTRIBUICAO PARA TELEFONE N.5, 80X80X12CM EM CHAPA METALICA , SEM ACESSORIOS, PADRAO TELEBRAS, FORNECIMENTO E INSTALACAO</v>
          </cell>
          <cell r="C5845" t="str">
            <v>UN</v>
          </cell>
          <cell r="D5845">
            <v>391.7</v>
          </cell>
        </row>
        <row r="5846">
          <cell r="A5846">
            <v>84677</v>
          </cell>
          <cell r="B5846" t="str">
            <v>VERNIZ SINTETICO BRILHANTE EM CONCRETO OU TIJOLO, DUAS DEMAOS</v>
          </cell>
          <cell r="C5846" t="str">
            <v>M2</v>
          </cell>
          <cell r="D5846">
            <v>9.08</v>
          </cell>
        </row>
        <row r="5847">
          <cell r="A5847">
            <v>84678</v>
          </cell>
          <cell r="B5847" t="str">
            <v>VERNIZ POLIURETANO BRILHANTE EM CONCRETO OU TIJOLO, TRES DEMAOS</v>
          </cell>
          <cell r="C5847" t="str">
            <v>M2</v>
          </cell>
          <cell r="D5847">
            <v>15.47</v>
          </cell>
        </row>
        <row r="5848">
          <cell r="A5848">
            <v>84679</v>
          </cell>
          <cell r="B5848" t="str">
            <v>PINTURA IMUNIZANTE PARA MADEIRA, DUAS DEMAOS</v>
          </cell>
          <cell r="C5848" t="str">
            <v>M2</v>
          </cell>
          <cell r="D5848">
            <v>15.34</v>
          </cell>
        </row>
        <row r="5849">
          <cell r="A5849">
            <v>84796</v>
          </cell>
          <cell r="B5849" t="str">
            <v>TAMPAO FOFO P/ CAIXA R2 PADRAO TELEBRAS COMPLETO - FORNECIMENTO E INST ALACAO</v>
          </cell>
          <cell r="C5849" t="str">
            <v>UN</v>
          </cell>
          <cell r="D5849">
            <v>490.1</v>
          </cell>
        </row>
        <row r="5850">
          <cell r="A5850">
            <v>84798</v>
          </cell>
          <cell r="B5850" t="str">
            <v>TAMPAO FOFO P/ CAIXA R1 PADRAO TELEBRAS COMPLETO - FORNECIMENTO E INST ALACAO</v>
          </cell>
          <cell r="C5850" t="str">
            <v>UN</v>
          </cell>
          <cell r="D5850">
            <v>219.36</v>
          </cell>
        </row>
        <row r="5851">
          <cell r="A5851">
            <v>84844</v>
          </cell>
          <cell r="B5851" t="str">
            <v>JANELA DE MADEIRA TIPO GUILHOTINA, DE ABRIR , INCLUSAS GUARNICOES SEM FERRAGENS</v>
          </cell>
          <cell r="C5851" t="str">
            <v>M2</v>
          </cell>
          <cell r="D5851">
            <v>612.11</v>
          </cell>
        </row>
        <row r="5852">
          <cell r="A5852">
            <v>84845</v>
          </cell>
          <cell r="B5852" t="str">
            <v>JANELA DE MADEIRA TIPO VENEZIANA. DE ABRIR, INCLUSAS GUARNICOES E FERR AGENS</v>
          </cell>
          <cell r="C5852" t="str">
            <v>M2</v>
          </cell>
          <cell r="D5852">
            <v>521.09</v>
          </cell>
        </row>
        <row r="5853">
          <cell r="A5853">
            <v>84846</v>
          </cell>
          <cell r="B5853" t="str">
            <v>JANELA DE MADEIRA TIPO VENEZIANA/VIDRO, DE ABRIR, INCLUSAS GUARNICOES SEM FERRAGENS</v>
          </cell>
          <cell r="C5853" t="str">
            <v>M2</v>
          </cell>
          <cell r="D5853">
            <v>718.42</v>
          </cell>
        </row>
        <row r="5854">
          <cell r="A5854">
            <v>84847</v>
          </cell>
          <cell r="B5854" t="str">
            <v>JANELA DE MADEIRA ALMOFADADA, DE ABRIR, INCLUSAS GUARNICOES SEM FERRAG ENS</v>
          </cell>
          <cell r="C5854" t="str">
            <v>M2</v>
          </cell>
          <cell r="D5854">
            <v>581.25</v>
          </cell>
        </row>
        <row r="5855">
          <cell r="A5855">
            <v>84848</v>
          </cell>
          <cell r="B5855" t="str">
            <v>JANELA DE MADEIRA TIPO VENEZIANA/GUILHOTINA, DE ABRIR, INCLUSAS GUARNI COES SEM FERRAGENS</v>
          </cell>
          <cell r="C5855" t="str">
            <v>M2</v>
          </cell>
          <cell r="D5855">
            <v>422.19</v>
          </cell>
        </row>
        <row r="5856">
          <cell r="A5856">
            <v>84849</v>
          </cell>
          <cell r="B5856" t="str">
            <v>CAIXA MADEIRA 57X43CM COM GUARNICAO 13CM P/ FECHAMENTO DE AR CONDICION AL</v>
          </cell>
          <cell r="C5856" t="str">
            <v>UN</v>
          </cell>
          <cell r="D5856">
            <v>75.489999999999995</v>
          </cell>
        </row>
        <row r="5857">
          <cell r="A5857">
            <v>84854</v>
          </cell>
          <cell r="B5857" t="str">
            <v>BATENTE FERRO 1X1/8"</v>
          </cell>
          <cell r="C5857" t="str">
            <v>M</v>
          </cell>
          <cell r="D5857">
            <v>27.68</v>
          </cell>
        </row>
        <row r="5858">
          <cell r="A5858">
            <v>84862</v>
          </cell>
          <cell r="B5858" t="str">
            <v>GUARDA-CORPO COM CORRIMAO EM TUBO DE ACO GALVANIZADO 1 1/2"</v>
          </cell>
          <cell r="C5858" t="str">
            <v>M</v>
          </cell>
          <cell r="D5858">
            <v>190.8</v>
          </cell>
        </row>
        <row r="5859">
          <cell r="A5859">
            <v>84863</v>
          </cell>
          <cell r="B5859" t="str">
            <v>GUARDA-CORPO COM CORRIMAO EM TUBO DE ACO GALVANIZADO 3/4"</v>
          </cell>
          <cell r="C5859" t="str">
            <v>M</v>
          </cell>
          <cell r="D5859">
            <v>92.71</v>
          </cell>
        </row>
        <row r="5860">
          <cell r="A5860">
            <v>84874</v>
          </cell>
          <cell r="B5860" t="str">
            <v>ALCAPAO EM COMPENSADO DE MADEIRA CEDRO/VIROLA, 60X60X2CM, COM MARCO 7X 3CM, ALIZAR DE 2A, DOBRADICAS EM LATAO CROMADO E TARJETA CROMADA</v>
          </cell>
          <cell r="C5860" t="str">
            <v>UN</v>
          </cell>
          <cell r="D5860">
            <v>137.46</v>
          </cell>
        </row>
        <row r="5861">
          <cell r="A5861">
            <v>84876</v>
          </cell>
          <cell r="B5861" t="str">
            <v>PORTA MADEIRA 1A CORRER P/VIDRO 30MM/ GUARNICAO 15CM/ALIZAR</v>
          </cell>
          <cell r="C5861" t="str">
            <v>M2</v>
          </cell>
          <cell r="D5861">
            <v>543.55999999999995</v>
          </cell>
        </row>
        <row r="5862">
          <cell r="A5862">
            <v>84885</v>
          </cell>
          <cell r="B5862" t="str">
            <v>JOGO DE FERRAGENS CROMADAS PARA PORTA DE VIDRO TEMPERADO, UMA FOLHA CO MPOSTO DE DOBRADICAS SUPERIOR E INFERIOR, TRINCO, FECHADURA, CONTRA FE CHADURA COM CAPUCHINHO SEM MOLA E PUXADOR</v>
          </cell>
          <cell r="C5862" t="str">
            <v>UN</v>
          </cell>
          <cell r="D5862">
            <v>557.07000000000005</v>
          </cell>
        </row>
        <row r="5863">
          <cell r="A5863">
            <v>84886</v>
          </cell>
          <cell r="B5863" t="str">
            <v>MOLA HIDRAULICA DE PISO PARA PORTA DE VIDRO TEMPERADO</v>
          </cell>
          <cell r="C5863" t="str">
            <v>UN</v>
          </cell>
          <cell r="D5863">
            <v>1038.49</v>
          </cell>
        </row>
        <row r="5864">
          <cell r="A5864">
            <v>84889</v>
          </cell>
          <cell r="B5864" t="str">
            <v>PUXADOR CENTRAL PARA ESQUADRIA DE ALUMINIO</v>
          </cell>
          <cell r="C5864" t="str">
            <v>UN</v>
          </cell>
          <cell r="D5864">
            <v>16.28</v>
          </cell>
        </row>
        <row r="5865">
          <cell r="A5865">
            <v>84891</v>
          </cell>
          <cell r="B5865" t="str">
            <v>CREMONA EM LATAO CROMADO OU POLIDO, COMPLETA, COM VARA H=1,50M</v>
          </cell>
          <cell r="C5865" t="str">
            <v>UN</v>
          </cell>
          <cell r="D5865">
            <v>162.66</v>
          </cell>
        </row>
        <row r="5866">
          <cell r="A5866">
            <v>84950</v>
          </cell>
          <cell r="B5866" t="str">
            <v>FECHO EMBUTIR TIPO UNHA 40CM C/COLOCACAO</v>
          </cell>
          <cell r="C5866" t="str">
            <v>UN</v>
          </cell>
          <cell r="D5866">
            <v>43.38</v>
          </cell>
        </row>
        <row r="5867">
          <cell r="A5867">
            <v>84952</v>
          </cell>
          <cell r="B5867" t="str">
            <v>FECHO EMBUTIR TIPO UNHA 22CM C/COLOCACAO</v>
          </cell>
          <cell r="C5867" t="str">
            <v>UN</v>
          </cell>
          <cell r="D5867">
            <v>32.409999999999997</v>
          </cell>
        </row>
        <row r="5868">
          <cell r="A5868">
            <v>84957</v>
          </cell>
          <cell r="B5868" t="str">
            <v>VIDRO LISO COMUM TRANSPARENTE, ESPESSURA 5MM</v>
          </cell>
          <cell r="C5868" t="str">
            <v>M2</v>
          </cell>
          <cell r="D5868">
            <v>173.36</v>
          </cell>
        </row>
        <row r="5869">
          <cell r="A5869">
            <v>84959</v>
          </cell>
          <cell r="B5869" t="str">
            <v>VIDRO LISO COMUM TRANSPARENTE, ESPESSURA 6MM</v>
          </cell>
          <cell r="C5869" t="str">
            <v>M2</v>
          </cell>
          <cell r="D5869">
            <v>203.36</v>
          </cell>
        </row>
        <row r="5870">
          <cell r="A5870">
            <v>85001</v>
          </cell>
          <cell r="B5870" t="str">
            <v>VIDRO LISO FUME, ESPESSURA 4MM</v>
          </cell>
          <cell r="C5870" t="str">
            <v>M2</v>
          </cell>
          <cell r="D5870">
            <v>193.36</v>
          </cell>
        </row>
        <row r="5871">
          <cell r="A5871">
            <v>85002</v>
          </cell>
          <cell r="B5871" t="str">
            <v>VIDRO LISO FUME, ESPESSURA 6MM</v>
          </cell>
          <cell r="C5871" t="str">
            <v>M2</v>
          </cell>
          <cell r="D5871">
            <v>273.36</v>
          </cell>
        </row>
        <row r="5872">
          <cell r="A5872">
            <v>85004</v>
          </cell>
          <cell r="B5872" t="str">
            <v>VIDRO FANTASIA MARTELADO 4MM</v>
          </cell>
          <cell r="C5872" t="str">
            <v>M2</v>
          </cell>
          <cell r="D5872">
            <v>133.36000000000001</v>
          </cell>
        </row>
        <row r="5873">
          <cell r="A5873">
            <v>85005</v>
          </cell>
          <cell r="B5873" t="str">
            <v>ESPELHO CRISTAL, ESPESSURA 4MM, COM PARAFUSOS DE FIXACAO, SEM MOLDURA</v>
          </cell>
          <cell r="C5873" t="str">
            <v>M2</v>
          </cell>
          <cell r="D5873">
            <v>387.83</v>
          </cell>
        </row>
        <row r="5874">
          <cell r="A5874">
            <v>85010</v>
          </cell>
          <cell r="B5874" t="str">
            <v>CAIXILHO FIXO, DE ALUMINIO, PARA VIDRO</v>
          </cell>
          <cell r="C5874" t="str">
            <v>M2</v>
          </cell>
          <cell r="D5874">
            <v>757.26</v>
          </cell>
        </row>
        <row r="5875">
          <cell r="A5875">
            <v>85014</v>
          </cell>
          <cell r="B5875" t="str">
            <v>CAIXILHO FIXO, DE ALUMINIO, COM TELA DE METAL FIO 12 MALHA 3X3CM</v>
          </cell>
          <cell r="C5875" t="str">
            <v>M2</v>
          </cell>
          <cell r="D5875">
            <v>856.94</v>
          </cell>
        </row>
        <row r="5876">
          <cell r="A5876">
            <v>85015</v>
          </cell>
          <cell r="B5876" t="str">
            <v>CANTONEIRA DE MADEIRA 3,0X3,0X1,0CM</v>
          </cell>
          <cell r="C5876" t="str">
            <v>M</v>
          </cell>
          <cell r="D5876">
            <v>17.64</v>
          </cell>
        </row>
        <row r="5877">
          <cell r="A5877">
            <v>85016</v>
          </cell>
          <cell r="B5877" t="str">
            <v>CANTONEIRA DE MADEIRA COM LAMINADO MELAMINICO FOSCO 3,0X3,0X1,0CM</v>
          </cell>
          <cell r="C5877" t="str">
            <v>M</v>
          </cell>
          <cell r="D5877">
            <v>21.83</v>
          </cell>
        </row>
        <row r="5878">
          <cell r="A5878">
            <v>85096</v>
          </cell>
          <cell r="B5878" t="str">
            <v>GRADIL DE ALUMINIO ANODIZADO TIPO BARRA CHATA</v>
          </cell>
          <cell r="C5878" t="str">
            <v>M2</v>
          </cell>
          <cell r="D5878">
            <v>453.09</v>
          </cell>
        </row>
        <row r="5879">
          <cell r="A5879">
            <v>85117</v>
          </cell>
          <cell r="B5879" t="str">
            <v>VALVULA DE RETENCAO VERTICAL BRONZE (PN-16) 1/2" 200 PSI - EXTREMIDADE COM ROSCA - FORNECIMENTO E INSTALACAO</v>
          </cell>
          <cell r="C5879" t="str">
            <v>UN</v>
          </cell>
          <cell r="D5879">
            <v>38.979999999999997</v>
          </cell>
        </row>
        <row r="5880">
          <cell r="A5880">
            <v>85120</v>
          </cell>
          <cell r="B5880" t="str">
            <v>MANOMETRO 0 A 200 PSI (0 A 14 KGF/CM2), D = 50MM - FORNECIMENTO E COLO CACAO</v>
          </cell>
          <cell r="C5880" t="str">
            <v>UN</v>
          </cell>
          <cell r="D5880">
            <v>71.27</v>
          </cell>
        </row>
        <row r="5881">
          <cell r="A5881">
            <v>85171</v>
          </cell>
          <cell r="B5881" t="str">
            <v>RECOMPOSICAO PARCIAL DO ARAME FARPADO Nº 14 CLASSE 250, FIXADO EM CERC A COM MOURÕES DE CONCRETO, RETO, 15X15CM</v>
          </cell>
          <cell r="C5881" t="str">
            <v>M</v>
          </cell>
          <cell r="D5881">
            <v>3.25</v>
          </cell>
        </row>
        <row r="5882">
          <cell r="A5882">
            <v>85172</v>
          </cell>
          <cell r="B5882" t="str">
            <v>ALAMBRADO EM MOUROES DE CONCRETO "T", ALTURA LIVRE 2M, ESPACADOS A CAD A 2M, COM TELA DE ARAME GALVANIZADO, FIO 14 BWG E MALHA QUADRADA 5X5CM</v>
          </cell>
          <cell r="C5882" t="str">
            <v>M</v>
          </cell>
          <cell r="D5882">
            <v>94.68</v>
          </cell>
        </row>
        <row r="5883">
          <cell r="A5883">
            <v>85178</v>
          </cell>
          <cell r="B5883" t="str">
            <v>PLANTIO DE ARBUSTO COM ALTURA 50 A 100CM, EM CAVA DE 60X60X60CM</v>
          </cell>
          <cell r="C5883" t="str">
            <v>UN</v>
          </cell>
          <cell r="D5883">
            <v>96.77</v>
          </cell>
        </row>
        <row r="5884">
          <cell r="A5884">
            <v>85179</v>
          </cell>
          <cell r="B5884" t="str">
            <v>PLANTIO DE GRAMA SAO CARLOS EM LEIVAS</v>
          </cell>
          <cell r="C5884" t="str">
            <v>M2</v>
          </cell>
          <cell r="D5884">
            <v>10.83</v>
          </cell>
        </row>
        <row r="5885">
          <cell r="A5885">
            <v>85180</v>
          </cell>
          <cell r="B5885" t="str">
            <v>PLANTIO DE GRAMA ESMERALDA EM ROLO</v>
          </cell>
          <cell r="C5885" t="str">
            <v>M2</v>
          </cell>
          <cell r="D5885">
            <v>10.83</v>
          </cell>
        </row>
        <row r="5886">
          <cell r="A5886">
            <v>85182</v>
          </cell>
          <cell r="B5886" t="str">
            <v>REVOLVIMENTO E DESTORROAMENTO MANUAL DE SUPERFÍCIE GRAMADA COM PROFUND IDADE ATÉ 20CM</v>
          </cell>
          <cell r="C5886" t="str">
            <v>M2</v>
          </cell>
          <cell r="D5886">
            <v>2.2200000000000002</v>
          </cell>
        </row>
        <row r="5887">
          <cell r="A5887">
            <v>85183</v>
          </cell>
          <cell r="B5887" t="str">
            <v>REVOLVIMENTO MANUAL DE SOLO, PROFUNDIDADE ATÉ 20CM</v>
          </cell>
          <cell r="C5887" t="str">
            <v>M2</v>
          </cell>
          <cell r="D5887">
            <v>2.08</v>
          </cell>
        </row>
        <row r="5888">
          <cell r="A5888">
            <v>85184</v>
          </cell>
          <cell r="B5888" t="str">
            <v>RETIRADA DE GRAMA EM PLACAS</v>
          </cell>
          <cell r="C5888" t="str">
            <v>M2</v>
          </cell>
          <cell r="D5888">
            <v>3.47</v>
          </cell>
        </row>
        <row r="5889">
          <cell r="A5889">
            <v>85185</v>
          </cell>
          <cell r="B5889" t="str">
            <v>PODA E LIMPEZA DE ARBUSTO TIPO CERCA VIVA</v>
          </cell>
          <cell r="C5889" t="str">
            <v>M2</v>
          </cell>
          <cell r="D5889">
            <v>3.48</v>
          </cell>
        </row>
        <row r="5890">
          <cell r="A5890">
            <v>85186</v>
          </cell>
          <cell r="B5890" t="str">
            <v>PODA DE ARVORES, COM LIMPEZA DE GALHOS SECOS E RETIRADA DE PARASITAS, INCLUINDO REMOCAO DE ENTULHO</v>
          </cell>
          <cell r="C5890" t="str">
            <v>UN</v>
          </cell>
          <cell r="D5890">
            <v>73.12</v>
          </cell>
        </row>
        <row r="5891">
          <cell r="A5891">
            <v>85188</v>
          </cell>
          <cell r="B5891" t="str">
            <v>PORTAO EM TUBO DE ACO GALVANIZADO DIN 2440/NBR 5580, PAINEL UNICO, DIM ENSOES 1,0X1,6M, INCLUSIVE CADEADO</v>
          </cell>
          <cell r="C5891" t="str">
            <v>UN</v>
          </cell>
          <cell r="D5891">
            <v>494.8</v>
          </cell>
        </row>
        <row r="5892">
          <cell r="A5892">
            <v>85189</v>
          </cell>
          <cell r="B5892" t="str">
            <v>PORTAO EM TUBO DE ACO GALVANIZADO DIN 2440/NBR 5580, PAINEL UNICO, DIM ENSOES 4,0X1,2M, INCLUSIVE CADEADO</v>
          </cell>
          <cell r="C5892" t="str">
            <v>UN</v>
          </cell>
          <cell r="D5892">
            <v>977.53</v>
          </cell>
        </row>
        <row r="5893">
          <cell r="A5893">
            <v>85195</v>
          </cell>
          <cell r="B5893" t="str">
            <v>CHAVE DE BOIA AUTOMÁTICA</v>
          </cell>
          <cell r="C5893" t="str">
            <v>UN</v>
          </cell>
          <cell r="D5893">
            <v>58.06</v>
          </cell>
        </row>
        <row r="5894">
          <cell r="A5894">
            <v>85233</v>
          </cell>
          <cell r="B5894" t="str">
            <v>ESCADA EM CONCRETO ARMADO, FCK = 15 MPA, MOLDADA IN LOCO</v>
          </cell>
          <cell r="C5894" t="str">
            <v>M3</v>
          </cell>
          <cell r="D5894">
            <v>1969.71</v>
          </cell>
        </row>
        <row r="5895">
          <cell r="A5895">
            <v>85323</v>
          </cell>
          <cell r="B5895" t="str">
            <v>LOCACAO E NIVELAMENTO DE EMISSARIO/REDE COLETORA COM AUXILIO DE EQUIPA MENTO TOPOGRAFICO</v>
          </cell>
          <cell r="C5895" t="str">
            <v>M</v>
          </cell>
          <cell r="D5895">
            <v>1.43</v>
          </cell>
        </row>
        <row r="5896">
          <cell r="A5896">
            <v>85331</v>
          </cell>
          <cell r="B5896" t="str">
            <v>CORTE DE CAPOEIRA FINA A FOICE</v>
          </cell>
          <cell r="C5896" t="str">
            <v>M2</v>
          </cell>
          <cell r="D5896">
            <v>1.07</v>
          </cell>
        </row>
        <row r="5897">
          <cell r="A5897">
            <v>85332</v>
          </cell>
          <cell r="B5897" t="str">
            <v>RETIRADA DE APARELHOS DE ILUMINACAO C/ REAPROVEITAMENTO DE LAMPADAS</v>
          </cell>
          <cell r="C5897" t="str">
            <v>UN</v>
          </cell>
          <cell r="D5897">
            <v>4.42</v>
          </cell>
        </row>
        <row r="5898">
          <cell r="A5898">
            <v>85333</v>
          </cell>
          <cell r="B5898" t="str">
            <v>RETIRADA DE APARELHOS SANITARIOS</v>
          </cell>
          <cell r="C5898" t="str">
            <v>UN</v>
          </cell>
          <cell r="D5898">
            <v>15.69</v>
          </cell>
        </row>
        <row r="5899">
          <cell r="A5899">
            <v>85334</v>
          </cell>
          <cell r="B5899" t="str">
            <v>RETIRADA DE ESQUADRIAS METALICAS</v>
          </cell>
          <cell r="C5899" t="str">
            <v>M2</v>
          </cell>
          <cell r="D5899">
            <v>13.89</v>
          </cell>
        </row>
        <row r="5900">
          <cell r="A5900">
            <v>85335</v>
          </cell>
          <cell r="B5900" t="str">
            <v>RETIRADA DE MEIO FIO C/ EMPILHAMENTO E S/ REMOCAO</v>
          </cell>
          <cell r="C5900" t="str">
            <v>M</v>
          </cell>
          <cell r="D5900">
            <v>6.5</v>
          </cell>
        </row>
        <row r="5901">
          <cell r="A5901">
            <v>85336</v>
          </cell>
          <cell r="B5901" t="str">
            <v>RETIRADA DE TUBULACAO DE FERRO GALVANIZADO S/ ESCAVACAO OU RASGO EM AL VENARIA</v>
          </cell>
          <cell r="C5901" t="str">
            <v>M</v>
          </cell>
          <cell r="D5901">
            <v>4.37</v>
          </cell>
        </row>
        <row r="5902">
          <cell r="A5902">
            <v>85362</v>
          </cell>
          <cell r="B5902" t="str">
            <v>DEMOLICAO DE DIVISORIAS EM PLACAS DE MARMORITE OU DE CONCRETO</v>
          </cell>
          <cell r="C5902" t="str">
            <v>M2</v>
          </cell>
          <cell r="D5902">
            <v>11.11</v>
          </cell>
        </row>
        <row r="5903">
          <cell r="A5903">
            <v>85364</v>
          </cell>
          <cell r="B5903" t="str">
            <v>DEMOLICAO MANUAL DE ESTRUTURA DE CONCRETO ARMADO</v>
          </cell>
          <cell r="C5903" t="str">
            <v>M3</v>
          </cell>
          <cell r="D5903">
            <v>202.85</v>
          </cell>
        </row>
        <row r="5904">
          <cell r="A5904">
            <v>85366</v>
          </cell>
          <cell r="B5904" t="str">
            <v>DEMOLICAO MANUAL DE PAVIMENTACAO EM CONCRETO ASFALTICO, ESPESSURA 5CM</v>
          </cell>
          <cell r="C5904" t="str">
            <v>M2</v>
          </cell>
          <cell r="D5904">
            <v>18.059999999999999</v>
          </cell>
        </row>
        <row r="5905">
          <cell r="A5905">
            <v>85369</v>
          </cell>
          <cell r="B5905" t="str">
            <v>REMOCAO DE FORRO DE MADEIRA (LAMBRI) C/ REAPROVEITAMENTO</v>
          </cell>
          <cell r="C5905" t="str">
            <v>M2</v>
          </cell>
          <cell r="D5905">
            <v>31.18</v>
          </cell>
        </row>
        <row r="5906">
          <cell r="A5906">
            <v>85370</v>
          </cell>
          <cell r="B5906" t="str">
            <v>DEMOLICAO MANUAL DE LAJE PREMOLDADA COM TRANSPORTE E CARGA EM CAMINHAO BASCULANTE</v>
          </cell>
          <cell r="C5906" t="str">
            <v>M3</v>
          </cell>
          <cell r="D5906">
            <v>213.27</v>
          </cell>
        </row>
        <row r="5907">
          <cell r="A5907">
            <v>85371</v>
          </cell>
          <cell r="B5907" t="str">
            <v>REMOCAO DE PISO EM CARPETE</v>
          </cell>
          <cell r="C5907" t="str">
            <v>M2</v>
          </cell>
          <cell r="D5907">
            <v>2.56</v>
          </cell>
        </row>
        <row r="5908">
          <cell r="A5908">
            <v>85372</v>
          </cell>
          <cell r="B5908" t="str">
            <v>DEMOLICAO DE FORRO DE GESSO</v>
          </cell>
          <cell r="C5908" t="str">
            <v>M2</v>
          </cell>
          <cell r="D5908">
            <v>2.08</v>
          </cell>
        </row>
        <row r="5909">
          <cell r="A5909">
            <v>85374</v>
          </cell>
          <cell r="B5909" t="str">
            <v>REMOCAO DE DISPOSITIVOS PARA FUNCIONAMENTO DE APARELHOS SANITARIOS</v>
          </cell>
          <cell r="C5909" t="str">
            <v>UN</v>
          </cell>
          <cell r="D5909">
            <v>9.26</v>
          </cell>
        </row>
        <row r="5910">
          <cell r="A5910">
            <v>85375</v>
          </cell>
          <cell r="B5910" t="str">
            <v>REMOCAO DE BLOKRET COM EMPILHAMENTO</v>
          </cell>
          <cell r="C5910" t="str">
            <v>M2</v>
          </cell>
          <cell r="D5910">
            <v>10.92</v>
          </cell>
        </row>
        <row r="5911">
          <cell r="A5911">
            <v>85376</v>
          </cell>
          <cell r="B5911" t="str">
            <v>DEMOLICAO DE PISO VINILICO</v>
          </cell>
          <cell r="C5911" t="str">
            <v>M2</v>
          </cell>
          <cell r="D5911">
            <v>4.68</v>
          </cell>
        </row>
        <row r="5912">
          <cell r="A5912">
            <v>85383</v>
          </cell>
          <cell r="B5912" t="str">
            <v>REMOCAO DE CALHAS E CONDUTORES DE AGUAS PLUVIAIS</v>
          </cell>
          <cell r="C5912" t="str">
            <v>M</v>
          </cell>
          <cell r="D5912">
            <v>2.77</v>
          </cell>
        </row>
        <row r="5913">
          <cell r="A5913">
            <v>85389</v>
          </cell>
          <cell r="B5913" t="str">
            <v>REMOCAO TUBULACAO FF C/ DN 400 A 600MM EXCLUINDO ESCAVACAO/REATERRO</v>
          </cell>
          <cell r="C5913" t="str">
            <v>M</v>
          </cell>
          <cell r="D5913">
            <v>67.48</v>
          </cell>
        </row>
        <row r="5914">
          <cell r="A5914">
            <v>85390</v>
          </cell>
          <cell r="B5914" t="str">
            <v>REMOCAO TUBULACAO FF C/ DN 50 A 300MM EXCLUINDO ESCAVACAO/REATERRO</v>
          </cell>
          <cell r="C5914" t="str">
            <v>M</v>
          </cell>
          <cell r="D5914">
            <v>33.58</v>
          </cell>
        </row>
        <row r="5915">
          <cell r="A5915">
            <v>85392</v>
          </cell>
          <cell r="B5915" t="str">
            <v>REMOCAO TUBULACAO FF C/ DN 700 A 1200MM EXCLUINDO ESCAVACAO/REATERRO</v>
          </cell>
          <cell r="C5915" t="str">
            <v>M</v>
          </cell>
          <cell r="D5915">
            <v>164.78</v>
          </cell>
        </row>
        <row r="5916">
          <cell r="A5916">
            <v>85406</v>
          </cell>
          <cell r="B5916" t="str">
            <v>REMOCAO DE AZULEJO E SUBSTRATO DE ADERENCIA EM ARGAMASSA</v>
          </cell>
          <cell r="C5916" t="str">
            <v>M2</v>
          </cell>
          <cell r="D5916">
            <v>39.01</v>
          </cell>
        </row>
        <row r="5917">
          <cell r="A5917">
            <v>85407</v>
          </cell>
          <cell r="B5917" t="str">
            <v>REMOCAO DE FIACAO ELETRICA</v>
          </cell>
          <cell r="C5917" t="str">
            <v>M</v>
          </cell>
          <cell r="D5917">
            <v>8.07</v>
          </cell>
        </row>
        <row r="5918">
          <cell r="A5918">
            <v>85408</v>
          </cell>
          <cell r="B5918" t="str">
            <v>REMOCAO DE PEITORIL EM MARMORE OU GRANITO</v>
          </cell>
          <cell r="C5918" t="str">
            <v>M2</v>
          </cell>
          <cell r="D5918">
            <v>28.08</v>
          </cell>
        </row>
        <row r="5919">
          <cell r="A5919">
            <v>85409</v>
          </cell>
          <cell r="B5919" t="str">
            <v>REMOCAO DE PISO EM PLACAS DE BORRACHA COLADA</v>
          </cell>
          <cell r="C5919" t="str">
            <v>M2</v>
          </cell>
          <cell r="D5919">
            <v>5.71</v>
          </cell>
        </row>
        <row r="5920">
          <cell r="A5920">
            <v>85411</v>
          </cell>
          <cell r="B5920" t="str">
            <v>REMOCAO DE RODAPE CERAMICO</v>
          </cell>
          <cell r="C5920" t="str">
            <v>M</v>
          </cell>
          <cell r="D5920">
            <v>2.92</v>
          </cell>
        </row>
        <row r="5921">
          <cell r="A5921">
            <v>85415</v>
          </cell>
          <cell r="B5921" t="str">
            <v>REMOCAO DE DISPOSITIVOS PARA FUNCIONAMENTO DE PIA DE COZINHA</v>
          </cell>
          <cell r="C5921" t="str">
            <v>UN</v>
          </cell>
          <cell r="D5921">
            <v>7.94</v>
          </cell>
        </row>
        <row r="5922">
          <cell r="A5922">
            <v>85416</v>
          </cell>
          <cell r="B5922" t="str">
            <v>REMOCAO DE TOMADAS OU INTERRUPTORES ELETRICOS</v>
          </cell>
          <cell r="C5922" t="str">
            <v>UN</v>
          </cell>
          <cell r="D5922">
            <v>11.09</v>
          </cell>
        </row>
        <row r="5923">
          <cell r="A5923">
            <v>85417</v>
          </cell>
          <cell r="B5923" t="str">
            <v>RETIRADA DE TUBULACAO HIDROSSANITARIA APARENTE COM CONEXOES, Ø 1/2" A 2"</v>
          </cell>
          <cell r="C5923" t="str">
            <v>M</v>
          </cell>
          <cell r="D5923">
            <v>3.19</v>
          </cell>
        </row>
        <row r="5924">
          <cell r="A5924">
            <v>85418</v>
          </cell>
          <cell r="B5924" t="str">
            <v>RETIRADA DE TUBULACAO HIDROSSANITARIA EMBUTIDA COM CONEXOES Ø 1/2" A 2 "</v>
          </cell>
          <cell r="C5924" t="str">
            <v>M</v>
          </cell>
          <cell r="D5924">
            <v>6.35</v>
          </cell>
        </row>
        <row r="5925">
          <cell r="A5925">
            <v>85419</v>
          </cell>
          <cell r="B5925" t="str">
            <v>RETIRADA DE TUBULACAO HIDROSSANITARIA APARENTE COM CONEXOES, Ø 2 1/2" A 4"</v>
          </cell>
          <cell r="C5925" t="str">
            <v>M</v>
          </cell>
          <cell r="D5925">
            <v>3.97</v>
          </cell>
        </row>
        <row r="5926">
          <cell r="A5926">
            <v>85420</v>
          </cell>
          <cell r="B5926" t="str">
            <v>RETIRADA DE TUBULACAO HIDROSSANITARIA EMBUTIDA COM CONEXOES, Ø 2 1/2" A 4"</v>
          </cell>
          <cell r="C5926" t="str">
            <v>M</v>
          </cell>
          <cell r="D5926">
            <v>9.5299999999999994</v>
          </cell>
        </row>
        <row r="5927">
          <cell r="A5927">
            <v>85421</v>
          </cell>
          <cell r="B5927" t="str">
            <v>REMOCAO DE VIDRO COMUM</v>
          </cell>
          <cell r="C5927" t="str">
            <v>M2</v>
          </cell>
          <cell r="D5927">
            <v>10.44</v>
          </cell>
        </row>
        <row r="5928">
          <cell r="A5928">
            <v>85422</v>
          </cell>
          <cell r="B5928" t="str">
            <v>PREPARO MANUAL DE TERRENO S/ RASPAGEM SUPERFICIAL</v>
          </cell>
          <cell r="C5928" t="str">
            <v>M2</v>
          </cell>
          <cell r="D5928">
            <v>5.55</v>
          </cell>
        </row>
        <row r="5929">
          <cell r="A5929">
            <v>85423</v>
          </cell>
          <cell r="B5929" t="str">
            <v>ISOLAMENTO DE OBRA COM TELA PLASTICA COM MALHA DE 5MM</v>
          </cell>
          <cell r="C5929" t="str">
            <v>M2</v>
          </cell>
          <cell r="D5929">
            <v>6.17</v>
          </cell>
        </row>
        <row r="5930">
          <cell r="A5930">
            <v>85424</v>
          </cell>
          <cell r="B5930" t="str">
            <v>ISOLAMENTO DE OBRA COM TELA PLASTICA COM MALHA DE 5MM E ESTRUTURA DE M ADEIRA PONTALETEADA</v>
          </cell>
          <cell r="C5930" t="str">
            <v>M2</v>
          </cell>
          <cell r="D5930">
            <v>17.79</v>
          </cell>
        </row>
        <row r="5931">
          <cell r="A5931">
            <v>85662</v>
          </cell>
          <cell r="B5931" t="str">
            <v>ARMACAO EM TELA DE ACO SOLDADA NERVURADA Q-92, ACO CA-60, 4,2MM, MALHA 15X15CM</v>
          </cell>
          <cell r="C5931" t="str">
            <v>M2</v>
          </cell>
          <cell r="D5931">
            <v>10.17</v>
          </cell>
        </row>
        <row r="5932">
          <cell r="A5932">
            <v>86872</v>
          </cell>
          <cell r="B5932" t="str">
            <v>TANQUE DE LOUÇA BRANCA COM COLUNA, 30L OU EQUIVALENTE - FORNECIMENTO E INSTALAÇÃO. AF_12/2013</v>
          </cell>
          <cell r="C5932" t="str">
            <v>UN</v>
          </cell>
          <cell r="D5932">
            <v>592.34</v>
          </cell>
        </row>
        <row r="5933">
          <cell r="A5933">
            <v>86874</v>
          </cell>
          <cell r="B5933" t="str">
            <v>TANQUE DE LOUÇA BRANCA SUSPENSO, 18L OU EQUIVALENTE - FORNECIMENTO E I NSTALAÇÃO. AF_12/2013</v>
          </cell>
          <cell r="C5933" t="str">
            <v>UN</v>
          </cell>
          <cell r="D5933">
            <v>362.8</v>
          </cell>
        </row>
        <row r="5934">
          <cell r="A5934">
            <v>86875</v>
          </cell>
          <cell r="B5934" t="str">
            <v>TANQUE DE MÁRMORE SINTÉTICO COM COLUNA, 22L OU EQUIVALENTE  FORNECIME NTO E INSTALAÇÃO. AF_12/2013</v>
          </cell>
          <cell r="C5934" t="str">
            <v>UN</v>
          </cell>
          <cell r="D5934">
            <v>248.61</v>
          </cell>
        </row>
        <row r="5935">
          <cell r="A5935">
            <v>86876</v>
          </cell>
          <cell r="B5935" t="str">
            <v>TANQUE DE MÁRMORE SINTÉTICO SUSPENSO, 22L OU EQUIVALENTE - FORNECIMENT O E INSTALAÇÃO. AF_12/2013</v>
          </cell>
          <cell r="C5935" t="str">
            <v>UN</v>
          </cell>
          <cell r="D5935">
            <v>142.9</v>
          </cell>
        </row>
        <row r="5936">
          <cell r="A5936">
            <v>86877</v>
          </cell>
          <cell r="B5936" t="str">
            <v>VÁLVULA EM METAL CROMADO 1.1/2" X 1.1/2" PARA TANQUE OU LAVATÓRIO, COM OU SEM LADRÃO - FORNECIMENTO E INSTALAÇÃO. AF_12/2013</v>
          </cell>
          <cell r="C5936" t="str">
            <v>UN</v>
          </cell>
          <cell r="D5936">
            <v>24.08</v>
          </cell>
        </row>
        <row r="5937">
          <cell r="A5937">
            <v>86878</v>
          </cell>
          <cell r="B5937" t="str">
            <v>VÁLVULA EM METAL CROMADO TIPO AMERICANA 3.1/2" X 1.1/2" PARA PIA - FOR NECIMENTO E INSTALAÇÃO. AF_12/2013</v>
          </cell>
          <cell r="C5937" t="str">
            <v>UN</v>
          </cell>
          <cell r="D5937">
            <v>47.04</v>
          </cell>
        </row>
        <row r="5938">
          <cell r="A5938">
            <v>86879</v>
          </cell>
          <cell r="B5938" t="str">
            <v>VÁLVULA EM PLÁSTICO 1" PARA PIA, TANQUE OU LAVATÓRIO, COM OU SEM LADRÃ O - FORNECIMENTO E INSTALAÇÃO. AF_12/2013</v>
          </cell>
          <cell r="C5938" t="str">
            <v>UN</v>
          </cell>
          <cell r="D5938">
            <v>4.96</v>
          </cell>
        </row>
        <row r="5939">
          <cell r="A5939">
            <v>86880</v>
          </cell>
          <cell r="B5939" t="str">
            <v>VÁLVULA EM PLÁSTICO CROMADO TIPO AMERICANA 3.1/2" X 1.1/2" SEM ADAPTAD OR PARA PIA - FORNECIMENTO E INSTALAÇÃO. AF_12/2013</v>
          </cell>
          <cell r="C5939" t="str">
            <v>UN</v>
          </cell>
          <cell r="D5939">
            <v>13.56</v>
          </cell>
        </row>
        <row r="5940">
          <cell r="A5940">
            <v>86881</v>
          </cell>
          <cell r="B5940" t="str">
            <v>SIFÃO DO TIPO GARRAFA EM METAL CROMADO 1 X 1.1/2" - FORNECIMENTO E INS TALAÇÃO. AF_12/2013</v>
          </cell>
          <cell r="C5940" t="str">
            <v>UN</v>
          </cell>
          <cell r="D5940">
            <v>132.78</v>
          </cell>
        </row>
        <row r="5941">
          <cell r="A5941">
            <v>86882</v>
          </cell>
          <cell r="B5941" t="str">
            <v>SIFÃO DO TIPO GARRAFA/COPO EM PVC 1.1/4 X 1.1/2" - FORNECIMENTO E INS TALAÇÃO. AF_12/2013</v>
          </cell>
          <cell r="C5941" t="str">
            <v>UN</v>
          </cell>
          <cell r="D5941">
            <v>14.05</v>
          </cell>
        </row>
        <row r="5942">
          <cell r="A5942">
            <v>86883</v>
          </cell>
          <cell r="B5942" t="str">
            <v>SIFÃO DO TIPO FLEXÍVEL EM PVC 1 X 1.1/2 - FORNECIMENTO E INSTALAÇÃO. AF_12/2013</v>
          </cell>
          <cell r="C5942" t="str">
            <v>UN</v>
          </cell>
          <cell r="D5942">
            <v>8.0299999999999994</v>
          </cell>
        </row>
        <row r="5943">
          <cell r="A5943">
            <v>86884</v>
          </cell>
          <cell r="B5943" t="str">
            <v>ENGATE FLEXÍVEL EM PLÁSTICO BRANCO, 1/2" X 30CM - FORNECIMENTO E INSTA LAÇÃO. AF_12/2013</v>
          </cell>
          <cell r="C5943" t="str">
            <v>UN</v>
          </cell>
          <cell r="D5943">
            <v>6.1</v>
          </cell>
        </row>
        <row r="5944">
          <cell r="A5944">
            <v>86885</v>
          </cell>
          <cell r="B5944" t="str">
            <v>ENGATE FLEXÍVEL EM PLÁSTICO BRANCO, 1/2" X 40CM - FORNECIMENTO E INSTA LAÇÃO. AF_12/2013</v>
          </cell>
          <cell r="C5944" t="str">
            <v>UN</v>
          </cell>
          <cell r="D5944">
            <v>7.09</v>
          </cell>
        </row>
        <row r="5945">
          <cell r="A5945">
            <v>86886</v>
          </cell>
          <cell r="B5945" t="str">
            <v>ENGATE FLEXÍVEL EM INOX, 1/2 X 30CM - FORNECIMENTO E INSTALAÇÃO. AF_1 2/2013</v>
          </cell>
          <cell r="C5945" t="str">
            <v>UN</v>
          </cell>
          <cell r="D5945">
            <v>32.409999999999997</v>
          </cell>
        </row>
        <row r="5946">
          <cell r="A5946">
            <v>86887</v>
          </cell>
          <cell r="B5946" t="str">
            <v>ENGATE FLEXÍVEL EM INOX, 1/2 X 40CM - FORNECIMENTO E INSTALAÇÃO. AF_1 2/2013</v>
          </cell>
          <cell r="C5946" t="str">
            <v>UN</v>
          </cell>
          <cell r="D5946">
            <v>35.159999999999997</v>
          </cell>
        </row>
        <row r="5947">
          <cell r="A5947">
            <v>86888</v>
          </cell>
          <cell r="B5947" t="str">
            <v>VASO SANITÁRIO SIFONADO COM CAIXA ACOPLADA LOUÇA BRANCA - FORNECIMENTO E INSTALAÇÃO. AF_12/2013</v>
          </cell>
          <cell r="C5947" t="str">
            <v>UN</v>
          </cell>
          <cell r="D5947">
            <v>354.59</v>
          </cell>
        </row>
        <row r="5948">
          <cell r="A5948">
            <v>86889</v>
          </cell>
          <cell r="B5948" t="str">
            <v>BANCADA DE GRANITO CINZA POLIDO PARA PIA DE COZINHA 1,50 X 0,60 M - FO RNECIMENTO E INSTALAÇÃO. AF_12/2013</v>
          </cell>
          <cell r="C5948" t="str">
            <v>UN</v>
          </cell>
          <cell r="D5948">
            <v>355.05</v>
          </cell>
        </row>
        <row r="5949">
          <cell r="A5949">
            <v>86893</v>
          </cell>
          <cell r="B5949" t="str">
            <v>BANCADA DE MÁRMORE BRANCO POLIDO PARA PIA DE COZINHA 1,50 X 0,60 M - F ORNECIMENTO E INSTALAÇÃO. AF_12/2013</v>
          </cell>
          <cell r="C5949" t="str">
            <v>UN</v>
          </cell>
          <cell r="D5949">
            <v>252.89</v>
          </cell>
        </row>
        <row r="5950">
          <cell r="A5950">
            <v>86894</v>
          </cell>
          <cell r="B5950" t="str">
            <v>BANCADA DE MÁRMORE SINTÉTICO 120 X 60CM, COM CUBA INTEGRADA - FORNECIM ENTO E INSTALAÇÃO. AF_12/2013</v>
          </cell>
          <cell r="C5950" t="str">
            <v>UN</v>
          </cell>
          <cell r="D5950">
            <v>190.6</v>
          </cell>
        </row>
        <row r="5951">
          <cell r="A5951">
            <v>86895</v>
          </cell>
          <cell r="B5951" t="str">
            <v>BANCADA DE GRANITO CINZA POLIDO PARA LAVATÓRIO 0,50 X 0,60 M - FORNECI MENTO E INSTALAÇÃO. AF_12/2013</v>
          </cell>
          <cell r="C5951" t="str">
            <v>UN</v>
          </cell>
          <cell r="D5951">
            <v>193.4</v>
          </cell>
        </row>
        <row r="5952">
          <cell r="A5952">
            <v>86899</v>
          </cell>
          <cell r="B5952" t="str">
            <v>BANCADA DE MÁRMORE BRANCO POLIDO PARA LAVATÓRIO 0,50 X 0,60 M - FORNEC IMENTO E INSTALAÇÃO. AF_12/2013</v>
          </cell>
          <cell r="C5952" t="str">
            <v>UN</v>
          </cell>
          <cell r="D5952">
            <v>155.08000000000001</v>
          </cell>
        </row>
        <row r="5953">
          <cell r="A5953">
            <v>86900</v>
          </cell>
          <cell r="B5953" t="str">
            <v>CUBA DE EMBUTIR DE AÇO INOXIDÁVEL MÉDIA - FORNECIMENTO E INSTALAÇÃO. A F_12/2013</v>
          </cell>
          <cell r="C5953" t="str">
            <v>UN</v>
          </cell>
          <cell r="D5953">
            <v>131.18</v>
          </cell>
        </row>
        <row r="5954">
          <cell r="A5954">
            <v>86901</v>
          </cell>
          <cell r="B5954" t="str">
            <v>CUBA DE EMBUTIR OVAL EM LOUÇA BRANCA, 35 X 50CM OU EQUIVALENTE - FORNE CIMENTO E INSTALAÇÃO. AF_12/2013</v>
          </cell>
          <cell r="C5954" t="str">
            <v>UN</v>
          </cell>
          <cell r="D5954">
            <v>108.17</v>
          </cell>
        </row>
        <row r="5955">
          <cell r="A5955">
            <v>86902</v>
          </cell>
          <cell r="B5955" t="str">
            <v>LAVATÓRIO LOUÇA BRANCA COM COLUNA, *44 X 35,5* CM, PADRÃO POPULAR - FO RNECIMENTO E INSTALAÇÃO. AF_12/2013</v>
          </cell>
          <cell r="C5955" t="str">
            <v>UN</v>
          </cell>
          <cell r="D5955">
            <v>190.45</v>
          </cell>
        </row>
        <row r="5956">
          <cell r="A5956">
            <v>86903</v>
          </cell>
          <cell r="B5956" t="str">
            <v>LAVATÓRIO LOUÇA BRANCA COM COLUNA, 45 X 55CM OU EQUIVALENTE, PADRÃO MÉ DIO - FORNECIMENTO E INSTALAÇÃO. AF_12/2013</v>
          </cell>
          <cell r="C5956" t="str">
            <v>UN</v>
          </cell>
          <cell r="D5956">
            <v>255.81</v>
          </cell>
        </row>
        <row r="5957">
          <cell r="A5957">
            <v>86904</v>
          </cell>
          <cell r="B5957" t="str">
            <v>LAVATÓRIO LOUÇA BRANCA SUSPENSO, 29,5 X 39CM OU EQUIVALENTE, PADRÃO PO PULAR - FORNECIMENTO E INSTALAÇÃO. AF_12/2013</v>
          </cell>
          <cell r="C5957" t="str">
            <v>UN</v>
          </cell>
          <cell r="D5957">
            <v>101.59</v>
          </cell>
        </row>
        <row r="5958">
          <cell r="A5958">
            <v>86905</v>
          </cell>
          <cell r="B5958" t="str">
            <v>APARELHO MISTURADOR DE MESA PARA LAVATÓRIO, PADRÃO MÉDIO - FORNECIMENT O E INSTALAÇÃO. AF_12/2013</v>
          </cell>
          <cell r="C5958" t="str">
            <v>UN</v>
          </cell>
          <cell r="D5958">
            <v>201.56</v>
          </cell>
        </row>
        <row r="5959">
          <cell r="A5959">
            <v>86906</v>
          </cell>
          <cell r="B5959" t="str">
            <v>TORNEIRA CROMADA DE MESA, 1/2" OU 3/4", PARA LAVATÓRIO, PADRÃO POPULAR - FORNECIMENTO E INSTALAÇÃO. AF_12/2013</v>
          </cell>
          <cell r="C5959" t="str">
            <v>UN</v>
          </cell>
          <cell r="D5959">
            <v>47.15</v>
          </cell>
        </row>
        <row r="5960">
          <cell r="A5960">
            <v>86908</v>
          </cell>
          <cell r="B5960" t="str">
            <v>APARELHO MISTURADOR DE MESA PARA PIA DE COZINHA, PADRÃO MÉDIO - FORNEC IMENTO E INSTALAÇÃO. AF_12/2013</v>
          </cell>
          <cell r="C5960" t="str">
            <v>UN</v>
          </cell>
          <cell r="D5960">
            <v>242.4</v>
          </cell>
        </row>
        <row r="5961">
          <cell r="A5961">
            <v>86909</v>
          </cell>
          <cell r="B5961" t="str">
            <v>TORNEIRA CROMADA TUBO MÓVEL, DE MESA, 1/2" OU 3/4", PARA PIA DE COZINH A, PADRÃO ALTO - FORNECIMENTO E INSTALAÇÃO. AF_12/2013</v>
          </cell>
          <cell r="C5961" t="str">
            <v>UN</v>
          </cell>
          <cell r="D5961">
            <v>94.29</v>
          </cell>
        </row>
        <row r="5962">
          <cell r="A5962">
            <v>86910</v>
          </cell>
          <cell r="B5962" t="str">
            <v>TORNEIRA CROMADA TUBO MÓVEL, DE PAREDE, 1/2" OU 3/4", PARA PIA DE COZI NHA, PADRÃO MÉDIO - FORNECIMENTO E INSTALAÇÃO. AF_12/2013</v>
          </cell>
          <cell r="C5962" t="str">
            <v>UN</v>
          </cell>
          <cell r="D5962">
            <v>90.19</v>
          </cell>
        </row>
        <row r="5963">
          <cell r="A5963">
            <v>86911</v>
          </cell>
          <cell r="B5963" t="str">
            <v>TORNEIRA CROMADA LONGA, DE PAREDE, 1/2" OU 3/4", PARA PIA DE COZINHA, PADRÃO POPULAR - FORNECIMENTO E INSTALAÇÃO. AF_12/2013</v>
          </cell>
          <cell r="C5963" t="str">
            <v>UN</v>
          </cell>
          <cell r="D5963">
            <v>39.93</v>
          </cell>
        </row>
        <row r="5964">
          <cell r="A5964">
            <v>86912</v>
          </cell>
          <cell r="B5964" t="str">
            <v>TORNEIRA CROMADA LONGA, DE PAREDE, 1/2" OU 3/4", PARA PIA DE COZINHA, PADRÃO MÉDIO - FORNECIMENTO E INSTALAÇÃO. AF_12/2013</v>
          </cell>
          <cell r="C5964" t="str">
            <v>UN</v>
          </cell>
          <cell r="D5964">
            <v>39.93</v>
          </cell>
        </row>
        <row r="5965">
          <cell r="A5965">
            <v>86913</v>
          </cell>
          <cell r="B5965" t="str">
            <v>TORNEIRA CROMADA 1/2" OU 3/4" PARA TANQUE, PADRÃO POPULAR - FORNECIMEN TO E INSTALAÇÃO. AF_12/2013</v>
          </cell>
          <cell r="C5965" t="str">
            <v>UN</v>
          </cell>
          <cell r="D5965">
            <v>17.61</v>
          </cell>
        </row>
        <row r="5966">
          <cell r="A5966">
            <v>86914</v>
          </cell>
          <cell r="B5966" t="str">
            <v>TORNEIRA CROMADA 1/2" OU 3/4" PARA TANQUE, PADRÃO MÉDIO - FORNECIMENTO E INSTALAÇÃO. AF_12/2013</v>
          </cell>
          <cell r="C5966" t="str">
            <v>UN</v>
          </cell>
          <cell r="D5966">
            <v>36.21</v>
          </cell>
        </row>
        <row r="5967">
          <cell r="A5967">
            <v>86915</v>
          </cell>
          <cell r="B5967" t="str">
            <v>TORNEIRA CROMADA DE MESA, 1/2" OU 3/4", PARA LAVATÓRIO, PADRÃO MÉDIO - FORNECIMENTO E INSTALAÇÃO. AF_12/2013</v>
          </cell>
          <cell r="C5967" t="str">
            <v>UN</v>
          </cell>
          <cell r="D5967">
            <v>79.5</v>
          </cell>
        </row>
        <row r="5968">
          <cell r="A5968">
            <v>86916</v>
          </cell>
          <cell r="B5968" t="str">
            <v>TORNEIRA PLÁSTICA 3/4" PARA TANQUE - FORNECIMENTO E INSTALAÇÃO. AF_12/ 2013</v>
          </cell>
          <cell r="C5968" t="str">
            <v>UN</v>
          </cell>
          <cell r="D5968">
            <v>19.850000000000001</v>
          </cell>
        </row>
        <row r="5969">
          <cell r="A5969">
            <v>86919</v>
          </cell>
          <cell r="B5969" t="str">
            <v>TANQUE DE LOUÇA BRANCA COM COLUNA, 30L OU EQUIVALENTE, INCLUSO SIFÃO F LEXÍVEL EM PVC, VÁLVULA METÁLICA E TORNEIRA DE METAL CROMADO PADRÃO MÉ DIO - FORNECIMENTO E INSTALAÇÃO. AF_12/2013</v>
          </cell>
          <cell r="C5969" t="str">
            <v>UN</v>
          </cell>
          <cell r="D5969">
            <v>660.67</v>
          </cell>
        </row>
        <row r="5970">
          <cell r="A5970">
            <v>86920</v>
          </cell>
          <cell r="B5970" t="str">
            <v>TANQUE DE LOUÇA BRANCA COM COLUNA, 30L OU EQUIVALENTE, INCLUSO SIFÃO F LEXÍVEL EM PVC, VÁLVULA PLÁSTICA E TORNEIRA DE METAL CROMADO PADRÃO PO PULAR - FORNECIMENTO E INSTALAÇÃO. AF_12/2013_P</v>
          </cell>
          <cell r="C5970" t="str">
            <v>UN</v>
          </cell>
          <cell r="D5970">
            <v>622.96</v>
          </cell>
        </row>
        <row r="5971">
          <cell r="A5971">
            <v>86921</v>
          </cell>
          <cell r="B5971" t="str">
            <v>TANQUE DE LOUÇA BRANCA COM COLUNA, 30L OU EQUIVALENTE, INCLUSO SIFÃO F LEXÍVEL EM PVC, VÁLVULA PLÁSTICA E TORNEIRA DE PLÁSTICO - FORNECIMENTO E INSTALAÇÃO. AF_12/2013</v>
          </cell>
          <cell r="C5971" t="str">
            <v>UN</v>
          </cell>
          <cell r="D5971">
            <v>625.20000000000005</v>
          </cell>
        </row>
        <row r="5972">
          <cell r="A5972">
            <v>86922</v>
          </cell>
          <cell r="B5972" t="str">
            <v>TANQUE DE LOUÇA BRANCA SUSPENSO, 18L OU EQUIVALENTE, INCLUSO SIFÃO TIP O GARRAFA EM METAL CROMADO, VÁLVULA METÁLICA E TORNEIRA DE METAL CROMA DO PADRÃO MÉDIO - FORNECIMENTO E INSTALAÇÃO. AF_12/2013</v>
          </cell>
          <cell r="C5972" t="str">
            <v>UN</v>
          </cell>
          <cell r="D5972">
            <v>555.88</v>
          </cell>
        </row>
        <row r="5973">
          <cell r="A5973">
            <v>86923</v>
          </cell>
          <cell r="B5973" t="str">
            <v>TANQUE DE LOUÇA BRANCA SUSPENSO, 18L OU EQUIVALENTE, INCLUSO SIFÃO TIP O GARRAFA EM PVC, VÁLVULA PLÁSTICA E TORNEIRA DE METAL CROMADO PADRÃO POPULAR - FORNECIMENTO E INSTALAÇÃO. AF_12/2013</v>
          </cell>
          <cell r="C5973" t="str">
            <v>UN</v>
          </cell>
          <cell r="D5973">
            <v>399.44</v>
          </cell>
        </row>
        <row r="5974">
          <cell r="A5974">
            <v>86924</v>
          </cell>
          <cell r="B5974" t="str">
            <v>TANQUE DE LOUÇA BRANCA SUSPENSO, 18L OU EQUIVALENTE, INCLUSO SIFÃO TIP O GARRAFA EM PVC, VÁLVULA PLÁSTICA E TORNEIRA DE PLÁSTICO - FORNECIMEN TO E INSTALAÇÃO. AF_12/2013</v>
          </cell>
          <cell r="C5974" t="str">
            <v>UN</v>
          </cell>
          <cell r="D5974">
            <v>401.68</v>
          </cell>
        </row>
        <row r="5975">
          <cell r="A5975">
            <v>86925</v>
          </cell>
          <cell r="B5975" t="str">
            <v>TANQUE DE MÁRMORE SINTÉTICO COM COLUNA, 22L OU EQUIVALENTE, INCLUSO SI FÃO FLEXÍVEL EM PVC, VÁLVULA PLÁSTICA E TORNEIRA DE METAL CROMADO PADR ÃO POPULAR - FORNECIMENTO E INSTALAÇÃO. AF_12/2013</v>
          </cell>
          <cell r="C5975" t="str">
            <v>UN</v>
          </cell>
          <cell r="D5975">
            <v>279.23</v>
          </cell>
        </row>
        <row r="5976">
          <cell r="A5976">
            <v>86926</v>
          </cell>
          <cell r="B5976" t="str">
            <v>TANQUE DE MÁRMORE SINTÉTICO COM COLUNA, 22L OU EQUIVALENTE, INCLUSO SI FÃO FLEXÍVEL EM PVC, VÁLVULA PLÁSTICA E TORNEIRA DE PLÁSTICO - FORNECI MENTO E INSTALAÇÃO. AF_12/2013</v>
          </cell>
          <cell r="C5976" t="str">
            <v>UN</v>
          </cell>
          <cell r="D5976">
            <v>281.47000000000003</v>
          </cell>
        </row>
        <row r="5977">
          <cell r="A5977">
            <v>86927</v>
          </cell>
          <cell r="B5977" t="str">
            <v>TANQUE DE MÁRMORE SINTÉTICO SUSPENSO, 22L OU EQUIVALENTE, INCLUSO SIFÃ O TIPO GARRAFA EM PVC, VÁLVULA PLÁSTICA E TORNEIRA DE METAL CROMADO PA DRÃO POPULAR - FORNECIMENTO E INSTALAÇÃO. AF_12/2013</v>
          </cell>
          <cell r="C5977" t="str">
            <v>UN</v>
          </cell>
          <cell r="D5977">
            <v>179.54</v>
          </cell>
        </row>
        <row r="5978">
          <cell r="A5978">
            <v>86928</v>
          </cell>
          <cell r="B5978" t="str">
            <v>TANQUE DE MÁRMORE SINTÉTICO SUSPENSO, 22L OU EQUIVALENTE, INCLUSO SIFÃ O TIPO GARRAFA EM PVC, VÁLVULA PLÁSTICA E TORNEIRA DE PLÁSTICO - FORNE CIMENTO E INSTALAÇÃO. AF_12/2013</v>
          </cell>
          <cell r="C5978" t="str">
            <v>UN</v>
          </cell>
          <cell r="D5978">
            <v>181.79</v>
          </cell>
        </row>
        <row r="5979">
          <cell r="A5979">
            <v>86929</v>
          </cell>
          <cell r="B5979" t="str">
            <v>TANQUE DE MÁRMORE SINTÉTICO SUSPENSO, 22L OU EQUIVALENTE, INCLUSO SIFÃ O FLEXÍVEL EM PVC, VÁLVULA PLÁSTICA E TORNEIRA DE METAL CROMADO PADRÃO POPULAR - FORNECIMENTO E INSTALAÇÃO. AF_12/2013</v>
          </cell>
          <cell r="C5979" t="str">
            <v>UN</v>
          </cell>
          <cell r="D5979">
            <v>173.52</v>
          </cell>
        </row>
        <row r="5980">
          <cell r="A5980">
            <v>86930</v>
          </cell>
          <cell r="B5980" t="str">
            <v>TANQUE DE MÁRMORE SINTÉTICO SUSPENSO, 22L OU EQUIVALENTE, INCLUSO SIFÃ O FLEXÍVEL EM PVC, VÁLVULA PLÁSTICA E TORNEIRA DE PLÁSTICO - FORNECIME NTO E INSTALAÇÃO. AF_12/2013</v>
          </cell>
          <cell r="C5980" t="str">
            <v>UN</v>
          </cell>
          <cell r="D5980">
            <v>175.77</v>
          </cell>
        </row>
        <row r="5981">
          <cell r="A5981">
            <v>86931</v>
          </cell>
          <cell r="B5981" t="str">
            <v>VASO SANITÁRIO SIFONADO COM CAIXA ACOPLADA LOUÇA BRANCA, INCLUSO ENGAT E FLEXÍVEL EM PLÁSTICO BRANCO, 1/2  X 40CM - FORNECIMENTO E INSTALAÇÃO . AF_12/2013</v>
          </cell>
          <cell r="C5981" t="str">
            <v>UN</v>
          </cell>
          <cell r="D5981">
            <v>361.68</v>
          </cell>
        </row>
        <row r="5982">
          <cell r="A5982">
            <v>86932</v>
          </cell>
          <cell r="B5982" t="str">
            <v>VASO SANITÁRIO SIFONADO COM CAIXA ACOPLADA LOUÇA BRANCA - PADRÃO MÉDIO , INCLUSO ENGATE FLEXÍVEL EM METAL CROMADO, 1/2 X 40CM - FORNECIMENTO E INSTALAÇÃO. AF_12/2013</v>
          </cell>
          <cell r="C5982" t="str">
            <v>UN</v>
          </cell>
          <cell r="D5982">
            <v>389.75</v>
          </cell>
        </row>
        <row r="5983">
          <cell r="A5983">
            <v>86933</v>
          </cell>
          <cell r="B5983" t="str">
            <v>BANCADA DE MÁRMORE SINTÉTICO 120 X 60CM, COM CUBA INTEGRADA, INCLUSO S IFÃO TIPO GARRAFA EM PVC, VÁLVULA EM PLÁSTICO CROMADO TIPO AMERICANA E TORNEIRA CROMADA LONGA, DE PAREDE, PADRÃO POPULAR - FORNECIMENTO E IN STALAÇÃO. AF_12/2013</v>
          </cell>
          <cell r="C5983" t="str">
            <v>UN</v>
          </cell>
          <cell r="D5983">
            <v>258.16000000000003</v>
          </cell>
        </row>
        <row r="5984">
          <cell r="A5984">
            <v>86934</v>
          </cell>
          <cell r="B5984" t="str">
            <v>BANCADA DE MÁRMORE SINTÉTICO 120 X 60CM, COM CUBA INTEGRADA, INCLUSO S IFÃO TIPO FLEXÍVEL EM PVC, VÁLVULA EM PLÁSTICO CROMADO TIPO AMERICANA E TORNEIRA CROMADA LONGA, DE PAREDE, PADRÃO POPULAR - FORNECIMENTO E I NSTALAÇÃO. AF_12/2013</v>
          </cell>
          <cell r="C5984" t="str">
            <v>UN</v>
          </cell>
          <cell r="D5984">
            <v>252.14</v>
          </cell>
        </row>
        <row r="5985">
          <cell r="A5985">
            <v>86935</v>
          </cell>
          <cell r="B5985" t="str">
            <v>CUBA DE EMBUTIR DE AÇO INOXIDÁVEL MÉDIA, INCLUSO VÁLVULA TIPO AMERICAN A EM METAL CROMADO E SIFÃO FLEXÍVEL EM PVC - FORNECIMENTO E INSTALAÇÃO . AF_12/2013</v>
          </cell>
          <cell r="C5985" t="str">
            <v>UN</v>
          </cell>
          <cell r="D5985">
            <v>186.26</v>
          </cell>
        </row>
        <row r="5986">
          <cell r="A5986">
            <v>86936</v>
          </cell>
          <cell r="B5986" t="str">
            <v>CUBA DE EMBUTIR DE AÇO INOXIDÁVEL MÉDIA, INCLUSO VÁLVULA TIPO AMERICAN A E SIFÃO TIPO GARRAFA EM METAL CROMADO - FORNECIMENTO E INSTALAÇÃO. A F_12/2013</v>
          </cell>
          <cell r="C5986" t="str">
            <v>UN</v>
          </cell>
          <cell r="D5986">
            <v>311.01</v>
          </cell>
        </row>
        <row r="5987">
          <cell r="A5987">
            <v>86937</v>
          </cell>
          <cell r="B5987" t="str">
            <v>CUBA DE EMBUTIR OVAL EM LOUÇA BRANCA, 35 X 50CM OU EQUIVALENTE, INCLUS O VÁLVULA EM METAL CROMADO E SIFÃO FLEXÍVEL EM PVC - FORNECIMENTO E IN STALAÇÃO. AF_12/2013</v>
          </cell>
          <cell r="C5987" t="str">
            <v>UN</v>
          </cell>
          <cell r="D5987">
            <v>140.28</v>
          </cell>
        </row>
        <row r="5988">
          <cell r="A5988">
            <v>86938</v>
          </cell>
          <cell r="B5988" t="str">
            <v>CUBA DE EMBUTIR OVAL EM LOUÇA BRANCA, 35 X 50CM OU EQUIVALENTE, INCLUS O VÁLVULA E SIFÃO TIPO GARRAFA EM METAL CROMADO - FORNECIMENTO E INSTA LAÇÃO. AF_12/2013</v>
          </cell>
          <cell r="C5988" t="str">
            <v>UN</v>
          </cell>
          <cell r="D5988">
            <v>265.02999999999997</v>
          </cell>
        </row>
        <row r="5989">
          <cell r="A5989">
            <v>86939</v>
          </cell>
          <cell r="B5989" t="str">
            <v>LAVATÓRIO LOUÇA BRANCA COM COLUNA, *44 X 35,5* CM, PADRÃO POPULAR, INC LUSO SIFÃO FLEXÍVEL EM PVC, VÁLVULA E ENGATE FLEXÍVEL 30CM EM PLÁSTICO E COM TORNEIRA CROMADA PADRÃO POPULAR - FORNECIMENTO E INSTALAÇÃO. AF _12/2013</v>
          </cell>
          <cell r="C5989" t="str">
            <v>UN</v>
          </cell>
          <cell r="D5989">
            <v>256.72000000000003</v>
          </cell>
        </row>
        <row r="5990">
          <cell r="A5990">
            <v>86940</v>
          </cell>
          <cell r="B5990" t="str">
            <v>LAVATÓRIO LOUÇA BRANCA COM COLUNA, 45 X 55CM OU EQUIVALENTE, PADRÃO MÉ DIO, INCLUSO SIFÃO TIPO GARRAFA, VÁLVULA E ENGATE FLEXÍVEL DE 40CM EM METAL CROMADO, COM APARELHO MISTURADOR PADRÃO MÉDIO - FORNECIMENTO E I NSTALAÇÃO. AF_12/2013</v>
          </cell>
          <cell r="C5990" t="str">
            <v>UN</v>
          </cell>
          <cell r="D5990">
            <v>684.57</v>
          </cell>
        </row>
        <row r="5991">
          <cell r="A5991">
            <v>86941</v>
          </cell>
          <cell r="B5991" t="str">
            <v>LAVATÓRIO LOUÇA BRANCA COM COLUNA, 45 X 55CM OU EQUIVALENTE, PADRÃO MÉ DIO, INCLUSO SIFÃO TIPO GARRAFA, VÁLVULA E ENGATE FLEXÍVEL DE 40CM EM METAL CROMADO, COM TORNEIRA CROMADA DE MESA, PADRÃO MÉDIO - FORNECIMEN TO E INSTALAÇÃO. AF_12/2013</v>
          </cell>
          <cell r="C5991" t="str">
            <v>UN</v>
          </cell>
          <cell r="D5991">
            <v>527.34</v>
          </cell>
        </row>
        <row r="5992">
          <cell r="A5992">
            <v>86942</v>
          </cell>
          <cell r="B5992" t="str">
            <v>LAVATÓRIO LOUÇA BRANCA SUSPENSO, 29,5 X 39CM OU EQUIVALENTE, PADRÃO PO PULAR, INCLUSO SIFÃO TIPO GARRAFA EM PVC, VÁLVULA E ENGATE FLEXÍVEL 30 CM EM PLÁSTICO E TORNEIRA CROMADA DE MESA, PADRÃO POPULAR - FORNECIMEN TO E INSTALAÇÃO. AF_12/2013</v>
          </cell>
          <cell r="C5992" t="str">
            <v>UN</v>
          </cell>
          <cell r="D5992">
            <v>173.88</v>
          </cell>
        </row>
        <row r="5993">
          <cell r="A5993">
            <v>86943</v>
          </cell>
          <cell r="B5993" t="str">
            <v>LAVATÓRIO LOUÇA BRANCA SUSPENSO, 29,5 X 39CM OU EQUIVALENTE, PADRÃO PO PULAR, INCLUSO SIFÃO FLEXÍVEL EM PVC, VÁLVULA E ENGATE FLEXÍVEL 30CM E M PLÁSTICO E TORNEIRA CROMADA DE MESA, PADRÃO POPULAR - FORNECIMENTO E INSTALAÇÃO. AF_12/2013</v>
          </cell>
          <cell r="C5993" t="str">
            <v>UN</v>
          </cell>
          <cell r="D5993">
            <v>167.86</v>
          </cell>
        </row>
        <row r="5994">
          <cell r="A5994">
            <v>86947</v>
          </cell>
          <cell r="B5994" t="str">
            <v>BANCADA MÁRMORE BRANCO POLIDO 0,50 X 0,60M, INCLUSO CUBA DE EMBUTIR OV AL EM LOUÇA BRANCA 35 X 50CM, VÁLVULA, SIFÃO TIPO GARRAFA E ENGATE FLE XÍVEL 40CM EM METAL CROMADO E APARELHO MISTURADOR DE MESA, PADRÃO MÉDI O - FORNECIMENTO E INSTALAÇÃO. AF_12/2013</v>
          </cell>
          <cell r="C5994" t="str">
            <v>UN</v>
          </cell>
          <cell r="D5994">
            <v>692.02</v>
          </cell>
        </row>
        <row r="5995">
          <cell r="A5995">
            <v>86957</v>
          </cell>
          <cell r="B5995" t="str">
            <v>MÃO FRANCESA EM BARRA DE FERRO CHATO RETANGULAR 2" X 1/4", REFORÇADA, 40 X 30 CM</v>
          </cell>
          <cell r="C5995" t="str">
            <v>UN</v>
          </cell>
          <cell r="D5995">
            <v>26.46</v>
          </cell>
        </row>
        <row r="5996">
          <cell r="A5996">
            <v>86958</v>
          </cell>
          <cell r="B5996" t="str">
            <v>MÃO FRANCESA EM BARRA DE FERRO CHATO RETANGULAR 2" X 1/4", REFORÇADA, 30 X 25 CM</v>
          </cell>
          <cell r="C5996" t="str">
            <v>UN</v>
          </cell>
          <cell r="D5996">
            <v>23.08</v>
          </cell>
        </row>
        <row r="5997">
          <cell r="A5997">
            <v>87026</v>
          </cell>
          <cell r="B5997" t="str">
            <v>GRADE DE DISCO REBOCÁVEL COM 20 DISCOS 24" X 6 MM COM PNEUS PARA TRANS PORTE - JUROS. AF_06/2014</v>
          </cell>
          <cell r="C5997" t="str">
            <v>H</v>
          </cell>
          <cell r="D5997">
            <v>0.74</v>
          </cell>
        </row>
        <row r="5998">
          <cell r="A5998">
            <v>87242</v>
          </cell>
          <cell r="B5998" t="str">
            <v>REVESTIMENTO CERÂMICO PARA PAREDES EXTERNAS EM PASTILHAS DE PORCELANA 5 X 5 CM (PLACAS DE 30 X 30 CM), ALINHADAS A PRUMO, APLICADO EM PANOS COM VÃOS. AF_06/2014</v>
          </cell>
          <cell r="C5998" t="str">
            <v>M2</v>
          </cell>
          <cell r="D5998">
            <v>169.37</v>
          </cell>
        </row>
        <row r="5999">
          <cell r="A5999">
            <v>87243</v>
          </cell>
          <cell r="B5999" t="str">
            <v>REVESTIMENTO CERÂMICO PARA PAREDES EXTERNAS EM PASTILHAS DE PORCELANA 5 X 5 CM (PLACAS DE 30 X 30 CM), ALINHADAS A PRUMO, APLICADO EM PANOS SEM VÃOS. AF_06/2014</v>
          </cell>
          <cell r="C5999" t="str">
            <v>M2</v>
          </cell>
          <cell r="D5999">
            <v>156.01</v>
          </cell>
        </row>
        <row r="6000">
          <cell r="A6000">
            <v>87244</v>
          </cell>
          <cell r="B6000" t="str">
            <v>REVESTIMENTO CERÂMICO PARA PAREDES EXTERNAS EM PASTILHAS DE PORCELANA 5 X 5 CM (PLACAS DE 30 X 30 CM), ALINHADAS A PRUMO, APLICADO EM SUPERF ÍCIES EXTERNAS DA SACADA. AF_06/2014</v>
          </cell>
          <cell r="C6000" t="str">
            <v>M2</v>
          </cell>
          <cell r="D6000">
            <v>164.08</v>
          </cell>
        </row>
        <row r="6001">
          <cell r="A6001">
            <v>87245</v>
          </cell>
          <cell r="B6001" t="str">
            <v>REVESTIMENTO CERÂMICO PARA PAREDES EXTERNAS EM PASTILHAS DE PORCELANA 5 X 5 CM (PLACAS DE 30 X 30 CM), ALINHADAS A PRUMO, APLICADO EM SUPERF ÍCIES INTERNAS DA SACADA. AF_06/2014</v>
          </cell>
          <cell r="C6001" t="str">
            <v>M2</v>
          </cell>
          <cell r="D6001">
            <v>196.35</v>
          </cell>
        </row>
        <row r="6002">
          <cell r="A6002">
            <v>87246</v>
          </cell>
          <cell r="B6002" t="str">
            <v>REVESTIMENTO CERÂMICO PARA PISO COM PLACAS TIPO GRÊS DE DIMENSÕES 35X3 5 CM APLICADA EM AMBIENTES DE ÁREA MENOR QUE 5 M2. AF_06/2014</v>
          </cell>
          <cell r="C6002" t="str">
            <v>M2</v>
          </cell>
          <cell r="D6002">
            <v>33</v>
          </cell>
        </row>
        <row r="6003">
          <cell r="A6003">
            <v>87247</v>
          </cell>
          <cell r="B6003" t="str">
            <v>REVESTIMENTO CERÂMICO PARA PISO COM PLACAS TIPO GRÊS DE DIMENSÕES 35X3 5 CM APLICADA EM AMBIENTES DE ÁREA ENTRE 5 M2 E 10 M2. AF_06/2014</v>
          </cell>
          <cell r="C6003" t="str">
            <v>M2</v>
          </cell>
          <cell r="D6003">
            <v>28.53</v>
          </cell>
        </row>
        <row r="6004">
          <cell r="A6004">
            <v>87248</v>
          </cell>
          <cell r="B6004" t="str">
            <v>REVESTIMENTO CERÂMICO PARA PISO COM PLACAS TIPO GRÊS DE DIMENSÕES 35X3 5 CM APLICADA EM AMBIENTES DE ÁREA MAIOR QUE 10 M2. AF_06/2014</v>
          </cell>
          <cell r="C6004" t="str">
            <v>M2</v>
          </cell>
          <cell r="D6004">
            <v>24.82</v>
          </cell>
        </row>
        <row r="6005">
          <cell r="A6005">
            <v>87249</v>
          </cell>
          <cell r="B6005" t="str">
            <v>REVESTIMENTO CERÂMICO PARA PISO COM PLACAS TIPO GRÊS DE DIMENSÕES 45X4 5 CM APLICADA EM AMBIENTES DE ÁREA MENOR QUE 5 M2. AF_06/2014</v>
          </cell>
          <cell r="C6005" t="str">
            <v>M2</v>
          </cell>
          <cell r="D6005">
            <v>37.380000000000003</v>
          </cell>
        </row>
        <row r="6006">
          <cell r="A6006">
            <v>87250</v>
          </cell>
          <cell r="B6006" t="str">
            <v>REVESTIMENTO CERÂMICO PARA PISO COM PLACAS TIPO GRÊS DE DIMENSÕES 45X4 5 CM APLICADA EM AMBIENTES DE ÁREA ENTRE 5 M2 E 10 M2. AF_06/2014</v>
          </cell>
          <cell r="C6006" t="str">
            <v>M2</v>
          </cell>
          <cell r="D6006">
            <v>30.31</v>
          </cell>
        </row>
        <row r="6007">
          <cell r="A6007">
            <v>87251</v>
          </cell>
          <cell r="B6007" t="str">
            <v>REVESTIMENTO CERÂMICO PARA PISO COM PLACAS TIPO GRÊS DE DIMENSÕES 45X4 5 CM APLICADA EM AMBIENTES DE ÁREA MAIOR QUE 10 M2. AF_06/2014</v>
          </cell>
          <cell r="C6007" t="str">
            <v>M2</v>
          </cell>
          <cell r="D6007">
            <v>25.67</v>
          </cell>
        </row>
        <row r="6008">
          <cell r="A6008">
            <v>87255</v>
          </cell>
          <cell r="B6008" t="str">
            <v>REVESTIMENTO CERÂMICO PARA PISO COM PLACAS TIPO GRÊS DE DIMENSÕES 60X6 0 CM APLICADA EM AMBIENTES DE ÁREA MENOR QUE 5 M2. AF_06/2014</v>
          </cell>
          <cell r="C6008" t="str">
            <v>M2</v>
          </cell>
          <cell r="D6008">
            <v>57.91</v>
          </cell>
        </row>
        <row r="6009">
          <cell r="A6009">
            <v>87256</v>
          </cell>
          <cell r="B6009" t="str">
            <v>REVESTIMENTO CERÂMICO PARA PISO COM PLACAS TIPO GRÊS DE DIMENSÕES 60X6 0 CM APLICADA EM AMBIENTES DE ÁREA ENTRE 5 M2 E 10 M2. AF_06/2014</v>
          </cell>
          <cell r="C6009" t="str">
            <v>M2</v>
          </cell>
          <cell r="D6009">
            <v>49.61</v>
          </cell>
        </row>
        <row r="6010">
          <cell r="A6010">
            <v>87257</v>
          </cell>
          <cell r="B6010" t="str">
            <v>REVESTIMENTO CERÂMICO PARA PISO COM PLACAS TIPO GRÊS DE DIMENSÕES 60X6 0 CM APLICADA EM AMBIENTES DE ÁREA MAIOR QUE 10 M2. AF_06/2014</v>
          </cell>
          <cell r="C6010" t="str">
            <v>M2</v>
          </cell>
          <cell r="D6010">
            <v>44.2</v>
          </cell>
        </row>
        <row r="6011">
          <cell r="A6011">
            <v>87258</v>
          </cell>
          <cell r="B6011" t="str">
            <v>REVESTIMENTO CERÂMICO PARA PISO COM PLACAS TIPO PORCELANATO DE DIMENSÕ ES 45X45 CM APLICADA EM AMBIENTES DE ÁREA MENOR QUE 5 M². AF_06/2014</v>
          </cell>
          <cell r="C6011" t="str">
            <v>M2</v>
          </cell>
          <cell r="D6011">
            <v>78.52</v>
          </cell>
        </row>
        <row r="6012">
          <cell r="A6012">
            <v>87259</v>
          </cell>
          <cell r="B6012" t="str">
            <v>REVESTIMENTO CERÂMICO PARA PISO COM PLACAS TIPO PORCELANATO DE DIMENSÕ ES 45X45 CM APLICADA EM AMBIENTES DE ÁREA ENTRE 5 M² E 10 M². AF_06/20 14</v>
          </cell>
          <cell r="C6012" t="str">
            <v>M2</v>
          </cell>
          <cell r="D6012">
            <v>70.680000000000007</v>
          </cell>
        </row>
        <row r="6013">
          <cell r="A6013">
            <v>87260</v>
          </cell>
          <cell r="B6013" t="str">
            <v>REVESTIMENTO CERÂMICO PARA PISO COM PLACAS TIPO PORCELANATO DE DIMENSÕ ES 45X45 CM APLICADA EM AMBIENTES DE ÁREA MAIOR QUE 10 M². AF_06/2014</v>
          </cell>
          <cell r="C6013" t="str">
            <v>M2</v>
          </cell>
          <cell r="D6013">
            <v>65.95</v>
          </cell>
        </row>
        <row r="6014">
          <cell r="A6014">
            <v>87261</v>
          </cell>
          <cell r="B6014" t="str">
            <v>REVESTIMENTO CERÂMICO PARA PISO COM PLACAS TIPO PORCELANATO DE DIMENSÕ ES 60X60 CM APLICADA EM AMBIENTES DE ÁREA MENOR QUE 5 M². AF_06/2014</v>
          </cell>
          <cell r="C6014" t="str">
            <v>M2</v>
          </cell>
          <cell r="D6014">
            <v>89.11</v>
          </cell>
        </row>
        <row r="6015">
          <cell r="A6015">
            <v>87262</v>
          </cell>
          <cell r="B6015" t="str">
            <v>REVESTIMENTO CERÂMICO PARA PISO COM PLACAS TIPO PORCELANATO DE DIMENSÕ ES 60X60 CM APLICADA EM AMBIENTES DE ÁREA ENTRE 5 M² E 10 M². AF_06/20 14</v>
          </cell>
          <cell r="C6015" t="str">
            <v>M2</v>
          </cell>
          <cell r="D6015">
            <v>80.13</v>
          </cell>
        </row>
        <row r="6016">
          <cell r="A6016">
            <v>87263</v>
          </cell>
          <cell r="B6016" t="str">
            <v>REVESTIMENTO CERÂMICO PARA PISO COM PLACAS TIPO PORCELANATO DE DIMENSÕ ES 60X60 CM APLICADA EM AMBIENTES DE ÁREA MAIOR QUE 10 M². AF_06/2014</v>
          </cell>
          <cell r="C6016" t="str">
            <v>M2</v>
          </cell>
          <cell r="D6016">
            <v>74.56</v>
          </cell>
        </row>
        <row r="6017">
          <cell r="A6017">
            <v>87264</v>
          </cell>
          <cell r="B6017" t="str">
            <v>REVESTIMENTO CERÂMICO PARA PAREDES INTERNAS COM PLACAS TIPO GRÊS OU SE MI-GRÊS DE DIMENSÕES 20X20 CM APLICADAS EM AMBIENTES DE ÁREA MENOR QUE 5 M² NA ALTURA INTEIRA DAS PAREDES. AF_06/2014</v>
          </cell>
          <cell r="C6017" t="str">
            <v>M2</v>
          </cell>
          <cell r="D6017">
            <v>49.26</v>
          </cell>
        </row>
        <row r="6018">
          <cell r="A6018">
            <v>87265</v>
          </cell>
          <cell r="B6018" t="str">
            <v>REVESTIMENTO CERÂMICO PARA PAREDES INTERNAS COM PLACAS TIPO GRÊS OU SE MI-GRÊS DE DIMENSÕES 20X20 CM APLICADAS EM AMBIENTES DE ÁREA MAIOR QUE 5 M² NA ALTURA INTEIRA DAS PAREDES. AF_06/2014</v>
          </cell>
          <cell r="C6018" t="str">
            <v>M2</v>
          </cell>
          <cell r="D6018">
            <v>44.08</v>
          </cell>
        </row>
        <row r="6019">
          <cell r="A6019">
            <v>87266</v>
          </cell>
          <cell r="B6019" t="str">
            <v>REVESTIMENTO CERÂMICO PARA PAREDES INTERNAS COM PLACAS TIPO GRÊS OU SE MI-GRÊS DE DIMENSÕES 20X20 CM APLICADAS EM AMBIENTES DE ÁREA MENOR QUE 5 M² A MEIA ALTURA DAS PAREDES. AF_06/2014</v>
          </cell>
          <cell r="C6019" t="str">
            <v>M2</v>
          </cell>
          <cell r="D6019">
            <v>51.09</v>
          </cell>
        </row>
        <row r="6020">
          <cell r="A6020">
            <v>87267</v>
          </cell>
          <cell r="B6020" t="str">
            <v>REVESTIMENTO CERÂMICO PARA PAREDES INTERNAS COM PLACAS TIPO GRÊS OU SE MI-GRÊS DE DIMENSÕES 20X20 CM APLICADAS EM AMBIENTES DE ÁREA MAIOR QUE 5 M² A MEIA ALTURA DAS PAREDES. AF_06/2014</v>
          </cell>
          <cell r="C6020" t="str">
            <v>M2</v>
          </cell>
          <cell r="D6020">
            <v>48.8</v>
          </cell>
        </row>
        <row r="6021">
          <cell r="A6021">
            <v>87268</v>
          </cell>
          <cell r="B6021" t="str">
            <v>REVESTIMENTO CERÂMICO PARA PAREDES INTERNAS COM PLACAS TIPO GRÊS OU SE MI-GRÊS DE DIMENSÕES 25X35 CM APLICADAS EM AMBIENTES DE ÁREA MENOR QUE 5 M² NA ALTURA INTEIRA DAS PAREDES. AF_06/2014</v>
          </cell>
          <cell r="C6021" t="str">
            <v>M2</v>
          </cell>
          <cell r="D6021">
            <v>52.4</v>
          </cell>
        </row>
        <row r="6022">
          <cell r="A6022">
            <v>87269</v>
          </cell>
          <cell r="B6022" t="str">
            <v>REVESTIMENTO CERÂMICO PARA PAREDES INTERNAS COM PLACAS TIPO GRÊS OU SE MI-GRÊS DE DIMENSÕES 25X35 CM APLICADAS EM AMBIENTES DE ÁREA MAIOR QUE 5 M² NA ALTURA INTEIRA DAS PAREDES. AF_06/2014</v>
          </cell>
          <cell r="C6022" t="str">
            <v>M2</v>
          </cell>
          <cell r="D6022">
            <v>46.76</v>
          </cell>
        </row>
        <row r="6023">
          <cell r="A6023">
            <v>87270</v>
          </cell>
          <cell r="B6023" t="str">
            <v>REVESTIMENTO CERÂMICO PARA PAREDES INTERNAS COM PLACAS TIPO GRÊS OU SE MI-GRÊS DE DIMENSÕES 25X35 CM APLICADAS EM AMBIENTES DE ÁREA MENOR QUE 5 M² A MEIA ALTURA DAS PAREDES. AF_06/2014</v>
          </cell>
          <cell r="C6023" t="str">
            <v>M2</v>
          </cell>
          <cell r="D6023">
            <v>53.93</v>
          </cell>
        </row>
        <row r="6024">
          <cell r="A6024">
            <v>87271</v>
          </cell>
          <cell r="B6024" t="str">
            <v>REVESTIMENTO CERÂMICO PARA PAREDES INTERNAS COM PLACAS TIPO GRÊS OU SE MI-GRÊS DE DIMENSÕES 25X35 CM APLICADAS EM AMBIENTES DE ÁREA MAIOR QUE 5 M² A MEIA ALTURA DAS PAREDES. AF_06/2014</v>
          </cell>
          <cell r="C6024" t="str">
            <v>M2</v>
          </cell>
          <cell r="D6024">
            <v>51.22</v>
          </cell>
        </row>
        <row r="6025">
          <cell r="A6025">
            <v>87272</v>
          </cell>
          <cell r="B6025" t="str">
            <v>REVESTIMENTO CERÂMICO PARA PAREDES INTERNAS COM PLACAS TIPO GRÊS OU SE MI-GRÊS DE DIMENSÕES 33X45 CM APLICADAS EM AMBIENTES DE ÁREA MENOR QUE 5 M² NA ALTURA INTEIRA DAS PAREDES. AF_06/2014</v>
          </cell>
          <cell r="C6025" t="str">
            <v>M2</v>
          </cell>
          <cell r="D6025">
            <v>55.43</v>
          </cell>
        </row>
        <row r="6026">
          <cell r="A6026">
            <v>87273</v>
          </cell>
          <cell r="B6026" t="str">
            <v>REVESTIMENTO CERÂMICO PARA PAREDES INTERNAS COM PLACAS TIPO GRÊS OU SE MI-GRÊS DE DIMENSÕES 33X45 CM APLICADAS EM AMBIENTES DE ÁREA MAIOR QUE 5 M² NA ALTURA INTEIRA DAS PAREDES. AF_06/2014</v>
          </cell>
          <cell r="C6026" t="str">
            <v>M2</v>
          </cell>
          <cell r="D6026">
            <v>48.57</v>
          </cell>
        </row>
        <row r="6027">
          <cell r="A6027">
            <v>87274</v>
          </cell>
          <cell r="B6027" t="str">
            <v>REVESTIMENTO CERÂMICO PARA PAREDES INTERNAS COM PLACAS TIPO GRÊS OU SE MI-GRÊS DE DIMENSÕES 33X45 CM APLICADAS EM AMBIENTES DE ÁREA MENOR QUE 5 M² A MEIA ALTURA DAS PAREDES. AF_06/2014</v>
          </cell>
          <cell r="C6027" t="str">
            <v>M2</v>
          </cell>
          <cell r="D6027">
            <v>56.51</v>
          </cell>
        </row>
        <row r="6028">
          <cell r="A6028">
            <v>87275</v>
          </cell>
          <cell r="B6028" t="str">
            <v>REVESTIMENTO CERÂMICO PARA PAREDES INTERNAS COM PLACAS TIPO GRÊS OU SE MI-GRÊS DE DIMENSÕES 33X45 CM APLICADAS EM AMBIENTES DE ÁREA MAIOR QUE 5 M² A MEIA ALTURA DAS PAREDES. AF_06/2014</v>
          </cell>
          <cell r="C6028" t="str">
            <v>M2</v>
          </cell>
          <cell r="D6028">
            <v>54.2</v>
          </cell>
        </row>
        <row r="6029">
          <cell r="A6029">
            <v>87280</v>
          </cell>
          <cell r="B6029" t="str">
            <v>ARGAMASSA TRAÇO 1:7 (CIMENTO E AREIA MÉDIA) COM ADIÇÃO DE PLASTIFICANT E PARA EMBOÇO/MASSA ÚNICA/ASSENTAMENTO DE ALVENARIA DE VEDAÇÃO, PREPAR O MECÂNICO COM BETONEIRA 400 L. AF_06/2014</v>
          </cell>
          <cell r="C6029" t="str">
            <v>M3</v>
          </cell>
          <cell r="D6029">
            <v>282.20999999999998</v>
          </cell>
        </row>
        <row r="6030">
          <cell r="A6030">
            <v>87281</v>
          </cell>
          <cell r="B6030" t="str">
            <v>ARGAMASSA TRAÇO 1:7 (CIMENTO E AREIA MÉDIA) COM ADIÇÃO DE PLASTIFICANT E PARA EMBOÇO/MASSA ÚNICA/ASSENTAMENTO DE ALVENARIA DE VEDAÇÃO, PREPAR O MECÂNICO COM BETONEIRA 600 L. AF_06/2014</v>
          </cell>
          <cell r="C6030" t="str">
            <v>M3</v>
          </cell>
          <cell r="D6030">
            <v>280.12</v>
          </cell>
        </row>
        <row r="6031">
          <cell r="A6031">
            <v>87283</v>
          </cell>
          <cell r="B6031" t="str">
            <v>ARGAMASSA TRAÇO 1:6 (CIMENTO E AREIA MÉDIA) COM ADIÇÃO DE PLASTIFICANT E PARA EMBOÇO/MASSA ÚNICA/ASSENTAMENTO DE ALVENARIA DE VEDAÇÃO, PREPAR O MECÂNICO COM BETONEIRA 400 L. AF_06/2014</v>
          </cell>
          <cell r="C6031" t="str">
            <v>M3</v>
          </cell>
          <cell r="D6031">
            <v>302.76</v>
          </cell>
        </row>
        <row r="6032">
          <cell r="A6032">
            <v>87284</v>
          </cell>
          <cell r="B6032" t="str">
            <v>ARGAMASSA TRAÇO 1:6 (CIMENTO E AREIA MÉDIA) COM ADIÇÃO DE PLASTIFICANT E PARA EMBOÇO/MASSA ÚNICA/ASSENTAMENTO DE ALVENARIA DE VEDAÇÃO, PREPAR O MECÂNICO COM BETONEIRA 600 L. AF_06/2014</v>
          </cell>
          <cell r="C6032" t="str">
            <v>M3</v>
          </cell>
          <cell r="D6032">
            <v>288.13</v>
          </cell>
        </row>
        <row r="6033">
          <cell r="A6033">
            <v>87286</v>
          </cell>
          <cell r="B6033" t="str">
            <v>ARGAMASSA TRAÇO 1:1:6 (CIMENTO, CAL E AREIA MÉDIA) PARA EMBOÇO/MASSA Ú NICA/ASSENTAMENTO DE ALVENARIA DE VEDAÇÃO, PREPARO MECÂNICO COM BETONE IRA 400 L. AF_06/2014</v>
          </cell>
          <cell r="C6033" t="str">
            <v>M3</v>
          </cell>
          <cell r="D6033">
            <v>282.57</v>
          </cell>
        </row>
        <row r="6034">
          <cell r="A6034">
            <v>87287</v>
          </cell>
          <cell r="B6034" t="str">
            <v>ARGAMASSA TRAÇO 1:1:6 (CIMENTO, CAL E AREIA MÉDIA) PARA EMBOÇO/MASSA Ú NICA/ASSENTAMENTO DE ALVENARIA DE VEDAÇÃO, PREPARO MECÂNICO COM BETONE IRA 600 L. AF_06/2014</v>
          </cell>
          <cell r="C6034" t="str">
            <v>M3</v>
          </cell>
          <cell r="D6034">
            <v>339.02</v>
          </cell>
        </row>
        <row r="6035">
          <cell r="A6035">
            <v>87289</v>
          </cell>
          <cell r="B6035" t="str">
            <v>ARGAMASSA TRAÇO 1:1,5:7,5 (CIMENTO, CAL E AREIA MÉDIA) PARA EMBOÇO/MAS SA ÚNICA/ASSENTAMENTO DE ALVENARIA DE VEDAÇÃO, PREPARO MECÂNICO COM BE TONEIRA 400 L. AF_06/2014</v>
          </cell>
          <cell r="C6035" t="str">
            <v>M3</v>
          </cell>
          <cell r="D6035">
            <v>325.31</v>
          </cell>
        </row>
        <row r="6036">
          <cell r="A6036">
            <v>87290</v>
          </cell>
          <cell r="B6036" t="str">
            <v>ARGAMASSA TRAÇO 1:1,5:7,5 (CIMENTO, CAL E AREIA MÉDIA) PARA EMBOÇO/MAS SA ÚNICA/ASSENTAMENTO DE ALVENARIA DE VEDAÇÃO, PREPARO MECÂNICO COM BE TONEIRA 600 L. AF_06/2014</v>
          </cell>
          <cell r="C6036" t="str">
            <v>M3</v>
          </cell>
          <cell r="D6036">
            <v>322.63</v>
          </cell>
        </row>
        <row r="6037">
          <cell r="A6037">
            <v>87292</v>
          </cell>
          <cell r="B6037" t="str">
            <v>ARGAMASSA TRAÇO 1:2:8 (CIMENTO, CAL E AREIA MÉDIA) PARA EMBOÇO/MASSA Ú NICA/ASSENTAMENTO DE ALVENARIA DE VEDAÇÃO, PREPARO MECÂNICO COM BETONE IRA 400 L. AF_06/2014</v>
          </cell>
          <cell r="C6037" t="str">
            <v>M3</v>
          </cell>
          <cell r="D6037">
            <v>336.02</v>
          </cell>
        </row>
        <row r="6038">
          <cell r="A6038">
            <v>87294</v>
          </cell>
          <cell r="B6038" t="str">
            <v>ARGAMASSA TRAÇO 1:2:9 (CIMENTO, CAL E AREIA MÉDIA) PARA EMBOÇO/MASSA Ú NICA/ASSENTAMENTO DE ALVENARIA DE VEDAÇÃO, PREPARO MECÂNICO COM BETONE IRA 600 L. AF_06/2014</v>
          </cell>
          <cell r="C6038" t="str">
            <v>M3</v>
          </cell>
          <cell r="D6038">
            <v>321.73</v>
          </cell>
        </row>
        <row r="6039">
          <cell r="A6039">
            <v>87295</v>
          </cell>
          <cell r="B6039" t="str">
            <v>ARGAMASSA TRAÇO 1:3:12 (CIMENTO, CAL E AREIA MÉDIA) PARA EMBOÇO/MASSA ÚNICA/ASSENTAMENTO DE ALVENARIA DE VEDAÇÃO, PREPARO MECÂNICO COM BETON EIRA 400 L. AF_06/2014</v>
          </cell>
          <cell r="C6039" t="str">
            <v>M3</v>
          </cell>
          <cell r="D6039">
            <v>324.47000000000003</v>
          </cell>
        </row>
        <row r="6040">
          <cell r="A6040">
            <v>87296</v>
          </cell>
          <cell r="B6040" t="str">
            <v>ARGAMASSA TRAÇO 1:3:12 (CIMENTO, CAL E AREIA MÉDIA) PARA EMBOÇO/MASSA ÚNICA/ASSENTAMENTO DE ALVENARIA DE VEDAÇÃO, PREPARO MECÂNICO COM BETON EIRA 600 L. AF_06/2014</v>
          </cell>
          <cell r="C6040" t="str">
            <v>M3</v>
          </cell>
          <cell r="D6040">
            <v>309.8</v>
          </cell>
        </row>
        <row r="6041">
          <cell r="A6041">
            <v>87298</v>
          </cell>
          <cell r="B6041" t="str">
            <v>ARGAMASSA TRAÇO 1:3 (CIMENTO E AREIA MÉDIA) PARA CONTRAPISO, PREPARO M ECÂNICO COM BETONEIRA 400 L. AF_06/2014</v>
          </cell>
          <cell r="C6041" t="str">
            <v>M3</v>
          </cell>
          <cell r="D6041">
            <v>425.37</v>
          </cell>
        </row>
        <row r="6042">
          <cell r="A6042">
            <v>87299</v>
          </cell>
          <cell r="B6042" t="str">
            <v>ARGAMASSA TRAÇO 1:3 (CIMENTO E AREIA MÉDIA) PARA CONTRAPISO, PREPARO M ECÂNICO COM BETONEIRA 600 L. AF_06/2014</v>
          </cell>
          <cell r="C6042" t="str">
            <v>M3</v>
          </cell>
          <cell r="D6042">
            <v>414.74</v>
          </cell>
        </row>
        <row r="6043">
          <cell r="A6043">
            <v>87301</v>
          </cell>
          <cell r="B6043" t="str">
            <v>ARGAMASSA TRAÇO 1:4 (CIMENTO E AREIA MÉDIA) PARA CONTRAPISO, PREPARO M ECÂNICO COM BETONEIRA 400 L. AF_06/2014</v>
          </cell>
          <cell r="C6043" t="str">
            <v>M3</v>
          </cell>
          <cell r="D6043">
            <v>380.68</v>
          </cell>
        </row>
        <row r="6044">
          <cell r="A6044">
            <v>87302</v>
          </cell>
          <cell r="B6044" t="str">
            <v>ARGAMASSA TRAÇO 1:4 (CIMENTO E AREIA MÉDIA) PARA CONTRAPISO, PREPARO M ECÂNICO COM BETONEIRA 600 L. AF_06/2014</v>
          </cell>
          <cell r="C6044" t="str">
            <v>M3</v>
          </cell>
          <cell r="D6044">
            <v>372.25</v>
          </cell>
        </row>
        <row r="6045">
          <cell r="A6045">
            <v>87304</v>
          </cell>
          <cell r="B6045" t="str">
            <v>ARGAMASSA TRAÇO 1:5 (CIMENTO E AREIA MÉDIA) PARA CONTRAPISO, PREPARO M ECÂNICO COM BETONEIRA 400 L. AF_06/2014</v>
          </cell>
          <cell r="C6045" t="str">
            <v>M3</v>
          </cell>
          <cell r="D6045">
            <v>354.23</v>
          </cell>
        </row>
        <row r="6046">
          <cell r="A6046">
            <v>87305</v>
          </cell>
          <cell r="B6046" t="str">
            <v>ARGAMASSA TRAÇO 1:5 (CIMENTO E AREIA MÉDIA) PARA CONTRAPISO, PREPARO M ECÂNICO COM BETONEIRA 600 L. AF_06/2014</v>
          </cell>
          <cell r="C6046" t="str">
            <v>M3</v>
          </cell>
          <cell r="D6046">
            <v>345.69</v>
          </cell>
        </row>
        <row r="6047">
          <cell r="A6047">
            <v>87307</v>
          </cell>
          <cell r="B6047" t="str">
            <v>ARGAMASSA TRAÇO 1:6 (CIMENTO E AREIA MÉDIA) PARA CONTRAPISO, PREPARO M ECÂNICO COM BETONEIRA 400 L. AF_06/2014</v>
          </cell>
          <cell r="C6047" t="str">
            <v>M3</v>
          </cell>
          <cell r="D6047">
            <v>330.95</v>
          </cell>
        </row>
        <row r="6048">
          <cell r="A6048">
            <v>87308</v>
          </cell>
          <cell r="B6048" t="str">
            <v>ARGAMASSA TRAÇO 1:6 (CIMENTO E AREIA MÉDIA) PARA CONTRAPISO, PREPARO M ECÂNICO COM BETONEIRA 600 L. AF_06/2014</v>
          </cell>
          <cell r="C6048" t="str">
            <v>M3</v>
          </cell>
          <cell r="D6048">
            <v>323.75</v>
          </cell>
        </row>
        <row r="6049">
          <cell r="A6049">
            <v>87310</v>
          </cell>
          <cell r="B6049" t="str">
            <v>ARGAMASSA TRAÇO 1:5 (CIMENTO E AREIA GROSSA) PARA CHAPISCO CONVENCIONA L, PREPARO MECÂNICO COM BETONEIRA 400 L. AF_06/2014</v>
          </cell>
          <cell r="C6049" t="str">
            <v>M3</v>
          </cell>
          <cell r="D6049">
            <v>245.2</v>
          </cell>
        </row>
        <row r="6050">
          <cell r="A6050">
            <v>87311</v>
          </cell>
          <cell r="B6050" t="str">
            <v>ARGAMASSA TRAÇO 1:5 (CIMENTO E AREIA GROSSA) PARA CHAPISCO CONVENCIONA L, PREPARO MECÂNICO COM BETONEIRA 600 L. AF_06/2014</v>
          </cell>
          <cell r="C6050" t="str">
            <v>M3</v>
          </cell>
          <cell r="D6050">
            <v>240.4</v>
          </cell>
        </row>
        <row r="6051">
          <cell r="A6051">
            <v>87313</v>
          </cell>
          <cell r="B6051" t="str">
            <v>ARGAMASSA TRAÇO 1:3 (CIMENTO E AREIA GROSSA) PARA CHAPISCO CONVENCIONA L, PREPARO MECÂNICO COM BETONEIRA 400 L. AF_06/2014</v>
          </cell>
          <cell r="C6051" t="str">
            <v>M3</v>
          </cell>
          <cell r="D6051">
            <v>301.25</v>
          </cell>
        </row>
        <row r="6052">
          <cell r="A6052">
            <v>87314</v>
          </cell>
          <cell r="B6052" t="str">
            <v>ARGAMASSA TRAÇO 1:3 (CIMENTO E AREIA GROSSA) PARA CHAPISCO CONVENCIONA L, PREPARO MECÂNICO COM BETONEIRA 600 L. AF_06/2014</v>
          </cell>
          <cell r="C6052" t="str">
            <v>M3</v>
          </cell>
          <cell r="D6052">
            <v>297.32</v>
          </cell>
        </row>
        <row r="6053">
          <cell r="A6053">
            <v>87316</v>
          </cell>
          <cell r="B6053" t="str">
            <v>ARGAMASSA TRAÇO 1:4 (CIMENTO E AREIA GROSSA) PARA CHAPISCO CONVENCIONA L, PREPARO MECÂNICO COM BETONEIRA 400 L. AF_06/2014</v>
          </cell>
          <cell r="C6053" t="str">
            <v>M3</v>
          </cell>
          <cell r="D6053">
            <v>271.62</v>
          </cell>
        </row>
        <row r="6054">
          <cell r="A6054">
            <v>87317</v>
          </cell>
          <cell r="B6054" t="str">
            <v>ARGAMASSA TRAÇO 1:4 (CIMENTO E AREIA GROSSA) PARA CHAPISCO CONVENCIONA L, PREPARO MECÂNICO COM BETONEIRA 600 L. AF_06/2014</v>
          </cell>
          <cell r="C6054" t="str">
            <v>M3</v>
          </cell>
          <cell r="D6054">
            <v>263.7</v>
          </cell>
        </row>
        <row r="6055">
          <cell r="A6055">
            <v>87319</v>
          </cell>
          <cell r="B6055" t="str">
            <v>ARGAMASSA TRAÇO 1:5 (CIMENTO E AREIA GROSSA) COM ADIÇÃO DE EMULSÃO POL IMÉRICA PARA CHAPISCO ROLADO, PREPARO MECÂNICO COM BETONEIRA 400 L. AF _06/2014</v>
          </cell>
          <cell r="C6055" t="str">
            <v>M3</v>
          </cell>
          <cell r="D6055">
            <v>1732.73</v>
          </cell>
        </row>
        <row r="6056">
          <cell r="A6056">
            <v>87320</v>
          </cell>
          <cell r="B6056" t="str">
            <v>ARGAMASSA TRAÇO 1:5 (CIMENTO E AREIA GROSSA) COM ADIÇÃO DE EMULSÃO POL IMÉRICA PARA CHAPISCO ROLADO, PREPARO MECÂNICO COM BETONEIRA 600 L. AF _06/2014</v>
          </cell>
          <cell r="C6056" t="str">
            <v>M3</v>
          </cell>
          <cell r="D6056">
            <v>1734.73</v>
          </cell>
        </row>
        <row r="6057">
          <cell r="A6057">
            <v>87322</v>
          </cell>
          <cell r="B6057" t="str">
            <v>ARGAMASSA TRAÇO 1:3 (CIMENTO E AREIA GROSSA) COM ADIÇÃO DE EMULSÃO POL IMÉRICA PARA CHAPISCO ROLADO, PREPARO MECÂNICO COM BETONEIRA 400 L. AF _06/2014</v>
          </cell>
          <cell r="C6057" t="str">
            <v>M3</v>
          </cell>
          <cell r="D6057">
            <v>1790.89</v>
          </cell>
        </row>
        <row r="6058">
          <cell r="A6058">
            <v>87323</v>
          </cell>
          <cell r="B6058" t="str">
            <v>ARGAMASSA TRAÇO 1:3 (CIMENTO E AREIA GROSSA) COM ADIÇÃO DE EMULSÃO POL IMÉRICA PARA CHAPISCO ROLADO, PREPARO MECÂNICO COM BETONEIRA 600 L. AF _06/2014</v>
          </cell>
          <cell r="C6058" t="str">
            <v>M3</v>
          </cell>
          <cell r="D6058">
            <v>1781.11</v>
          </cell>
        </row>
        <row r="6059">
          <cell r="A6059">
            <v>87325</v>
          </cell>
          <cell r="B6059" t="str">
            <v>ARGAMASSA TRAÇO 1:4 (CIMENTO E AREIA GROSSA) COM ADIÇÃO DE EMULSÃO POL IMÉRICA PARA CHAPISCO ROLADO, PREPARO MECÂNICO COM BETONEIRA 400 L. AF _06/2014</v>
          </cell>
          <cell r="C6059" t="str">
            <v>M3</v>
          </cell>
          <cell r="D6059">
            <v>1755.99</v>
          </cell>
        </row>
        <row r="6060">
          <cell r="A6060">
            <v>87326</v>
          </cell>
          <cell r="B6060" t="str">
            <v>ARGAMASSA TRAÇO 1:4 (CIMENTO E AREIA GROSSA) COM ADIÇÃO DE EMULSÃO POL IMÉRICA PARA CHAPISCO ROLADO, PREPARO MECÂNICO COM BETONEIRA 600 L. AF _06/2014</v>
          </cell>
          <cell r="C6060" t="str">
            <v>M3</v>
          </cell>
          <cell r="D6060">
            <v>1752.12</v>
          </cell>
        </row>
        <row r="6061">
          <cell r="A6061">
            <v>87327</v>
          </cell>
          <cell r="B6061" t="str">
            <v>ARGAMASSA TRAÇO 1:7 (CIMENTO E AREIA MÉDIA) COM ADIÇÃO DE PLASTIFICANT E PARA EMBOÇO/MASSA ÚNICA/ASSENTAMENTO DE ALVENARIA DE VEDAÇÃO, PREPAR O MECÂNICO COM MISTURADOR DE EIXO HORIZONTAL DE 300 KG. AF_06/2014</v>
          </cell>
          <cell r="C6061" t="str">
            <v>M3</v>
          </cell>
          <cell r="D6061">
            <v>296.92</v>
          </cell>
        </row>
        <row r="6062">
          <cell r="A6062">
            <v>87328</v>
          </cell>
          <cell r="B6062" t="str">
            <v>ARGAMASSA TRAÇO 1:7 (CIMENTO E AREIA MÉDIA) COM ADIÇÃO DE PLASTIFICANT E PARA EMBOÇO/MASSA ÚNICA/ASSENTAMENTO DE ALVENARIA DE VEDAÇÃO, PREPAR O MECÂNICO COM MISTURADOR DE EIXO HORIZONTAL DE 600 KG. AF_06/2014</v>
          </cell>
          <cell r="C6062" t="str">
            <v>M3</v>
          </cell>
          <cell r="D6062">
            <v>267.25</v>
          </cell>
        </row>
        <row r="6063">
          <cell r="A6063">
            <v>87329</v>
          </cell>
          <cell r="B6063" t="str">
            <v>ARGAMASSA TRAÇO 1:6 (CIMENTO E AREIA MÉDIA) COM ADIÇÃO DE PLASTIFICANT E PARA EMBOÇO/MASSA ÚNICA/ASSENTAMENTO DE ALVENARIA DE VEDAÇÃO, PREPAR O MECÂNICO COM MISTURADOR DE EIXO HORIZONTAL DE 300 KG. AF_06/2014</v>
          </cell>
          <cell r="C6063" t="str">
            <v>M3</v>
          </cell>
          <cell r="D6063">
            <v>318.55</v>
          </cell>
        </row>
        <row r="6064">
          <cell r="A6064">
            <v>87330</v>
          </cell>
          <cell r="B6064" t="str">
            <v>ARGAMASSA TRAÇO 1:6 (CIMENTO E AREIA MÉDIA) COM ADIÇÃO DE PLASTIFICANT E PARA EMBOÇO/MASSA ÚNICA/ASSENTAMENTO DE ALVENARIA DE VEDAÇÃO, PREPAR O MECÂNICO COM MISTURADOR DE EIXO HORIZONTAL DE 600 KG. AF_06/2014</v>
          </cell>
          <cell r="C6064" t="str">
            <v>M3</v>
          </cell>
          <cell r="D6064">
            <v>286.38</v>
          </cell>
        </row>
        <row r="6065">
          <cell r="A6065">
            <v>87331</v>
          </cell>
          <cell r="B6065" t="str">
            <v>ARGAMASSA TRAÇO 1:1:6 (CIMENTO, CAL E AREIA MÉDIA) PARA EMBOÇO/MASSA Ú NICA/ASSENTAMENTO DE ALVENARIA DE VEDAÇÃO, PREPARO MECÂNICO COM MISTUR ADOR DE EIXO HORIZONTAL DE 300 KG. AF_06/2014</v>
          </cell>
          <cell r="C6065" t="str">
            <v>M3</v>
          </cell>
          <cell r="D6065">
            <v>355.3</v>
          </cell>
        </row>
        <row r="6066">
          <cell r="A6066">
            <v>87332</v>
          </cell>
          <cell r="B6066" t="str">
            <v>ARGAMASSA TRAÇO 1:1:6 (CIMENTO, CAL E AREIA MÉDIA) PARA EMBOÇO/MASSA Ú NICA/ASSENTAMENTO DE ALVENARIA DE VEDAÇÃO, PREPARO MECÂNICO COM MISTUR ADOR DE EIXO HORIZONTAL DE 600 KG. AF_06/2014</v>
          </cell>
          <cell r="C6066" t="str">
            <v>M3</v>
          </cell>
          <cell r="D6066">
            <v>323.45</v>
          </cell>
        </row>
        <row r="6067">
          <cell r="A6067">
            <v>87333</v>
          </cell>
          <cell r="B6067" t="str">
            <v>ARGAMASSA TRAÇO 1:1,5:7,5 (CIMENTO, CAL E AREIA MÉDIA) PARA EMBOÇO/MAS SA ÚNICA/ASSENTAMENTO DE ALVENARIA DE VEDAÇÃO, PREPARO MECÂNICO COM MI STURADOR DE EIXO HORIZONTAL DE 300 KG. AF_06/2014</v>
          </cell>
          <cell r="C6067" t="str">
            <v>M3</v>
          </cell>
          <cell r="D6067">
            <v>329.84</v>
          </cell>
        </row>
        <row r="6068">
          <cell r="A6068">
            <v>87334</v>
          </cell>
          <cell r="B6068" t="str">
            <v>ARGAMASSA TRAÇO 1:1,5:7,5 (CIMENTO, CAL E AREIA MÉDIA) PARA EMBOÇO/MAS SA ÚNICA/ASSENTAMENTO DE ALVENARIA DE VEDAÇÃO, PREPARO MECÂNICO COM MI STURADOR DE EIXO HORIZONTAL DE 600 KG. AF_06/2014</v>
          </cell>
          <cell r="C6068" t="str">
            <v>M3</v>
          </cell>
          <cell r="D6068">
            <v>306.52999999999997</v>
          </cell>
        </row>
        <row r="6069">
          <cell r="A6069">
            <v>87335</v>
          </cell>
          <cell r="B6069" t="str">
            <v>ARGAMASSA TRAÇO 1:2:8 (CIMENTO, CAL E AREIA MÉDIA) PARA EMBOÇO/MASSA Ú NICA/ASSENTAMENTO DE ALVENARIA DE VEDAÇÃO, PREPARO MECÂNICO COM MISTUR ADOR DE EIXO HORIZONTAL DE 300 KG. AF_06/2014</v>
          </cell>
          <cell r="C6069" t="str">
            <v>M3</v>
          </cell>
          <cell r="D6069">
            <v>332.5</v>
          </cell>
        </row>
        <row r="6070">
          <cell r="A6070">
            <v>87336</v>
          </cell>
          <cell r="B6070" t="str">
            <v>ARGAMASSA TRAÇO 1:2:8 (CIMENTO, CAL E AREIA MÉDIA) PARA EMBOÇO/MASSA Ú NICA/ASSENTAMENTO DE ALVENARIA DE VEDAÇÃO, PREPARO MECÂNICO COM MISTUR ADOR DE EIXO HORIZONTAL DE 600 KG. AF_06/2014</v>
          </cell>
          <cell r="C6070" t="str">
            <v>M3</v>
          </cell>
          <cell r="D6070">
            <v>315.49</v>
          </cell>
        </row>
        <row r="6071">
          <cell r="A6071">
            <v>87337</v>
          </cell>
          <cell r="B6071" t="str">
            <v>ARGAMASSA TRAÇO 1:2:9 (CIMENTO, CAL E AREIA MÉDIA) PARA EMBOÇO/MASSA Ú NICA/ASSENTAMENTO DE ALVENARIA DE VEDAÇÃO, PREPARO MECÂNICO COM MISTUR ADOR DE EIXO HORIZONTAL DE 300 KG. AF_06/2014</v>
          </cell>
          <cell r="C6071" t="str">
            <v>M3</v>
          </cell>
          <cell r="D6071">
            <v>318.05</v>
          </cell>
        </row>
        <row r="6072">
          <cell r="A6072">
            <v>87338</v>
          </cell>
          <cell r="B6072" t="str">
            <v>ARGAMASSA TRAÇO 1:3:12 (CIMENTO, CAL E AREIA MÉDIA) PARA EMBOÇO/MASSA ÚNICA/ASSENTAMENTO DE ALVENARIA DE VEDAÇÃO, PREPARO MECÂNICO COM MISTU RADOR DE EIXO HORIZONTAL DE 600 KG. AF_06/2014</v>
          </cell>
          <cell r="C6072" t="str">
            <v>M3</v>
          </cell>
          <cell r="D6072">
            <v>305.70999999999998</v>
          </cell>
        </row>
        <row r="6073">
          <cell r="A6073">
            <v>87339</v>
          </cell>
          <cell r="B6073" t="str">
            <v>ARGAMASSA TRAÇO 1:3 (CIMENTO E AREIA MÉDIA) PARA CONTRAPISO, PREPARO M ECÂNICO COM MISTURADOR DE EIXO HORIZONTAL DE 160 KG. AF_06/2014</v>
          </cell>
          <cell r="C6073" t="str">
            <v>M3</v>
          </cell>
          <cell r="D6073">
            <v>487.72</v>
          </cell>
        </row>
        <row r="6074">
          <cell r="A6074">
            <v>87340</v>
          </cell>
          <cell r="B6074" t="str">
            <v>ARGAMASSA TRAÇO 1:3 (CIMENTO E AREIA MÉDIA) PARA CONTRAPISO, PREPARO M ECÂNICO COM MISTURADOR DE EIXO HORIZONTAL DE 300 KG. AF_06/2014</v>
          </cell>
          <cell r="C6074" t="str">
            <v>M3</v>
          </cell>
          <cell r="D6074">
            <v>414.92</v>
          </cell>
        </row>
        <row r="6075">
          <cell r="A6075">
            <v>87341</v>
          </cell>
          <cell r="B6075" t="str">
            <v>ARGAMASSA TRAÇO 1:3 (CIMENTO E AREIA MÉDIA) PARA CONTRAPISO, PREPARO M ECÂNICO COM MISTURADOR DE EIXO HORIZONTAL DE 600 KG. AF_06/2014</v>
          </cell>
          <cell r="C6075" t="str">
            <v>M3</v>
          </cell>
          <cell r="D6075">
            <v>401.69</v>
          </cell>
        </row>
        <row r="6076">
          <cell r="A6076">
            <v>87342</v>
          </cell>
          <cell r="B6076" t="str">
            <v>ARGAMASSA TRAÇO 1:4 (CIMENTO E AREIA MÉDIA) PARA CONTRAPISO, PREPARO M ECÂNICO COM MISTURADOR DE EIXO HORIZONTAL DE 160 KG. AF_06/2014</v>
          </cell>
          <cell r="C6076" t="str">
            <v>M3</v>
          </cell>
          <cell r="D6076">
            <v>424.87</v>
          </cell>
        </row>
        <row r="6077">
          <cell r="A6077">
            <v>87343</v>
          </cell>
          <cell r="B6077" t="str">
            <v>ARGAMASSA TRAÇO 1:4 (CIMENTO E AREIA MÉDIA) PARA CONTRAPISO, PREPARO M ECÂNICO COM MISTURADOR DE EIXO HORIZONTAL DE 300 KG. AF_06/2014</v>
          </cell>
          <cell r="C6077" t="str">
            <v>M3</v>
          </cell>
          <cell r="D6077">
            <v>377.78</v>
          </cell>
        </row>
        <row r="6078">
          <cell r="A6078">
            <v>87344</v>
          </cell>
          <cell r="B6078" t="str">
            <v>ARGAMASSA TRAÇO 1:4 (CIMENTO E AREIA MÉDIA) PARA CONTRAPISO, PREPARO M ECÂNICO COM MISTURADOR DE EIXO HORIZONTAL DE 600 KG. AF_06/2014</v>
          </cell>
          <cell r="C6078" t="str">
            <v>M3</v>
          </cell>
          <cell r="D6078">
            <v>359.12</v>
          </cell>
        </row>
        <row r="6079">
          <cell r="A6079">
            <v>87345</v>
          </cell>
          <cell r="B6079" t="str">
            <v>ARGAMASSA TRAÇO 1:5 (CIMENTO E AREIA MÉDIA) PARA CONTRAPISO, PREPARO M ECÂNICO COM MISTURADOR DE EIXO HORIZONTAL DE 160 KG. AF_06/2014</v>
          </cell>
          <cell r="C6079" t="str">
            <v>M3</v>
          </cell>
          <cell r="D6079">
            <v>376.02</v>
          </cell>
        </row>
        <row r="6080">
          <cell r="A6080">
            <v>87346</v>
          </cell>
          <cell r="B6080" t="str">
            <v>ARGAMASSA TRAÇO 1:5 (CIMENTO E AREIA MÉDIA) PARA CONTRAPISO, PREPARO M ECÂNICO COM MISTURADOR DE EIXO HORIZONTAL DE 300 KG. AF_06/2014</v>
          </cell>
          <cell r="C6080" t="str">
            <v>M3</v>
          </cell>
          <cell r="D6080">
            <v>343.79</v>
          </cell>
        </row>
        <row r="6081">
          <cell r="A6081">
            <v>87347</v>
          </cell>
          <cell r="B6081" t="str">
            <v>ARGAMASSA TRAÇO 1:5 (CIMENTO E AREIA MÉDIA) PARA CONTRAPISO, PREPARO M ECÂNICO COM MISTURADOR DE EIXO HORIZONTAL DE 600 KG. AF_06/2014</v>
          </cell>
          <cell r="C6081" t="str">
            <v>M3</v>
          </cell>
          <cell r="D6081">
            <v>333.68</v>
          </cell>
        </row>
        <row r="6082">
          <cell r="A6082">
            <v>87348</v>
          </cell>
          <cell r="B6082" t="str">
            <v>ARGAMASSA TRAÇO 1:6 (CIMENTO E AREIA MÉDIA) PARA CONTRAPISO, PREPARO M ECÂNICO COM MISTURADOR DE EIXO HORIZONTAL DE 160 KG. AF_06/2014</v>
          </cell>
          <cell r="C6082" t="str">
            <v>M3</v>
          </cell>
          <cell r="D6082">
            <v>351.17</v>
          </cell>
        </row>
        <row r="6083">
          <cell r="A6083">
            <v>87349</v>
          </cell>
          <cell r="B6083" t="str">
            <v>ARGAMASSA TRAÇO 1:6 (CIMENTO E AREIA MÉDIA) PARA CONTRAPISO, PREPARO M ECÂNICO COM MISTURADOR DE EIXO HORIZONTAL DE 600 KG. AF_06/2014</v>
          </cell>
          <cell r="C6083" t="str">
            <v>M3</v>
          </cell>
          <cell r="D6083">
            <v>310.33</v>
          </cell>
        </row>
        <row r="6084">
          <cell r="A6084">
            <v>87350</v>
          </cell>
          <cell r="B6084" t="str">
            <v>ARGAMASSA TRAÇO 1:5 (CIMENTO E AREIA GROSSA) PARA CHAPISCO CONVENCIONA L, PREPARO MECÂNICO COM MISTURADOR DE EIXO HORIZONTAL DE 300 KG. AF_06 /2014</v>
          </cell>
          <cell r="C6084" t="str">
            <v>M3</v>
          </cell>
          <cell r="D6084">
            <v>270.13</v>
          </cell>
        </row>
        <row r="6085">
          <cell r="A6085">
            <v>87351</v>
          </cell>
          <cell r="B6085" t="str">
            <v>ARGAMASSA TRAÇO 1:5 (CIMENTO E AREIA GROSSA) PARA CHAPISCO CONVENCIONA L, PREPARO MECÂNICO COM MISTURADOR DE EIXO HORIZONTAL DE 600 KG. AF_06 /2014</v>
          </cell>
          <cell r="C6085" t="str">
            <v>M3</v>
          </cell>
          <cell r="D6085">
            <v>240.13</v>
          </cell>
        </row>
        <row r="6086">
          <cell r="A6086">
            <v>87352</v>
          </cell>
          <cell r="B6086" t="str">
            <v>ARGAMASSA TRAÇO 1:3 (CIMENTO E AREIA GROSSA) PARA CHAPISCO CONVENCIONA L, PREPARO MECÂNICO COM MISTURADOR DE EIXO HORIZONTAL DE 160 KG. AF_06 /2014</v>
          </cell>
          <cell r="C6086" t="str">
            <v>M3</v>
          </cell>
          <cell r="D6086">
            <v>347.93</v>
          </cell>
        </row>
        <row r="6087">
          <cell r="A6087">
            <v>87353</v>
          </cell>
          <cell r="B6087" t="str">
            <v>ARGAMASSA TRAÇO 1:3 (CIMENTO E AREIA GROSSA) PARA CHAPISCO CONVENCIONA L, PREPARO MECÂNICO COM MISTURADOR DE EIXO HORIZONTAL DE 300 KG. AF_06 /2014</v>
          </cell>
          <cell r="C6087" t="str">
            <v>M3</v>
          </cell>
          <cell r="D6087">
            <v>305.19</v>
          </cell>
        </row>
        <row r="6088">
          <cell r="A6088">
            <v>87354</v>
          </cell>
          <cell r="B6088" t="str">
            <v>ARGAMASSA TRAÇO 1:3 (CIMENTO E AREIA GROSSA) PARA CHAPISCO CONVENCIONA L, PREPARO MECÂNICO COM MISTURADOR DE EIXO HORIZONTAL DE 600 KG. AF_06 /2014</v>
          </cell>
          <cell r="C6088" t="str">
            <v>M3</v>
          </cell>
          <cell r="D6088">
            <v>285.99</v>
          </cell>
        </row>
        <row r="6089">
          <cell r="A6089">
            <v>87355</v>
          </cell>
          <cell r="B6089" t="str">
            <v>ARGAMASSA TRAÇO 1:4 (CIMENTO E AREIA GROSSA) PARA CHAPISCO CONVENCIONA L, PREPARO MECÂNICO COM MISTURADOR DE EIXO HORIZONTAL DE 160 KG. AF_06 /2014</v>
          </cell>
          <cell r="C6089" t="str">
            <v>M3</v>
          </cell>
          <cell r="D6089">
            <v>298.64999999999998</v>
          </cell>
        </row>
        <row r="6090">
          <cell r="A6090">
            <v>87356</v>
          </cell>
          <cell r="B6090" t="str">
            <v>ARGAMASSA TRAÇO 1:4 (CIMENTO E AREIA GROSSA) PARA CHAPISCO CONVENCIONA L, PREPARO MECÂNICO COM MISTURADOR DE EIXO HORIZONTAL DE 300 KG. AF_06 /2014</v>
          </cell>
          <cell r="C6090" t="str">
            <v>M3</v>
          </cell>
          <cell r="D6090">
            <v>263.98</v>
          </cell>
        </row>
        <row r="6091">
          <cell r="A6091">
            <v>87357</v>
          </cell>
          <cell r="B6091" t="str">
            <v>ARGAMASSA TRAÇO 1:4 (CIMENTO E AREIA GROSSA) PARA CHAPISCO CONVENCIONA L, PREPARO MECÂNICO COM MISTURADOR DE EIXO HORIZONTAL DE 600 KG. AF_06 /2014</v>
          </cell>
          <cell r="C6091" t="str">
            <v>M3</v>
          </cell>
          <cell r="D6091">
            <v>256.38</v>
          </cell>
        </row>
        <row r="6092">
          <cell r="A6092">
            <v>87358</v>
          </cell>
          <cell r="B6092" t="str">
            <v>ARGAMASSA TRAÇO 1:5 (CIMENTO E AREIA GROSSA) COM ADIÇÃO DE EMULSÃO POL IMÉRICA PARA CHAPISCO ROLADO, PREPARO MECÂNICO COM MISTURADOR DE EIXO HORIZONTAL DE 300 KG. AF_06/2014</v>
          </cell>
          <cell r="C6092" t="str">
            <v>M3</v>
          </cell>
          <cell r="D6092">
            <v>1709.93</v>
          </cell>
        </row>
        <row r="6093">
          <cell r="A6093">
            <v>87359</v>
          </cell>
          <cell r="B6093" t="str">
            <v>ARGAMASSA TRAÇO 1:5 (CIMENTO E AREIA GROSSA) COM ADIÇÃO DE EMULSÃO POL IMÉRICA PARA CHAPISCO ROLADO, PREPARO MECÂNICO COM MISTURADOR DE EIXO HORIZONTAL DE 600 KG. AF_06/2014</v>
          </cell>
          <cell r="C6093" t="str">
            <v>M3</v>
          </cell>
          <cell r="D6093">
            <v>1695.51</v>
          </cell>
        </row>
        <row r="6094">
          <cell r="A6094">
            <v>87360</v>
          </cell>
          <cell r="B6094" t="str">
            <v>ARGAMASSA TRAÇO 1:3 (CIMENTO E AREIA GROSSA) COM ADIÇÃO DE EMULSÃO POL IMÉRICA PARA CHAPISCO ROLADO, PREPARO MECÂNICO COM MISTURADOR DE EIXO HORIZONTAL DE 160 KG. AF_06/2014</v>
          </cell>
          <cell r="C6094" t="str">
            <v>M3</v>
          </cell>
          <cell r="D6094">
            <v>1777.82</v>
          </cell>
        </row>
        <row r="6095">
          <cell r="A6095">
            <v>87361</v>
          </cell>
          <cell r="B6095" t="str">
            <v>ARGAMASSA TRAÇO 1:3 (CIMENTO E AREIA GROSSA) COM ADIÇÃO DE EMULSÃO POL IMÉRICA PARA CHAPISCO ROLADO, PREPARO MECÂNICO COM MISTURADOR DE EIXO HORIZONTAL DE 300 KG. AF_06/2014</v>
          </cell>
          <cell r="C6095" t="str">
            <v>M3</v>
          </cell>
          <cell r="D6095">
            <v>1753.76</v>
          </cell>
        </row>
        <row r="6096">
          <cell r="A6096">
            <v>87362</v>
          </cell>
          <cell r="B6096" t="str">
            <v>ARGAMASSA TRAÇO 1:3 (CIMENTO E AREIA GROSSA) COM ADIÇÃO DE EMULSÃO POL IMÉRICA PARA CHAPISCO ROLADO, PREPARO MECÂNICO COM MISTURADOR DE EIXO HORIZONTAL DE 600 KG. AF_06/2014</v>
          </cell>
          <cell r="C6096" t="str">
            <v>M3</v>
          </cell>
          <cell r="D6096">
            <v>1749.71</v>
          </cell>
        </row>
        <row r="6097">
          <cell r="A6097">
            <v>87363</v>
          </cell>
          <cell r="B6097" t="str">
            <v>ARGAMASSA TRAÇO 1:4 (CIMENTO E AREIA GROSSA) COM ADIÇÃO DE EMULSÃO POL IMÉRICA PARA CHAPISCO ROLADO, PREPARO MECÂNICO COM MISTURADOR DE EIXO HORIZONTAL DE 300 KG. AF_06/2014</v>
          </cell>
          <cell r="C6097" t="str">
            <v>M3</v>
          </cell>
          <cell r="D6097">
            <v>1747.1</v>
          </cell>
        </row>
        <row r="6098">
          <cell r="A6098">
            <v>87364</v>
          </cell>
          <cell r="B6098" t="str">
            <v>ARGAMASSA TRAÇO 1:4 (CIMENTO E AREIA GROSSA) COM ADIÇÃO DE EMULSÃO POL IMÉRICA PARA CHAPISCO ROLADO, PREPARO MECÂNICO COM MISTURADOR DE EIXO HORIZONTAL DE 600 KG. AF_06/2014</v>
          </cell>
          <cell r="C6098" t="str">
            <v>M3</v>
          </cell>
          <cell r="D6098">
            <v>1716.31</v>
          </cell>
        </row>
        <row r="6099">
          <cell r="A6099">
            <v>87365</v>
          </cell>
          <cell r="B6099" t="str">
            <v>ARGAMASSA TRAÇO 1:7 (CIMENTO E AREIA MÉDIA) COM ADIÇÃO DE PLASTIFICANT E PARA EMBOÇO/MASSA ÚNICA/ASSENTAMENTO DE ALVENARIA DE VEDAÇÃO, PREPAR O MANUAL. AF_06/2014</v>
          </cell>
          <cell r="C6099" t="str">
            <v>M3</v>
          </cell>
          <cell r="D6099">
            <v>363.08</v>
          </cell>
        </row>
        <row r="6100">
          <cell r="A6100">
            <v>87366</v>
          </cell>
          <cell r="B6100" t="str">
            <v>ARGAMASSA TRAÇO 1:6 (CIMENTO E AREIA MÉDIA) COM ADIÇÃO DE PLASTIFICANT E PARA EMBOÇO/MASSA ÚNICA/ASSENTAMENTO DE ALVENARIA DE VEDAÇÃO, PREPAR O MANUAL. AF_06/2014</v>
          </cell>
          <cell r="C6100" t="str">
            <v>M3</v>
          </cell>
          <cell r="D6100">
            <v>377.49</v>
          </cell>
        </row>
        <row r="6101">
          <cell r="A6101">
            <v>87367</v>
          </cell>
          <cell r="B6101" t="str">
            <v>ARGAMASSA TRAÇO 1:1:6 (CIMENTO, CAL E AREIA MÉDIA) PARA EMBOÇO/MASSA Ú NICA/ASSENTAMENTO DE ALVENARIA DE VEDAÇÃO, PREPARO MANUAL. AF_06/2014</v>
          </cell>
          <cell r="C6101" t="str">
            <v>M3</v>
          </cell>
          <cell r="D6101">
            <v>417.56</v>
          </cell>
        </row>
        <row r="6102">
          <cell r="A6102">
            <v>87368</v>
          </cell>
          <cell r="B6102" t="str">
            <v>ARGAMASSA TRAÇO 1:1,5:7,5 (CIMENTO, CAL E AREIA MÉDIA) PARA EMBOÇO/MAS SA ÚNICA/ASSENTAMENTO DE ALVENARIA DE VEDAÇÃO, PREPARO MANUAL. AF_06/2 014</v>
          </cell>
          <cell r="C6102" t="str">
            <v>M3</v>
          </cell>
          <cell r="D6102">
            <v>410.8</v>
          </cell>
        </row>
        <row r="6103">
          <cell r="A6103">
            <v>87369</v>
          </cell>
          <cell r="B6103" t="str">
            <v>ARGAMASSA TRAÇO 1:2:8 (CIMENTO, CAL E AREIA MÉDIA) PARA EMBOÇO/MASSA Ú NICA/ASSENTAMENTO DE ALVENARIA DE VEDAÇÃO, PREPARO MANUAL. AF_06/2014</v>
          </cell>
          <cell r="C6103" t="str">
            <v>M3</v>
          </cell>
          <cell r="D6103">
            <v>418.04</v>
          </cell>
        </row>
        <row r="6104">
          <cell r="A6104">
            <v>87370</v>
          </cell>
          <cell r="B6104" t="str">
            <v>ARGAMASSA TRAÇO 1:2:9 (CIMENTO, CAL E AREIA MÉDIA) PARA EMBOÇO/MASSA Ú NICA/ASSENTAMENTO DE ALVENARIA DE VEDAÇÃO, PREPARO MANUAL. AF_06/2014</v>
          </cell>
          <cell r="C6104" t="str">
            <v>M3</v>
          </cell>
          <cell r="D6104">
            <v>404.76</v>
          </cell>
        </row>
        <row r="6105">
          <cell r="A6105">
            <v>87371</v>
          </cell>
          <cell r="B6105" t="str">
            <v>ARGAMASSA TRAÇO 1:3:12 (CIMENTO, CAL E AREIA MÉDIA) PARA EMBOÇO/MASSA ÚNICA/ASSENTAMENTO DE ALVENARIA DE VEDAÇÃO, PREPARO MANUAL. AF_06/2014</v>
          </cell>
          <cell r="C6105" t="str">
            <v>M3</v>
          </cell>
          <cell r="D6105">
            <v>397.22</v>
          </cell>
        </row>
        <row r="6106">
          <cell r="A6106">
            <v>87372</v>
          </cell>
          <cell r="B6106" t="str">
            <v>ARGAMASSA TRAÇO 1:3 (CIMENTO E AREIA MÉDIA) PARA CONTRAPISO, PREPARO M ANUAL. AF_06/2014</v>
          </cell>
          <cell r="C6106" t="str">
            <v>M3</v>
          </cell>
          <cell r="D6106">
            <v>504.48</v>
          </cell>
        </row>
        <row r="6107">
          <cell r="A6107">
            <v>87373</v>
          </cell>
          <cell r="B6107" t="str">
            <v>ARGAMASSA TRAÇO 1:4 (CIMENTO E AREIA MÉDIA) PARA CONTRAPISO, PREPARO M ANUAL. AF_06/2014</v>
          </cell>
          <cell r="C6107" t="str">
            <v>M3</v>
          </cell>
          <cell r="D6107">
            <v>461.53</v>
          </cell>
        </row>
        <row r="6108">
          <cell r="A6108">
            <v>87374</v>
          </cell>
          <cell r="B6108" t="str">
            <v>ARGAMASSA TRAÇO 1:5 (CIMENTO E AREIA MÉDIA) PARA CONTRAPISO, PREPARO M ANUAL. AF_06/2014</v>
          </cell>
          <cell r="C6108" t="str">
            <v>M3</v>
          </cell>
          <cell r="D6108">
            <v>432.69</v>
          </cell>
        </row>
        <row r="6109">
          <cell r="A6109">
            <v>87375</v>
          </cell>
          <cell r="B6109" t="str">
            <v>ARGAMASSA TRAÇO 1:6 (CIMENTO E AREIA MÉDIA) PARA CONTRAPISO, PREPARO M ANUAL. AF_06/2014</v>
          </cell>
          <cell r="C6109" t="str">
            <v>M3</v>
          </cell>
          <cell r="D6109">
            <v>408.22</v>
          </cell>
        </row>
        <row r="6110">
          <cell r="A6110">
            <v>87376</v>
          </cell>
          <cell r="B6110" t="str">
            <v>ARGAMASSA TRAÇO 1:5 (CIMENTO E AREIA GROSSA) PARA CHAPISCO CONVENCIONA L, PREPARO MANUAL. AF_06/2014</v>
          </cell>
          <cell r="C6110" t="str">
            <v>M3</v>
          </cell>
          <cell r="D6110">
            <v>333.38</v>
          </cell>
        </row>
        <row r="6111">
          <cell r="A6111">
            <v>87377</v>
          </cell>
          <cell r="B6111" t="str">
            <v>ARGAMASSA TRAÇO 1:3 (CIMENTO E AREIA GROSSA) PARA CHAPISCO CONVENCIONA L, PREPARO MANUAL. AF_06/2014</v>
          </cell>
          <cell r="C6111" t="str">
            <v>M3</v>
          </cell>
          <cell r="D6111">
            <v>387.28</v>
          </cell>
        </row>
        <row r="6112">
          <cell r="A6112">
            <v>87378</v>
          </cell>
          <cell r="B6112" t="str">
            <v>ARGAMASSA TRAÇO 1:4 (CIMENTO E AREIA GROSSA) PARA CHAPISCO CONVENCIONA L, PREPARO MANUAL. AF_06/2014</v>
          </cell>
          <cell r="C6112" t="str">
            <v>M3</v>
          </cell>
          <cell r="D6112">
            <v>354.95</v>
          </cell>
        </row>
        <row r="6113">
          <cell r="A6113">
            <v>87379</v>
          </cell>
          <cell r="B6113" t="str">
            <v>ARGAMASSA TRAÇO 1:5 (CIMENTO E AREIA GROSSA) COM ADIÇÃO DE EMULSÃO POL IMÉRICA PARA CHAPISCO ROLADO, PREPARO MANUAL. AF_06/2014</v>
          </cell>
          <cell r="C6113" t="str">
            <v>M3</v>
          </cell>
          <cell r="D6113">
            <v>1805.73</v>
          </cell>
        </row>
        <row r="6114">
          <cell r="A6114">
            <v>87380</v>
          </cell>
          <cell r="B6114" t="str">
            <v>ARGAMASSA TRAÇO 1:3 (CIMENTO E AREIA GROSSA) COM ADIÇÃO DE EMULSÃO POL IMÉRICA PARA CHAPISCO ROLADO, PREPARO MANUAL. AF_06/2014</v>
          </cell>
          <cell r="C6114" t="str">
            <v>M3</v>
          </cell>
          <cell r="D6114">
            <v>1858.89</v>
          </cell>
        </row>
        <row r="6115">
          <cell r="A6115">
            <v>87381</v>
          </cell>
          <cell r="B6115" t="str">
            <v>ARGAMASSA TRAÇO 1:4 (CIMENTO E AREIA GROSSA) COM ADIÇÃO DE EMULSÃO POL IMÉRICA PARA CHAPISCO ROLADO, PREPARO MANUAL. AF_06/2014</v>
          </cell>
          <cell r="C6115" t="str">
            <v>M3</v>
          </cell>
          <cell r="D6115">
            <v>1827.77</v>
          </cell>
        </row>
        <row r="6116">
          <cell r="A6116">
            <v>87382</v>
          </cell>
          <cell r="B6116" t="str">
            <v>ARGAMASSA INDUSTRIALIZADA MULTIUSO PARA REVESTIMENTOS E ASSENTAMENTO D A ALVENARIA, PREPARO COM MISTURADOR DE EIXO HORIZONTAL DE 160 KG. AF_0 6/2014</v>
          </cell>
          <cell r="C6116" t="str">
            <v>M3</v>
          </cell>
          <cell r="D6116">
            <v>996.52</v>
          </cell>
        </row>
        <row r="6117">
          <cell r="A6117">
            <v>87383</v>
          </cell>
          <cell r="B6117" t="str">
            <v>ARGAMASSA INDUSTRIALIZADA MULTIUSO PARA REVESTIMENTOS E ASSENTAMENTO D A ALVENARIA, PREPARO COM MISTURADOR DE EIXO HORIZONTAL DE 300 KG. AF_0 6/2014</v>
          </cell>
          <cell r="C6117" t="str">
            <v>M3</v>
          </cell>
          <cell r="D6117">
            <v>992.79</v>
          </cell>
        </row>
        <row r="6118">
          <cell r="A6118">
            <v>87384</v>
          </cell>
          <cell r="B6118" t="str">
            <v>ARGAMASSA INDUSTRIALIZADA MULTIUSO PARA REVESTIMENTOS E ASSENTAMENTO D A ALVENARIA, PREPARO COM MISTURADOR DE EIXO HORIZONTAL DE 600 KG. AF_0 6/2014</v>
          </cell>
          <cell r="C6118" t="str">
            <v>M3</v>
          </cell>
          <cell r="D6118">
            <v>987.98</v>
          </cell>
        </row>
        <row r="6119">
          <cell r="A6119">
            <v>87385</v>
          </cell>
          <cell r="B6119" t="str">
            <v>ARGAMASSA PRONTA PARA CONTRAPISO, PREPARO COM MISTURADOR DE EIXO HORIZ ONTAL DE 160 KG. AF_06/2014</v>
          </cell>
          <cell r="C6119" t="str">
            <v>M3</v>
          </cell>
          <cell r="D6119">
            <v>1293.6600000000001</v>
          </cell>
        </row>
        <row r="6120">
          <cell r="A6120">
            <v>87386</v>
          </cell>
          <cell r="B6120" t="str">
            <v>ARGAMASSA PRONTA PARA CONTRAPISO, PREPARO COM MISTURADOR DE EIXO HORIZ ONTAL DE 300 KG. AF_06/2014</v>
          </cell>
          <cell r="C6120" t="str">
            <v>M3</v>
          </cell>
          <cell r="D6120">
            <v>1288.6300000000001</v>
          </cell>
        </row>
        <row r="6121">
          <cell r="A6121">
            <v>87387</v>
          </cell>
          <cell r="B6121" t="str">
            <v>ARGAMASSA PRONTA PARA CONTRAPISO, PREPARO COM MISTURADOR DE EIXO HORIZ ONTAL DE 600 KG. AF_06/2014</v>
          </cell>
          <cell r="C6121" t="str">
            <v>M3</v>
          </cell>
          <cell r="D6121">
            <v>1286.3399999999999</v>
          </cell>
        </row>
        <row r="6122">
          <cell r="A6122">
            <v>87388</v>
          </cell>
          <cell r="B6122" t="str">
            <v>ARGAMASSA PARA REVESTIMENTO DECORATIVO MONOCAMADA (MONOCAPA), PREPARO COM MISTURADOR DE EIXO HORIZONTAL DE 160 KG. AF_06/2014</v>
          </cell>
          <cell r="C6122" t="str">
            <v>M3</v>
          </cell>
          <cell r="D6122">
            <v>3017.46</v>
          </cell>
        </row>
        <row r="6123">
          <cell r="A6123">
            <v>87389</v>
          </cell>
          <cell r="B6123" t="str">
            <v>ARGAMASSA PARA REVESTIMENTO DECORATIVO MONOCAMADA (MONOCAPA), PREPARO COM MISTURADOR DE EIXO HORIZONTAL DE 300 KG. AF_06/2014</v>
          </cell>
          <cell r="C6123" t="str">
            <v>M3</v>
          </cell>
          <cell r="D6123">
            <v>3029.86</v>
          </cell>
        </row>
        <row r="6124">
          <cell r="A6124">
            <v>87390</v>
          </cell>
          <cell r="B6124" t="str">
            <v>ARGAMASSA PARA REVESTIMENTO DECORATIVO MONOCAMADA (MONOCAPA), PREPARO COM MISTURADOR DE EIXO HORIZONTAL DE 600 KG. AF_06/2014</v>
          </cell>
          <cell r="C6124" t="str">
            <v>M3</v>
          </cell>
          <cell r="D6124">
            <v>3037.37</v>
          </cell>
        </row>
        <row r="6125">
          <cell r="A6125">
            <v>87391</v>
          </cell>
          <cell r="B6125" t="str">
            <v>ARGAMASSA INDUSTRIALIZADA PARA CHAPISCO ROLADO, PREPARO COM MISTURADOR DE EIXO HORIZONTAL DE 160 KG. AF_06/2014</v>
          </cell>
          <cell r="C6125" t="str">
            <v>M3</v>
          </cell>
          <cell r="D6125">
            <v>4788.3100000000004</v>
          </cell>
        </row>
        <row r="6126">
          <cell r="A6126">
            <v>87393</v>
          </cell>
          <cell r="B6126" t="str">
            <v>ARGAMASSA INDUSTRIALIZADA PARA CHAPISCO ROLADO, PREPARO COM MISTURADOR DE EIXO HORIZONTAL DE 300 KG. AF_06/2014</v>
          </cell>
          <cell r="C6126" t="str">
            <v>M3</v>
          </cell>
          <cell r="D6126">
            <v>4845.8900000000003</v>
          </cell>
        </row>
        <row r="6127">
          <cell r="A6127">
            <v>87394</v>
          </cell>
          <cell r="B6127" t="str">
            <v>ARGAMASSA INDUSTRIALIZADA PARA CHAPISCO ROLADO, PREPARO COM MISTURADOR DE EIXO HORIZONTAL DE 600 KG. AF_06/2014</v>
          </cell>
          <cell r="C6127" t="str">
            <v>M3</v>
          </cell>
          <cell r="D6127">
            <v>4869.8999999999996</v>
          </cell>
        </row>
        <row r="6128">
          <cell r="A6128">
            <v>87395</v>
          </cell>
          <cell r="B6128" t="str">
            <v>ARGAMASSA INDUSTRIALIZADA PARA CHAPISCO COLANTE, PREPARO COM MISTURADO R DE EIXO HORIZONTAL DE 160 KG. AF_06/2014</v>
          </cell>
          <cell r="C6128" t="str">
            <v>M3</v>
          </cell>
          <cell r="D6128">
            <v>3761.15</v>
          </cell>
        </row>
        <row r="6129">
          <cell r="A6129">
            <v>87396</v>
          </cell>
          <cell r="B6129" t="str">
            <v>ARGAMASSA INDUSTRIALIZADA PARA CHAPISCO COLANTE, PREPARO COM MISTURADO R DE EIXO HORIZONTAL DE 300 KG. AF_06/2014</v>
          </cell>
          <cell r="C6129" t="str">
            <v>M3</v>
          </cell>
          <cell r="D6129">
            <v>3804.31</v>
          </cell>
        </row>
        <row r="6130">
          <cell r="A6130">
            <v>87397</v>
          </cell>
          <cell r="B6130" t="str">
            <v>ARGAMASSA INDUSTRIALIZADA PARA CHAPISCO COLANTE, PREPARO COM MISTURADO R DE EIXO HORIZONTAL DE 600 KG. AF_06/2014</v>
          </cell>
          <cell r="C6130" t="str">
            <v>M3</v>
          </cell>
          <cell r="D6130">
            <v>3818.26</v>
          </cell>
        </row>
        <row r="6131">
          <cell r="A6131">
            <v>87398</v>
          </cell>
          <cell r="B6131" t="str">
            <v>ARGAMASSA INDUSTRIALIZADA MULTIUSO PARA REVESTIMENTOS E ASSENTAMENTO D A ALVENARIA, PREPARO MANUAL. AF_06/2014</v>
          </cell>
          <cell r="C6131" t="str">
            <v>M3</v>
          </cell>
          <cell r="D6131">
            <v>1134.51</v>
          </cell>
        </row>
        <row r="6132">
          <cell r="A6132">
            <v>87399</v>
          </cell>
          <cell r="B6132" t="str">
            <v>ARGAMASSA PRONTA PARA CONTRAPISO, PREPARO MANUAL. AF_06/2014</v>
          </cell>
          <cell r="C6132" t="str">
            <v>M3</v>
          </cell>
          <cell r="D6132">
            <v>1443.11</v>
          </cell>
        </row>
        <row r="6133">
          <cell r="A6133">
            <v>87401</v>
          </cell>
          <cell r="B6133" t="str">
            <v>ARGAMASSA INDUSTRIALIZADA PARA CHAPISCO ROLADO, PREPARO MANUAL. AF_06/ 2014</v>
          </cell>
          <cell r="C6133" t="str">
            <v>M3</v>
          </cell>
          <cell r="D6133">
            <v>5015.99</v>
          </cell>
        </row>
        <row r="6134">
          <cell r="A6134">
            <v>87402</v>
          </cell>
          <cell r="B6134" t="str">
            <v>ARGAMASSA INDUSTRIALIZADA PARA CHAPISCO COLANTE, PREPARO MANUAL. AF_06 /2014</v>
          </cell>
          <cell r="C6134" t="str">
            <v>M3</v>
          </cell>
          <cell r="D6134">
            <v>3980.44</v>
          </cell>
        </row>
        <row r="6135">
          <cell r="A6135">
            <v>87404</v>
          </cell>
          <cell r="B6135" t="str">
            <v>ARGAMASSA PARA REVESTIMENTO DECORATIVO MONOCAMADA (MONOCAPA), MISTURA E PROJEÇÃO DE 1,5 M3/H DE ARGAMASSA. AF_06/2014</v>
          </cell>
          <cell r="C6135" t="str">
            <v>M3</v>
          </cell>
          <cell r="D6135">
            <v>3127.44</v>
          </cell>
        </row>
        <row r="6136">
          <cell r="A6136">
            <v>87405</v>
          </cell>
          <cell r="B6136" t="str">
            <v>ARGAMASSA PARA REVESTIMENTO DECORATIVO MONOCAMADA (MONOCAPA), MISTURA E PROJEÇÃO DE 2 M3/H DE ARGAMASSA. AF_06/2014</v>
          </cell>
          <cell r="C6136" t="str">
            <v>M3</v>
          </cell>
          <cell r="D6136">
            <v>3132.22</v>
          </cell>
        </row>
        <row r="6137">
          <cell r="A6137">
            <v>87407</v>
          </cell>
          <cell r="B6137" t="str">
            <v>ARGAMASSA INDUSTRIALIZADA PARA REVESTIMENTOS, MISTURA E PROJEÇÃO DE 1, 5 M³/H DE ARGAMASSA. AF_06/2014</v>
          </cell>
          <cell r="C6137" t="str">
            <v>M3</v>
          </cell>
          <cell r="D6137">
            <v>1011.9</v>
          </cell>
        </row>
        <row r="6138">
          <cell r="A6138">
            <v>87408</v>
          </cell>
          <cell r="B6138" t="str">
            <v>ARGAMASSA INDUSTRIALIZADA PARA REVESTIMENTOS, MISTURA E PROJEÇÃO DE 2 M³/H DE ARGAMASSA. AF_06/2014</v>
          </cell>
          <cell r="C6138" t="str">
            <v>M3</v>
          </cell>
          <cell r="D6138">
            <v>1002.24</v>
          </cell>
        </row>
        <row r="6139">
          <cell r="A6139">
            <v>87410</v>
          </cell>
          <cell r="B6139" t="str">
            <v>ARGAMASSA À BASE DE GESSO, MISTURA E PROJEÇÃO DE 1,5 M³/H DE ARGAMASSA . AF_06/2014</v>
          </cell>
          <cell r="C6139" t="str">
            <v>M3</v>
          </cell>
          <cell r="D6139">
            <v>842.61</v>
          </cell>
        </row>
        <row r="6140">
          <cell r="A6140">
            <v>87411</v>
          </cell>
          <cell r="B6140" t="str">
            <v>APLICAÇÃO MANUAL DE GESSO DESEMPENADO (SEM TALISCAS) EM TETO DE AMBIEN TES DE ÁREA MAIOR QUE 10M², ESPESSURA DE 0,5CM. AF_06/2014</v>
          </cell>
          <cell r="C6140" t="str">
            <v>M2</v>
          </cell>
          <cell r="D6140">
            <v>11.93</v>
          </cell>
        </row>
        <row r="6141">
          <cell r="A6141">
            <v>87412</v>
          </cell>
          <cell r="B6141" t="str">
            <v>APLICAÇÃO MANUAL DE GESSO DESEMPENADO (SEM TALISCAS) EM TETO DE AMBIEN TES DE ÁREA ENTRE 5M² E 10M², ESPESSURA DE 0,5CM. AF_06/2014</v>
          </cell>
          <cell r="C6141" t="str">
            <v>M2</v>
          </cell>
          <cell r="D6141">
            <v>16.2</v>
          </cell>
        </row>
        <row r="6142">
          <cell r="A6142">
            <v>87413</v>
          </cell>
          <cell r="B6142" t="str">
            <v>APLICAÇÃO MANUAL DE GESSO DESEMPENADO (SEM TALISCAS) EM TETO DE AMBIEN TES DE ÁREA MENOR QUE 5M², ESPESSURA DE 0,5CM. AF_06/2014</v>
          </cell>
          <cell r="C6142" t="str">
            <v>M2</v>
          </cell>
          <cell r="D6142">
            <v>18.63</v>
          </cell>
        </row>
        <row r="6143">
          <cell r="A6143">
            <v>87414</v>
          </cell>
          <cell r="B6143" t="str">
            <v>APLICAÇÃO MANUAL DE GESSO DESEMPENADO (SEM TALISCAS) EM TETO DE AMBIEN TES DE ÁREA MAIOR QUE 10M², ESPESSURA DE 1,0CM. AF_06/2014</v>
          </cell>
          <cell r="C6143" t="str">
            <v>M2</v>
          </cell>
          <cell r="D6143">
            <v>18.28</v>
          </cell>
        </row>
        <row r="6144">
          <cell r="A6144">
            <v>87415</v>
          </cell>
          <cell r="B6144" t="str">
            <v>APLICAÇÃO MANUAL DE GESSO DESEMPENADO (SEM TALISCAS) EM TETO DE AMBIEN TES DE ÁREA ENTRE 5M² E 10M², ESPESSURA DE 1,0CM. AF_06/2014</v>
          </cell>
          <cell r="C6144" t="str">
            <v>M2</v>
          </cell>
          <cell r="D6144">
            <v>22.41</v>
          </cell>
        </row>
        <row r="6145">
          <cell r="A6145">
            <v>87416</v>
          </cell>
          <cell r="B6145" t="str">
            <v>APLICAÇÃO MANUAL DE GESSO DESEMPENADO (SEM TALISCAS) EM TETO DE AMBIEN TES DE ÁREA MENOR QUE 5M², ESPESSURA DE 1,0CM. AF_06/2014</v>
          </cell>
          <cell r="C6145" t="str">
            <v>M2</v>
          </cell>
          <cell r="D6145">
            <v>25</v>
          </cell>
        </row>
        <row r="6146">
          <cell r="A6146">
            <v>87417</v>
          </cell>
          <cell r="B6146" t="str">
            <v>APLICAÇÃO MANUAL DE GESSO DESEMPENADO (SEM TALISCAS) EM PAREDES DE AMB IENTES DE ÁREA MAIOR QUE 10M², ESPESSURA DE 0,5CM. AF_06/2014</v>
          </cell>
          <cell r="C6146" t="str">
            <v>M2</v>
          </cell>
          <cell r="D6146">
            <v>12.53</v>
          </cell>
        </row>
        <row r="6147">
          <cell r="A6147">
            <v>87418</v>
          </cell>
          <cell r="B6147" t="str">
            <v>APLICAÇÃO MANUAL DE GESSO DESEMPENADO (SEM TALISCAS) EM PAREDES DE AMB IENTES DE ÁREA ENTRE 5M² E 10M², ESPESSURA DE 0,5CM. AF_06/2014</v>
          </cell>
          <cell r="C6147" t="str">
            <v>M2</v>
          </cell>
          <cell r="D6147">
            <v>12.84</v>
          </cell>
        </row>
        <row r="6148">
          <cell r="A6148">
            <v>87419</v>
          </cell>
          <cell r="B6148" t="str">
            <v>APLICAÇÃO MANUAL DE GESSO DESEMPENADO (SEM TALISCAS) EM PAREDES DE AMB IENTES DE ÁREA MENOR QUE 5M², ESPESSURA DE 0,5CM. AF_06/2014</v>
          </cell>
          <cell r="C6148" t="str">
            <v>M2</v>
          </cell>
          <cell r="D6148">
            <v>13.76</v>
          </cell>
        </row>
        <row r="6149">
          <cell r="A6149">
            <v>87420</v>
          </cell>
          <cell r="B6149" t="str">
            <v>APLICAÇÃO MANUAL DE GESSO DESEMPENADO (SEM TALISCAS) EM PAREDES DE AMB IENTES DE ÁREA MAIOR QUE 10M², ESPESSURA DE 1,0CM. AF_06/2014</v>
          </cell>
          <cell r="C6149" t="str">
            <v>M2</v>
          </cell>
          <cell r="D6149">
            <v>19.350000000000001</v>
          </cell>
        </row>
        <row r="6150">
          <cell r="A6150">
            <v>87421</v>
          </cell>
          <cell r="B6150" t="str">
            <v>APLICAÇÃO MANUAL DE GESSO DESEMPENADO (SEM TALISCAS) EM PAREDES DE AMB IENTES DE ÁREA ENTRE 5M² E 10M², ESPESSURA DE 1,0CM. AF_06/2014</v>
          </cell>
          <cell r="C6150" t="str">
            <v>M2</v>
          </cell>
          <cell r="D6150">
            <v>19.66</v>
          </cell>
        </row>
        <row r="6151">
          <cell r="A6151">
            <v>87422</v>
          </cell>
          <cell r="B6151" t="str">
            <v>APLICAÇÃO MANUAL DE GESSO DESEMPENADO (SEM TALISCAS) EM PAREDES DE AMB IENTES DE ÁREA MENOR QUE 5M², ESPESSURA DE 1,0CM. AF_06/2014</v>
          </cell>
          <cell r="C6151" t="str">
            <v>M2</v>
          </cell>
          <cell r="D6151">
            <v>20.58</v>
          </cell>
        </row>
        <row r="6152">
          <cell r="A6152">
            <v>87423</v>
          </cell>
          <cell r="B6152" t="str">
            <v>APLICAÇÃO MANUAL DE GESSO SARRAFEADO (COM TALISCAS) EM PAREDES DE AMBI ENTES DE ÁREA MAIOR QUE 10M², ESPESSURA DE 1,0CM. AF_06/2014</v>
          </cell>
          <cell r="C6152" t="str">
            <v>M2</v>
          </cell>
          <cell r="D6152">
            <v>24.54</v>
          </cell>
        </row>
        <row r="6153">
          <cell r="A6153">
            <v>87424</v>
          </cell>
          <cell r="B6153" t="str">
            <v>APLICAÇÃO MANUAL DE GESSO SARRAFEADO (COM TALISCAS) EM PAREDES DE AMBI ENTES DE ÁREA ENTRE 5M² E 10M², ESPESSURA DE 1,0CM. AF_06/2014</v>
          </cell>
          <cell r="C6153" t="str">
            <v>M2</v>
          </cell>
          <cell r="D6153">
            <v>25</v>
          </cell>
        </row>
        <row r="6154">
          <cell r="A6154">
            <v>87425</v>
          </cell>
          <cell r="B6154" t="str">
            <v>APLICAÇÃO MANUAL DE GESSO SARRAFEADO (COM TALISCAS) EM PAREDES DE AMBI ENTES DE ÁREA MENOR QUE 5M², ESPESSURA DE 1,0CM. AF_06/2014</v>
          </cell>
          <cell r="C6154" t="str">
            <v>M2</v>
          </cell>
          <cell r="D6154">
            <v>25.76</v>
          </cell>
        </row>
        <row r="6155">
          <cell r="A6155">
            <v>87426</v>
          </cell>
          <cell r="B6155" t="str">
            <v>APLICAÇÃO MANUAL DE GESSO SARRAFEADO (COM TALISCAS) EM PAREDES DE AMBI ENTES DE ÁREA MAIOR QUE 10M², ESPESSURA DE 1,5CM. AF_06/2014</v>
          </cell>
          <cell r="C6155" t="str">
            <v>M2</v>
          </cell>
          <cell r="D6155">
            <v>29.3</v>
          </cell>
        </row>
        <row r="6156">
          <cell r="A6156">
            <v>87427</v>
          </cell>
          <cell r="B6156" t="str">
            <v>APLICAÇÃO MANUAL DE GESSO SARRAFEADO (COM TALISCAS) EM PAREDES DE AMBI ENTES DE ÁREA ENTRE 5M² E 10M², ESPESSURA DE 1,5CM. AF_06/2014</v>
          </cell>
          <cell r="C6156" t="str">
            <v>M2</v>
          </cell>
          <cell r="D6156">
            <v>29.76</v>
          </cell>
        </row>
        <row r="6157">
          <cell r="A6157">
            <v>87428</v>
          </cell>
          <cell r="B6157" t="str">
            <v>APLICAÇÃO MANUAL DE GESSO SARRAFEADO (COM TALISCAS) EM PAREDES DE AMBI ENTES DE ÁREA MENOR QUE 5M², ESPESSURA DE 1,5CM. AF_06/2014</v>
          </cell>
          <cell r="C6157" t="str">
            <v>M2</v>
          </cell>
          <cell r="D6157">
            <v>30.53</v>
          </cell>
        </row>
        <row r="6158">
          <cell r="A6158">
            <v>87429</v>
          </cell>
          <cell r="B6158" t="str">
            <v>APLICAÇÃO DE GESSO PROJETADO COM EQUIPAMENTO DE PROJEÇÃO EM PAREDES DE AMBIENTES DE ÁREA MAIOR QUE 10M², DESEMPENADO (SEM TALISCAS), ESPESSU RA DE 0,5CM. AF_06/2014</v>
          </cell>
          <cell r="C6158" t="str">
            <v>M2</v>
          </cell>
          <cell r="D6158">
            <v>14.27</v>
          </cell>
        </row>
        <row r="6159">
          <cell r="A6159">
            <v>87430</v>
          </cell>
          <cell r="B6159" t="str">
            <v>APLICAÇÃO DE GESSO PROJETADO COM EQUIPAMENTO DE PROJEÇÃO EM PAREDES DE AMBIENTES DE ÁREA ENTRE 5M² E 10M², DESEMPENADO (SEM TALISCAS), ESPES SURA DE 0,5CM. AF_06/2014</v>
          </cell>
          <cell r="C6159" t="str">
            <v>M2</v>
          </cell>
          <cell r="D6159">
            <v>14.58</v>
          </cell>
        </row>
        <row r="6160">
          <cell r="A6160">
            <v>87431</v>
          </cell>
          <cell r="B6160" t="str">
            <v>APLICAÇÃO DE GESSO PROJETADO COM EQUIPAMENTO DE PROJEÇÃO EM PAREDES DE AMBIENTES DE ÁREA MENOR QUE 5M², DESEMPENADO (SEM TALISCAS), ESPESSUR A DE 0,5CM. AF_06/2014</v>
          </cell>
          <cell r="C6160" t="str">
            <v>M2</v>
          </cell>
          <cell r="D6160">
            <v>14.74</v>
          </cell>
        </row>
        <row r="6161">
          <cell r="A6161">
            <v>87432</v>
          </cell>
          <cell r="B6161" t="str">
            <v>APLICAÇÃO DE GESSO PROJETADO COM EQUIPAMENTO DE PROJEÇÃO EM PAREDES DE AMBIENTES DE ÁREA MAIOR QUE 10M², DESEMPENADO (SEM TALISCAS), ESPESSU RA DE 1,0CM. AF_06/2014</v>
          </cell>
          <cell r="C6161" t="str">
            <v>M2</v>
          </cell>
          <cell r="D6161">
            <v>21.35</v>
          </cell>
        </row>
        <row r="6162">
          <cell r="A6162">
            <v>87433</v>
          </cell>
          <cell r="B6162" t="str">
            <v>APLICAÇÃO DE GESSO PROJETADO COM EQUIPAMENTO DE PROJEÇÃO EM PAREDES DE AMBIENTES DE ÁREA ENTRE 5M² E 10M², DESEMPENADO (SEM TALISCAS), ESPES SURA DE 1,0CM. AF_06/2014</v>
          </cell>
          <cell r="C6162" t="str">
            <v>M2</v>
          </cell>
          <cell r="D6162">
            <v>21.97</v>
          </cell>
        </row>
        <row r="6163">
          <cell r="A6163">
            <v>87434</v>
          </cell>
          <cell r="B6163" t="str">
            <v>APLICAÇÃO DE GESSO PROJETADO COM EQUIPAMENTO DE PROJEÇÃO EM PAREDES DE AMBIENTES DE ÁREA MENOR QUE 5M², DESEMPENADO (SEM TALISCAS), ESPESSUR A DE 1,0CM. AF_06/2014</v>
          </cell>
          <cell r="C6163" t="str">
            <v>M2</v>
          </cell>
          <cell r="D6163">
            <v>22.42</v>
          </cell>
        </row>
        <row r="6164">
          <cell r="A6164">
            <v>87435</v>
          </cell>
          <cell r="B6164" t="str">
            <v>APLICAÇÃO DE GESSO PROJETADO COM EQUIPAMENTO DE PROJEÇÃO EM PAREDES DE AMBIENTES DE ÁREA MAIOR QUE 10M², SARRAFEADO (COM TALISCAS), ESPESSUR A DE 1,0CM. AF_06/2014</v>
          </cell>
          <cell r="C6164" t="str">
            <v>M2</v>
          </cell>
          <cell r="D6164">
            <v>23.34</v>
          </cell>
        </row>
        <row r="6165">
          <cell r="A6165">
            <v>87436</v>
          </cell>
          <cell r="B6165" t="str">
            <v>APLICAÇÃO DE GESSO PROJETADO COM EQUIPAMENTO DE PROJEÇÃO EM PAREDES DE AMBIENTES DE ÁREA ENTRE 5M² E 10M², SARRAFEADO (COM TALISCAS), ESPESS URA DE 1,0CM. AF_06/2014</v>
          </cell>
          <cell r="C6165" t="str">
            <v>M2</v>
          </cell>
          <cell r="D6165">
            <v>24.41</v>
          </cell>
        </row>
        <row r="6166">
          <cell r="A6166">
            <v>87437</v>
          </cell>
          <cell r="B6166" t="str">
            <v>APLICAÇÃO DE GESSO PROJETADO COM EQUIPAMENTO DE PROJEÇÃO EM PAREDES DE AMBIENTES DE ÁREA MENOR QUE 5M², SARRAFEADO (COM TALISCAS), ESPESSURA DE 1,0CM. AF_06/2014</v>
          </cell>
          <cell r="C6166" t="str">
            <v>M2</v>
          </cell>
          <cell r="D6166">
            <v>25.17</v>
          </cell>
        </row>
        <row r="6167">
          <cell r="A6167">
            <v>87438</v>
          </cell>
          <cell r="B6167" t="str">
            <v>APLICAÇÃO DE GESSO PROJETADO COM EQUIPAMENTO DE PROJEÇÃO EM PAREDES DE AMBIENTES DE ÁREA MAIOR QUE 10M², SARRAFEADO (COM TALISCAS), ESPESSUR A DE 1,5CM. AF_06/2014</v>
          </cell>
          <cell r="C6167" t="str">
            <v>M2</v>
          </cell>
          <cell r="D6167">
            <v>29.12</v>
          </cell>
        </row>
        <row r="6168">
          <cell r="A6168">
            <v>87439</v>
          </cell>
          <cell r="B6168" t="str">
            <v>APLICAÇÃO DE GESSO PROJETADO COM EQUIPAMENTO DE PROJEÇÃO EM PAREDES DE AMBIENTES DE ÁREA ENTRE 5M² E 10M², SARRAFEADO (COM TALISCAS), ESPESS URA DE 1,5CM. AF_06/2014</v>
          </cell>
          <cell r="C6168" t="str">
            <v>M2</v>
          </cell>
          <cell r="D6168">
            <v>30.48</v>
          </cell>
        </row>
        <row r="6169">
          <cell r="A6169">
            <v>87440</v>
          </cell>
          <cell r="B6169" t="str">
            <v>APLICAÇÃO DE GESSO PROJETADO COM EQUIPAMENTO DE PROJEÇÃO EM PAREDES DE AMBIENTES DE ÁREA MENOR QUE 5M², SARRAFEADO (COM TALISCAS), ESPESSURA DE 1,5CM. AF_06/2014</v>
          </cell>
          <cell r="C6169" t="str">
            <v>M2</v>
          </cell>
          <cell r="D6169">
            <v>31.11</v>
          </cell>
        </row>
        <row r="6170">
          <cell r="A6170">
            <v>87441</v>
          </cell>
          <cell r="B6170" t="str">
            <v>BETONEIRA CAPACIDADE NOMINAL 400 L, CAPACIDADE DE MISTURA 310 L, MOTOR A DIESEL POTÊNCIA 5,0 HP, SEM CARREGADOR - DEPRECIAÇÃO. AF_06/2014</v>
          </cell>
          <cell r="C6170" t="str">
            <v>H</v>
          </cell>
          <cell r="D6170">
            <v>0.31</v>
          </cell>
        </row>
        <row r="6171">
          <cell r="A6171">
            <v>87442</v>
          </cell>
          <cell r="B6171" t="str">
            <v>BETONEIRA CAPACIDADE NOMINAL 400 L, CAPACIDADE DE MISTURA 310 L, MOTOR A DIESEL POTÊNCIA 5,0 HP, SEM CARREGADOR - JUROS. AF_06/2014</v>
          </cell>
          <cell r="C6171" t="str">
            <v>H</v>
          </cell>
          <cell r="D6171">
            <v>7.0000000000000007E-2</v>
          </cell>
        </row>
        <row r="6172">
          <cell r="A6172">
            <v>87443</v>
          </cell>
          <cell r="B6172" t="str">
            <v>BETONEIRA CAPACIDADE NOMINAL 400 L, CAPACIDADE DE MISTURA 310 L, MOTOR A DIESEL POTÊNCIA 5,0 HP, SEM CARREGADOR - MANUTENÇÃO. AF_06/2014</v>
          </cell>
          <cell r="C6172" t="str">
            <v>H</v>
          </cell>
          <cell r="D6172">
            <v>0.26</v>
          </cell>
        </row>
        <row r="6173">
          <cell r="A6173">
            <v>87444</v>
          </cell>
          <cell r="B6173" t="str">
            <v>BETONEIRA CAPACIDADE NOMINAL 400 L, CAPACIDADE DE MISTURA 310 L, MOTOR A DIESEL POTÊNCIA 5,0 HP, SEM CARREGADOR - MATERIAIS NA OPERAÇÃO. AF_ 06/2014</v>
          </cell>
          <cell r="C6173" t="str">
            <v>H</v>
          </cell>
          <cell r="D6173">
            <v>2.56</v>
          </cell>
        </row>
        <row r="6174">
          <cell r="A6174">
            <v>87445</v>
          </cell>
          <cell r="B6174" t="str">
            <v>BETONEIRA CAPACIDADE NOMINAL 400 L, CAPACIDADE DE MISTURA 310 L, MOTOR A DIESEL POTÊNCIA 5,0 HP, SEM CARREGADOR - CHP DIURNO. AF_06/2014</v>
          </cell>
          <cell r="C6174" t="str">
            <v>CHP</v>
          </cell>
          <cell r="D6174">
            <v>3.22</v>
          </cell>
        </row>
        <row r="6175">
          <cell r="A6175">
            <v>87446</v>
          </cell>
          <cell r="B6175" t="str">
            <v>BETONEIRA CAPACIDADE NOMINAL 400 L, CAPACIDADE DE MISTURA 310 L, MOTOR A DIESEL POTÊNCIA 5,0 HP, SEM CARREGADOR - CHI DIURNO. AF_06/2014</v>
          </cell>
          <cell r="C6175" t="str">
            <v>CHI</v>
          </cell>
          <cell r="D6175">
            <v>0.39</v>
          </cell>
        </row>
        <row r="6176">
          <cell r="A6176">
            <v>87447</v>
          </cell>
          <cell r="B6176" t="str">
            <v>ALVENARIA DE VEDAÇÃO DE BLOCOS VAZADOS DE CONCRETO DE 9X19X39CM (ESPES SURA 9CM) DE PAREDES COM ÁREA LÍQUIDA MENOR QUE 6M² SEM VÃOS E ARGAMAS SA DE ASSENTAMENTO COM PREPARO EM BETONEIRA. AF_06/2014</v>
          </cell>
          <cell r="C6176" t="str">
            <v>M2</v>
          </cell>
          <cell r="D6176">
            <v>44.05</v>
          </cell>
        </row>
        <row r="6177">
          <cell r="A6177">
            <v>87448</v>
          </cell>
          <cell r="B6177" t="str">
            <v>ALVENARIA DE VEDAÇÃO DE BLOCOS VAZADOS DE CONCRETO DE 9X19X39CM (ESPES SURA 9CM) DE PAREDES COM ÁREA LÍQUIDA MENOR QUE 6M² SEM VÃOS E ARGAMAS SA DE ASSENTAMENTO COM PREPARO MANUAL. AF_06/2014</v>
          </cell>
          <cell r="C6177" t="str">
            <v>M2</v>
          </cell>
          <cell r="D6177">
            <v>44.44</v>
          </cell>
        </row>
        <row r="6178">
          <cell r="A6178">
            <v>87449</v>
          </cell>
          <cell r="B6178" t="str">
            <v>ALVENARIA DE VEDAÇÃO DE BLOCOS VAZADOS DE CONCRETO DE 14X19X39CM (ESPE SSURA 14CM) DE PAREDES COM ÁREA LÍQUIDA MENOR QUE 6M² SEM VÃOS E ARGAM ASSA DE ASSENTAMENTO COM PREPARO EM BETONEIRA. AF_06/2014</v>
          </cell>
          <cell r="C6178" t="str">
            <v>M2</v>
          </cell>
          <cell r="D6178">
            <v>56.12</v>
          </cell>
        </row>
        <row r="6179">
          <cell r="A6179">
            <v>87450</v>
          </cell>
          <cell r="B6179" t="str">
            <v>ALVENARIA DE VEDAÇÃO DE BLOCOS VAZADOS DE CONCRETO DE 14X19X39CM (ESPE SSURA 14CM) DE PAREDES COM ÁREA LÍQUIDA MENOR QUE 6M² SEM VÃOS E ARGAM ASSA DE ASSENTAMENTO COM PREPARO MANUAL. AF_06/2014</v>
          </cell>
          <cell r="C6179" t="str">
            <v>M2</v>
          </cell>
          <cell r="D6179">
            <v>56.96</v>
          </cell>
        </row>
        <row r="6180">
          <cell r="A6180">
            <v>87451</v>
          </cell>
          <cell r="B6180" t="str">
            <v>ALVENARIA DE VEDAÇÃO DE BLOCOS VAZADOS DE CONCRETO DE 19X19X39CM (ESPE SSURA 19CM) DE PAREDES COM ÁREA LÍQUIDA MENOR QUE 6M² SEM VÃOS E ARGAM ASSA DE ASSENTAMENTO COM PREPARO EM BETONEIRA. AF_06/2014</v>
          </cell>
          <cell r="C6180" t="str">
            <v>M2</v>
          </cell>
          <cell r="D6180">
            <v>68.36</v>
          </cell>
        </row>
        <row r="6181">
          <cell r="A6181">
            <v>87452</v>
          </cell>
          <cell r="B6181" t="str">
            <v>ALVENARIA DE VEDAÇÃO DE BLOCOS VAZADOS DE CONCRETO DE 19X19X39CM (ESPE SSURA 19CM) DE PAREDES COM ÁREA LÍQUIDA MENOR QUE 6M² SEM VÃOS E ARGAM ASSA DE ASSENTAMENTO COM PREPARO MANUAL. AF_06/2014</v>
          </cell>
          <cell r="C6181" t="str">
            <v>M2</v>
          </cell>
          <cell r="D6181">
            <v>68.73</v>
          </cell>
        </row>
        <row r="6182">
          <cell r="A6182">
            <v>87453</v>
          </cell>
          <cell r="B6182" t="str">
            <v>ALVENARIA DE VEDAÇÃO DE BLOCOS VAZADOS DE CONCRETO DE 9X19X39CM (ESPES SURA 9CM) DE PAREDES COM ÁREA LÍQUIDA MAIOR OU IGUAL A 6M² SEM VÃOS E ARGAMASSA DE ASSENTAMENTO COM PREPARO EM BETONEIRA. AF_06/2014</v>
          </cell>
          <cell r="C6182" t="str">
            <v>M2</v>
          </cell>
          <cell r="D6182">
            <v>40.950000000000003</v>
          </cell>
        </row>
        <row r="6183">
          <cell r="A6183">
            <v>87454</v>
          </cell>
          <cell r="B6183" t="str">
            <v>ALVENARIA DE VEDAÇÃO DE BLOCOS VAZADOS DE CONCRETO DE 9X19X39CM (ESPES SURA 9CM) DE PAREDES COM ÁREA LÍQUIDA MAIOR OU IGUAL A 6M² SEM VÃOS E ARGAMASSA DE ASSENTAMENTO COM PREPARO MANUAL. AF_06/2014</v>
          </cell>
          <cell r="C6183" t="str">
            <v>M2</v>
          </cell>
          <cell r="D6183">
            <v>41.67</v>
          </cell>
        </row>
        <row r="6184">
          <cell r="A6184">
            <v>87455</v>
          </cell>
          <cell r="B6184" t="str">
            <v>ALVENARIA DE VEDAÇÃO DE BLOCOS VAZADOS DE CONCRETO DE 14X19X39CM (ESPE SSURA 14CM) DE PAREDES COM ÁREA LÍQUIDA MAIOR OU IGUAL A 6M² SEM VÃOS E ARGAMASSA DE ASSENTAMENTO COM PREPARO EM BETONEIRA. AF_06/2014</v>
          </cell>
          <cell r="C6184" t="str">
            <v>M2</v>
          </cell>
          <cell r="D6184">
            <v>52.19</v>
          </cell>
        </row>
        <row r="6185">
          <cell r="A6185">
            <v>87456</v>
          </cell>
          <cell r="B6185" t="str">
            <v>ALVENARIA DE VEDAÇÃO DE BLOCOS VAZADOS DE CONCRETO DE 14X19X39CM (ESPE SSURA 14CM) DE PAREDES COM ÁREA LÍQUIDA MAIOR OU IGUAL A 6M² SEM VÃOS E ARGAMASSA DE ASSENTAMENTO COM PREPARO MANUAL. AF_06/2014</v>
          </cell>
          <cell r="C6185" t="str">
            <v>M2</v>
          </cell>
          <cell r="D6185">
            <v>53.33</v>
          </cell>
        </row>
        <row r="6186">
          <cell r="A6186">
            <v>87457</v>
          </cell>
          <cell r="B6186" t="str">
            <v>ALVENARIA DE VEDAÇÃO DE BLOCOS VAZADOS DE CONCRETO DE 19X19X39CM (ESPE SSURA 19CM) DE PAREDES COM ÁREA LÍQUIDA MAIOR OU IGUAL A 6M² SEM VÃOS E ARGAMASSA DE ASSENTAMENTO COM PREPARO EM BETONEIRA. AF_06/2014</v>
          </cell>
          <cell r="C6186" t="str">
            <v>M2</v>
          </cell>
          <cell r="D6186">
            <v>63.69</v>
          </cell>
        </row>
        <row r="6187">
          <cell r="A6187">
            <v>87458</v>
          </cell>
          <cell r="B6187" t="str">
            <v>ALVENARIA DE VEDAÇÃO DE BLOCOS VAZADOS DE CONCRETO DE 19X19X39CM (ESPE SSURA 19CM) DE PAREDES COM ÁREA LÍQUIDA MAIOR OU IGUAL A 6M² SEM VÃOS E ARGAMASSA DE ASSENTAMENTO COM PREPARO MANUAL. AF_06/2014</v>
          </cell>
          <cell r="C6187" t="str">
            <v>M2</v>
          </cell>
          <cell r="D6187">
            <v>64.739999999999995</v>
          </cell>
        </row>
        <row r="6188">
          <cell r="A6188">
            <v>87459</v>
          </cell>
          <cell r="B6188" t="str">
            <v>ALVENARIA DE VEDAÇÃO DE BLOCOS VAZADOS DE CONCRETO DE 9X19X39CM (ESPES SURA 9CM) DE PAREDES COM ÁREA LÍQUIDA MENOR QUE 6M² COM VÃOS E ARGAMAS SA DE ASSENTAMENTO COM PREPARO EM BETONEIRA. AF_06/2014</v>
          </cell>
          <cell r="C6188" t="str">
            <v>M2</v>
          </cell>
          <cell r="D6188">
            <v>49.03</v>
          </cell>
        </row>
        <row r="6189">
          <cell r="A6189">
            <v>87460</v>
          </cell>
          <cell r="B6189" t="str">
            <v>ALVENARIA DE VEDAÇÃO DE BLOCOS VAZADOS DE CONCRETO DE 9X19X39CM (ESPES SURA 9CM) DE PAREDES COM ÁREA LÍQUIDA MENOR QUE 6M² COM VÃOS E ARGAMAS SA DE ASSENTAMENTO COM PREPARO MANUAL. AF_06/2014</v>
          </cell>
          <cell r="C6189" t="str">
            <v>M2</v>
          </cell>
          <cell r="D6189">
            <v>49.75</v>
          </cell>
        </row>
        <row r="6190">
          <cell r="A6190">
            <v>87461</v>
          </cell>
          <cell r="B6190" t="str">
            <v>ALVENARIA DE VEDAÇÃO DE BLOCOS VAZADOS DE CONCRETO DE 14X19X39CM (ESPE SSURA 14CM) DE PAREDES COM ÁREA LÍQUIDA MENOR QUE 6M² COM VÃOS E ARGAM ASSA DE ASSENTAMENTO COM PREPARO EM BETONEIRA. AF_06/2014</v>
          </cell>
          <cell r="C6190" t="str">
            <v>M2</v>
          </cell>
          <cell r="D6190">
            <v>61.12</v>
          </cell>
        </row>
        <row r="6191">
          <cell r="A6191">
            <v>87462</v>
          </cell>
          <cell r="B6191" t="str">
            <v>ALVENARIA DE VEDAÇÃO DE BLOCOS VAZADOS DE CONCRETO DE 14X19X39CM (ESPE SSURA 14CM) DE PAREDES COM ÁREA LÍQUIDA MENOR QUE 6M² COM VÃOS E ARGAM ASSA DE ASSENTAMENTO COM PREPARO MANUAL. AF_06/2014</v>
          </cell>
          <cell r="C6191" t="str">
            <v>M2</v>
          </cell>
          <cell r="D6191">
            <v>61.97</v>
          </cell>
        </row>
        <row r="6192">
          <cell r="A6192">
            <v>87463</v>
          </cell>
          <cell r="B6192" t="str">
            <v>ALVENARIA DE VEDAÇÃO DE BLOCOS VAZADOS DE CONCRETO DE 19X19X39CM (ESPE SSURA 19CM) DE PAREDES COM ÁREA LÍQUIDA MENOR QUE 6M² COM VÃOS E ARGAM ASSA DE ASSENTAMENTO COM PREPARO EM BETONEIRA. AF_06/2014</v>
          </cell>
          <cell r="C6192" t="str">
            <v>M2</v>
          </cell>
          <cell r="D6192">
            <v>72.739999999999995</v>
          </cell>
        </row>
        <row r="6193">
          <cell r="A6193">
            <v>87464</v>
          </cell>
          <cell r="B6193" t="str">
            <v>ALVENARIA DE VEDAÇÃO DE BLOCOS VAZADOS DE CONCRETO DE 19X19X39CM (ESPE SSURA 19CM) DE PAREDES COM ÁREA LÍQUIDA MENOR QUE 6M² COM VÃOS E ARGAM ASSA DE ASSENTAMENTO COM PREPARO MANUAL. AF_06/2014</v>
          </cell>
          <cell r="C6193" t="str">
            <v>M2</v>
          </cell>
          <cell r="D6193">
            <v>73.8</v>
          </cell>
        </row>
        <row r="6194">
          <cell r="A6194">
            <v>87465</v>
          </cell>
          <cell r="B6194" t="str">
            <v>ALVENARIA DE VEDAÇÃO DE BLOCOS VAZADOS DE CONCRETO DE 9X19X39CM (ESPES SURA 9CM) DE PAREDES COM ÁREA LÍQUIDA MAIOR OU IGUAL A 6M² COM VÃOS E ARGAMASSA DE ASSENTAMENTO COM PREPARO EM BETONEIRA. AF_06/2014</v>
          </cell>
          <cell r="C6194" t="str">
            <v>M2</v>
          </cell>
          <cell r="D6194">
            <v>43.76</v>
          </cell>
        </row>
        <row r="6195">
          <cell r="A6195">
            <v>87466</v>
          </cell>
          <cell r="B6195" t="str">
            <v>ALVENARIA DE VEDAÇÃO DE BLOCOS VAZADOS DE CONCRETO DE 9X19X39CM (ESPES SURA 9CM) DE PAREDES COM ÁREA LÍQUIDA MAIOR OU IGUAL A 6M² COM VÃOS E ARGAMASSA DE ASSENTAMENTO COM PREPARO MANUAL. AF_06/2014</v>
          </cell>
          <cell r="C6195" t="str">
            <v>M2</v>
          </cell>
          <cell r="D6195">
            <v>44.48</v>
          </cell>
        </row>
        <row r="6196">
          <cell r="A6196">
            <v>87467</v>
          </cell>
          <cell r="B6196" t="str">
            <v>ALVENARIA DE VEDAÇÃO DE BLOCOS VAZADOS DE CONCRETO DE 14X19X39CM (ESPE SSURA 14CM) DE PAREDES COM ÁREA LÍQUIDA MAIOR OU IGUAL A 6M² COM VÃOS E ARGAMASSA DE ASSENTAMENTO COM PREPARO EM BETONEIRA. AF_06/2014</v>
          </cell>
          <cell r="C6196" t="str">
            <v>M2</v>
          </cell>
          <cell r="D6196">
            <v>55.33</v>
          </cell>
        </row>
        <row r="6197">
          <cell r="A6197">
            <v>87468</v>
          </cell>
          <cell r="B6197" t="str">
            <v>ALVENARIA DE VEDAÇÃO DE BLOCOS VAZADOS DE CONCRETO DE 14X19X39CM (ESPE SSURA 14CM) DE PAREDES COM ÁREA LÍQUIDA MAIOR OU IGUAL A 6M² COM VÃOS E ARGAMASSA DE ASSENTAMENTO COM PREPARO MANUAL. AF_06/2014</v>
          </cell>
          <cell r="C6197" t="str">
            <v>M2</v>
          </cell>
          <cell r="D6197">
            <v>56.17</v>
          </cell>
        </row>
        <row r="6198">
          <cell r="A6198">
            <v>87469</v>
          </cell>
          <cell r="B6198" t="str">
            <v>ALVENARIA DE VEDAÇÃO DE BLOCOS VAZADOS DE CONCRETO DE 19X19X39CM (ESPE SSURA 19CM) DE PAREDES COM ÁREA LÍQUIDA MAIOR OU IGUAL A 6M² COM VÃOS E ARGAMASSA DE ASSENTAMENTO COM PREPARO EM BETONEIRA. AF_06/2014</v>
          </cell>
          <cell r="C6198" t="str">
            <v>M2</v>
          </cell>
          <cell r="D6198">
            <v>66.959999999999994</v>
          </cell>
        </row>
        <row r="6199">
          <cell r="A6199">
            <v>87470</v>
          </cell>
          <cell r="B6199" t="str">
            <v>ALVENARIA DE VEDAÇÃO DE BLOCOS VAZADOS DE CONCRETO DE 19X19X39CM (ESPE SSURA 19CM) DE PAREDES COM ÁREA LÍQUIDA MAIOR OU IGUAL A 6M² COM VÃOS E ARGAMASSA DE ASSENTAMENTO COM PREPARO MANUAL. AF_06/2014</v>
          </cell>
          <cell r="C6199" t="str">
            <v>M2</v>
          </cell>
          <cell r="D6199">
            <v>68.02</v>
          </cell>
        </row>
        <row r="6200">
          <cell r="A6200">
            <v>87471</v>
          </cell>
          <cell r="B6200" t="str">
            <v>ALVENARIA DE VEDAÇÃO DE BLOCOS CERÂMICOS FURADOS NA VERTICAL DE 9X19X3 9CM (ESPESSURA 9CM) DE PAREDES COM ÁREA LÍQUIDA MENOR QUE 6M² SEM VÃOS E ARGAMASSA DE ASSENTAMENTO COM PREPARO EM BETONEIRA. AF_06/2014</v>
          </cell>
          <cell r="C6200" t="str">
            <v>M2</v>
          </cell>
          <cell r="D6200">
            <v>34.89</v>
          </cell>
        </row>
        <row r="6201">
          <cell r="A6201">
            <v>87472</v>
          </cell>
          <cell r="B6201" t="str">
            <v>ALVENARIA DE VEDAÇÃO DE BLOCOS CERÂMICOS FURADOS NA VERTICAL DE 9X19X3 9CM (ESPESSURA 9CM) DE PAREDES COM ÁREA LÍQUIDA MENOR QUE 6M² SEM VÃOS E ARGAMASSA DE ASSENTAMENTO COM PREPARO MANUAL. AF_06/2014</v>
          </cell>
          <cell r="C6201" t="str">
            <v>M2</v>
          </cell>
          <cell r="D6201">
            <v>35.75</v>
          </cell>
        </row>
        <row r="6202">
          <cell r="A6202">
            <v>87473</v>
          </cell>
          <cell r="B6202" t="str">
            <v>ALVENARIA DE VEDAÇÃO DE BLOCOS CERÂMICOS FURADOS NA VERTICAL DE 14X19X 39CM (ESPESSURA 14CM) DE PAREDES COM ÁREA LÍQUIDA MENOR QUE 6M² SEM VÃ OS E ARGAMASSA DE ASSENTAMENTO COM PREPARO EM BETONEIRA. AF_06/2014</v>
          </cell>
          <cell r="C6202" t="str">
            <v>M2</v>
          </cell>
          <cell r="D6202">
            <v>48.26</v>
          </cell>
        </row>
        <row r="6203">
          <cell r="A6203">
            <v>87474</v>
          </cell>
          <cell r="B6203" t="str">
            <v>ALVENARIA DE VEDAÇÃO DE BLOCOS CERÂMICOS FURADOS NA VERTICAL DE 14X19X 39CM (ESPESSURA 14CM) DE PAREDES COM ÁREA LÍQUIDA MENOR QUE 6M² SEM VÃ OS E ARGAMASSA DE ASSENTAMENTO COM PREPARO MANUAL. AF_06/2014</v>
          </cell>
          <cell r="C6203" t="str">
            <v>M2</v>
          </cell>
          <cell r="D6203">
            <v>49.22</v>
          </cell>
        </row>
        <row r="6204">
          <cell r="A6204">
            <v>87475</v>
          </cell>
          <cell r="B6204" t="str">
            <v>ALVENARIA DE VEDAÇÃO DE BLOCOS CERÂMICOS FURADOS NA VERTICAL DE 19X19X 39CM (ESPESSURA 19CM) DE PAREDES COM ÁREA LÍQUIDA MENOR QUE 6M² SEM VÃ OS E ARGAMASSA DE ASSENTAMENTO COM PREPARO EM BETONEIRA. AF_06/2014</v>
          </cell>
          <cell r="C6204" t="str">
            <v>M2</v>
          </cell>
          <cell r="D6204">
            <v>56.69</v>
          </cell>
        </row>
        <row r="6205">
          <cell r="A6205">
            <v>87476</v>
          </cell>
          <cell r="B6205" t="str">
            <v>ALVENARIA DE VEDAÇÃO DE BLOCOS CERÂMICOS FURADOS NA VERTICAL DE 19X19X 39CM (ESPESSURA 19CM) DE PAREDES COM ÁREA LÍQUIDA MENOR QUE 6M² SEM VÃ OS E ARGAMASSA DE ASSENTAMENTO COM PREPARO MANUAL. AF_06/2014</v>
          </cell>
          <cell r="C6205" t="str">
            <v>M2</v>
          </cell>
          <cell r="D6205">
            <v>57.82</v>
          </cell>
        </row>
        <row r="6206">
          <cell r="A6206">
            <v>87477</v>
          </cell>
          <cell r="B6206" t="str">
            <v>ALVENARIA DE VEDAÇÃO DE BLOCOS CERÂMICOS FURADOS NA VERTICAL DE 9X19X3 9CM (ESPESSURA 9CM) DE PAREDES COM ÁREA LÍQUIDA MAIOR OU IGUAL A 6M² S EM VÃOS E ARGAMASSA DE ASSENTAMENTO COM PREPARO EM BETONEIRA. AF_06/20 14</v>
          </cell>
          <cell r="C6206" t="str">
            <v>M2</v>
          </cell>
          <cell r="D6206">
            <v>31.54</v>
          </cell>
        </row>
        <row r="6207">
          <cell r="A6207">
            <v>87478</v>
          </cell>
          <cell r="B6207" t="str">
            <v>ALVENARIA DE VEDAÇÃO DE BLOCOS CERÂMICOS FURADOS NA VERTICAL DE 9X19X3 9CM (ESPESSURA 9CM) DE PAREDES COM ÁREA LÍQUIDA MAIOR OU IGUAL A 6M² S EM VÃOS E ARGAMASSA DE ASSENTAMENTO COM PREPARO MANUAL. AF_06/2014</v>
          </cell>
          <cell r="C6207" t="str">
            <v>M2</v>
          </cell>
          <cell r="D6207">
            <v>32.4</v>
          </cell>
        </row>
        <row r="6208">
          <cell r="A6208">
            <v>87479</v>
          </cell>
          <cell r="B6208" t="str">
            <v>ALVENARIA DE VEDAÇÃO DE BLOCOS CERÂMICOS FURADOS NA VERTICAL DE 14X19X 39CM (ESPESSURA 14CM) DE PAREDES COM ÁREA LÍQUIDA MAIOR OU IGUAL A 6M² SEM VÃOS E ARGAMASSA DE ASSENTAMENTO COM PREPARO EM BETONEIRA. AF_06/ 2014</v>
          </cell>
          <cell r="C6208" t="str">
            <v>M2</v>
          </cell>
          <cell r="D6208">
            <v>44.38</v>
          </cell>
        </row>
        <row r="6209">
          <cell r="A6209">
            <v>87480</v>
          </cell>
          <cell r="B6209" t="str">
            <v>ALVENARIA DE VEDAÇÃO DE BLOCOS CERÂMICOS FURADOS NA VERTICAL DE 14X19X 39CM (ESPESSURA 14CM) DE PAREDES COM ÁREA LÍQUIDA MAIOR OU IGUAL A 6M² SEM VÃOS E ARGAMASSA DE ASSENTAMENTO COM PREPARO MANUAL. AF_06/2014</v>
          </cell>
          <cell r="C6209" t="str">
            <v>M2</v>
          </cell>
          <cell r="D6209">
            <v>45.35</v>
          </cell>
        </row>
        <row r="6210">
          <cell r="A6210">
            <v>87481</v>
          </cell>
          <cell r="B6210" t="str">
            <v>ALVENARIA DE VEDAÇÃO DE BLOCOS CERÂMICOS FURADOS NA VERTICAL DE 19X19X 39CM (ESPESSURA 19CM) DE PAREDES COM ÁREA LÍQUIDA MAIOR OU IGUAL A 6M² SEM VÃOS E ARGAMASSA DE ASSENTAMENTO COM PREPARO EM BETONEIRA. AF_06/ 2014</v>
          </cell>
          <cell r="C6210" t="str">
            <v>M2</v>
          </cell>
          <cell r="D6210">
            <v>52.83</v>
          </cell>
        </row>
        <row r="6211">
          <cell r="A6211">
            <v>87482</v>
          </cell>
          <cell r="B6211" t="str">
            <v>ALVENARIA DE VEDAÇÃO DE BLOCOS CERÂMICOS FURADOS NA VERTICAL DE 19X19X 39CM (ESPESSURA 19CM) DE PAREDES COM ÁREA LÍQUIDA MAIOR OU IGUAL A 6M² SEM VÃOS E ARGAMASSA DE ASSENTAMENTO COM PREPARO MANUAL. AF_06/2014</v>
          </cell>
          <cell r="C6211" t="str">
            <v>M2</v>
          </cell>
          <cell r="D6211">
            <v>53.97</v>
          </cell>
        </row>
        <row r="6212">
          <cell r="A6212">
            <v>87483</v>
          </cell>
          <cell r="B6212" t="str">
            <v>ALVENARIA DE VEDAÇÃO DE BLOCOS CERÂMICOS FURADOS NA VERTICAL DE 9X19X3 9CM (ESPESSURA 9CM) DE PAREDES COM ÁREA LÍQUIDA MENOR QUE 6M² COM VÃOS E ARGAMASSA DE ASSENTAMENTO COM PREPARO EM BETONEIRA. AF_06/2014</v>
          </cell>
          <cell r="C6212" t="str">
            <v>M2</v>
          </cell>
          <cell r="D6212">
            <v>40</v>
          </cell>
        </row>
        <row r="6213">
          <cell r="A6213">
            <v>87484</v>
          </cell>
          <cell r="B6213" t="str">
            <v>ALVENARIA DE VEDAÇÃO DE BLOCOS CERÂMICOS FURADOS NA VERTICAL DE 9X19X3 9CM (ESPESSURA 9CM) DE PAREDES COM ÁREA LÍQUIDA MENOR QUE 6M² COM VÃOS E ARGAMASSA DE ASSENTAMENTO COM PREPARO MANUAL. AF_06/2014</v>
          </cell>
          <cell r="C6213" t="str">
            <v>M2</v>
          </cell>
          <cell r="D6213">
            <v>40.85</v>
          </cell>
        </row>
        <row r="6214">
          <cell r="A6214">
            <v>87485</v>
          </cell>
          <cell r="B6214" t="str">
            <v>ALVENARIA DE VEDAÇÃO DE BLOCOS CERÂMICOS FURADOS NA VERTICAL DE 14X19X 39CM (ESPESSURA 14CM) DE PAREDES COM ÁREA LÍQUIDA MENOR QUE 6M² COM VÃ OS E ARGAMASSA DE ASSENTAMENTO COM PREPARO EM BETONEIRA. AF_06/2014</v>
          </cell>
          <cell r="C6214" t="str">
            <v>M2</v>
          </cell>
          <cell r="D6214">
            <v>53.46</v>
          </cell>
        </row>
        <row r="6215">
          <cell r="A6215">
            <v>87487</v>
          </cell>
          <cell r="B6215" t="str">
            <v>ALVENARIA DE VEDAÇÃO DE BLOCOS CERÂMICOS FURADOS NA VERTICAL DE 19X19X 39CM (ESPESSURA 19CM) DE PAREDES COM ÁREA LÍQUIDA MENOR QUE 6M² COM VÃ OS E ARGAMASSA DE ASSENTAMENTO COM PREPARO EM BETONEIRA. AF_06/2014</v>
          </cell>
          <cell r="C6215" t="str">
            <v>M2</v>
          </cell>
          <cell r="D6215">
            <v>61.74</v>
          </cell>
        </row>
        <row r="6216">
          <cell r="A6216">
            <v>87488</v>
          </cell>
          <cell r="B6216" t="str">
            <v>ALVENARIA DE VEDAÇÃO DE BLOCOS CERÂMICOS FURADOS NA VERTICAL DE 19X19X 39CM (ESPESSURA 19CM) DE PAREDES COM ÁREA LÍQUIDA MENOR QUE 6M² COM VÃ OS E ARGAMASSA DE ASSENTAMENTO COM PREPARO MANUAL. AF_06/2014</v>
          </cell>
          <cell r="C6216" t="str">
            <v>M2</v>
          </cell>
          <cell r="D6216">
            <v>62.87</v>
          </cell>
        </row>
        <row r="6217">
          <cell r="A6217">
            <v>87489</v>
          </cell>
          <cell r="B6217" t="str">
            <v>ALVENARIA DE VEDAÇÃO DE BLOCOS CERÂMICOS FURADOS NA VERTICAL DE 9X19X3 9CM (ESPESSURA 9CM) DE PAREDES COM ÁREA LÍQUIDA MAIOR OU IGUAL A 6M² C OM VÃOS E ARGAMASSA DE ASSENTAMENTO COM PREPARO EM BETONEIRA. AF_06/20 14</v>
          </cell>
          <cell r="C6217" t="str">
            <v>M2</v>
          </cell>
          <cell r="D6217">
            <v>34.479999999999997</v>
          </cell>
        </row>
        <row r="6218">
          <cell r="A6218">
            <v>87490</v>
          </cell>
          <cell r="B6218" t="str">
            <v>ALVENARIA DE VEDAÇÃO DE BLOCOS CERÂMICOS FURADOS NA VERTICAL DE 9X19X3 9CM (ESPESSURA 9CM) DE PAREDES COM ÁREA LÍQUIDA MAIOR OU IGUAL A 6M² C OM VÃOS E ARGAMASSA DE ASSENTAMENTO COM PREPARO MANUAL. AF_06/2014</v>
          </cell>
          <cell r="C6218" t="str">
            <v>M2</v>
          </cell>
          <cell r="D6218">
            <v>35.340000000000003</v>
          </cell>
        </row>
        <row r="6219">
          <cell r="A6219">
            <v>87491</v>
          </cell>
          <cell r="B6219" t="str">
            <v>ALVENARIA DE VEDAÇÃO DE BLOCOS CERÂMICOS FURADOS NA VERTICAL DE 14X19X 39CM (ESPESSURA 14CM) DE PAREDES COM ÁREA LÍQUIDA MAIOR OU IGUAL A 6M² COM VÃOS E ARGAMASSA DE ASSENTAMENTO COM PREPARO EM BETONEIRA. AF_06/ 2014</v>
          </cell>
          <cell r="C6219" t="str">
            <v>M2</v>
          </cell>
          <cell r="D6219">
            <v>47.42</v>
          </cell>
        </row>
        <row r="6220">
          <cell r="A6220">
            <v>87492</v>
          </cell>
          <cell r="B6220" t="str">
            <v>ALVENARIA DE VEDAÇÃO DE BLOCOS CERÂMICOS FURADOS NA VERTICAL DE 14X19X 39CM (ESPESSURA 14CM) DE PAREDES COM ÁREA LÍQUIDA MAIOR OU IGUAL A 6M² COM VÃOS E ARGAMASSA DE ASSENTAMENTO COM PREPARO MANUAL. AF_06/2014</v>
          </cell>
          <cell r="C6220" t="str">
            <v>M2</v>
          </cell>
          <cell r="D6220">
            <v>48.39</v>
          </cell>
        </row>
        <row r="6221">
          <cell r="A6221">
            <v>87493</v>
          </cell>
          <cell r="B6221" t="str">
            <v>ALVENARIA DE VEDAÇÃO DE BLOCOS CERÂMICOS FURADOS NA VERTICAL DE 19X19X 39CM (ESPESSURA 19CM) DE PAREDES COM ÁREA LÍQUIDA MAIOR OU IGUAL A 6M² COM VÃOS E ARGAMASSA DE ASSENTAMENTO COM PREPARO EM BETONEIRA. AF_06/ 2014</v>
          </cell>
          <cell r="C6221" t="str">
            <v>M2</v>
          </cell>
          <cell r="D6221">
            <v>55.96</v>
          </cell>
        </row>
        <row r="6222">
          <cell r="A6222">
            <v>87494</v>
          </cell>
          <cell r="B6222" t="str">
            <v>ALVENARIA DE VEDAÇÃO DE BLOCOS CERÂMICOS FURADOS NA VERTICAL DE 19X19X 39CM (ESPESSURA 19CM) DE PAREDES COM ÁREA LÍQUIDA MAIOR OU IGUAL A 6M² COM VÃOS E ARGAMASSA DE ASSENTAMENTO COM PREPARO MANUAL. AF_06/2014</v>
          </cell>
          <cell r="C6222" t="str">
            <v>M2</v>
          </cell>
          <cell r="D6222">
            <v>57.09</v>
          </cell>
        </row>
        <row r="6223">
          <cell r="A6223">
            <v>87495</v>
          </cell>
          <cell r="B6223" t="str">
            <v>ALVENARIA DE VEDAÇÃO DE BLOCOS CERÂMICOS FURADOS NA HORIZONTAL DE 9X19 X19CM (ESPESSURA 9CM) DE PAREDES COM ÁREA LÍQUIDA MENOR QUE 6M² SEM VÃ OS E ARGAMASSA DE ASSENTAMENTO COM PREPARO EM BETONEIRA. AF_06/2014</v>
          </cell>
          <cell r="C6223" t="str">
            <v>M2</v>
          </cell>
          <cell r="D6223">
            <v>58.86</v>
          </cell>
        </row>
        <row r="6224">
          <cell r="A6224">
            <v>87496</v>
          </cell>
          <cell r="B6224" t="str">
            <v>ALVENARIA DE VEDAÇÃO DE BLOCOS CERÂMICOS FURADOS NA HORIZONTAL DE 9X19 X19CM (ESPESSURA 9CM) DE PAREDES COM ÁREA LÍQUIDA MENOR QUE 6M² SEM VÃ OS E ARGAMASSA DE ASSENTAMENTO COM PREPARO MANUAL. AF_06/2014</v>
          </cell>
          <cell r="C6224" t="str">
            <v>M2</v>
          </cell>
          <cell r="D6224">
            <v>59.67</v>
          </cell>
        </row>
        <row r="6225">
          <cell r="A6225">
            <v>87497</v>
          </cell>
          <cell r="B6225" t="str">
            <v>ALVENARIA DE VEDAÇÃO DE BLOCOS CERÂMICOS FURADOS NA HORIZONTAL DE 11,5 X19X19CM (ESPESSURA 11,5CM) DE PAREDES COM ÁREA LÍQUIDA MENOR QUE 6M² SEM VÃOS E ARGAMASSA DE ASSENTAMENTO COM PREPARO EM BETONEIRA. AF_06/2 014</v>
          </cell>
          <cell r="C6225" t="str">
            <v>M2</v>
          </cell>
          <cell r="D6225">
            <v>57.15</v>
          </cell>
        </row>
        <row r="6226">
          <cell r="A6226">
            <v>87498</v>
          </cell>
          <cell r="B6226" t="str">
            <v>ALVENARIA DE VEDAÇÃO DE BLOCOS CERÂMICOS FURADOS NA HORIZONTAL DE 11,5 X19X19CM (ESPESSURA 11,5CM) DE PAREDES COM ÁREA LÍQUIDA MENOR QUE 6M² SEM VÃOS E ARGAMASSA DE ASSENTAMENTO COM PREPARO MANUAL. AF_06/2014</v>
          </cell>
          <cell r="C6226" t="str">
            <v>M2</v>
          </cell>
          <cell r="D6226">
            <v>58.17</v>
          </cell>
        </row>
        <row r="6227">
          <cell r="A6227">
            <v>87499</v>
          </cell>
          <cell r="B6227" t="str">
            <v>ALVENARIA DE VEDAÇÃO DE BLOCOS CERÂMICOS FURADOS NA HORIZONTAL DE 9X14 X19CM (ESPESSURA 9CM) DE PAREDES COM ÁREA LÍQUIDA MENOR QUE 6M² SEM VÃ OS E ARGAMASSA DE ASSENTAMENTO COM PREPARO EM BETONEIRA. AF_06/2014</v>
          </cell>
          <cell r="C6227" t="str">
            <v>M2</v>
          </cell>
          <cell r="D6227">
            <v>83.52</v>
          </cell>
        </row>
        <row r="6228">
          <cell r="A6228">
            <v>87500</v>
          </cell>
          <cell r="B6228" t="str">
            <v>ALVENARIA DE VEDAÇÃO DE BLOCOS CERÂMICOS FURADOS NA HORIZONTAL DE 9X14 X19CM (ESPESSURA 9CM) DE PAREDES COM ÁREA LÍQUIDA MENOR QUE 6M² SEM VÃ OS E ARGAMASSA DE ASSENTAMENTO COM PREPARO MANUAL. AF_06/2014</v>
          </cell>
          <cell r="C6228" t="str">
            <v>M2</v>
          </cell>
          <cell r="D6228">
            <v>84.39</v>
          </cell>
        </row>
        <row r="6229">
          <cell r="A6229">
            <v>87501</v>
          </cell>
          <cell r="B6229" t="str">
            <v>ALVENARIA DE VEDAÇÃO DE BLOCOS CERÂMICOS FURADOS NA HORIZONTAL DE 14X9 X19CM (ESPESSURA 14CM, BLOCO DEITADO) DE PAREDES COM ÁREA LÍQUIDA MENO R QUE 6M² SEM VÃOS E ARGAMASSA DE ASSENTAMENTO COM PREPARO EM BETONEIR A. AF_06/2014</v>
          </cell>
          <cell r="C6229" t="str">
            <v>M2</v>
          </cell>
          <cell r="D6229">
            <v>110.26</v>
          </cell>
        </row>
        <row r="6230">
          <cell r="A6230">
            <v>87502</v>
          </cell>
          <cell r="B6230" t="str">
            <v>ALVENARIA DE VEDAÇÃO DE BLOCOS CERÂMICOS FURADOS NA HORIZONTAL DE 14X9 X19CM (ESPESSURA 14CM, BLOCO DEITADO) DE PAREDES COM ÁREA LÍQUIDA MENO R QUE 6M² SEM VÃOS E ARGAMASSA DE ASSENTAMENTO COM PREPARO MANUAL. AF_ 06/2014</v>
          </cell>
          <cell r="C6230" t="str">
            <v>M2</v>
          </cell>
          <cell r="D6230">
            <v>111.37</v>
          </cell>
        </row>
        <row r="6231">
          <cell r="A6231">
            <v>87503</v>
          </cell>
          <cell r="B6231" t="str">
            <v>ALVENARIA DE VEDAÇÃO DE BLOCOS CERÂMICOS FURADOS NA HORIZONTAL DE 9X19 X19CM (ESPESSURA 9CM) DE PAREDES COM ÁREA LÍQUIDA MAIOR OU IGUAL A 6M² SEM VÃOS E ARGAMASSA DE ASSENTAMENTO COM PREPARO EM BETONEIRA. AF_06/ 2014</v>
          </cell>
          <cell r="C6231" t="str">
            <v>M2</v>
          </cell>
          <cell r="D6231">
            <v>50.46</v>
          </cell>
        </row>
        <row r="6232">
          <cell r="A6232">
            <v>87504</v>
          </cell>
          <cell r="B6232" t="str">
            <v>ALVENARIA DE VEDAÇÃO DE BLOCOS CERÂMICOS FURADOS NA HORIZONTAL DE 9X19 X19CM (ESPESSURA 9CM) DE PAREDES COM ÁREA LÍQUIDA MAIOR OU IGUAL A 6M² SEM VÃOS E ARGAMASSA DE ASSENTAMENTO COM PREPARO MANUAL. AF_06/2014</v>
          </cell>
          <cell r="C6232" t="str">
            <v>M2</v>
          </cell>
          <cell r="D6232">
            <v>51.27</v>
          </cell>
        </row>
        <row r="6233">
          <cell r="A6233">
            <v>87505</v>
          </cell>
          <cell r="B6233" t="str">
            <v>ALVENARIA DE VEDAÇÃO DE BLOCOS CERÂMICOS FURADOS NA HORIZONTAL DE 11,5 X19X19CM (ESPESSURA 11,5M) DE PAREDES COM ÁREA LÍQUIDA MAIOR OU IGUAL A 6M² SEM VÃOS E ARGAMASSA DE ASSENTAMENTO COM PREPARO EM BETONEIRA. A F_06/2014</v>
          </cell>
          <cell r="C6233" t="str">
            <v>M2</v>
          </cell>
          <cell r="D6233">
            <v>48.74</v>
          </cell>
        </row>
        <row r="6234">
          <cell r="A6234">
            <v>87506</v>
          </cell>
          <cell r="B6234" t="str">
            <v>ALVENARIA DE VEDAÇÃO DE BLOCOS CERÂMICOS FURADOS NA HORIZONTAL DE 11,5 X19X19CM (ESPESSURA 11,5M) DE PAREDES COM ÁREA LÍQUIDA MAIOR OU IGUAL A 6M² SEM VÃOS E ARGAMASSA DE ASSENTAMENTO COM PREPARO MANUAL. AF_06/2 014</v>
          </cell>
          <cell r="C6234" t="str">
            <v>M2</v>
          </cell>
          <cell r="D6234">
            <v>49.77</v>
          </cell>
        </row>
        <row r="6235">
          <cell r="A6235">
            <v>87507</v>
          </cell>
          <cell r="B6235" t="str">
            <v>ALVENARIA DE VEDAÇÃO DE BLOCOS CERÂMICOS FURADOS NA HORIZONTAL DE 9X14 X19CM (ESPESSURA 9CM) DE PAREDES COM ÁREA LÍQUIDA MAIOR OU IGUAL A 6M² SEM VÃOS E ARGAMASSA DE ASSENTAMENTO COM PREPARO EM BETONEIRA. AF_06/ 2014</v>
          </cell>
          <cell r="C6235" t="str">
            <v>M2</v>
          </cell>
          <cell r="D6235">
            <v>75.08</v>
          </cell>
        </row>
        <row r="6236">
          <cell r="A6236">
            <v>87508</v>
          </cell>
          <cell r="B6236" t="str">
            <v>ALVENARIA DE VEDAÇÃO DE BLOCOS CERÂMICOS FURADOS NA HORIZONTAL DE 9X14 X19CM (ESPESSURA 9CM) DE PAREDES COM ÁREA LÍQUIDA MAIOR OU IGUAL A 6M² SEM VÃOS E ARGAMASSA DE ASSENTAMENTO COM PREPARO MANUAL. AF_06/2014</v>
          </cell>
          <cell r="C6236" t="str">
            <v>M2</v>
          </cell>
          <cell r="D6236">
            <v>75.95</v>
          </cell>
        </row>
        <row r="6237">
          <cell r="A6237">
            <v>87509</v>
          </cell>
          <cell r="B6237" t="str">
            <v>ALVENARIA DE VEDAÇÃO DE BLOCOS CERÂMICOS FURADOS NA HORIZONTAL DE 14X9 X19CM (ESPESSURA 14CM, BLOCO DEITADO) DE PAREDES COM ÁREA LÍQUIDA MAIO R OU IGUAL A 6M² SEM VÃOS E ARGAMASSA DE ASSENTAMENTO COM PREPARO EM B ETONEIRA. AF_06/2014</v>
          </cell>
          <cell r="C6237" t="str">
            <v>M2</v>
          </cell>
          <cell r="D6237">
            <v>100.44</v>
          </cell>
        </row>
        <row r="6238">
          <cell r="A6238">
            <v>87510</v>
          </cell>
          <cell r="B6238" t="str">
            <v>ALVENARIA DE VEDAÇÃO DE BLOCOS CERÂMICOS FURADOS NA HORIZONTAL DE 14X9 X19CM (ESPESSURA 14CM, BLOCO DEITADO) DE PAREDES COM ÁREA LÍQUIDA MAIO R OU IGUAL A 6M² SEM VÃOS E ARGAMASSA DE ASSENTAMENTO COM PREPARO MANU AL. AF_06/2014</v>
          </cell>
          <cell r="C6238" t="str">
            <v>M2</v>
          </cell>
          <cell r="D6238">
            <v>101.55</v>
          </cell>
        </row>
        <row r="6239">
          <cell r="A6239">
            <v>87511</v>
          </cell>
          <cell r="B6239" t="str">
            <v>ALVENARIA DE VEDAÇÃO DE BLOCOS CERÂMICOS FURADOS NA HORIZONTAL DE 9X19 X19CM (ESPESSURA 9CM) DE PAREDES COM ÁREA LÍQUIDA MENOR QUE 6M² COM VÃ OS E ARGAMASSA DE ASSENTAMENTO COM PREPARO EM BETONEIRA. AF_06/2014</v>
          </cell>
          <cell r="C6239" t="str">
            <v>M2</v>
          </cell>
          <cell r="D6239">
            <v>66.02</v>
          </cell>
        </row>
        <row r="6240">
          <cell r="A6240">
            <v>87512</v>
          </cell>
          <cell r="B6240" t="str">
            <v>ALVENARIA DE VEDAÇÃO DE BLOCOS CERÂMICOS FURADOS NA HORIZONTAL DE 9X19 X19CM (ESPESSURA 9CM) DE PAREDES COM ÁREA LÍQUIDA MENOR QUE 6M² COM VÃ OS E ARGAMASSA DE ASSENTAMENTO COM PREPARO MANUAL. AF_06/2014</v>
          </cell>
          <cell r="C6240" t="str">
            <v>M2</v>
          </cell>
          <cell r="D6240">
            <v>66.819999999999993</v>
          </cell>
        </row>
        <row r="6241">
          <cell r="A6241">
            <v>87513</v>
          </cell>
          <cell r="B6241" t="str">
            <v>ALVENARIA DE VEDAÇÃO DE BLOCOS CERÂMICOS FURADOS NA HORIZONTAL DE 11,5 X19X19CM (ESPESSURA 11,5CM) DE PAREDES COM ÁREA LÍQUIDA MENOR QUE 6M² COM VÃOS E ARGAMASSA DE ASSENTAMENTO COM PREPARO EM BETONEIRA. AF_06/2 014</v>
          </cell>
          <cell r="C6241" t="str">
            <v>M2</v>
          </cell>
          <cell r="D6241">
            <v>64.59</v>
          </cell>
        </row>
        <row r="6242">
          <cell r="A6242">
            <v>87514</v>
          </cell>
          <cell r="B6242" t="str">
            <v>ALVENARIA DE VEDAÇÃO DE BLOCOS CERÂMICOS FURADOS NA HORIZONTAL DE 11,5 X19X19CM (ESPESSURA 11,5CM) DE PAREDES COM ÁREA LÍQUIDA MENOR QUE 6M² COM VÃOS E ARGAMASSA DE ASSENTAMENTO COM PREPARO MANUAL. AF_06/2014</v>
          </cell>
          <cell r="C6242" t="str">
            <v>M2</v>
          </cell>
          <cell r="D6242">
            <v>65.62</v>
          </cell>
        </row>
        <row r="6243">
          <cell r="A6243">
            <v>87515</v>
          </cell>
          <cell r="B6243" t="str">
            <v>ALVENARIA DE VEDAÇÃO DE BLOCOS CERÂMICOS FURADOS NA HORIZONTAL DE 9X14 X19CM (ESPESSURA 9CM) DE PAREDES COM ÁREA LÍQUIDA MENOR QUE 6M² COM VÃ OS E ARGAMASSA DE ASSENTAMENTO COM PREPARO EM BETONEIRA. AF_06/2014</v>
          </cell>
          <cell r="C6243" t="str">
            <v>M2</v>
          </cell>
          <cell r="D6243">
            <v>90.66</v>
          </cell>
        </row>
        <row r="6244">
          <cell r="A6244">
            <v>87516</v>
          </cell>
          <cell r="B6244" t="str">
            <v>ALVENARIA DE VEDAÇÃO DE BLOCOS CERÂMICOS FURADOS NA HORIZONTAL DE 9X14 X19CM (ESPESSURA 9CM) DE PAREDES COM ÁREA LÍQUIDA MENOR QUE 6M² COM VÃ OS E ARGAMASSA DE ASSENTAMENTO COM PREPARO MANUAL. AF_06/2014</v>
          </cell>
          <cell r="C6244" t="str">
            <v>M2</v>
          </cell>
          <cell r="D6244">
            <v>91.53</v>
          </cell>
        </row>
        <row r="6245">
          <cell r="A6245">
            <v>87517</v>
          </cell>
          <cell r="B6245" t="str">
            <v>ALVENARIA DE VEDAÇÃO DE BLOCOS CERÂMICOS FURADOS NA HORIZONTAL DE 14X9 X19CM (ESPESSURA 14CM, BLOCO DEITADO) DE PAREDES COM ÁREA LÍQUIDA MENO R QUE 6M² COM VÃOS E ARGAMASSA DE ASSENTAMENTO COM PREPARO EM BETONEIR A. AF_06/2014</v>
          </cell>
          <cell r="C6245" t="str">
            <v>M2</v>
          </cell>
          <cell r="D6245">
            <v>117.74</v>
          </cell>
        </row>
        <row r="6246">
          <cell r="A6246">
            <v>87518</v>
          </cell>
          <cell r="B6246" t="str">
            <v>ALVENARIA DE VEDAÇÃO DE BLOCOS CERÂMICOS FURADOS NA HORIZONTAL DE 14X9 X19CM (ESPESSURA 14CM, BLOCO DEITADO) DE PAREDES COM ÁREA LÍQUIDA MENO R QUE 6M² COM VÃOS E ARGAMASSA DE ASSENTAMENTO COM PREPARO MANUAL. AF_ 06/2014</v>
          </cell>
          <cell r="C6246" t="str">
            <v>M2</v>
          </cell>
          <cell r="D6246">
            <v>118.84</v>
          </cell>
        </row>
        <row r="6247">
          <cell r="A6247">
            <v>87519</v>
          </cell>
          <cell r="B6247" t="str">
            <v>ALVENARIA DE VEDAÇÃO DE BLOCOS CERÂMICOS FURADOS NA HORIZONTAL DE 9X19 X19CM (ESPESSURA 9CM) DE PAREDES COM ÁREA LÍQUIDA MAIOR OU IGUAL A 6M² COM VÃOS E ARGAMASSA DE ASSENTAMENTO COM PREPARO EM BETONEIRA. AF_06/ 2014</v>
          </cell>
          <cell r="C6247" t="str">
            <v>M2</v>
          </cell>
          <cell r="D6247">
            <v>54.98</v>
          </cell>
        </row>
        <row r="6248">
          <cell r="A6248">
            <v>87520</v>
          </cell>
          <cell r="B6248" t="str">
            <v>ALVENARIA DE VEDAÇÃO DE BLOCOS CERÂMICOS FURADOS NA HORIZONTAL DE 9X19 X19CM (ESPESSURA 9CM) DE PAREDES COM ÁREA LÍQUIDA MAIOR OU IGUAL A 6M² COM VÃOS E ARGAMASSA DE ASSENTAMENTO COM PREPARO MANUAL. AF_06/2014</v>
          </cell>
          <cell r="C6248" t="str">
            <v>M2</v>
          </cell>
          <cell r="D6248">
            <v>55.78</v>
          </cell>
        </row>
        <row r="6249">
          <cell r="A6249">
            <v>87521</v>
          </cell>
          <cell r="B6249" t="str">
            <v>ALVENARIA DE VEDAÇÃO DE BLOCOS CERÂMICOS FURADOS NA HORIZONTAL DE 11,5 X19X19CM (ESPESSURA 11,5CM) DE PAREDES COM ÁREA LÍQUIDA MAIOR OU IGUAL A 6M² COM VÃOS E ARGAMASSA DE ASSENTAMENTO COM PREPARO EM BETONEIRA. AF_06/2014</v>
          </cell>
          <cell r="C6249" t="str">
            <v>M2</v>
          </cell>
          <cell r="D6249">
            <v>53.3</v>
          </cell>
        </row>
        <row r="6250">
          <cell r="A6250">
            <v>87522</v>
          </cell>
          <cell r="B6250" t="str">
            <v>ALVENARIA DE VEDAÇÃO DE BLOCOS CERÂMICOS FURADOS NA HORIZONTAL DE 11,5 X19X19CM (ESPESSURA 11,5CM) DE PAREDES COM ÁREA LÍQUIDA MAIOR OU IGUAL A 6M² COM VÃOS E ARGAMASSA DE ASSENTAMENTO COM PREPARO MANUAL. AF_06/ 2014</v>
          </cell>
          <cell r="C6250" t="str">
            <v>M2</v>
          </cell>
          <cell r="D6250">
            <v>54.33</v>
          </cell>
        </row>
        <row r="6251">
          <cell r="A6251">
            <v>87523</v>
          </cell>
          <cell r="B6251" t="str">
            <v>ALVENARIA DE VEDAÇÃO DE BLOCOS CERÂMICOS FURADOS NA HORIZONTAL DE 9X14 X19CM (ESPESSURA 9CM) DE PAREDES COM ÁREA LÍQUIDA MAIOR OU IGUAL A 6M² COM VÃOS E ARGAMASSA DE ASSENTAMENTO COM PREPARO EM BETONEIRA. AF_06/ 2014</v>
          </cell>
          <cell r="C6251" t="str">
            <v>M2</v>
          </cell>
          <cell r="D6251">
            <v>79.33</v>
          </cell>
        </row>
        <row r="6252">
          <cell r="A6252">
            <v>87524</v>
          </cell>
          <cell r="B6252" t="str">
            <v>ALVENARIA DE VEDAÇÃO DE BLOCOS CERÂMICOS FURADOS NA HORIZONTAL DE 9X14 X19CM (ESPESSURA 9CM) DE PAREDES COM ÁREA LÍQUIDA MAIOR OU IGUAL A 6M² COM VÃOS E ARGAMASSA DE ASSENTAMENTO COM PREPARO MANUAL. AF_06/2014</v>
          </cell>
          <cell r="C6252" t="str">
            <v>M2</v>
          </cell>
          <cell r="D6252">
            <v>80.2</v>
          </cell>
        </row>
        <row r="6253">
          <cell r="A6253">
            <v>87525</v>
          </cell>
          <cell r="B6253" t="str">
            <v>ALVENARIA DE VEDAÇÃO DE BLOCOS CERÂMICOS FURADOS NA HORIZONTAL DE 14X9 X19CM (ESPESSURA 14CM, BLOCO DEITADO) DE PAREDES COM ÁREA LÍQUIDA MAIO R OU IGUAL A 6M² COM VÃOS E ARGAMASSA DE ASSENTAMENTO COM PREPARO EM B ETONEIRA. AF_06/2014</v>
          </cell>
          <cell r="C6253" t="str">
            <v>M2</v>
          </cell>
          <cell r="D6253">
            <v>105.03</v>
          </cell>
        </row>
        <row r="6254">
          <cell r="A6254">
            <v>87526</v>
          </cell>
          <cell r="B6254" t="str">
            <v>ALVENARIA DE VEDAÇÃO DE BLOCOS CERÂMICOS FURADOS NA HORIZONTAL DE 14X9 X19CM (ESPESSURA 14CM, BLOCO DEITADO) DE PAREDES COM ÁREA LÍQUIDA MAIO R OU IGUAL A 6M² COM VÃOS E ARGAMASSA DE ASSENTAMENTO COM PREPARO MANU AL. AF_06/2014</v>
          </cell>
          <cell r="C6254" t="str">
            <v>M2</v>
          </cell>
          <cell r="D6254">
            <v>106.14</v>
          </cell>
        </row>
        <row r="6255">
          <cell r="A6255">
            <v>87527</v>
          </cell>
          <cell r="B6255" t="str">
            <v>EMBOÇO, PARA RECEBIMENTO DE CERÂMICA, EM ARGAMASSA TRAÇO 1:2:8, PREPAR O MECÂNICO COM BETONEIRA 400L, APLICADO MANUALMENTE EM FACES INTERNAS DE PAREDES, PARA AMBIENTE COM ÁREA MENOR QUE 5M2, ESPESSURA DE 20MM, C OM EXECUÇÃO DE TALISCAS. AF_06/2014</v>
          </cell>
          <cell r="C6255" t="str">
            <v>M2</v>
          </cell>
          <cell r="D6255">
            <v>25.48</v>
          </cell>
        </row>
        <row r="6256">
          <cell r="A6256">
            <v>87528</v>
          </cell>
          <cell r="B6256" t="str">
            <v>EMBOÇO, PARA RECEBIMENTO DE CERÂMICA, EM ARGAMASSA TRAÇO 1:2:8, PREPAR O MANUAL, APLICADO MANUALMENTE EM FACES INTERNAS DE PAREDES, PARA AMBI ENTE COM ÁREA MENOR QUE 5M2, ESPESSURA DE 20MM, COM EXECUÇÃO DE TALISC AS. AF_06/2014</v>
          </cell>
          <cell r="C6256" t="str">
            <v>M2</v>
          </cell>
          <cell r="D6256">
            <v>28.56</v>
          </cell>
        </row>
        <row r="6257">
          <cell r="A6257">
            <v>87529</v>
          </cell>
          <cell r="B6257" t="str">
            <v>MASSA ÚNICA, PARA RECEBIMENTO DE PINTURA, EM ARGAMASSA TRAÇO 1:2:8, PR EPARO MECÂNICO COM BETONEIRA 400L, APLICADA MANUALMENTE EM FACES INTER NAS DE PAREDES, ESPESSURA DE 20MM, COM EXECUÇÃO DE TALISCAS. AF_06/201 4</v>
          </cell>
          <cell r="C6257" t="str">
            <v>M2</v>
          </cell>
          <cell r="D6257">
            <v>23.04</v>
          </cell>
        </row>
        <row r="6258">
          <cell r="A6258">
            <v>87530</v>
          </cell>
          <cell r="B6258" t="str">
            <v>MASSA ÚNICA, PARA RECEBIMENTO DE PINTURA, EM ARGAMASSA TRAÇO 1:2:8, PR EPARO MANUAL, APLICADA MANUALMENTE EM FACES INTERNAS DE PAREDES, ESPES SURA DE 20MM, COM EXECUÇÃO DE TALISCAS. AF_06/2014</v>
          </cell>
          <cell r="C6258" t="str">
            <v>M2</v>
          </cell>
          <cell r="D6258">
            <v>26.13</v>
          </cell>
        </row>
        <row r="6259">
          <cell r="A6259">
            <v>87531</v>
          </cell>
          <cell r="B6259" t="str">
            <v>EMBOÇO, PARA RECEBIMENTO DE CERÂMICA, EM ARGAMASSA TRAÇO 1:2:8, PREPAR O MECÂNICO COM BETONEIRA 400L, APLICADO MANUALMENTE EM FACES INTERNAS DE PAREDES, PARA AMBIENTE COM ÁREA ENTRE 5M2 E 10M2, ESPESSURA DE 20MM , COM EXECUÇÃO DE TALISCAS. AF_06/2014</v>
          </cell>
          <cell r="C6259" t="str">
            <v>M2</v>
          </cell>
          <cell r="D6259">
            <v>22.18</v>
          </cell>
        </row>
        <row r="6260">
          <cell r="A6260">
            <v>87532</v>
          </cell>
          <cell r="B6260" t="str">
            <v>EMBOÇO, PARA RECEBIMENTO DE CERÂMICA, EM ARGAMASSA TRAÇO 1:2:8, PREPAR O MANUAL, APLICADO MANUALMENTE EM FACES INTERNAS DE PAREDES, PARA AMBI ENTE COM ÁREA  ENTRE 5M2 E 10M2, ESPESSURA DE 20MM, COM EXECUÇÃO DE TA LISCAS. AF_06/2014</v>
          </cell>
          <cell r="C6260" t="str">
            <v>M2</v>
          </cell>
          <cell r="D6260">
            <v>25.26</v>
          </cell>
        </row>
        <row r="6261">
          <cell r="A6261">
            <v>87535</v>
          </cell>
          <cell r="B6261" t="str">
            <v>EMBOÇO, PARA RECEBIMENTO DE CERÂMICA, EM ARGAMASSA TRAÇO 1:2:8, PREPAR O MECÂNICO COM BETONEIRA 400L, APLICADO MANUALMENTE EM FACES INTERNAS DE PAREDES, PARA AMBIENTE COM ÁREA  MAIOR QUE 10M2, ESPESSURA DE 20MM, COM EXECUÇÃO DE TALISCAS. AF_06/2014</v>
          </cell>
          <cell r="C6261" t="str">
            <v>M2</v>
          </cell>
          <cell r="D6261">
            <v>19.739999999999998</v>
          </cell>
        </row>
        <row r="6262">
          <cell r="A6262">
            <v>87536</v>
          </cell>
          <cell r="B6262" t="str">
            <v>EMBOÇO, PARA RECEBIMENTO DE CERÂMICA, EM ARGAMASSA TRAÇO 1:2:8, PREPAR O MANUAL, APLICADO MANUALMENTE EM FACES INTERNAS DE PAREDES, PARA AMBI ENTE COM ÁREA  MAIOR QUE 10M2, ESPESSURA DE 20MM, COM EXECUÇÃO DE TALI SCAS. AF_06/2014</v>
          </cell>
          <cell r="C6262" t="str">
            <v>M2</v>
          </cell>
          <cell r="D6262">
            <v>22.83</v>
          </cell>
        </row>
        <row r="6263">
          <cell r="A6263">
            <v>87537</v>
          </cell>
          <cell r="B6263" t="str">
            <v>EMBOÇO, PARA RECEBIMENTO DE CERÂMICA, EM ARGAMASSA INDUSTRIALIZADA, PR EPARO MECÂNICO, APLICADO COM EQUIPAMENTO DE MISTURA E PROJEÇÃO DE 1,5 M3/H DE ARGAMASSA EM FACES INTERNAS DE PAREDES, PARA AMBIENTE COM ÁREA MENOR QUE 5M2, ESPESSURA DE 20MM, COM EXECUÇÃO DE TALISCAS. AF_06/20 14</v>
          </cell>
          <cell r="C6263" t="str">
            <v>M2</v>
          </cell>
          <cell r="D6263">
            <v>48.21</v>
          </cell>
        </row>
        <row r="6264">
          <cell r="A6264">
            <v>87538</v>
          </cell>
          <cell r="B6264" t="str">
            <v>MASSA ÚNICA, PARA RECEBIMENTO DE PINTURA, EM ARGAMASSA INDUSTRIALIZADA , PREPARO MECÂNICO, APLICADO COM EQUIPAMENTO DE MISTURA E PROJEÇÃO DE 1,5 M3/H DE ARGAMASSA EM FACES INTERNAS DE PAREDES, ESPESSURA DE 20MM, COM EXECUÇÃO DE TALISCAS. AF_06/2014</v>
          </cell>
          <cell r="C6264" t="str">
            <v>M2</v>
          </cell>
          <cell r="D6264">
            <v>46.13</v>
          </cell>
        </row>
        <row r="6265">
          <cell r="A6265">
            <v>87539</v>
          </cell>
          <cell r="B6265" t="str">
            <v>EMBOÇO, PARA RECEBIMENTO DE CERÂMICA, EM ARGAMASSA INDUSTRIALIZADA, PR EPARO MECÂNICO, APLICADO COM EQUIPAMENTO DE MISTURA E PROJEÇÃO DE 1,5 M3/H DE ARGAMASSA EM FACES INTERNAS DE PAREDES, PARA AMBIENTE COM ÁREA ENTRE 5M2 E 10M2, ESPESSURA DE 20MM, COM EXECUÇÃO DE TALISCAS. AF_06/ 2014</v>
          </cell>
          <cell r="C6265" t="str">
            <v>M2</v>
          </cell>
          <cell r="D6265">
            <v>45.39</v>
          </cell>
        </row>
        <row r="6266">
          <cell r="A6266">
            <v>87541</v>
          </cell>
          <cell r="B6266" t="str">
            <v>EMBOÇO, PARA RECEBIMENTO DE CERÂMICA, EM ARGAMASSA INDUSTRIALIZADA, PR EPARO MECÂNICO, APLICADO COM EQUIPAMENTO DE MISTURA E PROJEÇÃO DE 1,5 M3/H DE ARGAMASSA EM FACES INTERNAS DE PAREDES, PARA AMBIENTE COM ÁREA MAIOR QUE 10M2, ESPESSURA DE 20MM, COM EXECUÇÃO DE TALISCAS. AF_06/20 14</v>
          </cell>
          <cell r="C6266" t="str">
            <v>M2</v>
          </cell>
          <cell r="D6266">
            <v>43.32</v>
          </cell>
        </row>
        <row r="6267">
          <cell r="A6267">
            <v>87543</v>
          </cell>
          <cell r="B6267" t="str">
            <v>MASSA ÚNICA, PARA RECEBIMENTO DE PINTURA OU CERÂMICA, EM ARGAMASSA IND USTRIALIZADA, PREPARO MECÂNICO, APLICADO COM EQUIPAMENTO DE MISTURA E PROJEÇÃO DE 1,5 M3/H DE ARGAMASSA EM FACES INTERNAS DE PAREDES, ESPESS URA DE 5MM, SEM EXECUÇÃO DE TALISCAS. AF_06/2014</v>
          </cell>
          <cell r="C6267" t="str">
            <v>M2</v>
          </cell>
          <cell r="D6267">
            <v>15.2</v>
          </cell>
        </row>
        <row r="6268">
          <cell r="A6268">
            <v>87545</v>
          </cell>
          <cell r="B6268" t="str">
            <v>EMBOÇO, PARA RECEBIMENTO DE CERÂMICA, EM ARGAMASSA TRAÇO 1:2:8, PREPAR O MECÂNICO COM BETONEIRA 400L, APLICADO MANUALMENTE EM FACES INTERNAS DE PAREDES, PARA AMBIENTE COM ÁREA MENOR QUE 5M2, ESPESSURA DE 10MM, C OM EXECUÇÃO DE TALISCAS. AF_06/2014</v>
          </cell>
          <cell r="C6268" t="str">
            <v>M2</v>
          </cell>
          <cell r="D6268">
            <v>17.34</v>
          </cell>
        </row>
        <row r="6269">
          <cell r="A6269">
            <v>87546</v>
          </cell>
          <cell r="B6269" t="str">
            <v>EMBOÇO, PARA RECEBIMENTO DE CERÂMICA, EM ARGAMASSA TRAÇO 1:2:8, PREPAR O MANUAL, APLICADO MANUALMENTE EM FACES INTERNAS DE PAREDES, PARA AMBI ENTE COM ÁREA MENOR QUE 5M2, ESPESSURA DE 10MM, COM EXECUÇÃO DE TALISC AS. AF_06/2014</v>
          </cell>
          <cell r="C6269" t="str">
            <v>M2</v>
          </cell>
          <cell r="D6269">
            <v>19.09</v>
          </cell>
        </row>
        <row r="6270">
          <cell r="A6270">
            <v>87547</v>
          </cell>
          <cell r="B6270" t="str">
            <v>MASSA ÚNICA, PARA RECEBIMENTO DE PINTURA, EM ARGAMASSA TRAÇO 1:2:8, PR EPARO MECÂNICO COM BETONEIRA 400L, APLICADA MANUALMENTE EM FACES INTER NAS DE PAREDES, ESPESSURA DE 10MM, COM EXECUÇÃO DE TALISCAS. AF_06/201 4</v>
          </cell>
          <cell r="C6270" t="str">
            <v>M2</v>
          </cell>
          <cell r="D6270">
            <v>14.92</v>
          </cell>
        </row>
        <row r="6271">
          <cell r="A6271">
            <v>87548</v>
          </cell>
          <cell r="B6271" t="str">
            <v>MASSA ÚNICA, PARA RECEBIMENTO DE PINTURA, EM ARGAMASSA TRAÇO 1:2:8, PR EPARO MANUAL, APLICADA MANUALMENTE EM FACES INTERNAS DE PAREDES, ESPES SURA DE 10MM, COM EXECUÇÃO DE TALISCAS. AF_06/2014</v>
          </cell>
          <cell r="C6271" t="str">
            <v>M2</v>
          </cell>
          <cell r="D6271">
            <v>16.66</v>
          </cell>
        </row>
        <row r="6272">
          <cell r="A6272">
            <v>87549</v>
          </cell>
          <cell r="B6272" t="str">
            <v>EMBOÇO, PARA RECEBIMENTO DE CERÂMICA, EM ARGAMASSA TRAÇO 1:2:8, PREPAR O MECÂNICO COM BETONEIRA 400L, APLICADO MANUALMENTE EM FACES INTERNAS DE PAREDES, PARA AMBIENTE COM ÁREA ENTRE 5M2 E 10M2, ESPESSURA DE 10MM , COM EXECUÇÃO DE TALISCAS. AF_06/2014</v>
          </cell>
          <cell r="C6272" t="str">
            <v>M2</v>
          </cell>
          <cell r="D6272">
            <v>14.04</v>
          </cell>
        </row>
        <row r="6273">
          <cell r="A6273">
            <v>87550</v>
          </cell>
          <cell r="B6273" t="str">
            <v>EMBOÇO, PARA RECEBIMENTO DE CERÂMICA, EM ARGAMASSA TRAÇO 1:2:8, PREPAR O MANUAL, APLICADO MANUALMENTE EM FACES INTERNAS DE PAREDES, PARA AMBI ENTE COM ÁREA ENTRE 5M2 E 10M2, ESPESSURA DE 10MM, COM EXECUÇÃO DE TAL ISCAS. AF_06/2014</v>
          </cell>
          <cell r="C6273" t="str">
            <v>M2</v>
          </cell>
          <cell r="D6273">
            <v>15.79</v>
          </cell>
        </row>
        <row r="6274">
          <cell r="A6274">
            <v>87553</v>
          </cell>
          <cell r="B6274" t="str">
            <v>EMBOÇO, PARA RECEBIMENTO DE CERÂMICA, EM ARGAMASSA TRAÇO 1:2:8, PREPAR O MECÂNICO COM BETONEIRA 400L, APLICADO MANUALMENTE EM FACES INTERNAS DE PAREDES, PARA AMBIENTE COM ÁREA MAIOR QUE 10M2, ESPESSURA DE 10MM, COM EXECUÇÃO DE TALISCAS. AF_06/2014</v>
          </cell>
          <cell r="C6274" t="str">
            <v>M2</v>
          </cell>
          <cell r="D6274">
            <v>11.6</v>
          </cell>
        </row>
        <row r="6275">
          <cell r="A6275">
            <v>87554</v>
          </cell>
          <cell r="B6275" t="str">
            <v>EMBOÇO, PARA RECEBIMENTO DE CERÂMICA, EM ARGAMASSA TRAÇO 1:2:8, PREPAR O MANUAL, APLICADO MANUALMENTE EM FACES INTERNAS DE PAREDES, PARA AMBI ENTE COM ÁREA MAIOR QUE 10M2, ESPESSURA DE 10MM, COM EXECUÇÃO DE TALIS CAS. AF_06/2014</v>
          </cell>
          <cell r="C6275" t="str">
            <v>M2</v>
          </cell>
          <cell r="D6275">
            <v>13.35</v>
          </cell>
        </row>
        <row r="6276">
          <cell r="A6276">
            <v>87555</v>
          </cell>
          <cell r="B6276" t="str">
            <v>EMBOÇO, PARA RECEBIMENTO DE CERÂMICA, EM ARGAMASSA INDUSTRIALIZADA, PR EPARO MECÂNICO, APLICADO COM EQUIPAMENTO DE MISTURA E PROJEÇÃO DE 1,5 M3/H DE ARGAMASSA EM FACES INTERNAS DE PAREDES, PARA AMBIENTE COM ÁREA MENOR QUE 5M2, ESPESSURA DE 10MM, COM EXECUÇÃO DE TALISCAS. AF_06/201 4</v>
          </cell>
          <cell r="C6276" t="str">
            <v>M2</v>
          </cell>
          <cell r="D6276">
            <v>29.45</v>
          </cell>
        </row>
        <row r="6277">
          <cell r="A6277">
            <v>87556</v>
          </cell>
          <cell r="B6277" t="str">
            <v>MASSA ÚNICA, PARA RECEBIMENTO DE PINTURA, EM ARGAMASSA INDUSTRIALIZADA , PREPARO MECÂNICO, APLICADO COM EQUIPAMENTO DE MISTURA E PROJEÇÃO DE 1,5 M3/H DE ARGAMASSA EM FACES INTERNAS DE PAREDES, ESPESSURA DE 10MM, COM EXECUÇÃO DE TALISCAS. AF_06/2014</v>
          </cell>
          <cell r="C6277" t="str">
            <v>M2</v>
          </cell>
          <cell r="D6277">
            <v>27.39</v>
          </cell>
        </row>
        <row r="6278">
          <cell r="A6278">
            <v>87557</v>
          </cell>
          <cell r="B6278" t="str">
            <v>EMBOÇO, PARA RECEBIMENTO DE CERÂMICA, EM ARGAMASSA INDUSTRIALIZADA, PR EPARO MECÂNICO, APLICADO COM EQUIPAMENTO DE MISTURA E PROJEÇÃO DE 1,5 M3/H DE ARGAMASSA EM FACES INTERNAS DE PAREDES, PARA AMBIENTE COM ÁREA ENTRE 5M2 E 10M2, ESPESSURA DE 10MM, COM EXECUÇÃO DE TALISCAS. AF_06/ 2014</v>
          </cell>
          <cell r="C6278" t="str">
            <v>M2</v>
          </cell>
          <cell r="D6278">
            <v>26.64</v>
          </cell>
        </row>
        <row r="6279">
          <cell r="A6279">
            <v>87559</v>
          </cell>
          <cell r="B6279" t="str">
            <v>EMBOÇO, PARA RECEBIMENTO DE CERÂMICA, EM ARGAMASSA INDUSTRIALIZADA, PR EPARO MECÂNICO, APLICADO COM EQUIPAMENTO DE MISTURA E PROJEÇÃO DE 1,5 M3/H DE ARGAMASSA EM FACES INTERNAS DE PAREDES, PARA AMBIENTE COM ÁREA MAIOR QUE 10M2, ESPESSURA DE 10MM, COM EXECUÇÃO DE TALISCAS. AF_06/20 14</v>
          </cell>
          <cell r="C6279" t="str">
            <v>M2</v>
          </cell>
          <cell r="D6279">
            <v>24.56</v>
          </cell>
        </row>
        <row r="6280">
          <cell r="A6280">
            <v>87561</v>
          </cell>
          <cell r="B6280" t="str">
            <v>MASSA ÚNICA, PARA RECEBIMENTO DE PINTURA OU CERÂMICA, EM ARGAMASSA IND USTRIALIZADA, PREPARO MECÂNICO, APLICADO COM EQUIPAMENTO DE MISTURA E PROJEÇÃO DE 1,5 M3/H DE ARGAMASSA EM FACES INTERNAS DE PAREDES, ESPESS URA DE 10MM, SEM EXECUÇÃO DE TALISCAS. AF_06/2014</v>
          </cell>
          <cell r="C6280" t="str">
            <v>M2</v>
          </cell>
          <cell r="D6280">
            <v>26.82</v>
          </cell>
        </row>
        <row r="6281">
          <cell r="A6281">
            <v>87620</v>
          </cell>
          <cell r="B6281" t="str">
            <v>CONTRAPISO EM ARGAMASSA TRAÇO 1:4 (CIMENTO E AREIA), PREPARO MECÂNICO COM BETONEIRA 400 L, APLICADO EM ÁREAS SECAS SOBRE LAJE, ADERIDO, ESPE SSURA 2CM. AF_06/2014</v>
          </cell>
          <cell r="C6281" t="str">
            <v>M2</v>
          </cell>
          <cell r="D6281">
            <v>22.56</v>
          </cell>
        </row>
        <row r="6282">
          <cell r="A6282">
            <v>87622</v>
          </cell>
          <cell r="B6282" t="str">
            <v>CONTRAPISO EM ARGAMASSA TRAÇO 1:4 (CIMENTO E AREIA), PREPARO MANUAL, A PLICADO EM ÁREAS SECAS SOBRE LAJE, ADERIDO, ESPESSURA 2CM. AF_06/2014</v>
          </cell>
          <cell r="C6282" t="str">
            <v>M2</v>
          </cell>
          <cell r="D6282">
            <v>25.07</v>
          </cell>
        </row>
        <row r="6283">
          <cell r="A6283">
            <v>87623</v>
          </cell>
          <cell r="B6283" t="str">
            <v>CONTRAPISO EM ARGAMASSA PRONTA, PREPARO MECÂNICO COM MISTURADOR 300 KG , APLICADO EM ÁREAS SECAS SOBRE LAJE, ADERIDO, ESPESSURA 2CM. AF_06/20 14</v>
          </cell>
          <cell r="C6283" t="str">
            <v>M2</v>
          </cell>
          <cell r="D6283">
            <v>50.71</v>
          </cell>
        </row>
        <row r="6284">
          <cell r="A6284">
            <v>87624</v>
          </cell>
          <cell r="B6284" t="str">
            <v>CONTRAPISO EM ARGAMASSA PRONTA, PREPARO MANUAL, APLICADO EM ÁREAS SECA S SOBRE LAJE, ADERIDO, ESPESSURA 2CM. AF_06/2014</v>
          </cell>
          <cell r="C6284" t="str">
            <v>M2</v>
          </cell>
          <cell r="D6284">
            <v>55.5</v>
          </cell>
        </row>
        <row r="6285">
          <cell r="A6285">
            <v>87630</v>
          </cell>
          <cell r="B6285" t="str">
            <v>CONTRAPISO EM ARGAMASSA TRAÇO 1:4 (CIMENTO E AREIA), PREPARO MECÂNICO COM BETONEIRA 400 L, APLICADO EM ÁREAS SECAS SOBRE LAJE, ADERIDO, ESPE SSURA 3CM. AF_06/2014</v>
          </cell>
          <cell r="C6285" t="str">
            <v>M2</v>
          </cell>
          <cell r="D6285">
            <v>28.13</v>
          </cell>
        </row>
        <row r="6286">
          <cell r="A6286">
            <v>87632</v>
          </cell>
          <cell r="B6286" t="str">
            <v>CONTRAPISO EM ARGAMASSA TRAÇO 1:4 (CIMENTO E AREIA), PREPARO MANUAL, A PLICADO EM ÁREAS SECAS SOBRE LAJE, ADERIDO, ESPESSURA 3CM. AF_06/2014</v>
          </cell>
          <cell r="C6286" t="str">
            <v>M2</v>
          </cell>
          <cell r="D6286">
            <v>31.61</v>
          </cell>
        </row>
        <row r="6287">
          <cell r="A6287">
            <v>87633</v>
          </cell>
          <cell r="B6287" t="str">
            <v>CONTRAPISO EM ARGAMASSA PRONTA, PREPARO MECÂNICO COM MISTURADOR 300 KG , APLICADO EM ÁREAS SECAS SOBRE LAJE, ADERIDO, ESPESSURA 3CM. AF_06/20 14</v>
          </cell>
          <cell r="C6287" t="str">
            <v>M2</v>
          </cell>
          <cell r="D6287">
            <v>67.260000000000005</v>
          </cell>
        </row>
        <row r="6288">
          <cell r="A6288">
            <v>87634</v>
          </cell>
          <cell r="B6288" t="str">
            <v>CONTRAPISO EM ARGAMASSA PRONTA, PREPARO MANUAL, APLICADO EM ÁREAS SECA S SOBRE LAJE, ADERIDO, ESPESSURA 3CM. AF_06/2014</v>
          </cell>
          <cell r="C6288" t="str">
            <v>M2</v>
          </cell>
          <cell r="D6288">
            <v>73.92</v>
          </cell>
        </row>
        <row r="6289">
          <cell r="A6289">
            <v>87640</v>
          </cell>
          <cell r="B6289" t="str">
            <v>CONTRAPISO EM ARGAMASSA TRAÇO 1:4 (CIMENTO E AREIA), PREPARO MECÂNICO COM BETONEIRA 400 L, APLICADO EM ÁREAS SECAS SOBRE LAJE, ADERIDO, ESPE SSURA 4CM. AF_06/2014</v>
          </cell>
          <cell r="C6289" t="str">
            <v>M2</v>
          </cell>
          <cell r="D6289">
            <v>32.619999999999997</v>
          </cell>
        </row>
        <row r="6290">
          <cell r="A6290">
            <v>87642</v>
          </cell>
          <cell r="B6290" t="str">
            <v>CONTRAPISO EM ARGAMASSA TRAÇO 1:4 (CIMENTO E AREIA), PREPARO MANUAL, A PLICADO EM ÁREAS SECAS SOBRE LAJE, ADERIDO, ESPESSURA 4CM. AF_06/2014</v>
          </cell>
          <cell r="C6290" t="str">
            <v>M2</v>
          </cell>
          <cell r="D6290">
            <v>36.909999999999997</v>
          </cell>
        </row>
        <row r="6291">
          <cell r="A6291">
            <v>87643</v>
          </cell>
          <cell r="B6291" t="str">
            <v>CONTRAPISO EM ARGAMASSA PRONTA, PREPARO MECÂNICO COM MISTURADOR 300 KG , APLICADO EM ÁREAS SECAS SOBRE LAJE, ADERIDO, ESPESSURA 4CM. AF_06/20 14</v>
          </cell>
          <cell r="C6291" t="str">
            <v>M2</v>
          </cell>
          <cell r="D6291">
            <v>80.739999999999995</v>
          </cell>
        </row>
        <row r="6292">
          <cell r="A6292">
            <v>87644</v>
          </cell>
          <cell r="B6292" t="str">
            <v>CONTRAPISO EM ARGAMASSA PRONTA, PREPARO MANUAL, APLICADO EM ÁREAS SECA S SOBRE LAJE, ADERIDO, ESPESSURA 4CM. AF_06/2014</v>
          </cell>
          <cell r="C6292" t="str">
            <v>M2</v>
          </cell>
          <cell r="D6292">
            <v>88.93</v>
          </cell>
        </row>
        <row r="6293">
          <cell r="A6293">
            <v>87680</v>
          </cell>
          <cell r="B6293" t="str">
            <v>CONTRAPISO EM ARGAMASSA TRAÇO 1:4 (CIMENTO E AREIA), PREPARO MECÂNICO COM BETONEIRA 400 L, APLICADO EM ÁREAS SECAS SOBRE LAJE, NÃO ADERIDO, ESPESSURA 4CM. AF_06/2014</v>
          </cell>
          <cell r="C6293" t="str">
            <v>M2</v>
          </cell>
          <cell r="D6293">
            <v>27.15</v>
          </cell>
        </row>
        <row r="6294">
          <cell r="A6294">
            <v>87682</v>
          </cell>
          <cell r="B6294" t="str">
            <v>CONTRAPISO EM ARGAMASSA TRAÇO 1:4 (CIMENTO E AREIA), PREPARO MANUAL, A PLICADO EM ÁREAS SECAS SOBRE LAJE, NÃO ADERIDO, ESPESSURA 4CM. AF_06/2 014</v>
          </cell>
          <cell r="C6294" t="str">
            <v>M2</v>
          </cell>
          <cell r="D6294">
            <v>31.43</v>
          </cell>
        </row>
        <row r="6295">
          <cell r="A6295">
            <v>87683</v>
          </cell>
          <cell r="B6295" t="str">
            <v>CONTRAPISO EM ARGAMASSA PRONTA, PREPARO MECÂNICO COM MISTURADOR 300 KG , APLICADO EM ÁREAS SECAS SOBRE LAJE, NÃO ADERIDO, ESPESSURA 4CM. AF_0 6/2014</v>
          </cell>
          <cell r="C6295" t="str">
            <v>M2</v>
          </cell>
          <cell r="D6295">
            <v>75.27</v>
          </cell>
        </row>
        <row r="6296">
          <cell r="A6296">
            <v>87684</v>
          </cell>
          <cell r="B6296" t="str">
            <v>CONTRAPISO EM ARGAMASSA PRONTA, PREPARO MANUAL, APLICADO EM ÁREAS SECA S SOBRE LAJE, NÃO ADERIDO, ESPESSURA 4CM. AF_06/2014</v>
          </cell>
          <cell r="C6296" t="str">
            <v>M2</v>
          </cell>
          <cell r="D6296">
            <v>83.45</v>
          </cell>
        </row>
        <row r="6297">
          <cell r="A6297">
            <v>87690</v>
          </cell>
          <cell r="B6297" t="str">
            <v>CONTRAPISO EM ARGAMASSA TRAÇO 1:4 (CIMENTO E AREIA), PREPARO MECÂNICO COM BETONEIRA 400 L, APLICADO EM ÁREAS SECAS SOBRE LAJE, NÃO ADERIDO, ESPESSURA 5CM. AF_06/2014</v>
          </cell>
          <cell r="C6297" t="str">
            <v>M2</v>
          </cell>
          <cell r="D6297">
            <v>31.52</v>
          </cell>
        </row>
        <row r="6298">
          <cell r="A6298">
            <v>87692</v>
          </cell>
          <cell r="B6298" t="str">
            <v>CONTRAPISO EM ARGAMASSA TRAÇO 1:4 (CIMENTO E AREIA), PREPARO MANUAL, A PLICADO EM ÁREAS SECAS SOBRE LAJE, NÃO ADERIDO, ESPESSURA 5CM. AF_06/2 014</v>
          </cell>
          <cell r="C6298" t="str">
            <v>M2</v>
          </cell>
          <cell r="D6298">
            <v>36.43</v>
          </cell>
        </row>
        <row r="6299">
          <cell r="A6299">
            <v>87693</v>
          </cell>
          <cell r="B6299" t="str">
            <v>CONTRAPISO EM ARGAMASSA PRONTA, PREPARO MECÂNICO COM MISTURADOR 300 KG , APLICADO EM ÁREAS SECAS SOBRE LAJE, NÃO ADERIDO, ESPESSURA 5CM. AF_0 6/2014</v>
          </cell>
          <cell r="C6299" t="str">
            <v>M2</v>
          </cell>
          <cell r="D6299">
            <v>86.63</v>
          </cell>
        </row>
        <row r="6300">
          <cell r="A6300">
            <v>87694</v>
          </cell>
          <cell r="B6300" t="str">
            <v>CONTRAPISO EM ARGAMASSA PRONTA, PREPARO MANUAL, APLICADO EM ÁREAS SECA S SOBRE LAJE, NÃO ADERIDO, ESPESSURA 5CM. AF_06/2014</v>
          </cell>
          <cell r="C6300" t="str">
            <v>M2</v>
          </cell>
          <cell r="D6300">
            <v>96.01</v>
          </cell>
        </row>
        <row r="6301">
          <cell r="A6301">
            <v>87700</v>
          </cell>
          <cell r="B6301" t="str">
            <v>CONTRAPISO EM ARGAMASSA TRAÇO 1:4 (CIMENTO E AREIA), PREPARO MECÂNICO COM BETONEIRA 400 L, APLICADO EM ÁREAS SECAS SOBRE LAJE, NÃO ADERIDO, ESPESSURA 6CM. AF_06/2014</v>
          </cell>
          <cell r="C6301" t="str">
            <v>M2</v>
          </cell>
          <cell r="D6301">
            <v>34.06</v>
          </cell>
        </row>
        <row r="6302">
          <cell r="A6302">
            <v>87702</v>
          </cell>
          <cell r="B6302" t="str">
            <v>CONTRAPISO EM ARGAMASSA TRAÇO 1:4 (CIMENTO E AREIA), PREPARO MANUAL, A PLICADO EM ÁREAS SECAS SOBRE LAJE, NÃO ADERIDO, ESPESSURA 6CM. AF_06/2 014</v>
          </cell>
          <cell r="C6302" t="str">
            <v>M2</v>
          </cell>
          <cell r="D6302">
            <v>39.4</v>
          </cell>
        </row>
        <row r="6303">
          <cell r="A6303">
            <v>87703</v>
          </cell>
          <cell r="B6303" t="str">
            <v>CONTRAPISO EM ARGAMASSA PRONTA, PREPARO MECÂNICO COM MISTURADOR 300 KG , APLICADO EM ÁREAS SECAS SOBRE LAJE, NÃO ADERIDO, ESPESSURA 6CM. AF_0 6/2014</v>
          </cell>
          <cell r="C6303" t="str">
            <v>M2</v>
          </cell>
          <cell r="D6303">
            <v>94.07</v>
          </cell>
        </row>
        <row r="6304">
          <cell r="A6304">
            <v>87704</v>
          </cell>
          <cell r="B6304" t="str">
            <v>CONTRAPISO EM ARGAMASSA PRONTA, PREPARO MANUAL, APLICADO EM ÁREAS SECA S SOBRE LAJE, NÃO ADERIDO, ESPESSURA 6CM. AF_06/2014</v>
          </cell>
          <cell r="C6304" t="str">
            <v>M2</v>
          </cell>
          <cell r="D6304">
            <v>104.28</v>
          </cell>
        </row>
        <row r="6305">
          <cell r="A6305">
            <v>87735</v>
          </cell>
          <cell r="B6305" t="str">
            <v>CONTRAPISO EM ARGAMASSA TRAÇO 1:4 (CIMENTO E AREIA), PREPARO MECÂNICO COM BETONEIRA 400 L, APLICADO EM ÁREAS MOLHADAS SOBRE LAJE, ADERIDO, E SPESSURA 2CM. AF_06/2014</v>
          </cell>
          <cell r="C6305" t="str">
            <v>M2</v>
          </cell>
          <cell r="D6305">
            <v>29.78</v>
          </cell>
        </row>
        <row r="6306">
          <cell r="A6306">
            <v>87737</v>
          </cell>
          <cell r="B6306" t="str">
            <v>CONTRAPISO EM ARGAMASSA TRAÇO 1:4 (CIMENTO E AREIA), PREPARO MANUAL, A PLICADO EM ÁREAS MOLHADAS SOBRE LAJE, ADERIDO, ESPESSURA 2CM. AF_06/20 14</v>
          </cell>
          <cell r="C6306" t="str">
            <v>M2</v>
          </cell>
          <cell r="D6306">
            <v>32.28</v>
          </cell>
        </row>
        <row r="6307">
          <cell r="A6307">
            <v>87738</v>
          </cell>
          <cell r="B6307" t="str">
            <v>CONTRAPISO EM ARGAMASSA PRONTA, PREPARO MECÂNICO COM MISTURADOR 300 KG , APLICADO EM ÁREAS MOLHADAS SOBRE LAJE, ADERIDO, ESPESSURA 2CM. AF_06 /2014</v>
          </cell>
          <cell r="C6307" t="str">
            <v>M2</v>
          </cell>
          <cell r="D6307">
            <v>57.92</v>
          </cell>
        </row>
        <row r="6308">
          <cell r="A6308">
            <v>87739</v>
          </cell>
          <cell r="B6308" t="str">
            <v>CONTRAPISO EM ARGAMASSA PRONTA, PREPARO MANUAL, APLICADO EM ÁREAS MOLH ADAS SOBRE LAJE, ADERIDO, ESPESSURA 2CM. AF_06/2014</v>
          </cell>
          <cell r="C6308" t="str">
            <v>M2</v>
          </cell>
          <cell r="D6308">
            <v>62.71</v>
          </cell>
        </row>
        <row r="6309">
          <cell r="A6309">
            <v>87745</v>
          </cell>
          <cell r="B6309" t="str">
            <v>CONTRAPISO EM ARGAMASSA TRAÇO 1:4 (CIMENTO E AREIA), PREPARO MECÂNICO COM BETONEIRA 400 L, APLICADO EM ÁREAS MOLHADAS SOBRE LAJE, ADERIDO, E SPESSURA 3CM. AF_06/2014</v>
          </cell>
          <cell r="C6309" t="str">
            <v>M2</v>
          </cell>
          <cell r="D6309">
            <v>35.340000000000003</v>
          </cell>
        </row>
        <row r="6310">
          <cell r="A6310">
            <v>87747</v>
          </cell>
          <cell r="B6310" t="str">
            <v>CONTRAPISO EM ARGAMASSA TRAÇO 1:4 (CIMENTO E AREIA), PREPARO MANUAL, A PLICADO EM ÁREAS MOLHADAS SOBRE LAJE, ADERIDO, ESPESSURA 3CM. AF_06/20 14</v>
          </cell>
          <cell r="C6310" t="str">
            <v>M2</v>
          </cell>
          <cell r="D6310">
            <v>38.83</v>
          </cell>
        </row>
        <row r="6311">
          <cell r="A6311">
            <v>87748</v>
          </cell>
          <cell r="B6311" t="str">
            <v>CONTRAPISO EM ARGAMASSA PRONTA, PREPARO MECÂNICO COM MISTURADOR 300 KG , APLICADO EM ÁREAS MOLHADAS SOBRE LAJE, ADERIDO, ESPESSURA 3CM. AF_06 /2014</v>
          </cell>
          <cell r="C6311" t="str">
            <v>M2</v>
          </cell>
          <cell r="D6311">
            <v>74.48</v>
          </cell>
        </row>
        <row r="6312">
          <cell r="A6312">
            <v>87749</v>
          </cell>
          <cell r="B6312" t="str">
            <v>CONTRAPISO EM ARGAMASSA PRONTA, PREPARO MANUAL, APLICADO EM ÁREAS MOLH ADAS SOBRE LAJE, ADERIDO, ESPESSURA 3CM. AF_06/2014</v>
          </cell>
          <cell r="C6312" t="str">
            <v>M2</v>
          </cell>
          <cell r="D6312">
            <v>81.14</v>
          </cell>
        </row>
        <row r="6313">
          <cell r="A6313">
            <v>87755</v>
          </cell>
          <cell r="B6313" t="str">
            <v>CONTRAPISO EM ARGAMASSA TRAÇO 1:4 (CIMENTO E AREIA), PREPARO MECÂNICO COM BETONEIRA 400 L, APLICADO EM ÁREAS MOLHADAS SOBRE IMPERMEABILIZAÇÃ O, ESPESSURA 3CM. AF_06/2014</v>
          </cell>
          <cell r="C6313" t="str">
            <v>M2</v>
          </cell>
          <cell r="D6313">
            <v>32.51</v>
          </cell>
        </row>
        <row r="6314">
          <cell r="A6314">
            <v>87757</v>
          </cell>
          <cell r="B6314" t="str">
            <v>CONTRAPISO EM ARGAMASSA TRAÇO 1:4 (CIMENTO E AREIA), PREPARO MANUAL, A PLICADO EM ÁREAS MOLHADAS SOBRE IMPERMEABILIZAÇÃO, ESPESSURA 3CM. AF_0 6/2014</v>
          </cell>
          <cell r="C6314" t="str">
            <v>M2</v>
          </cell>
          <cell r="D6314">
            <v>35.99</v>
          </cell>
        </row>
        <row r="6315">
          <cell r="A6315">
            <v>87758</v>
          </cell>
          <cell r="B6315" t="str">
            <v>CONTRAPISO EM ARGAMASSA PRONTA, PREPARO MECÂNICO COM MISTURADOR 300 KG , APLICADO EM ÁREAS MOLHADAS SOBRE IMPERMEABILIZAÇÃO, ESPESSURA 3CM. A F_06/2014</v>
          </cell>
          <cell r="C6315" t="str">
            <v>M2</v>
          </cell>
          <cell r="D6315">
            <v>71.64</v>
          </cell>
        </row>
        <row r="6316">
          <cell r="A6316">
            <v>87759</v>
          </cell>
          <cell r="B6316" t="str">
            <v>CONTRAPISO EM ARGAMASSA PRONTA, PREPARO MANUAL, APLICADO EM ÁREAS MOLH ADAS SOBRE IMPERMEABILIZAÇÃO, ESPESSURA 3CM. AF_06/2014</v>
          </cell>
          <cell r="C6316" t="str">
            <v>M2</v>
          </cell>
          <cell r="D6316">
            <v>78.3</v>
          </cell>
        </row>
        <row r="6317">
          <cell r="A6317">
            <v>87765</v>
          </cell>
          <cell r="B6317" t="str">
            <v>CONTRAPISO EM ARGAMASSA TRAÇO 1:4 (CIMENTO E AREIA), PREPARO MECÂNICO COM BETONEIRA 400 L, APLICADO EM ÁREAS MOLHADAS SOBRE IMPERMEABILIZAÇÃ O, ESPESSURA 4CM. AF_06/2014</v>
          </cell>
          <cell r="C6317" t="str">
            <v>M2</v>
          </cell>
          <cell r="D6317">
            <v>37</v>
          </cell>
        </row>
        <row r="6318">
          <cell r="A6318">
            <v>87767</v>
          </cell>
          <cell r="B6318" t="str">
            <v>CONTRAPISO EM ARGAMASSA TRAÇO 1:4 (CIMENTO E AREIA), PREPARO MANUAL, A PLICADO EM ÁREAS MOLHADAS SOBRE IMPERMEABILIZAÇÃO, ESPESSURA 4CM. AF_0 6/2014</v>
          </cell>
          <cell r="C6318" t="str">
            <v>M2</v>
          </cell>
          <cell r="D6318">
            <v>41.28</v>
          </cell>
        </row>
        <row r="6319">
          <cell r="A6319">
            <v>87768</v>
          </cell>
          <cell r="B6319" t="str">
            <v>CONTRAPISO EM ARGAMASSA PRONTA, PREPARO MECÂNICO COM MISTURADOR 300 KG , APLICADO EM ÁREAS MOLHADAS SOBRE IMPERMEABILIZAÇÃO, ESPESSURA 4CM. A F_06/2014</v>
          </cell>
          <cell r="C6319" t="str">
            <v>M2</v>
          </cell>
          <cell r="D6319">
            <v>85.12</v>
          </cell>
        </row>
        <row r="6320">
          <cell r="A6320">
            <v>87769</v>
          </cell>
          <cell r="B6320" t="str">
            <v>CONTRAPISO EM ARGAMASSA PRONTA, PREPARO MANUAL, APLICADO EM ÁREAS MOLH ADAS SOBRE IMPERMEABILIZAÇÃO, ESPESSURA 4CM. AF_06/2014</v>
          </cell>
          <cell r="C6320" t="str">
            <v>M2</v>
          </cell>
          <cell r="D6320">
            <v>93.31</v>
          </cell>
        </row>
        <row r="6321">
          <cell r="A6321">
            <v>87775</v>
          </cell>
          <cell r="B6321" t="str">
            <v>EMBOÇO OU MASSA ÚNICA EM ARGAMASSA TRAÇO 1:2:8, PREPARO MECÂNICO COM B ETONEIRA 400 L, APLICADA MANUALMENTE EM PANOS DE FACHADA COM PRESENÇA DE VÃOS, ESPESSURA DE 25 MM. AF_06/2014</v>
          </cell>
          <cell r="C6321" t="str">
            <v>M2</v>
          </cell>
          <cell r="D6321">
            <v>36.24</v>
          </cell>
        </row>
        <row r="6322">
          <cell r="A6322">
            <v>87777</v>
          </cell>
          <cell r="B6322" t="str">
            <v>EMBOÇO OU MASSA ÚNICA EM ARGAMASSA TRAÇO 1:2:8, PREPARO MANUAL, APLICA DA MANUALMENTE EM PANOS DE FACHADA COM PRESENÇA DE VÃOS, ESPESSURA DE 25 MM. AF_06/2014</v>
          </cell>
          <cell r="C6322" t="str">
            <v>M2</v>
          </cell>
          <cell r="D6322">
            <v>38.81</v>
          </cell>
        </row>
        <row r="6323">
          <cell r="A6323">
            <v>87778</v>
          </cell>
          <cell r="B6323" t="str">
            <v>EMBOÇO OU MASSA ÚNICA EM ARGAMASSA INDUSTRIALIZADA, PREPARO MECÂNICO E APLICAÇÃO COM EQUIPAMENTO DE MISTURA E PROJEÇÃO DE 1,5 M3/H DE ARGAMA SSA EM PANOS DE FACHADA COM PRESENÇA DE VÃOS, ESPESSURA DE 25 MM. AF_0 6/2014</v>
          </cell>
          <cell r="C6323" t="str">
            <v>M2</v>
          </cell>
          <cell r="D6323">
            <v>53.43</v>
          </cell>
        </row>
        <row r="6324">
          <cell r="A6324">
            <v>87779</v>
          </cell>
          <cell r="B6324" t="str">
            <v>EMBOÇO OU MASSA ÚNICA EM ARGAMASSA TRAÇO 1:2:8, PREPARO MECÂNICO COM B ETONEIRA 400 L, APLICADA MANUALMENTE EM PANOS DE FACHADA COM PRESENÇA DE VÃOS, ESPESSURA DE 35 MM. AF_06/2014</v>
          </cell>
          <cell r="C6324" t="str">
            <v>M2</v>
          </cell>
          <cell r="D6324">
            <v>42.31</v>
          </cell>
        </row>
        <row r="6325">
          <cell r="A6325">
            <v>87781</v>
          </cell>
          <cell r="B6325" t="str">
            <v>EMBOÇO OU MASSA ÚNICA EM ARGAMASSA TRAÇO 1:2:8, PREPARO MANUAL, APLICA DA MANUALMENTE EM PANOS DE FACHADA COM PRESENÇA DE VÃOS, ESPESSURA DE 35 MM. AF_06/2014</v>
          </cell>
          <cell r="C6325" t="str">
            <v>M2</v>
          </cell>
          <cell r="D6325">
            <v>45.77</v>
          </cell>
        </row>
        <row r="6326">
          <cell r="A6326">
            <v>87783</v>
          </cell>
          <cell r="B6326" t="str">
            <v>EMBOÇO OU MASSA ÚNICA EM ARGAMASSA INDUSTRIALIZADA, PREPARO MECÂNICO E APLICAÇÃO COM EQUIPAMENTO DE MISTURA E PROJEÇÃO DE 1,5 M3/H DE ARGAMA SSA EM PANOS DE FACHADA COM PRESENÇA DE VÃOS, ESPESSURA DE 35 MM. AF_0 6/2014</v>
          </cell>
          <cell r="C6326" t="str">
            <v>M2</v>
          </cell>
          <cell r="D6326">
            <v>66.739999999999995</v>
          </cell>
        </row>
        <row r="6327">
          <cell r="A6327">
            <v>87784</v>
          </cell>
          <cell r="B6327" t="str">
            <v>EMBOÇO OU MASSA ÚNICA EM ARGAMASSA TRAÇO 1:2:8, PREPARO MECÂNICO COM B ETONEIRA 400 L, APLICADA MANUALMENTE EM PANOS DE FACHADA COM PRESENÇA DE VÃOS, ESPESSURA DE 45 MM. AF_06/2014</v>
          </cell>
          <cell r="C6327" t="str">
            <v>M2</v>
          </cell>
          <cell r="D6327">
            <v>48.39</v>
          </cell>
        </row>
        <row r="6328">
          <cell r="A6328">
            <v>87786</v>
          </cell>
          <cell r="B6328" t="str">
            <v>EMBOÇO OU MASSA ÚNICA EM ARGAMASSA TRAÇO 1:2:8, PREPARO MANUAL, APLICA DA MANUALMENTE EM PANOS DE FACHADA COM PRESENÇA DE VÃOS, ESPESSURA DE 45 MM. AF_06/2014</v>
          </cell>
          <cell r="C6328" t="str">
            <v>M2</v>
          </cell>
          <cell r="D6328">
            <v>52.72</v>
          </cell>
        </row>
        <row r="6329">
          <cell r="A6329">
            <v>87787</v>
          </cell>
          <cell r="B6329" t="str">
            <v>EMBOÇO OU MASSA ÚNICA EM ARGAMASSA INDUSTRIALIZADA, PREPARO MECÂNICO E APLICAÇÃO COM EQUIPAMENTO DE MISTURA E PROJEÇÃO DE 1,5 M3/H DE ARGAMA SSA EM PANOS DE FACHADA COM PRESENÇA DE VÃOS, ESPESSURA DE 45 MM. AF_0 6/2014</v>
          </cell>
          <cell r="C6329" t="str">
            <v>M2</v>
          </cell>
          <cell r="D6329">
            <v>80.05</v>
          </cell>
        </row>
        <row r="6330">
          <cell r="A6330">
            <v>87788</v>
          </cell>
          <cell r="B6330" t="str">
            <v>EMBOÇO OU MASSA ÚNICA EM ARGAMASSA TRAÇO 1:2:8, PREPARO MECÂNICO COM B ETONEIRA 400 L, APLICADA MANUALMENTE EM PANOS DE FACHADA COM PRESENÇA DE VÃOS, ESPESSURA MAIOR OU IGUAL A 50 MM. AF_06/2014</v>
          </cell>
          <cell r="C6330" t="str">
            <v>M2</v>
          </cell>
          <cell r="D6330">
            <v>62.26</v>
          </cell>
        </row>
        <row r="6331">
          <cell r="A6331">
            <v>87790</v>
          </cell>
          <cell r="B6331" t="str">
            <v>EMBOÇO OU MASSA ÚNICA EM ARGAMASSA TRAÇO 1:2:8, PREPARO MANUAL, APLICA DA MANUALMENTE EM PANOS DE FACHADA COM PRESENÇA DE VÃOS, ESPESSURA MAI OR OU IGUAL A 50 MM. AF_06/2014</v>
          </cell>
          <cell r="C6331" t="str">
            <v>M2</v>
          </cell>
          <cell r="D6331">
            <v>67.02</v>
          </cell>
        </row>
        <row r="6332">
          <cell r="A6332">
            <v>87791</v>
          </cell>
          <cell r="B6332" t="str">
            <v>EMBOÇO OU MASSA ÚNICA EM ARGAMASSA INDUSTRIALIZADA, PREPARO MECÂNICO E APLICAÇÃO COM EQUIPAMENTO DE MISTURA E PROJEÇÃO DE 1,5 M3/H DE ARGAMA SSA EM PANOS DE FACHADA COM PRESENÇA DE VÃOS, ESPESSURA MAIOR OU IGUAL A 50 MM. AF_06/2014</v>
          </cell>
          <cell r="C6332" t="str">
            <v>M2</v>
          </cell>
          <cell r="D6332">
            <v>94.71</v>
          </cell>
        </row>
        <row r="6333">
          <cell r="A6333">
            <v>87792</v>
          </cell>
          <cell r="B6333" t="str">
            <v>EMBOÇO OU MASSA ÚNICA EM ARGAMASSA TRAÇO 1:2:8, PREPARO MECÂNICO COM B ETONEIRA 400 L, APLICADA MANUALMENTE EM PANOS CEGOS DE FACHADA (SEM PR ESENÇA DE VÃOS), ESPESSURA DE 25 MM. AF_06/2014</v>
          </cell>
          <cell r="C6333" t="str">
            <v>M2</v>
          </cell>
          <cell r="D6333">
            <v>23.97</v>
          </cell>
        </row>
        <row r="6334">
          <cell r="A6334">
            <v>87794</v>
          </cell>
          <cell r="B6334" t="str">
            <v>EMBOÇO OU MASSA ÚNICA EM ARGAMASSA TRAÇO 1:2:8, PREPARO MANUAL, APLICA DA MANUALMENTE EM PANOS CEGOS DE FACHADA (SEM PRESENÇA DE VÃOS), ESPES SURA DE 25 MM. AF_06/2014</v>
          </cell>
          <cell r="C6334" t="str">
            <v>M2</v>
          </cell>
          <cell r="D6334">
            <v>26.37</v>
          </cell>
        </row>
        <row r="6335">
          <cell r="A6335">
            <v>87795</v>
          </cell>
          <cell r="B6335" t="str">
            <v>EMBOÇO OU MASSA ÚNICA EM ARGAMASSA INDUSTRIALIZADA, PREPARO MECÂNICO E APLICAÇÃO COM EQUIPAMENTO DE MISTURA E PROJEÇÃO DE 1,5 M3/H DE ARGAMA SSA EM PANOS CEGOS DE FACHADA (SEM PRESENÇA DE VÃOS), ESPESSURA DE 25 MM. AF_06/2014</v>
          </cell>
          <cell r="C6335" t="str">
            <v>M2</v>
          </cell>
          <cell r="D6335">
            <v>39.74</v>
          </cell>
        </row>
        <row r="6336">
          <cell r="A6336">
            <v>87797</v>
          </cell>
          <cell r="B6336" t="str">
            <v>EMBOÇO OU MASSA ÚNICA EM ARGAMASSA TRAÇO 1:2:8, PREPARO MECÂNICO COM B ETONEIRA 400 L, APLICADA MANUALMENTE EM PANOS CEGOS DE FACHADA (SEM PR ESENÇA DE VÃOS), ESPESSURA DE 35 MM. AF_06/2014</v>
          </cell>
          <cell r="C6336" t="str">
            <v>M2</v>
          </cell>
          <cell r="D6336">
            <v>29.81</v>
          </cell>
        </row>
        <row r="6337">
          <cell r="A6337">
            <v>87799</v>
          </cell>
          <cell r="B6337" t="str">
            <v>EMBOÇO OU MASSA ÚNICA EM ARGAMASSA TRAÇO 1:2:8, PREPARO MANUAL, APLICA DA MANUALMENTE EM PANOS CEGOS DE FACHADA (SEM PRESENÇA DE VÃOS), ESPES SURA DE 35 MM. AF_06/2014</v>
          </cell>
          <cell r="C6337" t="str">
            <v>M2</v>
          </cell>
          <cell r="D6337">
            <v>33.03</v>
          </cell>
        </row>
        <row r="6338">
          <cell r="A6338">
            <v>87800</v>
          </cell>
          <cell r="B6338" t="str">
            <v>EMBOÇO OU MASSA ÚNICA EM ARGAMASSA INDUSTRIALIZADA, PREPARO MECÂNICO E APLICAÇÃO COM EQUIPAMENTO DE MISTURA E PROJEÇÃO DE 1,5 M3/H DE ARGAMA SSA EM PANOS CEGOS DE FACHADA (SEM PRESENÇA DE VÃOS), ESPESSURA DE 35 MM. AF_06/2014</v>
          </cell>
          <cell r="C6338" t="str">
            <v>M2</v>
          </cell>
          <cell r="D6338">
            <v>52.34</v>
          </cell>
        </row>
        <row r="6339">
          <cell r="A6339">
            <v>87801</v>
          </cell>
          <cell r="B6339" t="str">
            <v>EMBOÇO OU MASSA ÚNICA EM ARGAMASSA TRAÇO 1:2:8, PREPARO MECÂNICO COM B ETONEIRA 400 L, APLICADA MANUALMENTE EM PANOS CEGOS DE FACHADA (SEM PR ESENÇA DE VÃOS), ESPESSURA DE 45 MM. AF_06/2014</v>
          </cell>
          <cell r="C6339" t="str">
            <v>M2</v>
          </cell>
          <cell r="D6339">
            <v>35.65</v>
          </cell>
        </row>
        <row r="6340">
          <cell r="A6340">
            <v>87803</v>
          </cell>
          <cell r="B6340" t="str">
            <v>EMBOÇO OU MASSA ÚNICA EM ARGAMASSA TRAÇO 1:2:8, PREPARO MANUAL, APLICA DA MANUALMENTE EM PANOS CEGOS DE FACHADA (SEM PRESENÇA DE VÃOS), ESPES SURA DE 45 MM. AF_06/2014</v>
          </cell>
          <cell r="C6340" t="str">
            <v>M2</v>
          </cell>
          <cell r="D6340">
            <v>39.69</v>
          </cell>
        </row>
        <row r="6341">
          <cell r="A6341">
            <v>87804</v>
          </cell>
          <cell r="B6341" t="str">
            <v>EMBOÇO OU MASSA ÚNICA EM ARGAMASSA INDUSTRIALIZADA, PREPARO MECÂNICO E APLICAÇÃO COM EQUIPAMENTO DE MISTURA E PROJEÇÃO DE 1,5 M3/H DE ARGAMA SSA EM PANOS CEGOS DE FACHADA (SEM PRESENÇA DE VÃOS), ESPESSURA DE 45 MM. AF_06/2014</v>
          </cell>
          <cell r="C6341" t="str">
            <v>M2</v>
          </cell>
          <cell r="D6341">
            <v>64.94</v>
          </cell>
        </row>
        <row r="6342">
          <cell r="A6342">
            <v>87805</v>
          </cell>
          <cell r="B6342" t="str">
            <v>EMBOÇO OU MASSA ÚNICA EM ARGAMASSA TRAÇO 1:2:8, PREPARO MECÂNICO COM B ETONEIRA 400 L, APLICADA MANUALMENTE EM PANOS CEGOS DE FACHADA (SEM PR ESENÇA DE VÃOS), ESPESSURA MAIOR OU IGUAL A 50 MM. AF_06/2014</v>
          </cell>
          <cell r="C6342" t="str">
            <v>M2</v>
          </cell>
          <cell r="D6342">
            <v>41.04</v>
          </cell>
        </row>
        <row r="6343">
          <cell r="A6343">
            <v>87807</v>
          </cell>
          <cell r="B6343" t="str">
            <v>EMBOÇO OU MASSA ÚNICA EM ARGAMASSA TRAÇO 1:2:8, PREPARO MANUAL, APLICA DA MANUALMENTE EM PANOS CEGOS DE FACHADA (SEM PRESENÇA DE VÃOS), ESPES SURA MAIOR OU IGUAL A 50 MM. AF_06/2014</v>
          </cell>
          <cell r="C6343" t="str">
            <v>M2</v>
          </cell>
          <cell r="D6343">
            <v>45.5</v>
          </cell>
        </row>
        <row r="6344">
          <cell r="A6344">
            <v>87808</v>
          </cell>
          <cell r="B6344" t="str">
            <v>EMBOÇO OU MASSA ÚNICA EM ARGAMASSA INDUSTRIALIZADA, PREPARO MECÂNICO E APLICAÇÃO COM EQUIPAMENTO DE MISTURA E PROJEÇÃO DE 1,5 M3/H DE ARGAMA SSA EM PANOS CEGOS DE FACHADA (SEM PRESENÇA DE VÃOS), ESPESSURA MAIOR OU IGUAL A 50 MM. AF_06/2014</v>
          </cell>
          <cell r="C6344" t="str">
            <v>M2</v>
          </cell>
          <cell r="D6344">
            <v>70.930000000000007</v>
          </cell>
        </row>
        <row r="6345">
          <cell r="A6345">
            <v>87809</v>
          </cell>
          <cell r="B6345" t="str">
            <v>EMBOÇO OU MASSA ÚNICA EM ARGAMASSA TRAÇO 1:2:8, PREPARO MECÂNICO COM B ETONEIRA 400 L, APLICADA MANUALMENTE EM SUPERFÍCIES EXTERNAS DA SACADA , ESPESSURA DE 25 MM, SEM USO DE TELA METÁLICA DE REFORÇO CONTRA FISSU RAÇÃO. AF_06/2014</v>
          </cell>
          <cell r="C6345" t="str">
            <v>M2</v>
          </cell>
          <cell r="D6345">
            <v>57.88</v>
          </cell>
        </row>
        <row r="6346">
          <cell r="A6346">
            <v>87811</v>
          </cell>
          <cell r="B6346" t="str">
            <v>EMBOÇO OU MASSA ÚNICA EM ARGAMASSA TRAÇO 1:2:8, PREPARO MANUAL, APLICA DA MANUALMENTE EM SUPERFÍCIES EXTERNAS DA SACADA, ESPESSURA DE 25 MM, SEM USO DE TELA METÁLICA DE REFORÇO CONTRA FISSURAÇÃO. AF_06/2014</v>
          </cell>
          <cell r="C6346" t="str">
            <v>M2</v>
          </cell>
          <cell r="D6346">
            <v>60.29</v>
          </cell>
        </row>
        <row r="6347">
          <cell r="A6347">
            <v>87812</v>
          </cell>
          <cell r="B6347" t="str">
            <v>EMBOÇO OU MASSA ÚNICA EM ARGAMASSA INDUSTRIALIZADA, PREPARO MECÂNICO E APLICAÇÃO COM EQUIPAMENTO DE MISTURA E PROJEÇÃO DE 1,5 M3/H EM SUPERF ÍCIES EXTERNAS DA SACADA, ESPESSURA 25 MM, SEM USO DE TELA METÁLICA. A F_06/2014</v>
          </cell>
          <cell r="C6347" t="str">
            <v>M2</v>
          </cell>
          <cell r="D6347">
            <v>73.349999999999994</v>
          </cell>
        </row>
        <row r="6348">
          <cell r="A6348">
            <v>87813</v>
          </cell>
          <cell r="B6348" t="str">
            <v>EMBOÇO OU MASSA ÚNICA EM ARGAMASSA TRAÇO 1:2:8, PREPARO MECÂNICO COM B ETONEIRA 400 L, APLICADA MANUALMENTE EM SUPERFÍCIES EXTERNAS DA SACADA , ESPESSURA DE 35 MM, SEM USO DE TELA METÁLICA DE REFORÇO CONTRA FISSU RAÇÃO. AF_06/2014</v>
          </cell>
          <cell r="C6348" t="str">
            <v>M2</v>
          </cell>
          <cell r="D6348">
            <v>63.72</v>
          </cell>
        </row>
        <row r="6349">
          <cell r="A6349">
            <v>87815</v>
          </cell>
          <cell r="B6349" t="str">
            <v>EMBOÇO OU MASSA ÚNICA EM ARGAMASSA TRAÇO 1:2:8, PREPARO MANUAL, APLICA DA MANUALMENTE EM SUPERFÍCIES EXTERNAS DA SACADA, ESPESSURA DE 35 MM, SEM USO DE TELA METÁLICA DE REFORÇO CONTRA FISSURAÇÃO. AF_06/2014</v>
          </cell>
          <cell r="C6349" t="str">
            <v>M2</v>
          </cell>
          <cell r="D6349">
            <v>66.95</v>
          </cell>
        </row>
        <row r="6350">
          <cell r="A6350">
            <v>87816</v>
          </cell>
          <cell r="B6350" t="str">
            <v>EMBOÇO OU MASSA ÚNICA EM ARGAMASSA INDUSTRIALIZADA, PREPARO MECÂNICO E APLICAÇÃO COM EQUIPAMENTO DE MISTURA E PROJEÇÃO DE 1,5 M3/H EM SUPERF ÍCIES EXTERNAS DA SACADA, ESPESSURA 35 MM, SEM USO DE TELA METÁLICA. A F_06/2014</v>
          </cell>
          <cell r="C6350" t="str">
            <v>M2</v>
          </cell>
          <cell r="D6350">
            <v>85.95</v>
          </cell>
        </row>
        <row r="6351">
          <cell r="A6351">
            <v>87817</v>
          </cell>
          <cell r="B6351" t="str">
            <v>EMBOÇO OU MASSA ÚNICA EM ARGAMASSA TRAÇO 1:2:8, PREPARO MECÂNICO COM B ETONEIRA 400 L, APLICADA MANUALMENTE EM SUPERFÍCIES EXTERNAS DA SACADA , ESPESSURA DE 45 MM, SEM USO DE TELA METÁLICA DE REFORÇO CONTRA FISSU RAÇÃO. AF_06/2014</v>
          </cell>
          <cell r="C6351" t="str">
            <v>M2</v>
          </cell>
          <cell r="D6351">
            <v>69.25</v>
          </cell>
        </row>
        <row r="6352">
          <cell r="A6352">
            <v>87819</v>
          </cell>
          <cell r="B6352" t="str">
            <v>EMBOÇO OU MASSA ÚNICA EM ARGAMASSA TRAÇO 1:2:8, PREPARO MANUAL, APLICA DA MANUALMENTE EM SUPERFÍCIES EXTERNAS DA SACADA, ESPESSURA DE 45 MM, SEM USO DE TELA METÁLICA DE REFORÇO CONTRA FISSURAÇÃO. AF_06/2014</v>
          </cell>
          <cell r="C6352" t="str">
            <v>M2</v>
          </cell>
          <cell r="D6352">
            <v>73.3</v>
          </cell>
        </row>
        <row r="6353">
          <cell r="A6353">
            <v>87820</v>
          </cell>
          <cell r="B6353" t="str">
            <v>EMBOÇO OU MASSA ÚNICA EM ARGAMASSA INDUSTRIALIZADA, PREPARO MECÂNICO E APLICAÇÃO COM EQUIPAMENTO DE MISTURA E PROJEÇÃO DE 1,5 M3/H EM SUPERF ÍCIES EXTERNAS DA SACADA, ESPESSURA 45 MM, SEM USO DE TELA METÁLICA. A F_06/2014</v>
          </cell>
          <cell r="C6353" t="str">
            <v>M2</v>
          </cell>
          <cell r="D6353">
            <v>98.55</v>
          </cell>
        </row>
        <row r="6354">
          <cell r="A6354">
            <v>87821</v>
          </cell>
          <cell r="B6354" t="str">
            <v>EMBOÇO OU MASSA ÚNICA EM ARGAMASSA TRAÇO 1:2:8, PREPARO MECÂNICO COM B ETONEIRA 400 L, APLICADA MANUALMENTE EM SUPERFÍCIES EXTERNAS DA SACADA , ESPESSURA MAIOR OU IGUAL A 50 MM, SEM USO DE TELA METÁLICA DE REFORÇ O CONTRA FISSURAÇÃO. AF_06/2014</v>
          </cell>
          <cell r="C6354" t="str">
            <v>M2</v>
          </cell>
          <cell r="D6354">
            <v>99.76</v>
          </cell>
        </row>
        <row r="6355">
          <cell r="A6355">
            <v>87823</v>
          </cell>
          <cell r="B6355" t="str">
            <v>EMBOÇO OU MASSA ÚNICA EM ARGAMASSA TRAÇO 1:2:8, PREPARO MANUAL, APLICA DA MANUALMENTE EM SUPERFÍCIES EXTERNAS DA SACADA, ESPESSURA MAIOR OU I GUAL A 50 MM, SEM USO DE TELA METÁLICA DE REFORÇO CONTRA FISSURAÇÃO. A F_06/2014</v>
          </cell>
          <cell r="C6355" t="str">
            <v>M2</v>
          </cell>
          <cell r="D6355">
            <v>104.22</v>
          </cell>
        </row>
        <row r="6356">
          <cell r="A6356">
            <v>87824</v>
          </cell>
          <cell r="B6356" t="str">
            <v>EMBOÇO OU MASSA ÚNICA EM ARGAMASSA INDUSTRIALIZADA, PREPARO MECÂNICO E APLICAÇÃO COM EQUIPAMENTO DE MISTURA E PROJEÇÃO DE 1,5 M3/H EM SUPERF ÍCIES EXTERNAS DA SACADA, ESPESSURA MAIOR OU IGUAL A 50 MM, SEM USO DE TELA METÁLICA. AF_06/2014</v>
          </cell>
          <cell r="C6356" t="str">
            <v>M2</v>
          </cell>
          <cell r="D6356">
            <v>129.33000000000001</v>
          </cell>
        </row>
        <row r="6357">
          <cell r="A6357">
            <v>87825</v>
          </cell>
          <cell r="B6357" t="str">
            <v>EMBOÇO OU MASSA ÚNICA EM ARGAMASSA TRAÇO 1:2:8, PREPARO MECÂNICO COM B ETONEIRA 400 L, APLICADA MANUALMENTE NAS PAREDES INTERNAS DA SACADA, E SPESSURA DE 25 MM, SEM USO DE TELA METÁLICA DE REFORÇO CONTRA FISSURAÇ ÃO. AF_06/2014</v>
          </cell>
          <cell r="C6357" t="str">
            <v>M2</v>
          </cell>
          <cell r="D6357">
            <v>45.84</v>
          </cell>
        </row>
        <row r="6358">
          <cell r="A6358">
            <v>87827</v>
          </cell>
          <cell r="B6358" t="str">
            <v>EMBOÇO OU MASSA ÚNICA EM ARGAMASSA TRAÇO 1:2:8, PREPARO MANUAL, APLICA DA MANUALMENTE NAS PAREDES INTERNAS DA SACADA, ESPESSURA DE 25 MM, SEM USO DE TELA METÁLICA DE REFORÇO CONTRA FISSURAÇÃO. AF_06/2014</v>
          </cell>
          <cell r="C6358" t="str">
            <v>M2</v>
          </cell>
          <cell r="D6358">
            <v>48.79</v>
          </cell>
        </row>
        <row r="6359">
          <cell r="A6359">
            <v>87828</v>
          </cell>
          <cell r="B6359" t="str">
            <v>EMBOÇO OU MASSA ÚNICA EM ARGAMASSA INDUSTRIALIZADA, PREPARO MECÂNICO E APLICAÇÃO COM EQUIPAMENTO DE MISTURA E PROJEÇÃO DE 1,5 M3/H NAS PARED ES INTERNAS DA SACADA, ESPESSURA 25 MM, SEM USO DE TELA METÁLICA. AF_0 6/2014</v>
          </cell>
          <cell r="C6359" t="str">
            <v>M2</v>
          </cell>
          <cell r="D6359">
            <v>66.08</v>
          </cell>
        </row>
        <row r="6360">
          <cell r="A6360">
            <v>87829</v>
          </cell>
          <cell r="B6360" t="str">
            <v>EMBOÇO OU MASSA ÚNICA EM ARGAMASSA TRAÇO 1:2:8, PREPARO MECÂNICO COM B ETONEIRA 400 L, APLICADA MANUALMENTE NAS PAREDES INTERNAS DA SACADA, E SPESSURA DE 35 MM, SEM USO DE TELA METÁLICA DE REFORÇO CONTRA FISSURAÇ ÃO. AF_06/2014</v>
          </cell>
          <cell r="C6360" t="str">
            <v>M2</v>
          </cell>
          <cell r="D6360">
            <v>52.42</v>
          </cell>
        </row>
        <row r="6361">
          <cell r="A6361">
            <v>87831</v>
          </cell>
          <cell r="B6361" t="str">
            <v>EMBOÇO OU MASSA ÚNICA EM ARGAMASSA TRAÇO 1:2:8, PREPARO MANUAL, APLICA DA MANUALMENTE NAS PAREDES INTERNAS DA SACADA, ESPESSURA DE 35 MM, SEM USO DE TELA METÁLICA DE REFORÇO CONTRA FISSURAÇÃO. AF_06/2014</v>
          </cell>
          <cell r="C6361" t="str">
            <v>M2</v>
          </cell>
          <cell r="D6361">
            <v>56.37</v>
          </cell>
        </row>
        <row r="6362">
          <cell r="A6362">
            <v>87832</v>
          </cell>
          <cell r="B6362" t="str">
            <v>EMBOÇO OU MASSA ÚNICA EM ARGAMASSA INDUSTRIALIZADA, PREPARO MECÂNICO E APLICAÇÃO COM EQUIPAMENTO DE MISTURA E PROJEÇÃO DE 1,5 M3/H DE ARGAMA SSA NAS PAREDES INTERNAS DA SACADA, ESPESSURA 35 MM, SEM USO DE TELA M ETÁLICA. AF_06/2014</v>
          </cell>
          <cell r="C6362" t="str">
            <v>M2</v>
          </cell>
          <cell r="D6362">
            <v>80.900000000000006</v>
          </cell>
        </row>
        <row r="6363">
          <cell r="A6363">
            <v>87834</v>
          </cell>
          <cell r="B6363" t="str">
            <v>REVESTIMENTO DECORATIVO MONOCAMADA APLICADO MANUALMENTE EM PANOS CEGOS DA FACHADA DE UM EDIFÍCIO DE ESTRUTURA CONVENCIONAL, COM ACABAMENTO R ASPADO. AF_06/2014</v>
          </cell>
          <cell r="C6363" t="str">
            <v>M2</v>
          </cell>
          <cell r="D6363">
            <v>127.35</v>
          </cell>
        </row>
        <row r="6364">
          <cell r="A6364">
            <v>87835</v>
          </cell>
          <cell r="B6364" t="str">
            <v>REVESTIMENTO DECORATIVO MONOCAMADA APLICADO MANUALMENTE EM PANOS CEGOS DA FACHADA DE UM EDIFÍCIO DE ALVENARIA ESTRUTURAL, COM ACABAMENTO RAS PADO. AF_06/2014</v>
          </cell>
          <cell r="C6364" t="str">
            <v>M2</v>
          </cell>
          <cell r="D6364">
            <v>86.78</v>
          </cell>
        </row>
        <row r="6365">
          <cell r="A6365">
            <v>87836</v>
          </cell>
          <cell r="B6365" t="str">
            <v>REVESTIMENTO DECORATIVO MONOCAMADA APLICADO COM EQUIPAMENTO DE PROJEÇÃ O EM PANOS CEGOS DA FACHADA DE UM EDIFÍCIO DE ESTRUTURA CONVENCIONAL, COM ACABAMENTO RASPADO. AF_06/2014</v>
          </cell>
          <cell r="C6365" t="str">
            <v>M2</v>
          </cell>
          <cell r="D6365">
            <v>121.55</v>
          </cell>
        </row>
        <row r="6366">
          <cell r="A6366">
            <v>87837</v>
          </cell>
          <cell r="B6366" t="str">
            <v>REVESTIMENTO DECORATIVO MONOCAMADA APLICADO COM EQUIPAMENTO DE PROJEÇÃ O EM PANOS CEGOS DA FACHADA DE UM EDIFÍCIO DE ALVENARIA ESTRUTURAL, CO M ACABAMENTO RASPADO. AF_06/2014</v>
          </cell>
          <cell r="C6366" t="str">
            <v>M2</v>
          </cell>
          <cell r="D6366">
            <v>81.73</v>
          </cell>
        </row>
        <row r="6367">
          <cell r="A6367">
            <v>87838</v>
          </cell>
          <cell r="B6367" t="str">
            <v>REVESTIMENTO DECORATIVO MONOCAMADA APLICADO MANUALMENTE EM PANOS DA FA CHADA COM PRESENÇA DE VÃOS, DE UM EDIFÍCIO DE ESTRUTURA CONVENCIONAL E ACABAMENTO RASPADO. AF_06/2014</v>
          </cell>
          <cell r="C6367" t="str">
            <v>M2</v>
          </cell>
          <cell r="D6367">
            <v>133.35</v>
          </cell>
        </row>
        <row r="6368">
          <cell r="A6368">
            <v>87839</v>
          </cell>
          <cell r="B6368" t="str">
            <v>REVESTIMENTO DECORATIVO MONOCAMADA APLICADO MANUALMENTE EM PANOS DA FA CHADA COM PRESENÇA DE VÃOS, DE UM EDIFÍCIO DE ALVENARIA ESTRUTURAL E A CABAMENTO RASPADO. AF_06/2014</v>
          </cell>
          <cell r="C6368" t="str">
            <v>M2</v>
          </cell>
          <cell r="D6368">
            <v>90.75</v>
          </cell>
        </row>
        <row r="6369">
          <cell r="A6369">
            <v>87840</v>
          </cell>
          <cell r="B6369" t="str">
            <v>REVESTIMENTO DECORATIVO MONOCAMADA APLICADO COM EQUIPAMENTO DE PROJEÇÃ O EM PANOS DA FACHADA COM PRESENÇA DE VÃOS, DE UM EDIFÍCIO DE ESTRUTUR A CONVENCIONAL E ACABAMENTO RASPADO. AF_06/2014</v>
          </cell>
          <cell r="C6369" t="str">
            <v>M2</v>
          </cell>
          <cell r="D6369">
            <v>126.28</v>
          </cell>
        </row>
        <row r="6370">
          <cell r="A6370">
            <v>87841</v>
          </cell>
          <cell r="B6370" t="str">
            <v>REVESTIMENTO DECORATIVO MONOCAMADA APLICADO COM EQUIPAMENTO DE PROJEÇÃ O EM PANOS DA FACHADA COM PRESENÇA DE VÃOS, DE UM EDIFÍCIO DE ALVENARI A ESTRUTURAL E ACABAMENTO RASPADO. AF_06/2014</v>
          </cell>
          <cell r="C6370" t="str">
            <v>M2</v>
          </cell>
          <cell r="D6370">
            <v>84.42</v>
          </cell>
        </row>
        <row r="6371">
          <cell r="A6371">
            <v>87842</v>
          </cell>
          <cell r="B6371" t="str">
            <v>REVESTIMENTO DECORATIVO MONOCAMADA APLICADO MANUALMENTE EM SUPERFÍCIES EXTERNAS DA SACADA DE UM EDIFÍCIO DE ESTRUTURA CONVENCIONAL E ACABAME NTO RASPADO. AF_06/2014</v>
          </cell>
          <cell r="C6371" t="str">
            <v>M2</v>
          </cell>
          <cell r="D6371">
            <v>130.47999999999999</v>
          </cell>
        </row>
        <row r="6372">
          <cell r="A6372">
            <v>87843</v>
          </cell>
          <cell r="B6372" t="str">
            <v>REVESTIMENTO DECORATIVO MONOCAMADA APLICADO MANUALMENTE EM SUPERFÍCIES EXTERNAS DA SACADA DE UM EDIFÍCIO DE ALVENARIA ESTRUTURAL E ACABAMENT O RASPADO. AF_06/2014</v>
          </cell>
          <cell r="C6372" t="str">
            <v>M2</v>
          </cell>
          <cell r="D6372">
            <v>96.47</v>
          </cell>
        </row>
        <row r="6373">
          <cell r="A6373">
            <v>87844</v>
          </cell>
          <cell r="B6373" t="str">
            <v>REVESTIMENTO DECORATIVO MONOCAMADA APLICADO COM EQUIPAMENTO DE PROJEÇÃ O EM SUPERFÍCIES EXTERNAS DA SACADA DE UM EDIFÍCIO DE ESTRUTURA CONVEN CIONAL E ACABAMENTO RASPADO. AF_06/2014</v>
          </cell>
          <cell r="C6373" t="str">
            <v>M2</v>
          </cell>
          <cell r="D6373">
            <v>120.03</v>
          </cell>
        </row>
        <row r="6374">
          <cell r="A6374">
            <v>87845</v>
          </cell>
          <cell r="B6374" t="str">
            <v>REVESTIMENTO DECORATIVO MONOCAMADA APLICADO COM EQUIPAMENTO DE PROJEÇÃ O EM SUPERFÍCIES EXTERNAS DA SACADA DE UM EDIFÍCIO DE ALVENARIA ESTRUT URAL E ACABAMENTO RASPADO. AF_06/2014</v>
          </cell>
          <cell r="C6374" t="str">
            <v>M2</v>
          </cell>
          <cell r="D6374">
            <v>86.78</v>
          </cell>
        </row>
        <row r="6375">
          <cell r="A6375">
            <v>87846</v>
          </cell>
          <cell r="B6375" t="str">
            <v>REVESTIMENTO DECORATIVO MONOCAMADA APLICADO MANUALMENTE EM PANOS CEGOS DA FACHADA DE UM EDIFÍCIO DE ESTRUTURA CONVENCIONAL, COM ACABAMENTO T RAVERTINO. AF_06/2014</v>
          </cell>
          <cell r="C6375" t="str">
            <v>M2</v>
          </cell>
          <cell r="D6375">
            <v>137.84</v>
          </cell>
        </row>
        <row r="6376">
          <cell r="A6376">
            <v>87847</v>
          </cell>
          <cell r="B6376" t="str">
            <v>REVESTIMENTO DECORATIVO MONOCAMADA APLICADO MANUALMENTE EM PANOS CEGOS DA FACHADA DE UM EDIFÍCIO DE ALVENARIA ESTRUTURAL, COM ACABAMENTO TRA VERTINO. AF_06/2014</v>
          </cell>
          <cell r="C6376" t="str">
            <v>M2</v>
          </cell>
          <cell r="D6376">
            <v>97.27</v>
          </cell>
        </row>
        <row r="6377">
          <cell r="A6377">
            <v>87848</v>
          </cell>
          <cell r="B6377" t="str">
            <v>REVESTIMENTO DECORATIVO MONOCAMADA APLICADO COM EQUIPAMENTO DE PROJEÇÃ O EM PANOS CEGOS DA FACHADA DE UM EDIFÍCIO DE ESTRUTURA CONVENCIONAL, COM ACABAMENTO TRAVERTINO. AF_06/2014</v>
          </cell>
          <cell r="C6377" t="str">
            <v>M2</v>
          </cell>
          <cell r="D6377">
            <v>131.08000000000001</v>
          </cell>
        </row>
        <row r="6378">
          <cell r="A6378">
            <v>87849</v>
          </cell>
          <cell r="B6378" t="str">
            <v>REVESTIMENTO DECORATIVO MONOCAMADA APLICADO COM EQUIPAMENTO DE PROJEÇÃ O EM PANOS CEGOS DA FACHADA DE UM EDIFÍCIO DE ALVENARIA ESTRUTURAL, CO M ACABAMENTO TRAVERTINO. AF_06/2014</v>
          </cell>
          <cell r="C6378" t="str">
            <v>M2</v>
          </cell>
          <cell r="D6378">
            <v>91.26</v>
          </cell>
        </row>
        <row r="6379">
          <cell r="A6379">
            <v>87850</v>
          </cell>
          <cell r="B6379" t="str">
            <v>REVESTIMENTO DECORATIVO MONOCAMADA APLICADO MANUALMENTE EM PANOS DA FA CHADA COM PRESENÇA DE VÃOS, DE UM EDIFÍCIO DE ESTRUTURA CONVENCIONAL E ACABAMENTO TRAVERTINO. AF_06/2014</v>
          </cell>
          <cell r="C6379" t="str">
            <v>M2</v>
          </cell>
          <cell r="D6379">
            <v>143.87</v>
          </cell>
        </row>
        <row r="6380">
          <cell r="A6380">
            <v>87851</v>
          </cell>
          <cell r="B6380" t="str">
            <v>REVESTIMENTO DECORATIVO MONOCAMADA APLICADO MANUALMENTE EM PANOS DA FA CHADA COM PRESENÇA DE VÃOS, DE UM EDIFÍCIO DE ALVENARIA ESTRUTURAL E A CABAMENTO TRAVERTINO. AF_06/2014</v>
          </cell>
          <cell r="C6380" t="str">
            <v>M2</v>
          </cell>
          <cell r="D6380">
            <v>101.26</v>
          </cell>
        </row>
        <row r="6381">
          <cell r="A6381">
            <v>87852</v>
          </cell>
          <cell r="B6381" t="str">
            <v>REVESTIMENTO DECORATIVO MONOCAMADA APLICADO COM EQUIPAMENTO DE PROJEÇÃ O EM PANOS DA FACHADA COM PRESENÇA DE VÃOS, DE UM EDIFÍCIO DE ESTRUTUR A CONVENCIONAL E ACABAMENTO TRAVERTINO. AF_06/2014</v>
          </cell>
          <cell r="C6381" t="str">
            <v>M2</v>
          </cell>
          <cell r="D6381">
            <v>135.79</v>
          </cell>
        </row>
        <row r="6382">
          <cell r="A6382">
            <v>87853</v>
          </cell>
          <cell r="B6382" t="str">
            <v>REVESTIMENTO DECORATIVO MONOCAMADA APLICADO COM EQUIPAMENTO DE PROJEÇÃ O EM PANOS DA FACHADA COM PRESENÇA DE VÃOS, DE UM EDIFÍCIO DE ALVENARI A ESTRUTURAL E ACABAMENTO TRAVERTINO. AF_06/2014</v>
          </cell>
          <cell r="C6382" t="str">
            <v>M2</v>
          </cell>
          <cell r="D6382">
            <v>93.92</v>
          </cell>
        </row>
        <row r="6383">
          <cell r="A6383">
            <v>87854</v>
          </cell>
          <cell r="B6383" t="str">
            <v>REVESTIMENTO DECORATIVO MONOCAMADA APLICADO MANUALMENTE EM SUPERFÍCIES EXTERNAS DA SACADA DE UM EDIFÍCIO DE ESTRUTURA CONVENCIONAL E ACABAME NTO TRAVERTINO. AF_06/2014</v>
          </cell>
          <cell r="C6383" t="str">
            <v>M2</v>
          </cell>
          <cell r="D6383">
            <v>140.97999999999999</v>
          </cell>
        </row>
        <row r="6384">
          <cell r="A6384">
            <v>87855</v>
          </cell>
          <cell r="B6384" t="str">
            <v>REVESTIMENTO DECORATIVO MONOCAMADA APLICADO MANUALMENTE EM SUPERFÍCIES EXTERNAS DA SACADA DE UM EDIFÍCIO DE ALVENARIA ESTRUTURAL E ACABAMENT O TRAVERTINO. AF_06/2014</v>
          </cell>
          <cell r="C6384" t="str">
            <v>M2</v>
          </cell>
          <cell r="D6384">
            <v>106.98</v>
          </cell>
        </row>
        <row r="6385">
          <cell r="A6385">
            <v>87856</v>
          </cell>
          <cell r="B6385" t="str">
            <v>REVESTIMENTO DECORATIVO MONOCAMADA APLICADO COM EQUIPAMENTO DE PROJEÇÃ O EM SUPERFÍCIES EXTERNAS DA SACADA DE UM EDIFÍCIO DE ESTRUTURA CONVEN CIONAL E ACABAMENTO TRAVERTINO. AF_06/2014</v>
          </cell>
          <cell r="C6385" t="str">
            <v>M2</v>
          </cell>
          <cell r="D6385">
            <v>129.56</v>
          </cell>
        </row>
        <row r="6386">
          <cell r="A6386">
            <v>87857</v>
          </cell>
          <cell r="B6386" t="str">
            <v>REVESTIMENTO DECORATIVO MONOCAMADA APLICADO COM EQUIPAMENTO DE PROJEÇÃ O EM SUPERFÍCIES EXTERNAS DA SACADA DE UM EDIFÍCIO DE ALVENARIA ESTRUT URAL E ACABAMENTO TRAVERTINO. AF_06/2014</v>
          </cell>
          <cell r="C6386" t="str">
            <v>M2</v>
          </cell>
          <cell r="D6386">
            <v>96.29</v>
          </cell>
        </row>
        <row r="6387">
          <cell r="A6387">
            <v>87858</v>
          </cell>
          <cell r="B6387" t="str">
            <v>REVESTIMENTO DECORATIVO MONOCAMADA APLICADO MANUALMENTE NAS PAREDES IN TERNAS DA SACADA COM ACABAMENTO RASPADO. AF_06/2014</v>
          </cell>
          <cell r="C6387" t="str">
            <v>M2</v>
          </cell>
          <cell r="D6387">
            <v>93.21</v>
          </cell>
        </row>
        <row r="6388">
          <cell r="A6388">
            <v>87859</v>
          </cell>
          <cell r="B6388" t="str">
            <v>REVESTIMENTO DECORATIVO MONOCAMADA APLICADO MANUALMENTE NAS PAREDES IN TERNAS DA SACADA COM ACABAMENTO TRAVERTINO. AF_06/2014</v>
          </cell>
          <cell r="C6388" t="str">
            <v>M2</v>
          </cell>
          <cell r="D6388">
            <v>107.75</v>
          </cell>
        </row>
        <row r="6389">
          <cell r="A6389">
            <v>87871</v>
          </cell>
          <cell r="B6389" t="str">
            <v>CHAPISCO APLICADO SOMENTE EM ESTRUTURAS DE CONCRETO EM ALVENARIAS INTE RNAS, COM DESEMPENADEIRA DENTADA. ARGAMASSA INDUSTRIALIZADA COM PREPAR O MANUAL. AF_06/2014</v>
          </cell>
          <cell r="C6389" t="str">
            <v>M2</v>
          </cell>
          <cell r="D6389">
            <v>15.34</v>
          </cell>
        </row>
        <row r="6390">
          <cell r="A6390">
            <v>87872</v>
          </cell>
          <cell r="B6390" t="str">
            <v>CHAPISCO APLICADO SOMENTE EM ESTRUTURAS DE CONCRETO EM ALVENARIAS INTE RNAS, COM DESEMPENADEIRA DENTADA.  ARGAMASSA INDUSTRIALIZADA COM PREPA RO EM MISTURADOR 300 KG. AF_06/2014</v>
          </cell>
          <cell r="C6390" t="str">
            <v>M2</v>
          </cell>
          <cell r="D6390">
            <v>14.78</v>
          </cell>
        </row>
        <row r="6391">
          <cell r="A6391">
            <v>87873</v>
          </cell>
          <cell r="B6391" t="str">
            <v>CHAPISCO APLICADO EM ALVENARIAS E ESTRUTURAS DE CONCRETO INTERNAS, COM ROLO PARA TEXTURA ACRÍLICA.  ARGAMASSA TRAÇO 1:4 E EMULSÃO POLIMÉRICA (ADESIVO) COM PREPARO MANUAL. AF_06/2014</v>
          </cell>
          <cell r="C6391" t="str">
            <v>M2</v>
          </cell>
          <cell r="D6391">
            <v>3.51</v>
          </cell>
        </row>
        <row r="6392">
          <cell r="A6392">
            <v>87874</v>
          </cell>
          <cell r="B6392" t="str">
            <v>CHAPISCO APLICADO EM ALVENARIAS E ESTRUTURAS DE CONCRETO INTERNAS, COM ROLO PARA TEXTURA ACRÍLICA.  ARGAMASSA TRAÇO 1:4 E EMULSÃO POLIMÉRICA (ADESIVO) COM PREPARO EM BETONEIRA 400L. AF_06/2014</v>
          </cell>
          <cell r="C6392" t="str">
            <v>M2</v>
          </cell>
          <cell r="D6392">
            <v>3.41</v>
          </cell>
        </row>
        <row r="6393">
          <cell r="A6393">
            <v>87876</v>
          </cell>
          <cell r="B6393" t="str">
            <v>CHAPISCO APLICADO EM ALVENARIAS E ESTRUTURAS DE CONCRETO INTERNAS, COM ROLO PARA TEXTURA ACRÍLICA.  ARGAMASSA INDUSTRIALIZADA COM PREPARO MA NUAL. AF_06/2014</v>
          </cell>
          <cell r="C6393" t="str">
            <v>M2</v>
          </cell>
          <cell r="D6393">
            <v>8.3000000000000007</v>
          </cell>
        </row>
        <row r="6394">
          <cell r="A6394">
            <v>87877</v>
          </cell>
          <cell r="B6394" t="str">
            <v>CHAPISCO APLICADO EM ALVENARIAS E ESTRUTURAS DE CONCRETO INTERNAS, COM ROLO PARA TEXTURA ACRÍLICA.  ARGAMASSA INDUSTRIALIZADA COM PREPARO EM MISTURADOR 300 KG. AF_06/2014</v>
          </cell>
          <cell r="C6394" t="str">
            <v>M2</v>
          </cell>
          <cell r="D6394">
            <v>8.0399999999999991</v>
          </cell>
        </row>
        <row r="6395">
          <cell r="A6395">
            <v>87878</v>
          </cell>
          <cell r="B6395" t="str">
            <v>CHAPISCO APLICADO EM ALVENARIAS E ESTRUTURAS DE CONCRETO INTERNAS, COM COLHER DE PEDREIRO.  ARGAMASSA TRAÇO 1:3 COM PREPARO MANUAL. AF_06/20 14</v>
          </cell>
          <cell r="C6395" t="str">
            <v>M2</v>
          </cell>
          <cell r="D6395">
            <v>2.92</v>
          </cell>
        </row>
        <row r="6396">
          <cell r="A6396">
            <v>87879</v>
          </cell>
          <cell r="B6396" t="str">
            <v>CHAPISCO APLICADO EM ALVENARIAS E ESTRUTURAS DE CONCRETO INTERNAS, COM COLHER DE PEDREIRO.  ARGAMASSA TRAÇO 1:3 COM PREPARO EM BETONEIRA 400 L. AF_06/2014</v>
          </cell>
          <cell r="C6396" t="str">
            <v>M2</v>
          </cell>
          <cell r="D6396">
            <v>2.5499999999999998</v>
          </cell>
        </row>
        <row r="6397">
          <cell r="A6397">
            <v>87881</v>
          </cell>
          <cell r="B6397" t="str">
            <v>CHAPISCO APLICADO NO TETO, COM ROLO PARA TEXTURA ACRÍLICA. ARGAMASSA T RAÇO 1:4 E EMULSÃO POLIMÉRICA (ADESIVO) COM PREPARO MANUAL. AF_06/2014</v>
          </cell>
          <cell r="C6397" t="str">
            <v>M2</v>
          </cell>
          <cell r="D6397">
            <v>3.44</v>
          </cell>
        </row>
        <row r="6398">
          <cell r="A6398">
            <v>87882</v>
          </cell>
          <cell r="B6398" t="str">
            <v>CHAPISCO APLICADO NO TETO, COM ROLO PARA TEXTURA ACRÍLICA. ARGAMASSA T RAÇO 1:4 E EMULSÃO POLIMÉRICA (ADESIVO) COM PREPARO EM BETONEIRA 400L. AF_06/2014</v>
          </cell>
          <cell r="C6398" t="str">
            <v>M2</v>
          </cell>
          <cell r="D6398">
            <v>3.33</v>
          </cell>
        </row>
        <row r="6399">
          <cell r="A6399">
            <v>87884</v>
          </cell>
          <cell r="B6399" t="str">
            <v>CHAPISCO APLICADO NO TETO, COM ROLO PARA TEXTURA ACRÍLICA. ARGAMASSA I NDUSTRIALIZADA COM PREPARO MANUAL. AF_06/2014</v>
          </cell>
          <cell r="C6399" t="str">
            <v>M2</v>
          </cell>
          <cell r="D6399">
            <v>8.2200000000000006</v>
          </cell>
        </row>
        <row r="6400">
          <cell r="A6400">
            <v>87885</v>
          </cell>
          <cell r="B6400" t="str">
            <v>CHAPISCO APLICADO NO TETO, COM ROLO PARA TEXTURA ACRÍLICA. ARGAMASSA I NDUSTRIALIZADA COM PREPARO EM MISTURADOR 300 KG. AF_06/2014</v>
          </cell>
          <cell r="C6400" t="str">
            <v>M2</v>
          </cell>
          <cell r="D6400">
            <v>7.97</v>
          </cell>
        </row>
        <row r="6401">
          <cell r="A6401">
            <v>87886</v>
          </cell>
          <cell r="B6401" t="str">
            <v>CHAPISCO APLICADO NO TETO, COM DESEMPENADEIRA DENTADA. ARGAMASSA INDUS TRIALIZADA COM PREPARO MANUAL. AF_06/2014</v>
          </cell>
          <cell r="C6401" t="str">
            <v>M2</v>
          </cell>
          <cell r="D6401">
            <v>19.829999999999998</v>
          </cell>
        </row>
        <row r="6402">
          <cell r="A6402">
            <v>87887</v>
          </cell>
          <cell r="B6402" t="str">
            <v>CHAPISCO APLICADO NO TETO, COM DESEMPENADEIRA DENTADA. ARGAMASSA INDUS TRIALIZADA COM PREPARO EM MISTURADOR 300 KG. AF_06/2014</v>
          </cell>
          <cell r="C6402" t="str">
            <v>M2</v>
          </cell>
          <cell r="D6402">
            <v>19.27</v>
          </cell>
        </row>
        <row r="6403">
          <cell r="A6403">
            <v>87888</v>
          </cell>
          <cell r="B6403" t="str">
            <v>CHAPISCO APLICADO EM ALVENARIA (SEM PRESENÇA DE VÃOS) E ESTRUTURAS DE CONCRETO DE FACHADA, COM ROLO PARA TEXTURA ACRÍLICA.  ARGAMASSA TRAÇO 1:4 E EMULSÃO POLIMÉRICA (ADESIVO) COM PREPARO MANUAL. AF_06/2014</v>
          </cell>
          <cell r="C6403" t="str">
            <v>M2</v>
          </cell>
          <cell r="D6403">
            <v>4.49</v>
          </cell>
        </row>
        <row r="6404">
          <cell r="A6404">
            <v>87889</v>
          </cell>
          <cell r="B6404" t="str">
            <v>CHAPISCO APLICADO EM ALVENARIA (SEM PRESENÇA DE VÃOS) E ESTRUTURAS DE CONCRETO DE FACHADA, COM ROLO PARA TEXTURA ACRÍLICA.  ARGAMASSA TRAÇO 1:4 E EMULSÃO POLIMÉRICA (ADESIVO) COM PREPARO EM BETONEIRA 400L. AF_0 6/2014</v>
          </cell>
          <cell r="C6404" t="str">
            <v>M2</v>
          </cell>
          <cell r="D6404">
            <v>4.38</v>
          </cell>
        </row>
        <row r="6405">
          <cell r="A6405">
            <v>87891</v>
          </cell>
          <cell r="B6405" t="str">
            <v>CHAPISCO APLICADO EM ALVENARIA (SEM PRESENÇA DE VÃOS) E ESTRUTURAS DE CONCRETO DE FACHADA, COM ROLO PARA TEXTURA ACRÍLICA.  ARGAMASSA INDUST RIALIZADA COM PREPARO MANUAL. AF_06/2014</v>
          </cell>
          <cell r="C6405" t="str">
            <v>M2</v>
          </cell>
          <cell r="D6405">
            <v>9.27</v>
          </cell>
        </row>
        <row r="6406">
          <cell r="A6406">
            <v>87892</v>
          </cell>
          <cell r="B6406" t="str">
            <v>CHAPISCO APLICADO EM ALVENARIA (SEM PRESENÇA DE VÃOS) E ESTRUTURAS DE CONCRETO DE FACHADA, COM ROLO PARA TEXTURA ACRÍLICA.  ARGAMASSA INDUST RIALIZADA COM PREPARO EM MISTURADOR 300 KG. AF_06/2014</v>
          </cell>
          <cell r="C6406" t="str">
            <v>M2</v>
          </cell>
          <cell r="D6406">
            <v>9.01</v>
          </cell>
        </row>
        <row r="6407">
          <cell r="A6407">
            <v>87893</v>
          </cell>
          <cell r="B6407" t="str">
            <v>CHAPISCO APLICADO EM ALVENARIA (SEM PRESENÇA DE VÃOS) E ESTRUTURAS DE CONCRETO DE FACHADA, COM COLHER DE PEDREIRO.  ARGAMASSA TRAÇO 1:3 COM PREPARO MANUAL. AF_06/2014</v>
          </cell>
          <cell r="C6407" t="str">
            <v>M2</v>
          </cell>
          <cell r="D6407">
            <v>4.5999999999999996</v>
          </cell>
        </row>
        <row r="6408">
          <cell r="A6408">
            <v>87894</v>
          </cell>
          <cell r="B6408" t="str">
            <v>CHAPISCO APLICADO EM ALVENARIA (SEM PRESENÇA DE VÃOS) E ESTRUTURAS DE CONCRETO DE FACHADA, COM COLHER DE PEDREIRO.  ARGAMASSA TRAÇO 1:3 COM PREPARO EM BETONEIRA 400L. AF_06/2014</v>
          </cell>
          <cell r="C6408" t="str">
            <v>M2</v>
          </cell>
          <cell r="D6408">
            <v>4.24</v>
          </cell>
        </row>
        <row r="6409">
          <cell r="A6409">
            <v>87896</v>
          </cell>
          <cell r="B6409" t="str">
            <v>CHAPISCO APLICADO EM ALVENARIA (SEM PRESENÇA DE VÃOS) E ESTRUTURAS DE CONCRETO DE FACHADA, COM EQUIPAMENTO DE PROJEÇÃO.  ARGAMASSA TRAÇO 1:3 COM PREPARO MANUAL. AF_06/2014</v>
          </cell>
          <cell r="C6409" t="str">
            <v>M2</v>
          </cell>
          <cell r="D6409">
            <v>4.2300000000000004</v>
          </cell>
        </row>
        <row r="6410">
          <cell r="A6410">
            <v>87897</v>
          </cell>
          <cell r="B6410" t="str">
            <v>CHAPISCO APLICADO EM ALVENARIA (SEM PRESENÇA DE VÃOS) E ESTRUTURAS DE CONCRETO DE FACHADA, COM EQUIPAMENTO DE PROJEÇÃO.  ARGAMASSA TRAÇO 1:3 COM PREPARO EM BETONEIRA 400 L. AF_06/2014</v>
          </cell>
          <cell r="C6410" t="str">
            <v>M2</v>
          </cell>
          <cell r="D6410">
            <v>3.86</v>
          </cell>
        </row>
        <row r="6411">
          <cell r="A6411">
            <v>87899</v>
          </cell>
          <cell r="B6411" t="str">
            <v>CHAPISCO APLICADO EM ALVENARIA (COM PRESENÇA DE VÃOS) E ESTRUTURAS DE CONCRETO DE FACHADA, COM ROLO PARA TEXTURA ACRÍLICA.  ARGAMASSA TRAÇO 1:4 E EMULSÃO POLIMÉRICA (ADESIVO) COM PREPARO MANUAL. AF_06/2014</v>
          </cell>
          <cell r="C6411" t="str">
            <v>M2</v>
          </cell>
          <cell r="D6411">
            <v>5.33</v>
          </cell>
        </row>
        <row r="6412">
          <cell r="A6412">
            <v>87900</v>
          </cell>
          <cell r="B6412" t="str">
            <v>CHAPISCO APLICADO EM ALVENARIA (COM PRESENÇA DE VÃOS) E ESTRUTURAS DE CONCRETO DE FACHADA, COM ROLO PARA TEXTURA ACRÍLICA.  ARGAMASSA TRAÇO 1:4 E EMULSÃO POLIMÉRICA (ADESIVO) COM PREPARO EM BETONEIRA 400L. AF_0 6/2014</v>
          </cell>
          <cell r="C6412" t="str">
            <v>M2</v>
          </cell>
          <cell r="D6412">
            <v>5.23</v>
          </cell>
        </row>
        <row r="6413">
          <cell r="A6413">
            <v>87902</v>
          </cell>
          <cell r="B6413" t="str">
            <v>CHAPISCO APLICADO EM ALVENARIA (COM PRESENÇA DE VÃOS) E ESTRUTURAS DE CONCRETO DE FACHADA, COM ROLO PARA TEXTURA ACRÍLICA.  ARGAMASSA INDUST RIALIZADA COM PREPARO MANUAL. AF_06/2014</v>
          </cell>
          <cell r="C6413" t="str">
            <v>M2</v>
          </cell>
          <cell r="D6413">
            <v>10.119999999999999</v>
          </cell>
        </row>
        <row r="6414">
          <cell r="A6414">
            <v>87903</v>
          </cell>
          <cell r="B6414" t="str">
            <v>CHAPISCO APLICADO EM ALVENARIA (COM PRESENÇA DE VÃOS) E ESTRUTURAS DE CONCRETO DE FACHADA, COM ROLO PARA TEXTURA ACRÍLICA.  ARGAMASSA INDUST RIALIZADA COM PREPARO EM MISTURADOR 300 KG. AF_06/2014</v>
          </cell>
          <cell r="C6414" t="str">
            <v>M2</v>
          </cell>
          <cell r="D6414">
            <v>9.86</v>
          </cell>
        </row>
        <row r="6415">
          <cell r="A6415">
            <v>87904</v>
          </cell>
          <cell r="B6415" t="str">
            <v>CHAPISCO APLICADO EM ALVENARIA (COM PRESENÇA DE VÃOS) E ESTRUTURAS DE CONCRETO DE FACHADA, COM COLHER DE PEDREIRO.  ARGAMASSA TRAÇO 1:3 COM PREPARO MANUAL. AF_06/2014</v>
          </cell>
          <cell r="C6415" t="str">
            <v>M2</v>
          </cell>
          <cell r="D6415">
            <v>6.02</v>
          </cell>
        </row>
        <row r="6416">
          <cell r="A6416">
            <v>87905</v>
          </cell>
          <cell r="B6416" t="str">
            <v>CHAPISCO APLICADO EM ALVENARIA (COM PRESENÇA DE VÃOS) E ESTRUTURAS DE CONCRETO DE FACHADA, COM COLHER DE PEDREIRO.  ARGAMASSA TRAÇO 1:3 COM PREPARO EM BETONEIRA 400L. AF_06/2014</v>
          </cell>
          <cell r="C6416" t="str">
            <v>M2</v>
          </cell>
          <cell r="D6416">
            <v>5.65</v>
          </cell>
        </row>
        <row r="6417">
          <cell r="A6417">
            <v>87907</v>
          </cell>
          <cell r="B6417" t="str">
            <v>CHAPISCO APLICADO EM ALVENARIA (COM PRESENÇA DE VÃOS) E ESTRUTURAS DE CONCRETO DE FACHADA, COM EQUIPAMENTO DE PROJEÇÃO.  ARGAMASSA TRAÇO 1:3 COM PREPARO MANUAL. AF_06/2014</v>
          </cell>
          <cell r="C6417" t="str">
            <v>M2</v>
          </cell>
          <cell r="D6417">
            <v>5.48</v>
          </cell>
        </row>
        <row r="6418">
          <cell r="A6418">
            <v>87908</v>
          </cell>
          <cell r="B6418" t="str">
            <v>CHAPISCO APLICADO EM ALVENARIA (COM PRESENÇA DE VÃOS) E ESTRUTURAS DE CONCRETO DE FACHADA, COM EQUIPAMENTO DE PROJEÇÃO.  ARGAMASSA TRAÇO 1:3 COM PREPARO EM BETONEIRA 400 L. AF_06/2014</v>
          </cell>
          <cell r="C6418" t="str">
            <v>M2</v>
          </cell>
          <cell r="D6418">
            <v>5.12</v>
          </cell>
        </row>
        <row r="6419">
          <cell r="A6419">
            <v>87910</v>
          </cell>
          <cell r="B6419" t="str">
            <v>CHAPISCO APLICADO SOMENTE NA ESTRUTURA DE CONCRETO DA FACHADA, COM DES EMPENADEIRA DENTADA. ARGAMASSA INDUSTRIALIZADA COM PREPARO MANUAL. AF_ 06/2014</v>
          </cell>
          <cell r="C6419" t="str">
            <v>M2</v>
          </cell>
          <cell r="D6419">
            <v>19.75</v>
          </cell>
        </row>
        <row r="6420">
          <cell r="A6420">
            <v>87911</v>
          </cell>
          <cell r="B6420" t="str">
            <v>CHAPISCO APLICADO SOMENTE NA ESTRUTURA DE CONCRETO DA FACHADA, COM DES EMPENADEIRA DENTADA. ARGAMASSA INDUSTRIALIZADA COM PREPARO EM MISTURAD OR 300 KG. AF_06/2014</v>
          </cell>
          <cell r="C6420" t="str">
            <v>M2</v>
          </cell>
          <cell r="D6420">
            <v>19.190000000000001</v>
          </cell>
        </row>
        <row r="6421">
          <cell r="A6421">
            <v>88036</v>
          </cell>
          <cell r="B6421" t="str">
            <v>TRANSPORTE HORIZONTAL, MASSA/GRANEL, JERICA 90L, 30M. AF_06/2014</v>
          </cell>
          <cell r="C6421" t="str">
            <v>M3</v>
          </cell>
          <cell r="D6421">
            <v>24.1</v>
          </cell>
        </row>
        <row r="6422">
          <cell r="A6422">
            <v>88037</v>
          </cell>
          <cell r="B6422" t="str">
            <v>TRANSPORTE HORIZONTAL, MASSA/GRANEL, JERICA 90L, 50M. AF_06/2014</v>
          </cell>
          <cell r="C6422" t="str">
            <v>M3</v>
          </cell>
          <cell r="D6422">
            <v>33.76</v>
          </cell>
        </row>
        <row r="6423">
          <cell r="A6423">
            <v>88038</v>
          </cell>
          <cell r="B6423" t="str">
            <v>TRANSPORTE HORIZONTAL, MASSA/GRANEL, JERICA 90L, 75M. AF_06/2014</v>
          </cell>
          <cell r="C6423" t="str">
            <v>M3</v>
          </cell>
          <cell r="D6423">
            <v>45.84</v>
          </cell>
        </row>
        <row r="6424">
          <cell r="A6424">
            <v>88039</v>
          </cell>
          <cell r="B6424" t="str">
            <v>TRANSPORTE HORIZONTAL, MASSA/GRANEL, JERICA 90L, 100M. AF_06/2014</v>
          </cell>
          <cell r="C6424" t="str">
            <v>M3</v>
          </cell>
          <cell r="D6424">
            <v>57.92</v>
          </cell>
        </row>
        <row r="6425">
          <cell r="A6425">
            <v>88040</v>
          </cell>
          <cell r="B6425" t="str">
            <v>TRANSPORTE HORIZONTAL, MASSA/GRANEL, MINICARREGADEIRA, 30M. AF_06/2014</v>
          </cell>
          <cell r="C6425" t="str">
            <v>M3</v>
          </cell>
          <cell r="D6425">
            <v>7.21</v>
          </cell>
        </row>
        <row r="6426">
          <cell r="A6426">
            <v>88041</v>
          </cell>
          <cell r="B6426" t="str">
            <v>TRANSPORTE HORIZONTAL, MASSA/GRANEL, MINICARREGADEIRA, 50M. AF_06/2014</v>
          </cell>
          <cell r="C6426" t="str">
            <v>M3</v>
          </cell>
          <cell r="D6426">
            <v>11.17</v>
          </cell>
        </row>
        <row r="6427">
          <cell r="A6427">
            <v>88042</v>
          </cell>
          <cell r="B6427" t="str">
            <v>TRANSPORTE HORIZONTAL, MASSA/GRANEL, MINICARREGADEIRA, 75M. AF_06/2014</v>
          </cell>
          <cell r="C6427" t="str">
            <v>M3</v>
          </cell>
          <cell r="D6427">
            <v>16.11</v>
          </cell>
        </row>
        <row r="6428">
          <cell r="A6428">
            <v>88043</v>
          </cell>
          <cell r="B6428" t="str">
            <v>TRANSPORTE HORIZONTAL, MASSA/GRANEL, MINICARREGADEIRA, 100M. AF_06/201 4</v>
          </cell>
          <cell r="C6428" t="str">
            <v>M3</v>
          </cell>
          <cell r="D6428">
            <v>21.06</v>
          </cell>
        </row>
        <row r="6429">
          <cell r="A6429">
            <v>88044</v>
          </cell>
          <cell r="B6429" t="str">
            <v>TRANSPORTE HORIZONTAL, BLOCOS VAZADOS DE CONCRETO OU CERÂMICO 19X19X39 CM, MANUAL, 30M. AF_06/2014</v>
          </cell>
          <cell r="C6429" t="str">
            <v>UN</v>
          </cell>
          <cell r="D6429">
            <v>0.5</v>
          </cell>
        </row>
        <row r="6430">
          <cell r="A6430">
            <v>88045</v>
          </cell>
          <cell r="B6430" t="str">
            <v>TRANSPORTE HORIZONTAL, BLOCOS CERÂMICOS FURADOS NA HORIZONTAL 9X19X19 CM, MANUAL, 30M. AF_06/2014</v>
          </cell>
          <cell r="C6430" t="str">
            <v>UN</v>
          </cell>
          <cell r="D6430">
            <v>0.25</v>
          </cell>
        </row>
        <row r="6431">
          <cell r="A6431">
            <v>88046</v>
          </cell>
          <cell r="B6431" t="str">
            <v>TRANSPORTE HORIZONTAL, BLOCOS VAZADOS DE CONCRETO OU CERÂMICO 19X19X39 CM, CARRINHO PLATAFORMA, 30M. AF_06/2014</v>
          </cell>
          <cell r="C6431" t="str">
            <v>UN</v>
          </cell>
          <cell r="D6431">
            <v>0.21</v>
          </cell>
        </row>
        <row r="6432">
          <cell r="A6432">
            <v>88047</v>
          </cell>
          <cell r="B6432" t="str">
            <v>TRANSPORTE HORIZONTAL, BLOCOS CERÂMICOS FURADOS NA HORIZONTAL 9X19X19 CM, CARRINHO PLATAFORMA, 30M. AF_06/2014</v>
          </cell>
          <cell r="C6432" t="str">
            <v>UN</v>
          </cell>
          <cell r="D6432">
            <v>0.08</v>
          </cell>
        </row>
        <row r="6433">
          <cell r="A6433">
            <v>88048</v>
          </cell>
          <cell r="B6433" t="str">
            <v>TRANSPORTE HORIZONTAL, BLOCOS VAZADOS DE CONCRETO OU CERÂMICO 19X19X39 CM, CARRINHO PLATAFORMA, 50M. AF_06/2014</v>
          </cell>
          <cell r="C6433" t="str">
            <v>UN</v>
          </cell>
          <cell r="D6433">
            <v>0.28000000000000003</v>
          </cell>
        </row>
        <row r="6434">
          <cell r="A6434">
            <v>88049</v>
          </cell>
          <cell r="B6434" t="str">
            <v>TRANSPORTE HORIZONTAL, BLOCOS CERÂMICOS FURADOS NA HORIZONTAL 9X19X19 CM, CARRINHO PLATAFORMA, 50M. AF_06/2014</v>
          </cell>
          <cell r="C6434" t="str">
            <v>UN</v>
          </cell>
          <cell r="D6434">
            <v>0.09</v>
          </cell>
        </row>
        <row r="6435">
          <cell r="A6435">
            <v>88050</v>
          </cell>
          <cell r="B6435" t="str">
            <v>TRANSPORTE HORIZONTAL, BLOCOS VAZADOS DE CONCRETO OU CERÂMICO 19X19X39 CM, CARRINHO PLATAFORMA, 75M. AF_06/2014</v>
          </cell>
          <cell r="C6435" t="str">
            <v>UN</v>
          </cell>
          <cell r="D6435">
            <v>0.37</v>
          </cell>
        </row>
        <row r="6436">
          <cell r="A6436">
            <v>88051</v>
          </cell>
          <cell r="B6436" t="str">
            <v>TRANSPORTE HORIZONTAL, BLOCOS CERÂMICOS FURADOS NA HORIZONTAL 9X19X19 CM, CARRINHO PLATAFORMA, 75M. AF_06/2014</v>
          </cell>
          <cell r="C6436" t="str">
            <v>UN</v>
          </cell>
          <cell r="D6436">
            <v>0.11</v>
          </cell>
        </row>
        <row r="6437">
          <cell r="A6437">
            <v>88052</v>
          </cell>
          <cell r="B6437" t="str">
            <v>TRANSPORTE HORIZONTAL, BLOCOS VAZADOS DE CONCRETO OU CERÂMICO 19X19X39 CM, CARRINHO PLATAFORMA, 100M. AF_06/2014</v>
          </cell>
          <cell r="C6437" t="str">
            <v>UN</v>
          </cell>
          <cell r="D6437">
            <v>0.46</v>
          </cell>
        </row>
        <row r="6438">
          <cell r="A6438">
            <v>88053</v>
          </cell>
          <cell r="B6438" t="str">
            <v>TRANSPORTE HORIZONTAL, BLOCOS CERÂMICOS FURADOS NA HORIZONTAL 9X19X19 CM, CARRINHO PLATAFORMA, 100M. AF_06/2014</v>
          </cell>
          <cell r="C6438" t="str">
            <v>UN</v>
          </cell>
          <cell r="D6438">
            <v>0.13</v>
          </cell>
        </row>
        <row r="6439">
          <cell r="A6439">
            <v>88054</v>
          </cell>
          <cell r="B6439" t="str">
            <v>TRANSPORTE HORIZONTAL, BLOCOS VAZADOS DE CONCRETO OU CERÂMICO 19X19X39 CM, CARRINHO PARA MINI PÁLETES, 30M. AF_06/2014</v>
          </cell>
          <cell r="C6439" t="str">
            <v>UN</v>
          </cell>
          <cell r="D6439">
            <v>0.08</v>
          </cell>
        </row>
        <row r="6440">
          <cell r="A6440">
            <v>88055</v>
          </cell>
          <cell r="B6440" t="str">
            <v>TRANSPORTE HORIZONTAL, BLOCOS CERÂMICOS FURADOS NA HORIZONTAL 9X19X19 CM, CARRINHO PARA MINI PÁLETES, 30M. AF_06/2014</v>
          </cell>
          <cell r="C6440" t="str">
            <v>UN</v>
          </cell>
          <cell r="D6440">
            <v>0.02</v>
          </cell>
        </row>
        <row r="6441">
          <cell r="A6441">
            <v>88056</v>
          </cell>
          <cell r="B6441" t="str">
            <v>TRANSPORTE HORIZONTAL, BLOCOS VAZADOS DE CONCRETO OU CERÂMICO 19X19X39 CM, CARRINHO PARA MINI PÁLETES, 50M. AF_06/2014</v>
          </cell>
          <cell r="C6441" t="str">
            <v>UN</v>
          </cell>
          <cell r="D6441">
            <v>0.14000000000000001</v>
          </cell>
        </row>
        <row r="6442">
          <cell r="A6442">
            <v>88057</v>
          </cell>
          <cell r="B6442" t="str">
            <v>TRANSPORTE HORIZONTAL, BLOCOS CERÂMICOS FURADOS NA HORIZONTAL 9X19X19 CM, CARRINHO PARA MINI PÁLETES, 50M. AF_06/2014</v>
          </cell>
          <cell r="C6442" t="str">
            <v>UN</v>
          </cell>
          <cell r="D6442">
            <v>0.03</v>
          </cell>
        </row>
        <row r="6443">
          <cell r="A6443">
            <v>88058</v>
          </cell>
          <cell r="B6443" t="str">
            <v>TRANSPORTE HORIZONTAL, BLOCOS VAZADOS DE CONCRETO OU CERÂMICO 19X19X39 CM, CARRINHO PARA MINI PÁLETES, 75M. AF_06/2014</v>
          </cell>
          <cell r="C6443" t="str">
            <v>UN</v>
          </cell>
          <cell r="D6443">
            <v>0.21</v>
          </cell>
        </row>
        <row r="6444">
          <cell r="A6444">
            <v>88059</v>
          </cell>
          <cell r="B6444" t="str">
            <v>TRANSPORTE HORIZONTAL, BLOCOS CERÂMICOS FURADOS NA HORIZONTAL 9X19X19 CM, CARRINHO PARA MINI PÁLETES, 75M. AF_06/2014</v>
          </cell>
          <cell r="C6444" t="str">
            <v>UN</v>
          </cell>
          <cell r="D6444">
            <v>0.05</v>
          </cell>
        </row>
        <row r="6445">
          <cell r="A6445">
            <v>88060</v>
          </cell>
          <cell r="B6445" t="str">
            <v>TRANSPORTE HORIZONTAL, BLOCOS VAZADOS DE CONCRETO OU CERÂMICO 19X19X39 CM, CARRINHO PARA MINI PÁLETES, 100M. AF_06/2014</v>
          </cell>
          <cell r="C6445" t="str">
            <v>UN</v>
          </cell>
          <cell r="D6445">
            <v>0.28999999999999998</v>
          </cell>
        </row>
        <row r="6446">
          <cell r="A6446">
            <v>88061</v>
          </cell>
          <cell r="B6446" t="str">
            <v>TRANSPORTE HORIZONTAL, BLOCOS CERÂMICOS FURADOS NA HORIZONTAL 9X19X19 CM, CARRINHO PARA MINI PÁLETES, 100M. AF_06/2014</v>
          </cell>
          <cell r="C6446" t="str">
            <v>UN</v>
          </cell>
          <cell r="D6446">
            <v>7.0000000000000007E-2</v>
          </cell>
        </row>
        <row r="6447">
          <cell r="A6447">
            <v>88074</v>
          </cell>
          <cell r="B6447" t="str">
            <v>TRANSPORTE HORIZONTAL, PLACAS CERÂMICAS, MANUAL, 30M. AF_06/2014</v>
          </cell>
          <cell r="C6447" t="str">
            <v>M2</v>
          </cell>
          <cell r="D6447">
            <v>0.71</v>
          </cell>
        </row>
        <row r="6448">
          <cell r="A6448">
            <v>88075</v>
          </cell>
          <cell r="B6448" t="str">
            <v>TRANSPORTE HORIZONTAL, PLACAS CERÂMICAS, CARRINHO PLATAFORMA, 30M. AF_ 06/2014</v>
          </cell>
          <cell r="C6448" t="str">
            <v>M2</v>
          </cell>
          <cell r="D6448">
            <v>0.48</v>
          </cell>
        </row>
        <row r="6449">
          <cell r="A6449">
            <v>88076</v>
          </cell>
          <cell r="B6449" t="str">
            <v>TRANSPORTE HORIZONTAL, PLACAS CERÂMICAS, CARRINHO PLATAFORMA, 50M. AF_ 06/2014</v>
          </cell>
          <cell r="C6449" t="str">
            <v>M2</v>
          </cell>
          <cell r="D6449">
            <v>0.55000000000000004</v>
          </cell>
        </row>
        <row r="6450">
          <cell r="A6450">
            <v>88077</v>
          </cell>
          <cell r="B6450" t="str">
            <v>TRANSPORTE HORIZONTAL, PLACAS CERÂMICAS, CARRINHO PLATAFORMA, 75M. AF_ 06/2014</v>
          </cell>
          <cell r="C6450" t="str">
            <v>M2</v>
          </cell>
          <cell r="D6450">
            <v>0.65</v>
          </cell>
        </row>
        <row r="6451">
          <cell r="A6451">
            <v>88078</v>
          </cell>
          <cell r="B6451" t="str">
            <v>TRANSPORTE HORIZONTAL, PLACAS CERÂMICAS, CARRINHO PLATAFORMA, 100M. AF _06/2014</v>
          </cell>
          <cell r="C6451" t="str">
            <v>M2</v>
          </cell>
          <cell r="D6451">
            <v>0.74</v>
          </cell>
        </row>
        <row r="6452">
          <cell r="A6452">
            <v>88079</v>
          </cell>
          <cell r="B6452" t="str">
            <v>TRANSPORTE HORIZONTAL, PLACAS CERÂMICAS, CARRINHO PARA MINI PÁLETES, 3 0M. AF_06/2014</v>
          </cell>
          <cell r="C6452" t="str">
            <v>M2</v>
          </cell>
          <cell r="D6452">
            <v>0.12</v>
          </cell>
        </row>
        <row r="6453">
          <cell r="A6453">
            <v>88080</v>
          </cell>
          <cell r="B6453" t="str">
            <v>TRANSPORTE HORIZONTAL, PLACAS CERÂMICAS, CARRINHO PARA MINI PÁLETES, 5 0M. AF_06/2014</v>
          </cell>
          <cell r="C6453" t="str">
            <v>M2</v>
          </cell>
          <cell r="D6453">
            <v>0.21</v>
          </cell>
        </row>
        <row r="6454">
          <cell r="A6454">
            <v>88081</v>
          </cell>
          <cell r="B6454" t="str">
            <v>TRANSPORTE HORIZONTAL, PLACAS CERÂMICAS, CARRINHO PARA MINI PÁLETES, 7 5M. AF_06/2014</v>
          </cell>
          <cell r="C6454" t="str">
            <v>M2</v>
          </cell>
          <cell r="D6454">
            <v>0.31</v>
          </cell>
        </row>
        <row r="6455">
          <cell r="A6455">
            <v>88082</v>
          </cell>
          <cell r="B6455" t="str">
            <v>TRANSPORTE HORIZONTAL, PLACAS CERÂMICAS, CARRINHO PARA MINI PÁLETES, 1 00M. AF_06/2014</v>
          </cell>
          <cell r="C6455" t="str">
            <v>M2</v>
          </cell>
          <cell r="D6455">
            <v>0.41</v>
          </cell>
        </row>
        <row r="6456">
          <cell r="A6456">
            <v>88083</v>
          </cell>
          <cell r="B6456" t="str">
            <v>TRANSPORTE HORIZONTAL, PLACAS CERÂMICAS, MANIPULADOR TELESCÓPICO, 30M. AF_06/2014</v>
          </cell>
          <cell r="C6456" t="str">
            <v>M2</v>
          </cell>
          <cell r="D6456">
            <v>7.0000000000000007E-2</v>
          </cell>
        </row>
        <row r="6457">
          <cell r="A6457">
            <v>88084</v>
          </cell>
          <cell r="B6457" t="str">
            <v>TRANSPORTE HORIZONTAL, PLACAS CERÂMICAS, MANIPULADOR TELESCÓPICO, 50M. AF_06/2014</v>
          </cell>
          <cell r="C6457" t="str">
            <v>M2</v>
          </cell>
          <cell r="D6457">
            <v>0.11</v>
          </cell>
        </row>
        <row r="6458">
          <cell r="A6458">
            <v>88085</v>
          </cell>
          <cell r="B6458" t="str">
            <v>TRANSPORTE HORIZONTAL, PLACAS CERÂMICAS, MANIPULADOR TELESCÓPICO, 75M. AF_06/2014</v>
          </cell>
          <cell r="C6458" t="str">
            <v>M2</v>
          </cell>
          <cell r="D6458">
            <v>0.15</v>
          </cell>
        </row>
        <row r="6459">
          <cell r="A6459">
            <v>88086</v>
          </cell>
          <cell r="B6459" t="str">
            <v>TRANSPORTE HORIZONTAL, PLACAS CERÂMICAS, MANIPULADOR TELESCÓPICO, 100M . AF_06/2014</v>
          </cell>
          <cell r="C6459" t="str">
            <v>M2</v>
          </cell>
          <cell r="D6459">
            <v>0.21</v>
          </cell>
        </row>
        <row r="6460">
          <cell r="A6460">
            <v>88087</v>
          </cell>
          <cell r="B6460" t="str">
            <v>TRANSPORTE HORIZONTAL, LATA DE 18 L, MANUAL, 30M. AF_06/2014</v>
          </cell>
          <cell r="C6460" t="str">
            <v>L</v>
          </cell>
          <cell r="D6460">
            <v>0.05</v>
          </cell>
        </row>
        <row r="6461">
          <cell r="A6461">
            <v>88099</v>
          </cell>
          <cell r="B6461" t="str">
            <v>TRANSPORTE VERTICAL, BLOCOS VAZADOS DE CONCRETO OU CERÂMICO 19X19X39 C M, MANUAL, 1 PAVIMENTO. AF_06/2014</v>
          </cell>
          <cell r="C6461" t="str">
            <v>UN</v>
          </cell>
          <cell r="D6461">
            <v>0.2</v>
          </cell>
        </row>
        <row r="6462">
          <cell r="A6462">
            <v>88100</v>
          </cell>
          <cell r="B6462" t="str">
            <v>TRANSPORTE VERTICAL, BLOCOS CERÂMICOS FURADOS NA HORIZONTAL 9X19X19 CM , MANUAL, 1 PAVIMENTO. AF_06/2014</v>
          </cell>
          <cell r="C6462" t="str">
            <v>UN</v>
          </cell>
          <cell r="D6462">
            <v>0.1</v>
          </cell>
        </row>
        <row r="6463">
          <cell r="A6463">
            <v>88101</v>
          </cell>
          <cell r="B6463" t="str">
            <v>TRANSPORTE VERTICAL, PLACAS CERÂMICAS, MANUAL, 1 PAVIMENTO. AF_06/2014</v>
          </cell>
          <cell r="C6463" t="str">
            <v>M2</v>
          </cell>
          <cell r="D6463">
            <v>0.31</v>
          </cell>
        </row>
        <row r="6464">
          <cell r="A6464">
            <v>88102</v>
          </cell>
          <cell r="B6464" t="str">
            <v>TRANSPORTE VERTICAL, LATA DE 18 L, MANUAL, 1 PAVIMENTO. AF_06/2014</v>
          </cell>
          <cell r="C6464" t="str">
            <v>L</v>
          </cell>
          <cell r="D6464">
            <v>0.02</v>
          </cell>
        </row>
        <row r="6465">
          <cell r="A6465">
            <v>88103</v>
          </cell>
          <cell r="B6465" t="str">
            <v>TRANSPORTE VERTICAL, MASSA/GRANEL LATA DE 10 L, MANUAL, 1 PAVIMENTO. A F_06/2014</v>
          </cell>
          <cell r="C6465" t="str">
            <v>L</v>
          </cell>
          <cell r="D6465">
            <v>0.04</v>
          </cell>
        </row>
        <row r="6466">
          <cell r="A6466">
            <v>88236</v>
          </cell>
          <cell r="B6466" t="str">
            <v>FERRAMENTAS (ENCARGOS COMPLEMENTARES) - HORISTA</v>
          </cell>
          <cell r="C6466" t="str">
            <v>H</v>
          </cell>
          <cell r="D6466">
            <v>0.52</v>
          </cell>
        </row>
        <row r="6467">
          <cell r="A6467">
            <v>88237</v>
          </cell>
          <cell r="B6467" t="str">
            <v>EPI (ENCARGOS COMPLEMENTARES) - HORISTA</v>
          </cell>
          <cell r="C6467" t="str">
            <v>H</v>
          </cell>
          <cell r="D6467">
            <v>0.93</v>
          </cell>
        </row>
        <row r="6468">
          <cell r="A6468">
            <v>88238</v>
          </cell>
          <cell r="B6468" t="str">
            <v>AJUDANTE DE ARMADOR COM ENCARGOS COMPLEMENTARES</v>
          </cell>
          <cell r="C6468" t="str">
            <v>H</v>
          </cell>
          <cell r="D6468">
            <v>13.92</v>
          </cell>
        </row>
        <row r="6469">
          <cell r="A6469">
            <v>88239</v>
          </cell>
          <cell r="B6469" t="str">
            <v>AJUDANTE DE CARPINTEIRO COM ENCARGOS COMPLEMENTARES</v>
          </cell>
          <cell r="C6469" t="str">
            <v>H</v>
          </cell>
          <cell r="D6469">
            <v>13.94</v>
          </cell>
        </row>
        <row r="6470">
          <cell r="A6470">
            <v>88240</v>
          </cell>
          <cell r="B6470" t="str">
            <v>AJUDANTE DE ESTRUTURA METÁLICA COM ENCARGOS COMPLEMENTARES</v>
          </cell>
          <cell r="C6470" t="str">
            <v>H</v>
          </cell>
          <cell r="D6470">
            <v>8.82</v>
          </cell>
        </row>
        <row r="6471">
          <cell r="A6471">
            <v>88241</v>
          </cell>
          <cell r="B6471" t="str">
            <v>AJUDANTE DE OPERAÇÃO EM GERAL COM ENCARGOS COMPLEMENTARES</v>
          </cell>
          <cell r="C6471" t="str">
            <v>H</v>
          </cell>
          <cell r="D6471">
            <v>14.63</v>
          </cell>
        </row>
        <row r="6472">
          <cell r="A6472">
            <v>88242</v>
          </cell>
          <cell r="B6472" t="str">
            <v>AJUDANTE DE PEDREIRO COM ENCARGOS COMPLEMENTARES</v>
          </cell>
          <cell r="C6472" t="str">
            <v>H</v>
          </cell>
          <cell r="D6472">
            <v>13.65</v>
          </cell>
        </row>
        <row r="6473">
          <cell r="A6473">
            <v>88243</v>
          </cell>
          <cell r="B6473" t="str">
            <v>AJUDANTE ESPECIALIZADO COM ENCARGOS COMPLEMENTARES</v>
          </cell>
          <cell r="C6473" t="str">
            <v>H</v>
          </cell>
          <cell r="D6473">
            <v>14.63</v>
          </cell>
        </row>
        <row r="6474">
          <cell r="A6474">
            <v>88245</v>
          </cell>
          <cell r="B6474" t="str">
            <v>ARMADOR COM ENCARGOS COMPLEMENTARES</v>
          </cell>
          <cell r="C6474" t="str">
            <v>H</v>
          </cell>
          <cell r="D6474">
            <v>17</v>
          </cell>
        </row>
        <row r="6475">
          <cell r="A6475">
            <v>88246</v>
          </cell>
          <cell r="B6475" t="str">
            <v>ASSENTADOR DE TUBOS COM ENCARGOS COMPLEMENTARES</v>
          </cell>
          <cell r="C6475" t="str">
            <v>H</v>
          </cell>
          <cell r="D6475">
            <v>20.73</v>
          </cell>
        </row>
        <row r="6476">
          <cell r="A6476">
            <v>88247</v>
          </cell>
          <cell r="B6476" t="str">
            <v>AUXILIAR DE ELETRICISTA COM ENCARGOS COMPLEMENTARES</v>
          </cell>
          <cell r="C6476" t="str">
            <v>H</v>
          </cell>
          <cell r="D6476">
            <v>14.01</v>
          </cell>
        </row>
        <row r="6477">
          <cell r="A6477">
            <v>88248</v>
          </cell>
          <cell r="B6477" t="str">
            <v>AUXILIAR DE ENCANADOR OU BOMBEIRO HIDRÁULICO COM ENCARGOS COMPLEMENTAR</v>
          </cell>
          <cell r="C6477" t="str">
            <v>H</v>
          </cell>
          <cell r="D6477">
            <v>14.29</v>
          </cell>
        </row>
        <row r="6478">
          <cell r="A6478">
            <v>88249</v>
          </cell>
          <cell r="B6478" t="str">
            <v>AUXILIAR DE LABORATÓRIO COM ENCARGOS COMPLEMENTARES</v>
          </cell>
          <cell r="C6478" t="str">
            <v>H</v>
          </cell>
          <cell r="D6478">
            <v>13.99</v>
          </cell>
        </row>
        <row r="6479">
          <cell r="A6479">
            <v>88250</v>
          </cell>
          <cell r="B6479" t="str">
            <v>AUXILIAR DE MECÂNICO COM ENCARGOS COMPLEMENTARES</v>
          </cell>
          <cell r="C6479" t="str">
            <v>H</v>
          </cell>
          <cell r="D6479">
            <v>11.19</v>
          </cell>
        </row>
        <row r="6480">
          <cell r="A6480">
            <v>88251</v>
          </cell>
          <cell r="B6480" t="str">
            <v>AUXILIAR DE SERRALHEIRO COM ENCARGOS COMPLEMENTARES</v>
          </cell>
          <cell r="C6480" t="str">
            <v>H</v>
          </cell>
          <cell r="D6480">
            <v>13.42</v>
          </cell>
        </row>
        <row r="6481">
          <cell r="A6481">
            <v>88252</v>
          </cell>
          <cell r="B6481" t="str">
            <v>AUXILIAR DE SERVIÇOS GERAIS COM ENCARGOS COMPLEMENTARES</v>
          </cell>
          <cell r="C6481" t="str">
            <v>H</v>
          </cell>
          <cell r="D6481">
            <v>12.89</v>
          </cell>
        </row>
        <row r="6482">
          <cell r="A6482">
            <v>88253</v>
          </cell>
          <cell r="B6482" t="str">
            <v>AUXILIAR DE TOPÓGRAFO COM ENCARGOS COMPLEMENTARES</v>
          </cell>
          <cell r="C6482" t="str">
            <v>H</v>
          </cell>
          <cell r="D6482">
            <v>13.9</v>
          </cell>
        </row>
        <row r="6483">
          <cell r="A6483">
            <v>88255</v>
          </cell>
          <cell r="B6483" t="str">
            <v>AUXILIAR TÉCNICO DE ENGENHARIA COM ENCARGOS COMPLEMENTARES</v>
          </cell>
          <cell r="C6483" t="str">
            <v>H</v>
          </cell>
          <cell r="D6483">
            <v>25.61</v>
          </cell>
        </row>
        <row r="6484">
          <cell r="A6484">
            <v>88256</v>
          </cell>
          <cell r="B6484" t="str">
            <v>AZULEJISTA OU LADRILHISTA COM ENCARGOS COMPLEMENTARES</v>
          </cell>
          <cell r="C6484" t="str">
            <v>H</v>
          </cell>
          <cell r="D6484">
            <v>15.91</v>
          </cell>
        </row>
        <row r="6485">
          <cell r="A6485">
            <v>88257</v>
          </cell>
          <cell r="B6485" t="str">
            <v>BLASTER, DINAMITADOR OU CABO DE FOGO COM ENCARGOS COMPLEMENTARES</v>
          </cell>
          <cell r="C6485" t="str">
            <v>H</v>
          </cell>
          <cell r="D6485">
            <v>19.23</v>
          </cell>
        </row>
        <row r="6486">
          <cell r="A6486">
            <v>88258</v>
          </cell>
          <cell r="B6486" t="str">
            <v>CADASTRISTA DE USUÁRIOS COM ENCARGOS COMPLEMENTARES</v>
          </cell>
          <cell r="C6486" t="str">
            <v>H</v>
          </cell>
          <cell r="D6486">
            <v>23.01</v>
          </cell>
        </row>
        <row r="6487">
          <cell r="A6487">
            <v>88259</v>
          </cell>
          <cell r="B6487" t="str">
            <v>CALAFETADOR/CALAFATE COM ENCARGOS COMPLEMENTARES</v>
          </cell>
          <cell r="C6487" t="str">
            <v>H</v>
          </cell>
          <cell r="D6487">
            <v>16.25</v>
          </cell>
        </row>
        <row r="6488">
          <cell r="A6488">
            <v>88260</v>
          </cell>
          <cell r="B6488" t="str">
            <v>CALCETEIRO COM ENCARGOS COMPLEMENTARES</v>
          </cell>
          <cell r="C6488" t="str">
            <v>H</v>
          </cell>
          <cell r="D6488">
            <v>17.440000000000001</v>
          </cell>
        </row>
        <row r="6489">
          <cell r="A6489">
            <v>88261</v>
          </cell>
          <cell r="B6489" t="str">
            <v>CARPINTEIRO DE ESQUADRIA COM ENCARGOS COMPLEMENTARES</v>
          </cell>
          <cell r="C6489" t="str">
            <v>H</v>
          </cell>
          <cell r="D6489">
            <v>16.850000000000001</v>
          </cell>
        </row>
        <row r="6490">
          <cell r="A6490">
            <v>88262</v>
          </cell>
          <cell r="B6490" t="str">
            <v>CARPINTEIRO DE FORMAS COM ENCARGOS COMPLEMENTARES</v>
          </cell>
          <cell r="C6490" t="str">
            <v>H</v>
          </cell>
          <cell r="D6490">
            <v>17</v>
          </cell>
        </row>
        <row r="6491">
          <cell r="A6491">
            <v>88263</v>
          </cell>
          <cell r="B6491" t="str">
            <v>CAVOUQUEIRO OU OPERADOR PERFURATRIZ/ROMPEDOR COM ENCARGOS COMPLEMENTAR</v>
          </cell>
          <cell r="C6491" t="str">
            <v>H</v>
          </cell>
          <cell r="D6491">
            <v>11.64</v>
          </cell>
        </row>
        <row r="6492">
          <cell r="A6492">
            <v>88264</v>
          </cell>
          <cell r="B6492" t="str">
            <v>ELETRICISTA COM ENCARGOS COMPLEMENTARES</v>
          </cell>
          <cell r="C6492" t="str">
            <v>H</v>
          </cell>
          <cell r="D6492">
            <v>17.690000000000001</v>
          </cell>
        </row>
        <row r="6493">
          <cell r="A6493">
            <v>88265</v>
          </cell>
          <cell r="B6493" t="str">
            <v>ELETRICISTA INDUSTRIAL COM ENCARGOS COMPLEMENTARES</v>
          </cell>
          <cell r="C6493" t="str">
            <v>H</v>
          </cell>
          <cell r="D6493">
            <v>21.46</v>
          </cell>
        </row>
        <row r="6494">
          <cell r="A6494">
            <v>88266</v>
          </cell>
          <cell r="B6494" t="str">
            <v>ELETROTÉCNICO COM ENCARGOS COMPLEMENTARES</v>
          </cell>
          <cell r="C6494" t="str">
            <v>H</v>
          </cell>
          <cell r="D6494">
            <v>24.57</v>
          </cell>
        </row>
        <row r="6495">
          <cell r="A6495">
            <v>88267</v>
          </cell>
          <cell r="B6495" t="str">
            <v>ENCANADOR OU BOMBEIRO HIDRÁULICO COM ENCARGOS COMPLEMENTARES</v>
          </cell>
          <cell r="C6495" t="str">
            <v>H</v>
          </cell>
          <cell r="D6495">
            <v>17.489999999999998</v>
          </cell>
        </row>
        <row r="6496">
          <cell r="A6496">
            <v>88268</v>
          </cell>
          <cell r="B6496" t="str">
            <v>ESTUCADOR COM ENCARGOS COMPLEMENTARES</v>
          </cell>
          <cell r="C6496" t="str">
            <v>H</v>
          </cell>
          <cell r="D6496">
            <v>15.54</v>
          </cell>
        </row>
        <row r="6497">
          <cell r="A6497">
            <v>88269</v>
          </cell>
          <cell r="B6497" t="str">
            <v>GESSEIRO COM ENCARGOS COMPLEMENTARES</v>
          </cell>
          <cell r="C6497" t="str">
            <v>H</v>
          </cell>
          <cell r="D6497">
            <v>15.54</v>
          </cell>
        </row>
        <row r="6498">
          <cell r="A6498">
            <v>88270</v>
          </cell>
          <cell r="B6498" t="str">
            <v>IMPERMEABILIZADOR COM ENCARGOS COMPLEMENTARES</v>
          </cell>
          <cell r="C6498" t="str">
            <v>H</v>
          </cell>
          <cell r="D6498">
            <v>17.739999999999998</v>
          </cell>
        </row>
        <row r="6499">
          <cell r="A6499">
            <v>88272</v>
          </cell>
          <cell r="B6499" t="str">
            <v>MACARIQUEIRO COM ENCARGOS COMPLEMENTARES</v>
          </cell>
          <cell r="C6499" t="str">
            <v>H</v>
          </cell>
          <cell r="D6499">
            <v>17.07</v>
          </cell>
        </row>
        <row r="6500">
          <cell r="A6500">
            <v>88273</v>
          </cell>
          <cell r="B6500" t="str">
            <v>MARCENEIRO COM ENCARGOS COMPLEMENTARES</v>
          </cell>
          <cell r="C6500" t="str">
            <v>H</v>
          </cell>
          <cell r="D6500">
            <v>15.77</v>
          </cell>
        </row>
        <row r="6501">
          <cell r="A6501">
            <v>88274</v>
          </cell>
          <cell r="B6501" t="str">
            <v>MARMORISTA/GRANITEIRO COM ENCARGOS COMPLEMENTARES</v>
          </cell>
          <cell r="C6501" t="str">
            <v>H</v>
          </cell>
          <cell r="D6501">
            <v>16.309999999999999</v>
          </cell>
        </row>
        <row r="6502">
          <cell r="A6502">
            <v>88275</v>
          </cell>
          <cell r="B6502" t="str">
            <v>MECÃNICO DE EQUIPAMENTOS PESADOS COM ENCARGOS COMPLEMENTARES</v>
          </cell>
          <cell r="C6502" t="str">
            <v>H</v>
          </cell>
          <cell r="D6502">
            <v>16.97</v>
          </cell>
        </row>
        <row r="6503">
          <cell r="A6503">
            <v>88277</v>
          </cell>
          <cell r="B6503" t="str">
            <v>MONTADOR (TUBO AÇO/EQUIPAMENTOS) COM ENCARGOS COMPLEMENTARES</v>
          </cell>
          <cell r="C6503" t="str">
            <v>H</v>
          </cell>
          <cell r="D6503">
            <v>20.73</v>
          </cell>
        </row>
        <row r="6504">
          <cell r="A6504">
            <v>88278</v>
          </cell>
          <cell r="B6504" t="str">
            <v>MONTADOR DE ESTRUTURA METÁLICA COM ENCARGOS COMPLEMENTARES</v>
          </cell>
          <cell r="C6504" t="str">
            <v>H</v>
          </cell>
          <cell r="D6504">
            <v>11.25</v>
          </cell>
        </row>
        <row r="6505">
          <cell r="A6505">
            <v>88279</v>
          </cell>
          <cell r="B6505" t="str">
            <v>MONTADOR ELETROMECÃNICO COM ENCARGOS COMPLEMENTARES</v>
          </cell>
          <cell r="C6505" t="str">
            <v>H</v>
          </cell>
          <cell r="D6505">
            <v>22.36</v>
          </cell>
        </row>
        <row r="6506">
          <cell r="A6506">
            <v>88281</v>
          </cell>
          <cell r="B6506" t="str">
            <v>MOTORISTA DE BASCULANTE COM ENCARGOS COMPLEMENTARES</v>
          </cell>
          <cell r="C6506" t="str">
            <v>H</v>
          </cell>
          <cell r="D6506">
            <v>13.59</v>
          </cell>
        </row>
        <row r="6507">
          <cell r="A6507">
            <v>88282</v>
          </cell>
          <cell r="B6507" t="str">
            <v>MOTORISTA DE CAMINHÃO COM ENCARGOS COMPLEMENTARES</v>
          </cell>
          <cell r="C6507" t="str">
            <v>H</v>
          </cell>
          <cell r="D6507">
            <v>13.59</v>
          </cell>
        </row>
        <row r="6508">
          <cell r="A6508">
            <v>88283</v>
          </cell>
          <cell r="B6508" t="str">
            <v>MOTORISTA DE CAMINHÃO E CARRETA COM ENCARGOS COMPLEMENTARES</v>
          </cell>
          <cell r="C6508" t="str">
            <v>H</v>
          </cell>
          <cell r="D6508">
            <v>13.6</v>
          </cell>
        </row>
        <row r="6509">
          <cell r="A6509">
            <v>88284</v>
          </cell>
          <cell r="B6509" t="str">
            <v>MOTORISTA DE VEIÍCULO LEVE COM ENCARGOS COMPLEMENTARES</v>
          </cell>
          <cell r="C6509" t="str">
            <v>H</v>
          </cell>
          <cell r="D6509">
            <v>12.8</v>
          </cell>
        </row>
        <row r="6510">
          <cell r="A6510">
            <v>88285</v>
          </cell>
          <cell r="B6510" t="str">
            <v>MOTORISTA DE VEÍCULO PESADO COM ENCARGOS COMPLEMENTARES</v>
          </cell>
          <cell r="C6510" t="str">
            <v>H</v>
          </cell>
          <cell r="D6510">
            <v>13.6</v>
          </cell>
        </row>
        <row r="6511">
          <cell r="A6511">
            <v>88286</v>
          </cell>
          <cell r="B6511" t="str">
            <v>MOTORISTA OPERADOR DE MUNCK COM ENCARGOS COMPLEMENTARES</v>
          </cell>
          <cell r="C6511" t="str">
            <v>H</v>
          </cell>
          <cell r="D6511">
            <v>14.69</v>
          </cell>
        </row>
        <row r="6512">
          <cell r="A6512">
            <v>88288</v>
          </cell>
          <cell r="B6512" t="str">
            <v>NIVELADOR COM ENCARGOS COMPLEMENTARES</v>
          </cell>
          <cell r="C6512" t="str">
            <v>H</v>
          </cell>
          <cell r="D6512">
            <v>14.65</v>
          </cell>
        </row>
        <row r="6513">
          <cell r="A6513">
            <v>88290</v>
          </cell>
          <cell r="B6513" t="str">
            <v>OPERADOR DE ACABADORA COM ENCARGOS COMPLEMENTARES</v>
          </cell>
          <cell r="C6513" t="str">
            <v>H</v>
          </cell>
          <cell r="D6513">
            <v>14.55</v>
          </cell>
        </row>
        <row r="6514">
          <cell r="A6514">
            <v>88291</v>
          </cell>
          <cell r="B6514" t="str">
            <v>OPERADOR DE BETONEIRA (CAMINHÃO) COM ENCARGOS COMPLEMENTARES</v>
          </cell>
          <cell r="C6514" t="str">
            <v>H</v>
          </cell>
          <cell r="D6514">
            <v>15.15</v>
          </cell>
        </row>
        <row r="6515">
          <cell r="A6515">
            <v>88292</v>
          </cell>
          <cell r="B6515" t="str">
            <v>OPERADOR DE COMPRESSOR OU COMPRESSORISTA COM ENCARGOS COMPLEMENTARES</v>
          </cell>
          <cell r="C6515" t="str">
            <v>H</v>
          </cell>
          <cell r="D6515">
            <v>10.82</v>
          </cell>
        </row>
        <row r="6516">
          <cell r="A6516">
            <v>88293</v>
          </cell>
          <cell r="B6516" t="str">
            <v>OPERADOR DE DEMARCADORA DE FAIXAS COM ENCARGOS COMPLEMENTARES</v>
          </cell>
          <cell r="C6516" t="str">
            <v>H</v>
          </cell>
          <cell r="D6516">
            <v>15.56</v>
          </cell>
        </row>
        <row r="6517">
          <cell r="A6517">
            <v>88294</v>
          </cell>
          <cell r="B6517" t="str">
            <v>OPERADOR DE ESCAVADEIRA COM ENCARGOS COMPLEMENTARES</v>
          </cell>
          <cell r="C6517" t="str">
            <v>H</v>
          </cell>
          <cell r="D6517">
            <v>16.48</v>
          </cell>
        </row>
        <row r="6518">
          <cell r="A6518">
            <v>88295</v>
          </cell>
          <cell r="B6518" t="str">
            <v>OPERADOR DE GUINCHO COM ENCARGOS COMPLEMENTARES</v>
          </cell>
          <cell r="C6518" t="str">
            <v>H</v>
          </cell>
          <cell r="D6518">
            <v>10.34</v>
          </cell>
        </row>
        <row r="6519">
          <cell r="A6519">
            <v>88296</v>
          </cell>
          <cell r="B6519" t="str">
            <v>OPERADOR DE GUINDASTE COM ENCARGOS COMPLEMENTARES</v>
          </cell>
          <cell r="C6519" t="str">
            <v>H</v>
          </cell>
          <cell r="D6519">
            <v>18.5</v>
          </cell>
        </row>
        <row r="6520">
          <cell r="A6520">
            <v>88297</v>
          </cell>
          <cell r="B6520" t="str">
            <v>OPERADOR DE MÁQUINAS E EQUIPAMENTOS COM ENCARGOS COMPLEMENTARES</v>
          </cell>
          <cell r="C6520" t="str">
            <v>H</v>
          </cell>
          <cell r="D6520">
            <v>14.48</v>
          </cell>
        </row>
        <row r="6521">
          <cell r="A6521">
            <v>88298</v>
          </cell>
          <cell r="B6521" t="str">
            <v>OPERADOR DE MARTELETE OU MARTELETEIRO COM ENCARGOS COMPLEMENTARES</v>
          </cell>
          <cell r="C6521" t="str">
            <v>H</v>
          </cell>
          <cell r="D6521">
            <v>10.33</v>
          </cell>
        </row>
        <row r="6522">
          <cell r="A6522">
            <v>88299</v>
          </cell>
          <cell r="B6522" t="str">
            <v>OPERADOR DE MOTO-ESCREIPER COM ENCARGOS COMPLEMENTARES</v>
          </cell>
          <cell r="C6522" t="str">
            <v>H</v>
          </cell>
          <cell r="D6522">
            <v>20.309999999999999</v>
          </cell>
        </row>
        <row r="6523">
          <cell r="A6523">
            <v>88300</v>
          </cell>
          <cell r="B6523" t="str">
            <v>OPERADOR DE MOTONIVELADORA COM ENCARGOS COMPLEMENTARES</v>
          </cell>
          <cell r="C6523" t="str">
            <v>H</v>
          </cell>
          <cell r="D6523">
            <v>20.309999999999999</v>
          </cell>
        </row>
        <row r="6524">
          <cell r="A6524">
            <v>88301</v>
          </cell>
          <cell r="B6524" t="str">
            <v>OPERADOR DE PÁ CARREGADEIRA COM ENCARGOS COMPLEMENTARES</v>
          </cell>
          <cell r="C6524" t="str">
            <v>H</v>
          </cell>
          <cell r="D6524">
            <v>15.7</v>
          </cell>
        </row>
        <row r="6525">
          <cell r="A6525">
            <v>88302</v>
          </cell>
          <cell r="B6525" t="str">
            <v>OPERADOR DE PAVIMENTADORA COM ENCARGOS COMPLEMENTARES</v>
          </cell>
          <cell r="C6525" t="str">
            <v>H</v>
          </cell>
          <cell r="D6525">
            <v>15.56</v>
          </cell>
        </row>
        <row r="6526">
          <cell r="A6526">
            <v>88303</v>
          </cell>
          <cell r="B6526" t="str">
            <v>OPERADOR DE ROLO COMPACTADOR COM ENCARGOS COMPLEMENTARES</v>
          </cell>
          <cell r="C6526" t="str">
            <v>H</v>
          </cell>
          <cell r="D6526">
            <v>14.09</v>
          </cell>
        </row>
        <row r="6527">
          <cell r="A6527">
            <v>88304</v>
          </cell>
          <cell r="B6527" t="str">
            <v>OPERADOR DE USINA DE ASFALTO, DE SOLOS OU DE CONCRETO COM ENCARGOS COM</v>
          </cell>
          <cell r="C6527" t="str">
            <v>H</v>
          </cell>
          <cell r="D6527">
            <v>14.55</v>
          </cell>
        </row>
        <row r="6528">
          <cell r="A6528">
            <v>88306</v>
          </cell>
          <cell r="B6528" t="str">
            <v>OPERADOR JATO DE AREIA OU JATISTA COM ENCARGOS COMPLEMENTARES</v>
          </cell>
          <cell r="C6528" t="str">
            <v>H</v>
          </cell>
          <cell r="D6528">
            <v>10.77</v>
          </cell>
        </row>
        <row r="6529">
          <cell r="A6529">
            <v>88307</v>
          </cell>
          <cell r="B6529" t="str">
            <v>OPERADOR PARA BATE ESTACAS COM ENCARGOS COMPLEMENTARES</v>
          </cell>
          <cell r="C6529" t="str">
            <v>H</v>
          </cell>
          <cell r="D6529">
            <v>11.97</v>
          </cell>
        </row>
        <row r="6530">
          <cell r="A6530">
            <v>88308</v>
          </cell>
          <cell r="B6530" t="str">
            <v>PASTILHEIRO COM ENCARGOS COMPLEMENTARES</v>
          </cell>
          <cell r="C6530" t="str">
            <v>H</v>
          </cell>
          <cell r="D6530">
            <v>19.61</v>
          </cell>
        </row>
        <row r="6531">
          <cell r="A6531">
            <v>88309</v>
          </cell>
          <cell r="B6531" t="str">
            <v>PEDREIRO COM ENCARGOS COMPLEMENTARES</v>
          </cell>
          <cell r="C6531" t="str">
            <v>H</v>
          </cell>
          <cell r="D6531">
            <v>17.100000000000001</v>
          </cell>
        </row>
        <row r="6532">
          <cell r="A6532">
            <v>88310</v>
          </cell>
          <cell r="B6532" t="str">
            <v>PINTOR COM ENCARGOS COMPLEMENTARES</v>
          </cell>
          <cell r="C6532" t="str">
            <v>H</v>
          </cell>
          <cell r="D6532">
            <v>17.03</v>
          </cell>
        </row>
        <row r="6533">
          <cell r="A6533">
            <v>88311</v>
          </cell>
          <cell r="B6533" t="str">
            <v>PINTOR DE LETREIROS COM ENCARGOS COMPLEMENTARES</v>
          </cell>
          <cell r="C6533" t="str">
            <v>H</v>
          </cell>
          <cell r="D6533">
            <v>17.739999999999998</v>
          </cell>
        </row>
        <row r="6534">
          <cell r="A6534">
            <v>88312</v>
          </cell>
          <cell r="B6534" t="str">
            <v>PINTOR PARA TINTA EPÓXI COM ENCARGOS COMPLEMENTARES</v>
          </cell>
          <cell r="C6534" t="str">
            <v>H</v>
          </cell>
          <cell r="D6534">
            <v>19.399999999999999</v>
          </cell>
        </row>
        <row r="6535">
          <cell r="A6535">
            <v>88313</v>
          </cell>
          <cell r="B6535" t="str">
            <v>POCEIRO COM ENCARGOS COMPLEMENTARES</v>
          </cell>
          <cell r="C6535" t="str">
            <v>H</v>
          </cell>
          <cell r="D6535">
            <v>17.91</v>
          </cell>
        </row>
        <row r="6536">
          <cell r="A6536">
            <v>88314</v>
          </cell>
          <cell r="B6536" t="str">
            <v>RASTELEIRO COM ENCARGOS COMPLEMENTARES</v>
          </cell>
          <cell r="C6536" t="str">
            <v>H</v>
          </cell>
          <cell r="D6536">
            <v>9.07</v>
          </cell>
        </row>
        <row r="6537">
          <cell r="A6537">
            <v>88315</v>
          </cell>
          <cell r="B6537" t="str">
            <v>SERRALHEIRO COM ENCARGOS COMPLEMENTARES</v>
          </cell>
          <cell r="C6537" t="str">
            <v>H</v>
          </cell>
          <cell r="D6537">
            <v>16.32</v>
          </cell>
        </row>
        <row r="6538">
          <cell r="A6538">
            <v>88316</v>
          </cell>
          <cell r="B6538" t="str">
            <v>SERVENTE COM ENCARGOS COMPLEMENTARES</v>
          </cell>
          <cell r="C6538" t="str">
            <v>H</v>
          </cell>
          <cell r="D6538">
            <v>13.89</v>
          </cell>
        </row>
        <row r="6539">
          <cell r="A6539">
            <v>88317</v>
          </cell>
          <cell r="B6539" t="str">
            <v>SOLDADOR COM ENCARGOS COMPLEMENTARES</v>
          </cell>
          <cell r="C6539" t="str">
            <v>H</v>
          </cell>
          <cell r="D6539">
            <v>17</v>
          </cell>
        </row>
        <row r="6540">
          <cell r="A6540">
            <v>88318</v>
          </cell>
          <cell r="B6540" t="str">
            <v>SOLDADOR A (PARA SOLDA A SER TESTADA COM RAIOS "X") COM ENCARGOS COMPL</v>
          </cell>
          <cell r="C6540" t="str">
            <v>H</v>
          </cell>
          <cell r="D6540">
            <v>18.14</v>
          </cell>
        </row>
        <row r="6541">
          <cell r="A6541">
            <v>88319</v>
          </cell>
          <cell r="B6541" t="str">
            <v>TECNICO EM SONDAGEM COM ENCARGOS COMPLEMENTARES</v>
          </cell>
          <cell r="C6541" t="str">
            <v>H</v>
          </cell>
          <cell r="D6541">
            <v>29.07</v>
          </cell>
        </row>
        <row r="6542">
          <cell r="A6542">
            <v>88320</v>
          </cell>
          <cell r="B6542" t="str">
            <v>TAQUEADOR OU TAQUEIRO COM ENCARGOS COMPLEMENTARES</v>
          </cell>
          <cell r="C6542" t="str">
            <v>H</v>
          </cell>
          <cell r="D6542">
            <v>14.78</v>
          </cell>
        </row>
        <row r="6543">
          <cell r="A6543">
            <v>88321</v>
          </cell>
          <cell r="B6543" t="str">
            <v>TÉCNICO DE LABORATÓRIO COM ENCARGOS COMPLEMENTARES</v>
          </cell>
          <cell r="C6543" t="str">
            <v>H</v>
          </cell>
          <cell r="D6543">
            <v>24.92</v>
          </cell>
        </row>
        <row r="6544">
          <cell r="A6544">
            <v>88322</v>
          </cell>
          <cell r="B6544" t="str">
            <v>TÉCNICO DE SONDAGEM COM ENCARGOS COMPLEMENTARES</v>
          </cell>
          <cell r="C6544" t="str">
            <v>H</v>
          </cell>
          <cell r="D6544">
            <v>29.07</v>
          </cell>
        </row>
        <row r="6545">
          <cell r="A6545">
            <v>88323</v>
          </cell>
          <cell r="B6545" t="str">
            <v>TELHADISTA COM ENCARGOS COMPLEMENTARES</v>
          </cell>
          <cell r="C6545" t="str">
            <v>H</v>
          </cell>
          <cell r="D6545">
            <v>15.32</v>
          </cell>
        </row>
        <row r="6546">
          <cell r="A6546">
            <v>88324</v>
          </cell>
          <cell r="B6546" t="str">
            <v>TRATORISTA COM ENCARGOS COMPLEMENTARES</v>
          </cell>
          <cell r="C6546" t="str">
            <v>H</v>
          </cell>
          <cell r="D6546">
            <v>15.57</v>
          </cell>
        </row>
        <row r="6547">
          <cell r="A6547">
            <v>88325</v>
          </cell>
          <cell r="B6547" t="str">
            <v>VIDRACEIRO COM ENCARGOS COMPLEMENTARES</v>
          </cell>
          <cell r="C6547" t="str">
            <v>H</v>
          </cell>
          <cell r="D6547">
            <v>15.32</v>
          </cell>
        </row>
        <row r="6548">
          <cell r="A6548">
            <v>88326</v>
          </cell>
          <cell r="B6548" t="str">
            <v>VIGIA NOTURNO COM ENCARGOS COMPLEMENTARES</v>
          </cell>
          <cell r="C6548" t="str">
            <v>H</v>
          </cell>
          <cell r="D6548">
            <v>15.55</v>
          </cell>
        </row>
        <row r="6549">
          <cell r="A6549">
            <v>88377</v>
          </cell>
          <cell r="B6549" t="str">
            <v>OPERADOR DE BETONEIRA ESTACIONÁRIA/MISTURADOR COM ENCARGOS COMPLEMENTA</v>
          </cell>
          <cell r="C6549" t="str">
            <v>H</v>
          </cell>
          <cell r="D6549">
            <v>14.19</v>
          </cell>
        </row>
        <row r="6550">
          <cell r="A6550">
            <v>88386</v>
          </cell>
          <cell r="B6550" t="str">
            <v>MISTURADOR DE ARGAMASSA, EIXO HORIZONTAL, CAPACIDADE DE MISTURA 300 KG , MOTOR ELÉTRICO POTÊNCIA 5 CV - CHP DIURNO. AF_06/2014</v>
          </cell>
          <cell r="C6550" t="str">
            <v>CHP</v>
          </cell>
          <cell r="D6550">
            <v>2.44</v>
          </cell>
        </row>
        <row r="6551">
          <cell r="A6551">
            <v>88387</v>
          </cell>
          <cell r="B6551" t="str">
            <v>MISTURADOR DE ARGAMASSA, EIXO HORIZONTAL, CAPACIDADE DE MISTURA 300 KG , MOTOR ELÉTRICO POTÊNCIA 5 CV - DEPRECIAÇÃO. AF_06/2014</v>
          </cell>
          <cell r="C6551" t="str">
            <v>H</v>
          </cell>
          <cell r="D6551">
            <v>0.61</v>
          </cell>
        </row>
        <row r="6552">
          <cell r="A6552">
            <v>88389</v>
          </cell>
          <cell r="B6552" t="str">
            <v>MISTURADOR DE ARGAMASSA, EIXO HORIZONTAL, CAPACIDADE DE MISTURA 300 KG , MOTOR ELÉTRICO POTÊNCIA 5 CV - JUROS. AF_06/2014</v>
          </cell>
          <cell r="C6552" t="str">
            <v>H</v>
          </cell>
          <cell r="D6552">
            <v>0.14000000000000001</v>
          </cell>
        </row>
        <row r="6553">
          <cell r="A6553">
            <v>88390</v>
          </cell>
          <cell r="B6553" t="str">
            <v>MISTURADOR DE ARGAMASSA, EIXO HORIZONTAL, CAPACIDADE DE MISTURA 300 KG , MOTOR ELÉTRICO POTÊNCIA 5 CV - MANUTENÇÃO. AF_06/2014</v>
          </cell>
          <cell r="C6553" t="str">
            <v>H</v>
          </cell>
          <cell r="D6553">
            <v>0.51</v>
          </cell>
        </row>
        <row r="6554">
          <cell r="A6554">
            <v>88391</v>
          </cell>
          <cell r="B6554" t="str">
            <v>MISTURADOR DE ARGAMASSA, EIXO HORIZONTAL, CAPACIDADE DE MISTURA 300 KG , MOTOR ELÉTRICO POTÊNCIA 5 CV - MATERIAIS NA OPERAÇÃO. AF_06/2014</v>
          </cell>
          <cell r="C6554" t="str">
            <v>H</v>
          </cell>
          <cell r="D6554">
            <v>1.1599999999999999</v>
          </cell>
        </row>
        <row r="6555">
          <cell r="A6555">
            <v>88392</v>
          </cell>
          <cell r="B6555" t="str">
            <v>MISTURADOR DE ARGAMASSA, EIXO HORIZONTAL, CAPACIDADE DE MISTURA 300 KG , MOTOR ELÉTRICO POTÊNCIA 5 CV - CHI DIURNO. AF_06/2014</v>
          </cell>
          <cell r="C6555" t="str">
            <v>CHI</v>
          </cell>
          <cell r="D6555">
            <v>0.76</v>
          </cell>
        </row>
        <row r="6556">
          <cell r="A6556">
            <v>88393</v>
          </cell>
          <cell r="B6556" t="str">
            <v>MISTURADOR DE ARGAMASSA, EIXO HORIZONTAL, CAPACIDADE DE MISTURA 600 KG , MOTOR ELÉTRICO POTÊNCIA 7,5 CV - CHP DIURNO. AF_06/2014</v>
          </cell>
          <cell r="C6556" t="str">
            <v>CHP</v>
          </cell>
          <cell r="D6556">
            <v>3.27</v>
          </cell>
        </row>
        <row r="6557">
          <cell r="A6557">
            <v>88394</v>
          </cell>
          <cell r="B6557" t="str">
            <v>MISTURADOR DE ARGAMASSA, EIXO HORIZONTAL, CAPACIDADE DE MISTURA 600 KG , MOTOR ELÉTRICO POTÊNCIA 7,5 CV - DEPRECIAÇÃO. AF_06/2014</v>
          </cell>
          <cell r="C6557" t="str">
            <v>H</v>
          </cell>
          <cell r="D6557">
            <v>0.73</v>
          </cell>
        </row>
        <row r="6558">
          <cell r="A6558">
            <v>88395</v>
          </cell>
          <cell r="B6558" t="str">
            <v>MISTURADOR DE ARGAMASSA, EIXO HORIZONTAL, CAPACIDADE DE MISTURA 600 KG , MOTOR ELÉTRICO POTÊNCIA 7,5 CV - JUROS. AF_06/2014</v>
          </cell>
          <cell r="C6558" t="str">
            <v>H</v>
          </cell>
          <cell r="D6558">
            <v>0.17</v>
          </cell>
        </row>
        <row r="6559">
          <cell r="A6559">
            <v>88396</v>
          </cell>
          <cell r="B6559" t="str">
            <v>MISTURADOR DE ARGAMASSA, EIXO HORIZONTAL, CAPACIDADE DE MISTURA 600 KG , MOTOR ELÉTRICO POTÊNCIA 7,5 CV - MANUTENÇÃO. AF_06/2014</v>
          </cell>
          <cell r="C6559" t="str">
            <v>H</v>
          </cell>
          <cell r="D6559">
            <v>0.61</v>
          </cell>
        </row>
        <row r="6560">
          <cell r="A6560">
            <v>88397</v>
          </cell>
          <cell r="B6560" t="str">
            <v>MISTURADOR DE ARGAMASSA, EIXO HORIZONTAL, CAPACIDADE DE MISTURA 600 KG , MOTOR ELÉTRICO POTÊNCIA 7,5 CV - MATERIAIS NA OPERAÇÃO. AF_06/2014</v>
          </cell>
          <cell r="C6560" t="str">
            <v>H</v>
          </cell>
          <cell r="D6560">
            <v>1.75</v>
          </cell>
        </row>
        <row r="6561">
          <cell r="A6561">
            <v>88398</v>
          </cell>
          <cell r="B6561" t="str">
            <v>MISTURADOR DE ARGAMASSA, EIXO HORIZONTAL, CAPACIDADE DE MISTURA 600 KG , MOTOR ELÉTRICO POTÊNCIA 7,5 CV - CHI DIURNO. AF_06/2014</v>
          </cell>
          <cell r="C6561" t="str">
            <v>CHI</v>
          </cell>
          <cell r="D6561">
            <v>0.9</v>
          </cell>
        </row>
        <row r="6562">
          <cell r="A6562">
            <v>88399</v>
          </cell>
          <cell r="B6562" t="str">
            <v>MISTURADOR DE ARGAMASSA, EIXO HORIZONTAL, CAPACIDADE DE MISTURA 160 KG , MOTOR ELÉTRICO POTÊNCIA 3 CV - CHP DIURNO. AF_06/2014</v>
          </cell>
          <cell r="C6562" t="str">
            <v>CHP</v>
          </cell>
          <cell r="D6562">
            <v>1.9</v>
          </cell>
        </row>
        <row r="6563">
          <cell r="A6563">
            <v>88400</v>
          </cell>
          <cell r="B6563" t="str">
            <v>MISTURADOR DE ARGAMASSA, EIXO HORIZONTAL, CAPACIDADE DE MISTURA 160 KG , MOTOR ELÉTRICO POTÊNCIA 3 CV - DEPRECIAÇÃO. AF_06/2014</v>
          </cell>
          <cell r="C6563" t="str">
            <v>H</v>
          </cell>
          <cell r="D6563">
            <v>0.57999999999999996</v>
          </cell>
        </row>
        <row r="6564">
          <cell r="A6564">
            <v>88401</v>
          </cell>
          <cell r="B6564" t="str">
            <v>MISTURADOR DE ARGAMASSA, EIXO HORIZONTAL, CAPACIDADE DE MISTURA 160 KG , MOTOR ELÉTRICO POTÊNCIA 3 CV - JUROS. AF_06/2014</v>
          </cell>
          <cell r="C6564" t="str">
            <v>H</v>
          </cell>
          <cell r="D6564">
            <v>0.13</v>
          </cell>
        </row>
        <row r="6565">
          <cell r="A6565">
            <v>88402</v>
          </cell>
          <cell r="B6565" t="str">
            <v>MISTURADOR DE ARGAMASSA, EIXO HORIZONTAL, CAPACIDADE DE MISTURA 160 KG , MOTOR ELÉTRICO POTÊNCIA 3 CV - MANUTENÇÃO. AF_06/2014</v>
          </cell>
          <cell r="C6565" t="str">
            <v>H</v>
          </cell>
          <cell r="D6565">
            <v>0.48</v>
          </cell>
        </row>
        <row r="6566">
          <cell r="A6566">
            <v>88403</v>
          </cell>
          <cell r="B6566" t="str">
            <v>MISTURADOR DE ARGAMASSA, EIXO HORIZONTAL, CAPACIDADE DE MISTURA 160 KG , MOTOR ELÉTRICO POTÊNCIA 3 CV - MATERIAIS NA OPERAÇÃO. AF_06/2014</v>
          </cell>
          <cell r="C6566" t="str">
            <v>H</v>
          </cell>
          <cell r="D6566">
            <v>0.7</v>
          </cell>
        </row>
        <row r="6567">
          <cell r="A6567">
            <v>88404</v>
          </cell>
          <cell r="B6567" t="str">
            <v>MISTURADOR DE ARGAMASSA, EIXO HORIZONTAL, CAPACIDADE DE MISTURA 160 KG , MOTOR ELÉTRICO POTÊNCIA 3 CV - CHI DIURNO. AF_06/2014</v>
          </cell>
          <cell r="C6567" t="str">
            <v>CHI</v>
          </cell>
          <cell r="D6567">
            <v>0.72</v>
          </cell>
        </row>
        <row r="6568">
          <cell r="A6568">
            <v>88411</v>
          </cell>
          <cell r="B6568" t="str">
            <v>APLICAÇÃO MANUAL DE FUNDO SELADOR ACRÍLICO EM PANOS COM PRESENÇA DE VÃ OS DE EDIFÍCIOS DE MÚLTIPLOS PAVIMENTOS. AF_06/2014</v>
          </cell>
          <cell r="C6568" t="str">
            <v>M2</v>
          </cell>
          <cell r="D6568">
            <v>1.76</v>
          </cell>
        </row>
        <row r="6569">
          <cell r="A6569">
            <v>88412</v>
          </cell>
          <cell r="B6569" t="str">
            <v>APLICAÇÃO MANUAL DE FUNDO SELADOR ACRÍLICO EM PANOS CEGOS DE FACHADA ( SEM PRESENÇA DE VÃOS) DE EDIFÍCIOS DE MÚLTIPLOS PAVIMENTOS. AF_06/2014</v>
          </cell>
          <cell r="C6569" t="str">
            <v>M2</v>
          </cell>
          <cell r="D6569">
            <v>1.3</v>
          </cell>
        </row>
        <row r="6570">
          <cell r="A6570">
            <v>88413</v>
          </cell>
          <cell r="B6570" t="str">
            <v>APLICAÇÃO MANUAL DE FUNDO SELADOR ACRÍLICO EM SUPERFÍCIES EXTERNAS DE SACADA DE EDIFÍCIOS DE MÚLTIPLOS PAVIMENTOS. AF_06/2014</v>
          </cell>
          <cell r="C6570" t="str">
            <v>M2</v>
          </cell>
          <cell r="D6570">
            <v>2.68</v>
          </cell>
        </row>
        <row r="6571">
          <cell r="A6571">
            <v>88414</v>
          </cell>
          <cell r="B6571" t="str">
            <v>APLICAÇÃO MANUAL DE FUNDO SELADOR ACRÍLICO EM SUPERFÍCIES INTERNAS DA SACADA DE EDIFÍCIOS DE MÚLTIPLOS PAVIMENTOS. AF_06/2014</v>
          </cell>
          <cell r="C6571" t="str">
            <v>M2</v>
          </cell>
          <cell r="D6571">
            <v>2.98</v>
          </cell>
        </row>
        <row r="6572">
          <cell r="A6572">
            <v>88415</v>
          </cell>
          <cell r="B6572" t="str">
            <v>APLICAÇÃO MANUAL DE FUNDO SELADOR ACRÍLICO EM PAREDES EXTERNAS DE CASA S. AF_06/2014</v>
          </cell>
          <cell r="C6572" t="str">
            <v>M2</v>
          </cell>
          <cell r="D6572">
            <v>1.91</v>
          </cell>
        </row>
        <row r="6573">
          <cell r="A6573">
            <v>88416</v>
          </cell>
          <cell r="B6573" t="str">
            <v>APLICAÇÃO MANUAL DE PINTURA COM TINTA TEXTURIZADA ACRÍLICA EM PANOS CO M PRESENÇA DE VÃOS DE EDIFÍCIOS DE MÚLTIPLOS PAVIMENTOS, UMA COR. AF_0 6/2014</v>
          </cell>
          <cell r="C6573" t="str">
            <v>M2</v>
          </cell>
          <cell r="D6573">
            <v>12.69</v>
          </cell>
        </row>
        <row r="6574">
          <cell r="A6574">
            <v>88417</v>
          </cell>
          <cell r="B6574" t="str">
            <v>APLICAÇÃO MANUAL DE PINTURA COM TINTA TEXTURIZADA ACRÍLICA EM PANOS CE GOS DE FACHADA (SEM PRESENÇA DE VÃOS) DE EDIFÍCIOS DE MÚLTIPLOS PAVIME NTOS, UMA COR. AF_06/2014</v>
          </cell>
          <cell r="C6574" t="str">
            <v>M2</v>
          </cell>
          <cell r="D6574">
            <v>11.06</v>
          </cell>
        </row>
        <row r="6575">
          <cell r="A6575">
            <v>88418</v>
          </cell>
          <cell r="B6575" t="str">
            <v>PROJETOR DE ARGAMASSA, CAPACIDADE DE PROJEÇÃO 1,5 M3/H, ALCANCE DE 30 ATÉ 60 M, MOTOR ELÉTRICO POTÊNCIA 7,5 HP - CHP DIURNO. AF_06/2014</v>
          </cell>
          <cell r="C6575" t="str">
            <v>CHP</v>
          </cell>
          <cell r="D6575">
            <v>9.6300000000000008</v>
          </cell>
        </row>
        <row r="6576">
          <cell r="A6576">
            <v>88419</v>
          </cell>
          <cell r="B6576" t="str">
            <v>PROJETOR DE ARGAMASSA, CAPACIDADE DE PROJEÇÃO 1,5 M3/H, ALCANCE DE 30 ATÉ 60 M, MOTOR ELÉTRICO POTÊNCIA 7,5 HP - DEPRECIAÇÃO. AF_06/2014</v>
          </cell>
          <cell r="C6576" t="str">
            <v>H</v>
          </cell>
          <cell r="D6576">
            <v>3.8</v>
          </cell>
        </row>
        <row r="6577">
          <cell r="A6577">
            <v>88420</v>
          </cell>
          <cell r="B6577" t="str">
            <v>APLICAÇÃO MANUAL DE PINTURA COM TINTA TEXTURIZADA ACRÍLICA EM SUPERFÍC IES EXTERNAS DE SACADA DE EDIFÍCIOS DE MÚLTIPLOS PAVIMENTOS, UMA COR. AF_06/2014</v>
          </cell>
          <cell r="C6577" t="str">
            <v>M2</v>
          </cell>
          <cell r="D6577">
            <v>15.97</v>
          </cell>
        </row>
        <row r="6578">
          <cell r="A6578">
            <v>88421</v>
          </cell>
          <cell r="B6578" t="str">
            <v>APLICAÇÃO MANUAL DE PINTURA COM TINTA TEXTURIZADA ACRÍLICA EM SUPERFÍC IES INTERNAS DA SACADA DE EDIFÍCIOS DE MÚLTIPLOS PAVIMENTOS, UMA COR. AF_06/2014</v>
          </cell>
          <cell r="C6578" t="str">
            <v>M2</v>
          </cell>
          <cell r="D6578">
            <v>17</v>
          </cell>
        </row>
        <row r="6579">
          <cell r="A6579">
            <v>88422</v>
          </cell>
          <cell r="B6579" t="str">
            <v>PROJETOR DE ARGAMASSA, CAPACIDADE DE PROJEÇÃO 1,5 M3/H, ALCANCE DE 30 ATÉ 60 M, MOTOR ELÉTRICO POTÊNCIA 7,5 HP - JUROS. AF_06/2014</v>
          </cell>
          <cell r="C6579" t="str">
            <v>H</v>
          </cell>
          <cell r="D6579">
            <v>0.88</v>
          </cell>
        </row>
        <row r="6580">
          <cell r="A6580">
            <v>88423</v>
          </cell>
          <cell r="B6580" t="str">
            <v>APLICAÇÃO MANUAL DE PINTURA COM TINTA TEXTURIZADA ACRÍLICA EM PAREDES EXTERNAS DE CASAS, UMA COR. AF_06/2014</v>
          </cell>
          <cell r="C6580" t="str">
            <v>M2</v>
          </cell>
          <cell r="D6580">
            <v>13.2</v>
          </cell>
        </row>
        <row r="6581">
          <cell r="A6581">
            <v>88424</v>
          </cell>
          <cell r="B6581" t="str">
            <v>APLICAÇÃO MANUAL DE PINTURA COM TINTA TEXTURIZADA ACRÍLICA EM PANOS CO M PRESENÇA DE VÃOS DE EDIFÍCIOS DE MÚLTIPLOS PAVIMENTOS, DUAS CORES. A F_06/2014</v>
          </cell>
          <cell r="C6581" t="str">
            <v>M2</v>
          </cell>
          <cell r="D6581">
            <v>14.92</v>
          </cell>
        </row>
        <row r="6582">
          <cell r="A6582">
            <v>88425</v>
          </cell>
          <cell r="B6582" t="str">
            <v>PROJETOR DE ARGAMASSA, CAPACIDADE DE PROJEÇÃO 1,5 M3/H, ALCANCE DE 30 ATÉ 60 M, MOTOR ELÉTRICO POTÊNCIA 7,5 HP - MANUTENÇÃO. AF_06/2014</v>
          </cell>
          <cell r="C6582" t="str">
            <v>H</v>
          </cell>
          <cell r="D6582">
            <v>3.16</v>
          </cell>
        </row>
        <row r="6583">
          <cell r="A6583">
            <v>88426</v>
          </cell>
          <cell r="B6583" t="str">
            <v>APLICAÇÃO MANUAL DE PINTURA COM TINTA TEXTURIZADA ACRÍLICA EM PANOS CE GOS DE FACHADA (SEM PRESENÇA DE VÃOS) DE EDIFÍCIOS DE MÚLTIPLOS PAVIME NTOS, DUAS CORES. AF_06/2014</v>
          </cell>
          <cell r="C6583" t="str">
            <v>M2</v>
          </cell>
          <cell r="D6583">
            <v>12.11</v>
          </cell>
        </row>
        <row r="6584">
          <cell r="A6584">
            <v>88427</v>
          </cell>
          <cell r="B6584" t="str">
            <v>PROJETOR DE ARGAMASSA, CAPACIDADE DE PROJEÇÃO 1,5 M3/H, ALCANCE DE 30 ATÉ 60 M, MOTOR ELÉTRICO POTÊNCIA 7,5 HP - MATERIAIS NA OPERAÇÃO. AF_0 6/2014</v>
          </cell>
          <cell r="C6584" t="str">
            <v>H</v>
          </cell>
          <cell r="D6584">
            <v>1.77</v>
          </cell>
        </row>
        <row r="6585">
          <cell r="A6585">
            <v>88428</v>
          </cell>
          <cell r="B6585" t="str">
            <v>APLICAÇÃO MANUAL DE PINTURA COM TINTA TEXTURIZADA ACRÍLICA EM SUPERFÍC IES EXTERNAS DE SACADA DE EDIFÍCIOS DE MÚLTIPLOS PAVIMENTOS, DUAS CORE S. AF_06/2014</v>
          </cell>
          <cell r="C6585" t="str">
            <v>M2</v>
          </cell>
          <cell r="D6585">
            <v>20.56</v>
          </cell>
        </row>
        <row r="6586">
          <cell r="A6586">
            <v>88429</v>
          </cell>
          <cell r="B6586" t="str">
            <v>APLICAÇÃO MANUAL DE PINTURA COM TINTA TEXTURIZADA ACRÍLICA EM SUPERFÍC IES INTERNAS DA SACADA DE EDIFÍCIOS DE MÚLTIPLOS PAVIMENTOS, DUAS CORE S. AF_06/2014</v>
          </cell>
          <cell r="C6586" t="str">
            <v>M2</v>
          </cell>
          <cell r="D6586">
            <v>22.37</v>
          </cell>
        </row>
        <row r="6587">
          <cell r="A6587">
            <v>88430</v>
          </cell>
          <cell r="B6587" t="str">
            <v>PROJETOR DE ARGAMASSA, CAPACIDADE DE PROJEÇÃO 1,5 M3/H, ALCANCE DE 30 ATÉ 60 M, MOTOR ELÉTRICO POTÊNCIA 7,5 HP - CHI DIURNO. AF_06/2014</v>
          </cell>
          <cell r="C6587" t="str">
            <v>CHI</v>
          </cell>
          <cell r="D6587">
            <v>4.6900000000000004</v>
          </cell>
        </row>
        <row r="6588">
          <cell r="A6588">
            <v>88431</v>
          </cell>
          <cell r="B6588" t="str">
            <v>APLICAÇÃO MANUAL DE PINTURA COM TINTA TEXTURIZADA ACRÍLICA EM PAREDES EXTERNAS DE CASAS, DUAS CORES. AF_06/2014</v>
          </cell>
          <cell r="C6588" t="str">
            <v>M2</v>
          </cell>
          <cell r="D6588">
            <v>15.8</v>
          </cell>
        </row>
        <row r="6589">
          <cell r="A6589">
            <v>88432</v>
          </cell>
          <cell r="B6589" t="str">
            <v>APLICAÇÃO MANUAL DE PINTURA COM TINTA TEXTURIZADA ACRÍLICA EM MOLDURAS DE EPS, PRÉ-FABRICADOS, OU OUTROS. AF_06/2014</v>
          </cell>
          <cell r="C6589" t="str">
            <v>M2</v>
          </cell>
          <cell r="D6589">
            <v>11.53</v>
          </cell>
        </row>
        <row r="6590">
          <cell r="A6590">
            <v>88433</v>
          </cell>
          <cell r="B6590" t="str">
            <v>PROJETOR DE ARGAMASSA, CAPACIDADE DE PROJEÇÃO 2 M3/H, ALCANCE ATÉ 50 M , MOTOR ELÉTRICO POTÊNCIA 7,5 HP - CHP DIURNO. AF_06/2014</v>
          </cell>
          <cell r="C6590" t="str">
            <v>CHP</v>
          </cell>
          <cell r="D6590">
            <v>12.19</v>
          </cell>
        </row>
        <row r="6591">
          <cell r="A6591">
            <v>88434</v>
          </cell>
          <cell r="B6591" t="str">
            <v>PROJETOR DE ARGAMASSA, CAPACIDADE DE PROJEÇÃO 2 M3/H, ALCANCE ATÉ 50 M , MOTOR ELÉTRICO POTÊNCIA 7,5 HP - DEPRECIAÇÃO. AF_06/2014</v>
          </cell>
          <cell r="C6591" t="str">
            <v>H</v>
          </cell>
          <cell r="D6591">
            <v>5.04</v>
          </cell>
        </row>
        <row r="6592">
          <cell r="A6592">
            <v>88435</v>
          </cell>
          <cell r="B6592" t="str">
            <v>PROJETOR DE ARGAMASSA, CAPACIDADE DE PROJEÇÃO 2 M3/H, ALCANCE ATÉ 50 M , MOTOR ELÉTRICO POTÊNCIA 7,5 HP - JUROS. AF_06/2014</v>
          </cell>
          <cell r="C6592" t="str">
            <v>H</v>
          </cell>
          <cell r="D6592">
            <v>1.17</v>
          </cell>
        </row>
        <row r="6593">
          <cell r="A6593">
            <v>88436</v>
          </cell>
          <cell r="B6593" t="str">
            <v>PROJETOR DE ARGAMASSA, CAPACIDADE DE PROJEÇÃO 2 M3/H, ALCANCE ATÉ 50 M , MOTOR ELÉTRICO POTÊNCIA 7,5 HP - MANUTENÇÃO. AF_06/2014</v>
          </cell>
          <cell r="C6593" t="str">
            <v>H</v>
          </cell>
          <cell r="D6593">
            <v>4.1900000000000004</v>
          </cell>
        </row>
        <row r="6594">
          <cell r="A6594">
            <v>88437</v>
          </cell>
          <cell r="B6594" t="str">
            <v>PROJETOR DE ARGAMASSA, CAPACIDADE DE PROJEÇÃO 2 M3/H, ALCANCE ATÉ 50 M , MOTOR ELÉTRICO POTÊNCIA 7,5 HP - MATERIAIS NA OPERAÇÃO. AF_06/2014</v>
          </cell>
          <cell r="C6594" t="str">
            <v>H</v>
          </cell>
          <cell r="D6594">
            <v>1.77</v>
          </cell>
        </row>
        <row r="6595">
          <cell r="A6595">
            <v>88438</v>
          </cell>
          <cell r="B6595" t="str">
            <v>PROJETOR DE ARGAMASSA, CAPACIDADE DE PROJEÇÃO 2 M3/H, ALCANCE ATÉ 50 M , MOTOR ELÉTRICO POTÊNCIA 7,5 HP - CHI DIURNO. AF_06/2014</v>
          </cell>
          <cell r="C6595" t="str">
            <v>CHI</v>
          </cell>
          <cell r="D6595">
            <v>6.21</v>
          </cell>
        </row>
        <row r="6596">
          <cell r="A6596">
            <v>88441</v>
          </cell>
          <cell r="B6596" t="str">
            <v>JARDINEIRO COM ENCARGOS COMPLEMENTARES</v>
          </cell>
          <cell r="C6596" t="str">
            <v>H</v>
          </cell>
          <cell r="D6596">
            <v>13.95</v>
          </cell>
        </row>
        <row r="6597">
          <cell r="A6597">
            <v>88470</v>
          </cell>
          <cell r="B6597" t="str">
            <v>CONTRAPISO AUTONIVELANTE, APLICADO SOBRE LAJE, NÃO ADERIDO, ESPESSURA 3CM. AF_06/2014</v>
          </cell>
          <cell r="C6597" t="str">
            <v>M2</v>
          </cell>
          <cell r="D6597">
            <v>20.99</v>
          </cell>
        </row>
        <row r="6598">
          <cell r="A6598">
            <v>88471</v>
          </cell>
          <cell r="B6598" t="str">
            <v>CONTRAPISO AUTONIVELANTE, APLICADO SOBRE LAJE, NÃO ADERIDO, ESPESSURA 4CM. AF_06/2014</v>
          </cell>
          <cell r="C6598" t="str">
            <v>M2</v>
          </cell>
          <cell r="D6598">
            <v>25.93</v>
          </cell>
        </row>
        <row r="6599">
          <cell r="A6599">
            <v>88472</v>
          </cell>
          <cell r="B6599" t="str">
            <v>CONTRAPISO AUTONIVELANTE, APLICADO SOBRE LAJE, NÃO ADERIDO, ESPESSURA 5CM. AF_06/2014</v>
          </cell>
          <cell r="C6599" t="str">
            <v>M2</v>
          </cell>
          <cell r="D6599">
            <v>29.8</v>
          </cell>
        </row>
        <row r="6600">
          <cell r="A6600">
            <v>88476</v>
          </cell>
          <cell r="B6600" t="str">
            <v>CONTRAPISO AUTONIVELANTE, APLICADO SOBRE LAJE, ADERIDO, ESPESSURA 2CM. AF_06/2014</v>
          </cell>
          <cell r="C6600" t="str">
            <v>M2</v>
          </cell>
          <cell r="D6600">
            <v>16.79</v>
          </cell>
        </row>
        <row r="6601">
          <cell r="A6601">
            <v>88477</v>
          </cell>
          <cell r="B6601" t="str">
            <v>CONTRAPISO AUTONIVELANTE, APLICADO SOBRE LAJE, ADERIDO, ESPESSURA 3CM. AF_06/2014</v>
          </cell>
          <cell r="C6601" t="str">
            <v>M2</v>
          </cell>
          <cell r="D6601">
            <v>23.1</v>
          </cell>
        </row>
        <row r="6602">
          <cell r="A6602">
            <v>88478</v>
          </cell>
          <cell r="B6602" t="str">
            <v>CONTRAPISO AUTONIVELANTE, APLICADO SOBRE LAJE, ADERIDO, ESPESSURA 4CM. AF_06/2014</v>
          </cell>
          <cell r="C6602" t="str">
            <v>M2</v>
          </cell>
          <cell r="D6602">
            <v>28.21</v>
          </cell>
        </row>
        <row r="6603">
          <cell r="A6603">
            <v>88482</v>
          </cell>
          <cell r="B6603" t="str">
            <v>APLICAÇÃO DE FUNDO SELADOR LÁTEX PVA EM TETO, UMA DEMÃO. AF_06/2014</v>
          </cell>
          <cell r="C6603" t="str">
            <v>M2</v>
          </cell>
          <cell r="D6603">
            <v>2.31</v>
          </cell>
        </row>
        <row r="6604">
          <cell r="A6604">
            <v>88483</v>
          </cell>
          <cell r="B6604" t="str">
            <v>APLICAÇÃO DE FUNDO SELADOR LÁTEX PVA EM PAREDES, UMA DEMÃO. AF_06/2014</v>
          </cell>
          <cell r="C6604" t="str">
            <v>M2</v>
          </cell>
          <cell r="D6604">
            <v>2.11</v>
          </cell>
        </row>
        <row r="6605">
          <cell r="A6605">
            <v>88484</v>
          </cell>
          <cell r="B6605" t="str">
            <v>APLICAÇÃO DE FUNDO SELADOR ACRÍLICO EM TETO, UMA DEMÃO. AF_06/2014</v>
          </cell>
          <cell r="C6605" t="str">
            <v>M2</v>
          </cell>
          <cell r="D6605">
            <v>1.93</v>
          </cell>
        </row>
        <row r="6606">
          <cell r="A6606">
            <v>88485</v>
          </cell>
          <cell r="B6606" t="str">
            <v>APLICAÇÃO DE FUNDO SELADOR ACRÍLICO EM PAREDES, UMA DEMÃO. AF_06/2014</v>
          </cell>
          <cell r="C6606" t="str">
            <v>M2</v>
          </cell>
          <cell r="D6606">
            <v>1.65</v>
          </cell>
        </row>
        <row r="6607">
          <cell r="A6607">
            <v>88486</v>
          </cell>
          <cell r="B6607" t="str">
            <v>APLICAÇÃO MANUAL DE PINTURA COM TINTA LÁTEX PVA EM TETO, DUAS DEMÃOS. AF_06/2014</v>
          </cell>
          <cell r="C6607" t="str">
            <v>M2</v>
          </cell>
          <cell r="D6607">
            <v>8.33</v>
          </cell>
        </row>
        <row r="6608">
          <cell r="A6608">
            <v>88487</v>
          </cell>
          <cell r="B6608" t="str">
            <v>APLICAÇÃO MANUAL DE PINTURA COM TINTA LÁTEX PVA EM PAREDES, DUAS DEMÃO S. AF_06/2014</v>
          </cell>
          <cell r="C6608" t="str">
            <v>M2</v>
          </cell>
          <cell r="D6608">
            <v>7.46</v>
          </cell>
        </row>
        <row r="6609">
          <cell r="A6609">
            <v>88488</v>
          </cell>
          <cell r="B6609" t="str">
            <v>APLICAÇÃO MANUAL DE PINTURA COM TINTA LÁTEX ACRÍLICA EM TETO, DUAS DEM ÃOS. AF_06/2014</v>
          </cell>
          <cell r="C6609" t="str">
            <v>M2</v>
          </cell>
          <cell r="D6609">
            <v>10.69</v>
          </cell>
        </row>
        <row r="6610">
          <cell r="A6610">
            <v>88489</v>
          </cell>
          <cell r="B6610" t="str">
            <v>APLICAÇÃO MANUAL DE PINTURA COM TINTA LÁTEX ACRÍLICA EM PAREDES, DUAS DEMÃOS. AF_06/2014</v>
          </cell>
          <cell r="C6610" t="str">
            <v>M2</v>
          </cell>
          <cell r="D6610">
            <v>9.44</v>
          </cell>
        </row>
        <row r="6611">
          <cell r="A6611">
            <v>88490</v>
          </cell>
          <cell r="B6611" t="str">
            <v>APLICAÇÃO MECÂNICA DE PINTURA COM TINTA LÁTEX PVA EM TETO, DUAS DEMÃOS . AF_06/2014</v>
          </cell>
          <cell r="C6611" t="str">
            <v>M2</v>
          </cell>
          <cell r="D6611">
            <v>7.04</v>
          </cell>
        </row>
        <row r="6612">
          <cell r="A6612">
            <v>88491</v>
          </cell>
          <cell r="B6612" t="str">
            <v>APLICAÇÃO MECÂNICA DE PINTURA COM TINTA LÁTEX PVA EM PAREDES, DUAS DEM ÃOS. AF_06/2014</v>
          </cell>
          <cell r="C6612" t="str">
            <v>M2</v>
          </cell>
          <cell r="D6612">
            <v>6.83</v>
          </cell>
        </row>
        <row r="6613">
          <cell r="A6613">
            <v>88492</v>
          </cell>
          <cell r="B6613" t="str">
            <v>APLICAÇÃO MECÂNICA DE PINTURA COM TINTA LÁTEX ACRÍLICA EM TETO, DUAS D EMÃOS. AF_06/2014</v>
          </cell>
          <cell r="C6613" t="str">
            <v>M2</v>
          </cell>
          <cell r="D6613">
            <v>8.2799999999999994</v>
          </cell>
        </row>
        <row r="6614">
          <cell r="A6614">
            <v>88493</v>
          </cell>
          <cell r="B6614" t="str">
            <v>APLICAÇÃO MECÂNICA DE PINTURA COM TINTA LÁTEX ACRÍLICA EM PAREDES, DUA S DEMÃOS. AF_06/2014</v>
          </cell>
          <cell r="C6614" t="str">
            <v>M2</v>
          </cell>
          <cell r="D6614">
            <v>7.95</v>
          </cell>
        </row>
        <row r="6615">
          <cell r="A6615">
            <v>88494</v>
          </cell>
          <cell r="B6615" t="str">
            <v>APLICAÇÃO E LIXAMENTO DE MASSA LÁTEX EM TETO, UMA DEMÃO. AF_06/2014</v>
          </cell>
          <cell r="C6615" t="str">
            <v>M2</v>
          </cell>
          <cell r="D6615">
            <v>13.79</v>
          </cell>
        </row>
        <row r="6616">
          <cell r="A6616">
            <v>88495</v>
          </cell>
          <cell r="B6616" t="str">
            <v>APLICAÇÃO E LIXAMENTO DE MASSA LÁTEX EM PAREDES, UMA DEMÃO. AF_06/2014</v>
          </cell>
          <cell r="C6616" t="str">
            <v>M2</v>
          </cell>
          <cell r="D6616">
            <v>7.82</v>
          </cell>
        </row>
        <row r="6617">
          <cell r="A6617">
            <v>88496</v>
          </cell>
          <cell r="B6617" t="str">
            <v>APLICAÇÃO E LIXAMENTO DE MASSA LÁTEX EM TETO, DUAS DEMÃOS. AF_06/2014</v>
          </cell>
          <cell r="C6617" t="str">
            <v>M2</v>
          </cell>
          <cell r="D6617">
            <v>18.79</v>
          </cell>
        </row>
        <row r="6618">
          <cell r="A6618">
            <v>88497</v>
          </cell>
          <cell r="B6618" t="str">
            <v>APLICAÇÃO E LIXAMENTO DE MASSA LÁTEX EM PAREDES, DUAS DEMÃOS. AF_06/20 14</v>
          </cell>
          <cell r="C6618" t="str">
            <v>M2</v>
          </cell>
          <cell r="D6618">
            <v>10.81</v>
          </cell>
        </row>
        <row r="6619">
          <cell r="A6619">
            <v>88503</v>
          </cell>
          <cell r="B6619" t="str">
            <v>CAIXA D´ÁGUA EM POLIETILENO, 1000 LITROS, COM ACESSÓRIOS</v>
          </cell>
          <cell r="C6619" t="str">
            <v>UN</v>
          </cell>
          <cell r="D6619">
            <v>658.44</v>
          </cell>
        </row>
        <row r="6620">
          <cell r="A6620">
            <v>88504</v>
          </cell>
          <cell r="B6620" t="str">
            <v>CAIXA D´AGUA EM POLIETILENO, 500 LITROS, COM ACESSÓRIOS</v>
          </cell>
          <cell r="C6620" t="str">
            <v>UN</v>
          </cell>
          <cell r="D6620">
            <v>534.75</v>
          </cell>
        </row>
        <row r="6621">
          <cell r="A6621">
            <v>88543</v>
          </cell>
          <cell r="B6621" t="str">
            <v>ARMACAO SECUNDARIA OU REX COMPLETA PARA TRESLINHAS-FORNECIMENTO E INST ALACAO.</v>
          </cell>
          <cell r="C6621" t="str">
            <v>UN</v>
          </cell>
          <cell r="D6621">
            <v>110.69</v>
          </cell>
        </row>
        <row r="6622">
          <cell r="A6622">
            <v>88544</v>
          </cell>
          <cell r="B6622" t="str">
            <v>ARMACAO SECUNDARIA OU REX COMPLETA PARA DUAS LINHAS-FORNECIMENTO E INS TALACAO.</v>
          </cell>
          <cell r="C6622" t="str">
            <v>UN</v>
          </cell>
          <cell r="D6622">
            <v>71.89</v>
          </cell>
        </row>
        <row r="6623">
          <cell r="A6623">
            <v>88545</v>
          </cell>
          <cell r="B6623" t="str">
            <v>ARMACAO SECUNDARIA OU REX COMPLETA PARA QUATRO LINHAS-FORNECIMENTO E I NSTALACAO.</v>
          </cell>
          <cell r="C6623" t="str">
            <v>UN</v>
          </cell>
          <cell r="D6623">
            <v>126.67</v>
          </cell>
        </row>
        <row r="6624">
          <cell r="A6624">
            <v>88547</v>
          </cell>
          <cell r="B6624" t="str">
            <v>CHAVE DE BOIA AUTOMÁTICA SUPERIOR 10A/250V - FORNECIMENTO E INSTALACAO</v>
          </cell>
          <cell r="C6624" t="str">
            <v>UN</v>
          </cell>
          <cell r="D6624">
            <v>63.95</v>
          </cell>
        </row>
        <row r="6625">
          <cell r="A6625">
            <v>88548</v>
          </cell>
          <cell r="B6625" t="str">
            <v>DRAGAGEM (C/ ESCAVADEIRA DRAG LINE DE ARRASTE 140HP)</v>
          </cell>
          <cell r="C6625" t="str">
            <v>M3</v>
          </cell>
          <cell r="D6625">
            <v>25.18</v>
          </cell>
        </row>
        <row r="6626">
          <cell r="A6626">
            <v>88549</v>
          </cell>
          <cell r="B6626" t="str">
            <v>FORNECIMENTO E ASSENTAMENTO DE BRITA 2-DRENOS E FILTROS   MM</v>
          </cell>
          <cell r="C6626" t="str">
            <v>M3</v>
          </cell>
          <cell r="D6626">
            <v>66.069999999999993</v>
          </cell>
        </row>
        <row r="6627">
          <cell r="A6627">
            <v>88569</v>
          </cell>
          <cell r="B6627" t="str">
            <v>ESPARGIDOR DE ASFALTO PRESSURIZADO COM TANQUE DE 2500 L, REBOCÁVEL COM MOTOR A GASOLINA POTÊNCIA 3,4 HP - DEPRECIAÇÃO. AF_07/2014</v>
          </cell>
          <cell r="C6627" t="str">
            <v>H</v>
          </cell>
          <cell r="D6627">
            <v>3.32</v>
          </cell>
        </row>
        <row r="6628">
          <cell r="A6628">
            <v>88570</v>
          </cell>
          <cell r="B6628" t="str">
            <v>ESPARGIDOR DE ASFALTO PRESSURIZADO COM TANQUE DE 2500 L, REBOCÁVEL COM MOTOR A GASOLINA POTÊNCIA 3,4 HP - JUROS. AF_07/2014</v>
          </cell>
          <cell r="C6628" t="str">
            <v>H</v>
          </cell>
          <cell r="D6628">
            <v>1.37</v>
          </cell>
        </row>
        <row r="6629">
          <cell r="A6629">
            <v>88571</v>
          </cell>
          <cell r="B6629" t="str">
            <v>SABONETEIRA DE SOBREPOR (FIXADA NA PAREDE), TIPO CONCHA, EM ACO INOXID AVEL - FORNECIMENTO E INSTALACAO</v>
          </cell>
          <cell r="C6629" t="str">
            <v>UN</v>
          </cell>
          <cell r="D6629">
            <v>41.13</v>
          </cell>
        </row>
        <row r="6630">
          <cell r="A6630">
            <v>88597</v>
          </cell>
          <cell r="B6630" t="str">
            <v>DESENHISTA DETALHISTA COM ENCARGOS COMPLEMENTARES</v>
          </cell>
          <cell r="C6630" t="str">
            <v>H</v>
          </cell>
          <cell r="D6630">
            <v>15.9</v>
          </cell>
        </row>
        <row r="6631">
          <cell r="A6631">
            <v>88626</v>
          </cell>
          <cell r="B6631" t="str">
            <v>ARGAMASSA TRAÇO 1:0,5:4,5 (CIMENTO, CAL E AREIA MÉDIA), PREPARO MECÂNI CO COM BETONEIRA 400 L. AF_08/2014</v>
          </cell>
          <cell r="C6631" t="str">
            <v>M3</v>
          </cell>
          <cell r="D6631">
            <v>317.56</v>
          </cell>
        </row>
        <row r="6632">
          <cell r="A6632">
            <v>88627</v>
          </cell>
          <cell r="B6632" t="str">
            <v>ARGAMASSA TRAÇO 1:0,5:4,5 (CIMENTO, CAL E AREIA MÉDIA) PARA ASSENTAMEN TO DE ALVENARIA, PREPARO MANUAL. AF_08/2014</v>
          </cell>
          <cell r="C6632" t="str">
            <v>M3</v>
          </cell>
          <cell r="D6632">
            <v>381.97</v>
          </cell>
        </row>
        <row r="6633">
          <cell r="A6633">
            <v>88628</v>
          </cell>
          <cell r="B6633" t="str">
            <v>ARGAMASSA TRAÇO 1:3 (CIMENTO E AREIA MÉDIA), PREPARO MECÂNICO COM BETO NEIRA 400 L. AF_08/2014</v>
          </cell>
          <cell r="C6633" t="str">
            <v>M3</v>
          </cell>
          <cell r="D6633">
            <v>330.95</v>
          </cell>
        </row>
        <row r="6634">
          <cell r="A6634">
            <v>88629</v>
          </cell>
          <cell r="B6634" t="str">
            <v>ARGAMASSA TRAÇO 1:3 (CIMENTO E AREIA MÉDIA), PREPARO MANUAL. AF_08/201 4</v>
          </cell>
          <cell r="C6634" t="str">
            <v>M3</v>
          </cell>
          <cell r="D6634">
            <v>398.86</v>
          </cell>
        </row>
        <row r="6635">
          <cell r="A6635">
            <v>88630</v>
          </cell>
          <cell r="B6635" t="str">
            <v>ARGAMASSA TRAÇO 1:4 (CIMENTO E AREIA MÉDIA), PREPARO MECÂNICO COM BETO NEIRA 400 L. AF_08/2014</v>
          </cell>
          <cell r="C6635" t="str">
            <v>M3</v>
          </cell>
          <cell r="D6635">
            <v>295.39</v>
          </cell>
        </row>
        <row r="6636">
          <cell r="A6636">
            <v>88631</v>
          </cell>
          <cell r="B6636" t="str">
            <v>ARGAMASSA TRAÇO 1:4 (CIMENTO E AREIA MÉDIA), PREPARO MANUAL. AF_08/201 4</v>
          </cell>
          <cell r="C6636" t="str">
            <v>M3</v>
          </cell>
          <cell r="D6636">
            <v>365.57</v>
          </cell>
        </row>
        <row r="6637">
          <cell r="A6637">
            <v>88648</v>
          </cell>
          <cell r="B6637" t="str">
            <v>RODAPÉ CERÂMICO DE 7CM DE ALTURA COM PLACAS TIPO GRÊS DE DIMENSÕES 35X 35CM. AF_06/2014</v>
          </cell>
          <cell r="C6637" t="str">
            <v>M</v>
          </cell>
          <cell r="D6637">
            <v>3.96</v>
          </cell>
        </row>
        <row r="6638">
          <cell r="A6638">
            <v>88649</v>
          </cell>
          <cell r="B6638" t="str">
            <v>RODAPÉ CERÂMICO DE 7CM DE ALTURA COM PLACAS TIPO GRÊS DE DIMENSÕES 45X 45CM. AF_06/2014</v>
          </cell>
          <cell r="C6638" t="str">
            <v>M</v>
          </cell>
          <cell r="D6638">
            <v>4.41</v>
          </cell>
        </row>
        <row r="6639">
          <cell r="A6639">
            <v>88650</v>
          </cell>
          <cell r="B6639" t="str">
            <v>RODAPÉ CERÂMICO DE 7CM DE ALTURA COM PLACAS TIPO GRÊS DE DIMENSÕES 60X 60CM. AF_06/2014</v>
          </cell>
          <cell r="C6639" t="str">
            <v>M</v>
          </cell>
          <cell r="D6639">
            <v>7.97</v>
          </cell>
        </row>
        <row r="6640">
          <cell r="A6640">
            <v>88715</v>
          </cell>
          <cell r="B6640" t="str">
            <v>ARGAMASSA TRAÇO 1:2:9 (CIMENTO, CAL E AREIA MÉDIA) PARA EMBOÇO/MASSA Ú NICA/ASSENTAMENTO DE ALVENARIA DE VEDAÇÃO, PREPARO MECÂNICO COM BETONE IRA 400 L. AF_09/2014</v>
          </cell>
          <cell r="C6640" t="str">
            <v>M3</v>
          </cell>
          <cell r="D6640">
            <v>320.11</v>
          </cell>
        </row>
        <row r="6641">
          <cell r="A6641">
            <v>88786</v>
          </cell>
          <cell r="B6641" t="str">
            <v>REVESTIMENTO CERÂMICO PARA PAREDES EXTERNAS EM PASTILHAS DE PORCELANA 2,5 X 2,5 CM (PLACAS DE 30 X 30 CM), ALINHADAS A PRUMO, APLICADO EM PA NOS COM VÃOS. AF_10/2014</v>
          </cell>
          <cell r="C6641" t="str">
            <v>M2</v>
          </cell>
          <cell r="D6641">
            <v>189.1</v>
          </cell>
        </row>
        <row r="6642">
          <cell r="A6642">
            <v>88787</v>
          </cell>
          <cell r="B6642" t="str">
            <v>REVESTIMENTO CERÂMICO PARA PAREDES EXTERNAS EM PASTILHAS DE PORCELANA 2,5 X 2,5 CM (PLACAS DE 30 X 30 CM), ALINHADAS A PRUMO, APLICADO EM PA NOS SEM VÃOS. AF_10/2014</v>
          </cell>
          <cell r="C6642" t="str">
            <v>M2</v>
          </cell>
          <cell r="D6642">
            <v>174.88</v>
          </cell>
        </row>
        <row r="6643">
          <cell r="A6643">
            <v>88788</v>
          </cell>
          <cell r="B6643" t="str">
            <v>REVESTIMENTO CERÂMICO PARA PAREDES EXTERNAS EM PASTILHAS DE PORCELANA 2,5 X 2,5 CM (PLACAS DE 30 X 30 CM), ALINHADAS A PRUMO, APLICADO EM SU PERFÍCIES EXTERNAS DA SACADA. AF_10/2014</v>
          </cell>
          <cell r="C6643" t="str">
            <v>M2</v>
          </cell>
          <cell r="D6643">
            <v>182.95</v>
          </cell>
        </row>
        <row r="6644">
          <cell r="A6644">
            <v>88789</v>
          </cell>
          <cell r="B6644" t="str">
            <v>REVESTIMENTO CERÂMICO PARA PAREDES EXTERNAS EM PASTILHAS DE PORCELANA 2,5 X 2,5 CM (PLACAS DE 30 X 30 CM), ALINHADAS A PRUMO, APLICADO EM SU PERFÍCIES INTERNAS DA SACADA. AF_10/2014</v>
          </cell>
          <cell r="C6644" t="str">
            <v>M2</v>
          </cell>
          <cell r="D6644">
            <v>218.19</v>
          </cell>
        </row>
        <row r="6645">
          <cell r="A6645">
            <v>88826</v>
          </cell>
          <cell r="B6645" t="str">
            <v>BETONEIRA CAPACIDADE NOMINAL DE 400 L, CAPACIDADE DE MISTURA 310 L, MO TOR ELÉTRICO TRIFÁSICO POTÊNCIA DE 2 HP, SEM CARREGADOR - DEPRECIAÇÃO. AF_10/2014</v>
          </cell>
          <cell r="C6645" t="str">
            <v>H</v>
          </cell>
          <cell r="D6645">
            <v>0.23</v>
          </cell>
        </row>
        <row r="6646">
          <cell r="A6646">
            <v>88827</v>
          </cell>
          <cell r="B6646" t="str">
            <v>BETONEIRA CAPACIDADE NOMINAL DE 400 L, CAPACIDADE DE MISTURA 310 L, MO TOR ELÉTRICO TRIFÁSICO POTÊNCIA DE 2 HP, SEM CARREGADOR - JUROS. AF_10 /2014</v>
          </cell>
          <cell r="C6646" t="str">
            <v>H</v>
          </cell>
          <cell r="D6646">
            <v>0.05</v>
          </cell>
        </row>
        <row r="6647">
          <cell r="A6647">
            <v>88828</v>
          </cell>
          <cell r="B6647" t="str">
            <v>BETONEIRA CAPACIDADE NOMINAL DE 400 L, CAPACIDADE DE MISTURA 310 L, MO TOR ELÉTRICO TRIFÁSICO POTÊNCIA DE 2 HP, SEM CARREGADOR - MANUTENÇÃO. AF_10/2014</v>
          </cell>
          <cell r="C6647" t="str">
            <v>H</v>
          </cell>
          <cell r="D6647">
            <v>0.19</v>
          </cell>
        </row>
        <row r="6648">
          <cell r="A6648">
            <v>88829</v>
          </cell>
          <cell r="B6648" t="str">
            <v>BETONEIRA CAPACIDADE NOMINAL DE 400 L, CAPACIDADE DE MISTURA 310 L, MO TOR ELÉTRICO TRIFÁSICO POTÊNCIA DE 2 HP, SEM CARREGADOR - MATERIAIS NA OPERAÇÃO. AF_10/2014</v>
          </cell>
          <cell r="C6648" t="str">
            <v>H</v>
          </cell>
          <cell r="D6648">
            <v>0.47</v>
          </cell>
        </row>
        <row r="6649">
          <cell r="A6649">
            <v>88830</v>
          </cell>
          <cell r="B6649" t="str">
            <v>BETONEIRA CAPACIDADE NOMINAL DE 400 L, CAPACIDADE DE MISTURA 310 L, MO TOR ELÉTRICO TRIFÁSICO POTÊNCIA DE 2 HP, SEM CARREGADOR - CHP DIURNO. AF_10/2014</v>
          </cell>
          <cell r="C6649" t="str">
            <v>CHP</v>
          </cell>
          <cell r="D6649">
            <v>0.95</v>
          </cell>
        </row>
        <row r="6650">
          <cell r="A6650">
            <v>88831</v>
          </cell>
          <cell r="B6650" t="str">
            <v>BETONEIRA CAPACIDADE NOMINAL DE 400 L, CAPACIDADE DE MISTURA 310 L, MO TOR ELÉTRICO TRIFÁSICO POTÊNCIA DE 2 HP, SEM CARREGADOR - CHI DIURNO. AF_10/2014</v>
          </cell>
          <cell r="C6650" t="str">
            <v>CHI</v>
          </cell>
          <cell r="D6650">
            <v>0.28000000000000003</v>
          </cell>
        </row>
        <row r="6651">
          <cell r="A6651">
            <v>88832</v>
          </cell>
          <cell r="B6651" t="str">
            <v>ESCAVADEIRA HIDRÁULICA SOBRE ESTEIRAS, CAÇAMBA 0,80 M3, PESO OPERACION AL 17,8 T, POTÊNCIA LÍQUIDA 110 HP - DEPRECIAÇÃO. AF_10/2014</v>
          </cell>
          <cell r="C6651" t="str">
            <v>H</v>
          </cell>
          <cell r="D6651">
            <v>25.03</v>
          </cell>
        </row>
        <row r="6652">
          <cell r="A6652">
            <v>88834</v>
          </cell>
          <cell r="B6652" t="str">
            <v>ESCAVADEIRA HIDRÁULICA SOBRE ESTEIRAS, CAÇAMBA 0,80 M3, PESO OPERACION AL 17,8 T, POTÊNCIA LÍQUIDA 110 HP - JUROS. AF_10/2014</v>
          </cell>
          <cell r="C6652" t="str">
            <v>H</v>
          </cell>
          <cell r="D6652">
            <v>5.63</v>
          </cell>
        </row>
        <row r="6653">
          <cell r="A6653">
            <v>88835</v>
          </cell>
          <cell r="B6653" t="str">
            <v>ESCAVADEIRA HIDRÁULICA SOBRE ESTEIRAS, CAÇAMBA 0,80 M3, PESO OPERACION AL 17,8 T, POTÊNCIA LÍQUIDA 110 HP - MANUTENÇÃO. AF_10/2014</v>
          </cell>
          <cell r="C6653" t="str">
            <v>H</v>
          </cell>
          <cell r="D6653">
            <v>35.200000000000003</v>
          </cell>
        </row>
        <row r="6654">
          <cell r="A6654">
            <v>88836</v>
          </cell>
          <cell r="B6654" t="str">
            <v>ESCAVADEIRA HIDRÁULICA SOBRE ESTEIRAS, CAÇAMBA 0,80 M3, PESO OPERACION AL 17,8 T, POTÊNCIA LÍQUIDA 110 HP - MATERIAIS NA OPERAÇÃO. AF_10/2014</v>
          </cell>
          <cell r="C6654" t="str">
            <v>H</v>
          </cell>
          <cell r="D6654">
            <v>56.12</v>
          </cell>
        </row>
        <row r="6655">
          <cell r="A6655">
            <v>88839</v>
          </cell>
          <cell r="B6655" t="str">
            <v>TRATOR DE ESTEIRAS, POTÊNCIA 125 HP, PESO OPERACIONAL 12,9 T, COM LÂMI NA 2,7 M3 - DEPRECIAÇÃO. AF_10/2014</v>
          </cell>
          <cell r="C6655" t="str">
            <v>H</v>
          </cell>
          <cell r="D6655">
            <v>30.42</v>
          </cell>
        </row>
        <row r="6656">
          <cell r="A6656">
            <v>88840</v>
          </cell>
          <cell r="B6656" t="str">
            <v>TRATOR DE ESTEIRAS, POTÊNCIA 125 HP, PESO OPERACIONAL 12,9 T, COM LÂMI NA 2,7 M3 - JUROS. AF_10/2014</v>
          </cell>
          <cell r="C6656" t="str">
            <v>H</v>
          </cell>
          <cell r="D6656">
            <v>6.84</v>
          </cell>
        </row>
        <row r="6657">
          <cell r="A6657">
            <v>88841</v>
          </cell>
          <cell r="B6657" t="str">
            <v>TRATOR DE ESTEIRAS, POTÊNCIA 125 HP, PESO OPERACIONAL 12,9 T, COM LÂMI NA 2,7 M3 - MANUTENÇÃO. AF_10/2014</v>
          </cell>
          <cell r="C6657" t="str">
            <v>H</v>
          </cell>
          <cell r="D6657">
            <v>38.020000000000003</v>
          </cell>
        </row>
        <row r="6658">
          <cell r="A6658">
            <v>88842</v>
          </cell>
          <cell r="B6658" t="str">
            <v>TRATOR DE ESTEIRAS, POTÊNCIA 125 HP, PESO OPERACIONAL 12,9 T, COM LÂMI NA 2,7 M3 - MATERIAIS NA OPERAÇÃO. AF_10/2014</v>
          </cell>
          <cell r="C6658" t="str">
            <v>H</v>
          </cell>
          <cell r="D6658">
            <v>76.53</v>
          </cell>
        </row>
        <row r="6659">
          <cell r="A6659">
            <v>88843</v>
          </cell>
          <cell r="B6659" t="str">
            <v>TRATOR DE ESTEIRAS, POTÊNCIA 125 HP, PESO OPERACIONAL 12,9 T, COM LÂMI NA 2,7 M3 - CHP DIURNO. AF_10/2014</v>
          </cell>
          <cell r="C6659" t="str">
            <v>CHP</v>
          </cell>
          <cell r="D6659">
            <v>167.4</v>
          </cell>
        </row>
        <row r="6660">
          <cell r="A6660">
            <v>88844</v>
          </cell>
          <cell r="B6660" t="str">
            <v>TRATOR DE ESTEIRAS, POTÊNCIA 125 HP, PESO OPERACIONAL 12,9 T, COM LÂMI NA 2,7 M3 - CHI DIURNO. AF_10/2014</v>
          </cell>
          <cell r="C6660" t="str">
            <v>CHI</v>
          </cell>
          <cell r="D6660">
            <v>52.84</v>
          </cell>
        </row>
        <row r="6661">
          <cell r="A6661">
            <v>88847</v>
          </cell>
          <cell r="B6661" t="str">
            <v>USINA DE LAMA ASFÁLTICA, PROD 30 A 50 T/H, SILO DE AGREGADO 7 M3, RESE RVATÓRIOS PARA EMULSÃO E ÁGUA DE 2,3 M3 CADA, MISTURADOR TIPO PUG MILL A SER MONTADO SOBRE CAMINHÃO - DEPRECIAÇÃO. AF_10/2014</v>
          </cell>
          <cell r="C6661" t="str">
            <v>H</v>
          </cell>
          <cell r="D6661">
            <v>19.16</v>
          </cell>
        </row>
        <row r="6662">
          <cell r="A6662">
            <v>88848</v>
          </cell>
          <cell r="B6662" t="str">
            <v>USINA DE LAMA ASFÁLTICA, PROD 30 A 50 T/H, SILO DE AGREGADO 7 M3, RESE RVATÓRIOS PARA EMULSÃO E ÁGUA DE 2,3 M3 CADA, MISTURADOR TIPO PUG MILL A SER MONTADO SOBRE CAMINHÃO - JUROS. AF_10/2014</v>
          </cell>
          <cell r="C6662" t="str">
            <v>H</v>
          </cell>
          <cell r="D6662">
            <v>5.74</v>
          </cell>
        </row>
        <row r="6663">
          <cell r="A6663">
            <v>88853</v>
          </cell>
          <cell r="B6663" t="str">
            <v>MOTOBOMBA CENTRÍFUGA, MOTOR A GASOLINA, POTÊNCIA 5,42 HP, BOCAIS 1 1/2 " X 1", DIÂMETRO ROTOR 143 MM HM/Q = 6 MCA / 16,8 M3/H A 38 MCA / 6,6 M3/H - DEPRECIAÇÃO. AF_06/2014</v>
          </cell>
          <cell r="C6663" t="str">
            <v>H</v>
          </cell>
          <cell r="D6663">
            <v>0.14000000000000001</v>
          </cell>
        </row>
        <row r="6664">
          <cell r="A6664">
            <v>88854</v>
          </cell>
          <cell r="B6664" t="str">
            <v>MOTOBOMBA CENTRÍFUGA, MOTOR A GASOLINA, POTÊNCIA 5,42 HP, BOCAIS 1 1/2 " X 1", DIÂMETRO ROTOR 143 MM HM/Q = 6 MCA / 16,8 M3/H A 38 MCA / 6,6 M3/H - JUROS. AF_06/2014</v>
          </cell>
          <cell r="C6664" t="str">
            <v>H</v>
          </cell>
          <cell r="D6664">
            <v>0.04</v>
          </cell>
        </row>
        <row r="6665">
          <cell r="A6665">
            <v>88855</v>
          </cell>
          <cell r="B6665" t="str">
            <v>GRADE DE DISCO CONTROLE REMOTO REBOCÁVEL, COM 24 DISCOS 24 X 6 MM COM PNEUS PARA TRANSPORTE - DEPRECIAÇÃO. AF_06/2014</v>
          </cell>
          <cell r="C6665" t="str">
            <v>H</v>
          </cell>
          <cell r="D6665">
            <v>2.75</v>
          </cell>
        </row>
        <row r="6666">
          <cell r="A6666">
            <v>88856</v>
          </cell>
          <cell r="B6666" t="str">
            <v>GRADE DE DISCO CONTROLE REMOTO REBOCÁVEL, COM 24 DISCOS 24 X 6 MM COM PNEUS PARA TRANSPORTE - JUROS. AF_06/2014</v>
          </cell>
          <cell r="C6666" t="str">
            <v>H</v>
          </cell>
          <cell r="D6666">
            <v>0.95</v>
          </cell>
        </row>
        <row r="6667">
          <cell r="A6667">
            <v>88857</v>
          </cell>
          <cell r="B6667" t="str">
            <v>RETROESCAVADEIRA SOBRE RODAS COM CARREGADEIRA, TRAÇÃO 4X4, POTÊNCIA LÍ Q. 88 HP, CAÇAMBA CARREG. CAP. MÍN. 1 M3, CAÇAMBA RETRO CAP. 0,26 M3, PESO OPERACIONAL MÍN. 6.674 KG, PROFUNDIDADE ESCAVAÇÃO MÁX. 4,37 M - D EPRECIAÇÃO. AF_06/2014</v>
          </cell>
          <cell r="C6667" t="str">
            <v>H</v>
          </cell>
          <cell r="D6667">
            <v>13.84</v>
          </cell>
        </row>
        <row r="6668">
          <cell r="A6668">
            <v>88858</v>
          </cell>
          <cell r="B6668" t="str">
            <v>RETROESCAVADEIRA SOBRE RODAS COM CARREGADEIRA, TRAÇÃO 4X4, POTÊNCIA LÍ Q. 88 HP, CAÇAMBA CARREG. CAP. MÍN. 1 M3, CAÇAMBA RETRO CAP. 0,26 M3, PESO OPERACIONAL MÍN. 6.674 KG, PROFUNDIDADE ESCAVAÇÃO MÁX. 4,37 M - J UROS. AF_06/2014</v>
          </cell>
          <cell r="C6668" t="str">
            <v>H</v>
          </cell>
          <cell r="D6668">
            <v>3.11</v>
          </cell>
        </row>
        <row r="6669">
          <cell r="A6669">
            <v>88859</v>
          </cell>
          <cell r="B6669" t="str">
            <v>RETROESCAVADEIRA SOBRE RODAS COM CARREGADEIRA, TRAÇÃO 4X2, POTÊNCIA LÍ Q. 79 HP, CAÇAMBA CARREG. CAP. MÍN. 1 M3, CAÇAMBA RETRO CAP. 0,20 M3, PESO OPERACIONAL MÍN. 6.570 KG, PROFUNDIDADE ESCAVAÇÃO MÁX. 4,37 M - D EPRECIAÇÃO. AF_06/2014</v>
          </cell>
          <cell r="C6669" t="str">
            <v>H</v>
          </cell>
          <cell r="D6669">
            <v>12.31</v>
          </cell>
        </row>
        <row r="6670">
          <cell r="A6670">
            <v>88860</v>
          </cell>
          <cell r="B6670" t="str">
            <v>RETROESCAVADEIRA SOBRE RODAS COM CARREGADEIRA, TRAÇÃO 4X2, POTÊNCIA LÍ Q. 79 HP, CAÇAMBA CARREG. CAP. MÍN. 1 M3, CAÇAMBA RETRO CAP. 0,20 M3, PESO OPERACIONAL MÍN. 6.570 KG, PROFUNDIDADE ESCAVAÇÃO MÁX. 4,37 M - J UROS. AF_06/2014</v>
          </cell>
          <cell r="C6670" t="str">
            <v>H</v>
          </cell>
          <cell r="D6670">
            <v>2.77</v>
          </cell>
        </row>
        <row r="6671">
          <cell r="A6671">
            <v>88900</v>
          </cell>
          <cell r="B6671" t="str">
            <v>ESCAVADEIRA HIDRÁULICA SOBRE ESTEIRAS, CAÇAMBA 1,20 M3, PESO OPERACION AL 21 T, POTÊNCIA BRUTA 155 HP - DEPRECIAÇÃO. AF_06/2014</v>
          </cell>
          <cell r="C6671" t="str">
            <v>H</v>
          </cell>
          <cell r="D6671">
            <v>29.19</v>
          </cell>
        </row>
        <row r="6672">
          <cell r="A6672">
            <v>88902</v>
          </cell>
          <cell r="B6672" t="str">
            <v>ESCAVADEIRA HIDRÁULICA SOBRE ESTEIRAS, CAÇAMBA 1,20 M3, PESO OPERACION AL 21 T, POTÊNCIA BRUTA 155 HP - JUROS. AF_06/2014</v>
          </cell>
          <cell r="C6672" t="str">
            <v>H</v>
          </cell>
          <cell r="D6672">
            <v>6.56</v>
          </cell>
        </row>
        <row r="6673">
          <cell r="A6673">
            <v>88903</v>
          </cell>
          <cell r="B6673" t="str">
            <v>ESCAVADEIRA HIDRÁULICA SOBRE ESTEIRAS, CAÇAMBA 1,20 M3, PESO OPERACION AL 21 T, POTÊNCIA BRUTA 155 HP - MANUTENÇÃO. AF_06/2014</v>
          </cell>
          <cell r="C6673" t="str">
            <v>H</v>
          </cell>
          <cell r="D6673">
            <v>41.05</v>
          </cell>
        </row>
        <row r="6674">
          <cell r="A6674">
            <v>88904</v>
          </cell>
          <cell r="B6674" t="str">
            <v>ESCAVADEIRA HIDRÁULICA SOBRE ESTEIRAS, CAÇAMBA 1,20 M3, PESO OPERACION AL 21 T, POTÊNCIA BRUTA 155 HP - MATERIAIS NA OPERAÇÃO. AF_06/2014</v>
          </cell>
          <cell r="C6674" t="str">
            <v>H</v>
          </cell>
          <cell r="D6674">
            <v>79.099999999999994</v>
          </cell>
        </row>
        <row r="6675">
          <cell r="A6675">
            <v>88907</v>
          </cell>
          <cell r="B6675" t="str">
            <v>ESCAVADEIRA HIDRÁULICA SOBRE ESTEIRAS, CAÇAMBA 1,20 M3, PESO OPERACION AL 21 T, POTÊNCIA BRUTA 155 HP - CHP DIURNO. AF_06/2014</v>
          </cell>
          <cell r="C6675" t="str">
            <v>CHP</v>
          </cell>
          <cell r="D6675">
            <v>172.39</v>
          </cell>
        </row>
        <row r="6676">
          <cell r="A6676">
            <v>88908</v>
          </cell>
          <cell r="B6676" t="str">
            <v>ESCAVADEIRA HIDRÁULICA SOBRE ESTEIRAS, CAÇAMBA 1,20 M3, PESO OPERACION AL 21 T, POTÊNCIA BRUTA 155 HP - CHI DIURNO. AF_06/2014</v>
          </cell>
          <cell r="C6676" t="str">
            <v>CHI</v>
          </cell>
          <cell r="D6676">
            <v>52.24</v>
          </cell>
        </row>
        <row r="6677">
          <cell r="A6677">
            <v>89009</v>
          </cell>
          <cell r="B6677" t="str">
            <v>TRATOR DE ESTEIRAS, POTÊNCIA 150 HP, PESO OPERACIONAL 16,7 T, COM RODA MOTRIZ ELEVADA E LÂMINA 3,18 M3 - DEPRECIAÇÃO. AF_06/2014</v>
          </cell>
          <cell r="C6677" t="str">
            <v>H</v>
          </cell>
          <cell r="D6677">
            <v>37.68</v>
          </cell>
        </row>
        <row r="6678">
          <cell r="A6678">
            <v>89010</v>
          </cell>
          <cell r="B6678" t="str">
            <v>TRATOR DE ESTEIRAS, POTÊNCIA 150 HP, PESO OPERACIONAL 16,7 T, COM RODA MOTRIZ ELEVADA E LÂMINA 3,18 M3 - JUROS. AF_06/2014</v>
          </cell>
          <cell r="C6678" t="str">
            <v>H</v>
          </cell>
          <cell r="D6678">
            <v>8.4700000000000006</v>
          </cell>
        </row>
        <row r="6679">
          <cell r="A6679">
            <v>89011</v>
          </cell>
          <cell r="B6679" t="str">
            <v>RETROESCAVADEIRA SOBRE RODAS COM CARREGADEIRA, TRAÇÃO 4X4, POTÊNCIA LÍ Q. 72 HP, CAÇAMBA CARREG. CAP. MÍN. 0,79 M3, CAÇAMBA RETRO CAP. 0,18 M 3, PESO OPERACIONAL MÍN. 7.140 KG, PROFUNDIDADE ESCAVAÇÃO MÁX. 4,50 M - DEPRECIAÇÃO. AF_06/2014</v>
          </cell>
          <cell r="C6679" t="str">
            <v>H</v>
          </cell>
          <cell r="D6679">
            <v>13.35</v>
          </cell>
        </row>
        <row r="6680">
          <cell r="A6680">
            <v>89012</v>
          </cell>
          <cell r="B6680" t="str">
            <v>RETROESCAVADEIRA SOBRE RODAS COM CARREGADEIRA, TRAÇÃO 4X4, POTÊNCIA LÍ Q. 72 HP, CAÇAMBA CARREG. CAP. MÍN. 0,79 M3, CAÇAMBA RETRO CAP. 0,18 M 3, PESO OPERACIONAL MÍN. 7.140 KG, PROFUNDIDADE ESCAVAÇÃO MÁX. 4,50 M - JUROS. AF_06/2014</v>
          </cell>
          <cell r="C6680" t="str">
            <v>H</v>
          </cell>
          <cell r="D6680">
            <v>3</v>
          </cell>
        </row>
        <row r="6681">
          <cell r="A6681">
            <v>89013</v>
          </cell>
          <cell r="B6681" t="str">
            <v>TRATOR DE ESTEIRAS, POTÊNCIA 347 HP, PESO OPERACIONAL 38,5 T, COM LÂMI NA 8,70 M3 - DEPRECIAÇÃO. AF_06/2014</v>
          </cell>
          <cell r="C6681" t="str">
            <v>H</v>
          </cell>
          <cell r="D6681">
            <v>123.42</v>
          </cell>
        </row>
        <row r="6682">
          <cell r="A6682">
            <v>89014</v>
          </cell>
          <cell r="B6682" t="str">
            <v>TRATOR DE ESTEIRAS, POTÊNCIA 347 HP, PESO OPERACIONAL 38,5 T, COM LÂMI NA 8,70 M3 - JUROS. AF_06/2014</v>
          </cell>
          <cell r="C6682" t="str">
            <v>H</v>
          </cell>
          <cell r="D6682">
            <v>27.77</v>
          </cell>
        </row>
        <row r="6683">
          <cell r="A6683">
            <v>89015</v>
          </cell>
          <cell r="B6683" t="str">
            <v>VASSOURA MECÂNICA REBOCÁVEL COM ESCOVA CILÍNDRICA, LARGURA ÚTIL DE VAR RIMENTO DE 2,44 M - DEPRECIAÇÃO. AF_06/2014</v>
          </cell>
          <cell r="C6683" t="str">
            <v>H</v>
          </cell>
          <cell r="D6683">
            <v>2.76</v>
          </cell>
        </row>
        <row r="6684">
          <cell r="A6684">
            <v>89016</v>
          </cell>
          <cell r="B6684" t="str">
            <v>VASSOURA MECÂNICA REBOCÁVEL COM ESCOVA CILÍNDRICA, LARGURA ÚTIL DE VAR RIMENTO DE 2,44 M - JUROS. AF_06/2014</v>
          </cell>
          <cell r="C6684" t="str">
            <v>H</v>
          </cell>
          <cell r="D6684">
            <v>1.01</v>
          </cell>
        </row>
        <row r="6685">
          <cell r="A6685">
            <v>89017</v>
          </cell>
          <cell r="B6685" t="str">
            <v>TRATOR DE ESTEIRAS, POTÊNCIA 170 HP, PESO OPERACIONAL 19 T, CAÇAMBA 5, 2 M3 - DEPRECIAÇÃO. AF_06/2014</v>
          </cell>
          <cell r="C6685" t="str">
            <v>H</v>
          </cell>
          <cell r="D6685">
            <v>37.44</v>
          </cell>
        </row>
        <row r="6686">
          <cell r="A6686">
            <v>89018</v>
          </cell>
          <cell r="B6686" t="str">
            <v>TRATOR DE ESTEIRAS, POTÊNCIA 170 HP, PESO OPERACIONAL 19 T, CAÇAMBA 5, 2 M3 - JUROS. AF_06/2014</v>
          </cell>
          <cell r="C6686" t="str">
            <v>H</v>
          </cell>
          <cell r="D6686">
            <v>8.42</v>
          </cell>
        </row>
        <row r="6687">
          <cell r="A6687">
            <v>89019</v>
          </cell>
          <cell r="B6687" t="str">
            <v>BOMBA SUBMERSÍVEL ELÉTRICA TRIFÁSICA, POTÊNCIA 2,96 HP, Ø ROTOR 144 MM SEMI-ABERTO, BOCAL DE SAÍDA Ø 2, HM/Q = 2 MCA / 38,8 M3/H A 28 MCA / 5 M3/H - DEPRECIAÇÃO. AF_06/2014</v>
          </cell>
          <cell r="C6687" t="str">
            <v>H</v>
          </cell>
          <cell r="D6687">
            <v>0.27</v>
          </cell>
        </row>
        <row r="6688">
          <cell r="A6688">
            <v>89020</v>
          </cell>
          <cell r="B6688" t="str">
            <v>BOMBA SUBMERSÍVEL ELÉTRICA TRIFÁSICA, POTÊNCIA 2,96 HP, Ø ROTOR 144 MM SEMI-ABERTO, BOCAL DE SAÍDA Ø 2, HM/Q = 2 MCA / 38,8 M3/H A 28 MCA / 5 M3/H - JUROS. AF_06/2014</v>
          </cell>
          <cell r="C6688" t="str">
            <v>H</v>
          </cell>
          <cell r="D6688">
            <v>7.0000000000000007E-2</v>
          </cell>
        </row>
        <row r="6689">
          <cell r="A6689">
            <v>89021</v>
          </cell>
          <cell r="B6689" t="str">
            <v>BOMBA SUBMERSÍVEL ELÉTRICA TRIFÁSICA, POTÊNCIA 2,96 HP, Ø ROTOR 144 MM SEMI-ABERTO, BOCAL DE SAÍDA Ø 2, HM/Q = 2 MCA / 38,8 M3/H A 28 MCA / 5 M3/H - CHP DIURNO. AF_06/2014</v>
          </cell>
          <cell r="C6689" t="str">
            <v>CHP</v>
          </cell>
          <cell r="D6689">
            <v>1.4</v>
          </cell>
        </row>
        <row r="6690">
          <cell r="A6690">
            <v>89022</v>
          </cell>
          <cell r="B6690" t="str">
            <v>BOMBA SUBMERSÍVEL ELÉTRICA TRIFÁSICA, POTÊNCIA 2,96 HP, Ø ROTOR 144 MM SEMI-ABERTO, BOCAL DE SAÍDA Ø 2, HM/Q = 2 MCA / 38,8 M3/H A 28 MCA / 5 M3/H - CHI DIURNO. AF_06/2014</v>
          </cell>
          <cell r="C6690" t="str">
            <v>CHI</v>
          </cell>
          <cell r="D6690">
            <v>0.35</v>
          </cell>
        </row>
        <row r="6691">
          <cell r="A6691">
            <v>89023</v>
          </cell>
          <cell r="B6691" t="str">
            <v>TANQUE DE ASFALTO ESTACIONÁRIO COM MAÇARICO, CAPACIDADE 20.000 L - DEP RECIAÇÃO. AF_06/2014</v>
          </cell>
          <cell r="C6691" t="str">
            <v>H</v>
          </cell>
          <cell r="D6691">
            <v>1.79</v>
          </cell>
        </row>
        <row r="6692">
          <cell r="A6692">
            <v>89024</v>
          </cell>
          <cell r="B6692" t="str">
            <v>TANQUE DE ASFALTO ESTACIONÁRIO COM MAÇARICO, CAPACIDADE 20.000 L - JUR OS. AF_06/2014</v>
          </cell>
          <cell r="C6692" t="str">
            <v>H</v>
          </cell>
          <cell r="D6692">
            <v>0.53</v>
          </cell>
        </row>
        <row r="6693">
          <cell r="A6693">
            <v>89025</v>
          </cell>
          <cell r="B6693" t="str">
            <v>TANQUE DE ASFALTO ESTACIONÁRIO COM MAÇARICO, CAPACIDADE 20.000 L - MAN UTENÇÃO. AF_06/2014</v>
          </cell>
          <cell r="C6693" t="str">
            <v>H</v>
          </cell>
          <cell r="D6693">
            <v>1.24</v>
          </cell>
        </row>
        <row r="6694">
          <cell r="A6694">
            <v>89026</v>
          </cell>
          <cell r="B6694" t="str">
            <v>TANQUE DE ASFALTO ESTACIONÁRIO COM MAÇARICO, CAPACIDADE 20.000 L - MAT ERIAIS NA OPERAÇÃO. AF_06/2014</v>
          </cell>
          <cell r="C6694" t="str">
            <v>H</v>
          </cell>
          <cell r="D6694">
            <v>136.59</v>
          </cell>
        </row>
        <row r="6695">
          <cell r="A6695">
            <v>89027</v>
          </cell>
          <cell r="B6695" t="str">
            <v>TANQUE DE ASFALTO ESTACIONÁRIO COM MAÇARICO, CAPACIDADE 20.000 L - CHI DIURNO. AF_06/2014</v>
          </cell>
          <cell r="C6695" t="str">
            <v>CHI</v>
          </cell>
          <cell r="D6695">
            <v>2.33</v>
          </cell>
        </row>
        <row r="6696">
          <cell r="A6696">
            <v>89028</v>
          </cell>
          <cell r="B6696" t="str">
            <v>TANQUE DE ASFALTO ESTACIONÁRIO COM MAÇARICO, CAPACIDADE 20.000 L - CHP DIURNO. AF_06/2014</v>
          </cell>
          <cell r="C6696" t="str">
            <v>CHP</v>
          </cell>
          <cell r="D6696">
            <v>140.16999999999999</v>
          </cell>
        </row>
        <row r="6697">
          <cell r="A6697">
            <v>89029</v>
          </cell>
          <cell r="B6697" t="str">
            <v>TRATOR DE ESTEIRAS, POTÊNCIA 100 HP, PESO OPERACIONAL 9,4 T, COM LÂMIN A 2,19 M3 - DEPRECIAÇÃO. AF_06/2014</v>
          </cell>
          <cell r="C6697" t="str">
            <v>H</v>
          </cell>
          <cell r="D6697">
            <v>29.06</v>
          </cell>
        </row>
        <row r="6698">
          <cell r="A6698">
            <v>89030</v>
          </cell>
          <cell r="B6698" t="str">
            <v>TRATOR DE ESTEIRAS, POTÊNCIA 100 HP, PESO OPERACIONAL 9,4 T, COM LÂMIN A 2,19 M3 - JUROS. AF_06/2014</v>
          </cell>
          <cell r="C6698" t="str">
            <v>H</v>
          </cell>
          <cell r="D6698">
            <v>6.53</v>
          </cell>
        </row>
        <row r="6699">
          <cell r="A6699">
            <v>89031</v>
          </cell>
          <cell r="B6699" t="str">
            <v>TRATOR DE ESTEIRAS, POTÊNCIA 100 HP, PESO OPERACIONAL 9,4 T, COM LÂMIN A 2,19 M3 - CHI DIURNO. AF_06/2014</v>
          </cell>
          <cell r="C6699" t="str">
            <v>CHI</v>
          </cell>
          <cell r="D6699">
            <v>51.18</v>
          </cell>
        </row>
        <row r="6700">
          <cell r="A6700">
            <v>89032</v>
          </cell>
          <cell r="B6700" t="str">
            <v>TRATOR DE ESTEIRAS, POTÊNCIA 100 HP, PESO OPERACIONAL 9,4 T, COM LÂMIN A 2,19 M3 - CHP DIURNO. AF_06/2014</v>
          </cell>
          <cell r="C6700" t="str">
            <v>CHP</v>
          </cell>
          <cell r="D6700">
            <v>148.72999999999999</v>
          </cell>
        </row>
        <row r="6701">
          <cell r="A6701">
            <v>89033</v>
          </cell>
          <cell r="B6701" t="str">
            <v>TRATOR DE PNEUS, POTÊNCIA 85 CV, TRAÇÃO 4X4, PESO COM LASTRO DE 4.675 KG - DEPRECIAÇÃO. AF_06/2014</v>
          </cell>
          <cell r="C6701" t="str">
            <v>H</v>
          </cell>
          <cell r="D6701">
            <v>4.92</v>
          </cell>
        </row>
        <row r="6702">
          <cell r="A6702">
            <v>89034</v>
          </cell>
          <cell r="B6702" t="str">
            <v>TRATOR DE PNEUS, POTÊNCIA 85 CV, TRAÇÃO 4X4, PESO COM LASTRO DE 4.675 KG - JUROS. AF_06/2014</v>
          </cell>
          <cell r="C6702" t="str">
            <v>H</v>
          </cell>
          <cell r="D6702">
            <v>1.66</v>
          </cell>
        </row>
        <row r="6703">
          <cell r="A6703">
            <v>89035</v>
          </cell>
          <cell r="B6703" t="str">
            <v>TRATOR DE PNEUS, POTÊNCIA 85 CV, TRAÇÃO 4X4, PESO COM LASTRO DE 4.675 KG - CHP DIURNO. AF_06/2014</v>
          </cell>
          <cell r="C6703" t="str">
            <v>CHP</v>
          </cell>
          <cell r="D6703">
            <v>70.33</v>
          </cell>
        </row>
        <row r="6704">
          <cell r="A6704">
            <v>89036</v>
          </cell>
          <cell r="B6704" t="str">
            <v>TRATOR DE PNEUS, POTÊNCIA 85 CV, TRAÇÃO 4X4, PESO COM LASTRO DE 4.675 KG - CHI DIURNO. AF_06/2014</v>
          </cell>
          <cell r="C6704" t="str">
            <v>CHI</v>
          </cell>
          <cell r="D6704">
            <v>22.15</v>
          </cell>
        </row>
        <row r="6705">
          <cell r="A6705">
            <v>89043</v>
          </cell>
          <cell r="B6705" t="str">
            <v>(COMPOSIÇÃO REPRESENTATIVA) DO SERVIÇO DE ALVENARIA DE VEDAÇÃO DE BLOC OS VAZADOS DE CERÂMICA DE 9X19X19CM (ESPESSURA 9CM), PARA EDIFICAÇÃO H ABITACIONAL MULTIFAMILIAR (PRÉDIO). AF_11/2014</v>
          </cell>
          <cell r="C6705" t="str">
            <v>M2</v>
          </cell>
          <cell r="D6705">
            <v>56.06</v>
          </cell>
        </row>
        <row r="6706">
          <cell r="A6706">
            <v>89044</v>
          </cell>
          <cell r="B6706" t="str">
            <v>(COMPOSIÇÃO REPRESENTATIVA) DO SERVIÇO DE ALVENARIA DE VEDAÇÃO DE BLOC OS VAZADOS DE CONCRETO DE 9X19X39CM (ESPESSURA 9CM), PARA EDIFICAÇÃO H ABITACIONAL MULTIFAMILIAR (PRÉDIO). AF_11/2014</v>
          </cell>
          <cell r="C6706" t="str">
            <v>M2</v>
          </cell>
          <cell r="D6706">
            <v>43.89</v>
          </cell>
        </row>
        <row r="6707">
          <cell r="A6707">
            <v>89045</v>
          </cell>
          <cell r="B6707" t="str">
            <v>(COMPOSIÇÃO REPRESENTATIVA) DO SERVIÇO DE REVESTIMENTO CERÂMICO PARA A MBIENTES DE ÁREAS MOLHADAS, MEIA PAREDE OU PAREDE INTEIRA, COM PLACAS TIPO GRÊS OU SEMI-GRÊS, DIMENSÕES 20X20 CM, PARA EDIFICAÇÃO HABITACION AL MULTIFAMILIAR (PRÉDIO). AF_11/2014</v>
          </cell>
          <cell r="C6707" t="str">
            <v>M2</v>
          </cell>
          <cell r="D6707">
            <v>49.14</v>
          </cell>
        </row>
        <row r="6708">
          <cell r="A6708">
            <v>89046</v>
          </cell>
          <cell r="B6708" t="str">
            <v>(COMPOSIÇÃO REPRESENTATIVA) DO SERVIÇO DE REVESTIMENTO CERÂMICO PARA P ISO COM PLACAS TIPO GRÉS DE DIMENSÕES 35X35 CM, PARA EDIFICAÇÃO HABITA CIONAL MULTIFAMILIAR (PRÉDIO). AF_11/2014</v>
          </cell>
          <cell r="C6708" t="str">
            <v>M2</v>
          </cell>
          <cell r="D6708">
            <v>28.32</v>
          </cell>
        </row>
        <row r="6709">
          <cell r="A6709">
            <v>89047</v>
          </cell>
          <cell r="B6709" t="str">
            <v>(COMPOSIÇÃO REPRESENTATIVA) DO SERVIÇO DE CONTRAPISO EM ARGAMASSA TRAÇ O 1:4 (CIMENTO E AREIA), PREPARO COM BETONEIRA 400 L, ESPESSURA 4 CM P ARA ÁREAS SECAS E 3 CM PARA ÁREAS MOLHADAS, PARA EDIFICAÇÃO HABITACION AL MULTIFAMILIAR (PRÉDIO). AF_11/2014</v>
          </cell>
          <cell r="C6709" t="str">
            <v>M2</v>
          </cell>
          <cell r="D6709">
            <v>32.6</v>
          </cell>
        </row>
        <row r="6710">
          <cell r="A6710">
            <v>89048</v>
          </cell>
          <cell r="B6710" t="str">
            <v>(COMPOSIÇÃO REPRESENTATIVA) DO SERVIÇO DE EMBOÇO/MASSA ÚNICA, TRAÇO 1: 2:8, PREPARO MECÂNICO, COM BETONEIRA DE 400L, EM PAREDES DE AMBIENTES INTERNOS, COM EXECUÇÃO DE TALISCAS, PARA EDIFICAÇÃO HABITACIONAL MULTI FAMILIAR (PRÉDIO). AF_11/2014</v>
          </cell>
          <cell r="C6710" t="str">
            <v>M2</v>
          </cell>
          <cell r="D6710">
            <v>23.57</v>
          </cell>
        </row>
        <row r="6711">
          <cell r="A6711">
            <v>89049</v>
          </cell>
          <cell r="B6711" t="str">
            <v>(COMPOSIÇÃO REPRESENTATIVA) DO SERVIÇO DE APLICAÇÃO MANUAL DE GESSO DE SEMPENADO (SEM TALISCAS) EM TETO, ESPESSURA 0,5 CM, PARA EDIFICAÇÃO HA BITACIONAL MULTIFAMILIAR (PRÉDIO). AF_11/2014</v>
          </cell>
          <cell r="C6711" t="str">
            <v>M2</v>
          </cell>
          <cell r="D6711">
            <v>15.84</v>
          </cell>
        </row>
        <row r="6712">
          <cell r="A6712">
            <v>89128</v>
          </cell>
          <cell r="B6712" t="str">
            <v>PÁ CARREGADEIRA SOBRE RODAS, POTÊNCIA LÍQUIDA 128 HP, CAPACIDADE DA CA ÇAMBA 1,7 A 2,8 M3, PESO OPERACIONAL 11632 KG - DEPRECIAÇÃO. AF_06/201 4</v>
          </cell>
          <cell r="C6712" t="str">
            <v>H</v>
          </cell>
          <cell r="D6712">
            <v>15.52</v>
          </cell>
        </row>
        <row r="6713">
          <cell r="A6713">
            <v>89129</v>
          </cell>
          <cell r="B6713" t="str">
            <v>PÁ CARREGADEIRA SOBRE RODAS, POTÊNCIA LÍQUIDA 128 HP, CAPACIDADE DA CA ÇAMBA 1,7 A 2,8 M3, PESO OPERACIONAL 11632 KG - JUROS. AF_06/2014</v>
          </cell>
          <cell r="C6713" t="str">
            <v>H</v>
          </cell>
          <cell r="D6713">
            <v>3.49</v>
          </cell>
        </row>
        <row r="6714">
          <cell r="A6714">
            <v>89130</v>
          </cell>
          <cell r="B6714" t="str">
            <v>PÁ CARREGADEIRA SOBRE RODAS, POTÊNCIA 197 HP, CAPACIDADE DA CAÇAMBA 2, 5 A 3,5 M3, PESO OPERACIONAL 18338 KG - DEPRECIAÇÃO. AF_06/2014</v>
          </cell>
          <cell r="C6714" t="str">
            <v>H</v>
          </cell>
          <cell r="D6714">
            <v>21.52</v>
          </cell>
        </row>
        <row r="6715">
          <cell r="A6715">
            <v>89131</v>
          </cell>
          <cell r="B6715" t="str">
            <v>PÁ CARREGADEIRA SOBRE RODAS, POTÊNCIA 197 HP, CAPACIDADE DA CAÇAMBA 2, 5 A 3,5 M3, PESO OPERACIONAL 18338 KG - JUROS. AF_06/2014</v>
          </cell>
          <cell r="C6715" t="str">
            <v>H</v>
          </cell>
          <cell r="D6715">
            <v>4.84</v>
          </cell>
        </row>
        <row r="6716">
          <cell r="A6716">
            <v>89168</v>
          </cell>
          <cell r="B6716" t="str">
            <v>(COMPOSIÇÃO REPRESENTATIVA) DO SERVIÇO DE ALVENARIA DE VEDAÇÃO DE BLOC OS VAZADOS DE CERÂMICA DE 9X19X19CM (ESPESSURA 9CM), PARA EDIFICAÇÃO H ABITACIONAL UNIFAMILIAR (CASA) E EDIFICAÇÃO PÚBLICA PADRÃO. AF_11/2014</v>
          </cell>
          <cell r="C6716" t="str">
            <v>M2</v>
          </cell>
          <cell r="D6716">
            <v>57.7</v>
          </cell>
        </row>
        <row r="6717">
          <cell r="A6717">
            <v>89169</v>
          </cell>
          <cell r="B6717" t="str">
            <v>(COMPOSIÇÃO REPRESENTATIVA) DO SERVIÇO DE ALVENARIA DE VEDAÇÃO DE BLOC OS VAZADOS DE CONCRETO DE 9X19X39CM (ESPESSURA 9CM), PARA EDIFICAÇÃO H ABITACIONAL UNIFAMILIAR (CASA) E EDIFICAÇÃO PÚBLICA PADRÃO. AF_11/2014</v>
          </cell>
          <cell r="C6717" t="str">
            <v>M2</v>
          </cell>
          <cell r="D6717">
            <v>44.56</v>
          </cell>
        </row>
        <row r="6718">
          <cell r="A6718">
            <v>89170</v>
          </cell>
          <cell r="B6718" t="str">
            <v>(COMPOSIÇÃO REPRESENTATIVA) DO SERVIÇO DE REVESTIMENTO CERÂMICO PARA P AREDES INTERNAS, MEIA PAREDE, OU PAREDE INTEIRA, PLACAS GRÊS OU SEMI-G RÊS DE 20X20 CM, PARA EDIFICAÇÕES HABITACIONAIS UNIFAMILIAR (CASAS) E EDIFICAÇÕES PÚBLICAS PADRÃO. AF_11/2014</v>
          </cell>
          <cell r="C6718" t="str">
            <v>M2</v>
          </cell>
          <cell r="D6718">
            <v>47.84</v>
          </cell>
        </row>
        <row r="6719">
          <cell r="A6719">
            <v>89171</v>
          </cell>
          <cell r="B6719" t="str">
            <v>(COMPOSIÇÃO REPRESENTATIVA) DO SERVIÇO DE REVESTIMENTO CERÂMICO PARA P ISO COM PLACAS TIPO GRÉS DE DIMENSÕES 35X35 CM, PARA EDIFICAÇÃO HABITA CIONAL UNIFAMILIAR (CASA) E EDIFICAÇÃO PÚBLICA PADRÃO. AF_11/2014</v>
          </cell>
          <cell r="C6719" t="str">
            <v>M2</v>
          </cell>
          <cell r="D6719">
            <v>26.52</v>
          </cell>
        </row>
        <row r="6720">
          <cell r="A6720">
            <v>89173</v>
          </cell>
          <cell r="B6720" t="str">
            <v>(COMPOSIÇÃO REPRESENTATIVA) DO SERVIÇO DE EMBOÇO/MASSA ÚNICA, APLICADO MANUALMENTE, TRAÇO 1:2:8, EM BETONEIRA DE 400L, PAREDES INTERNAS, COM EXECUÇÃO DE TALISCAS, EDIFICAÇÃO HABITACIONAL UNIFAMILIAR (CASAS) E E DIFICAÇÃO PÚBLICA PADRÃO. AF_12/2014</v>
          </cell>
          <cell r="C6720" t="str">
            <v>M2</v>
          </cell>
          <cell r="D6720">
            <v>23.18</v>
          </cell>
        </row>
        <row r="6721">
          <cell r="A6721">
            <v>89176</v>
          </cell>
          <cell r="B6721" t="str">
            <v>TRANSPORTE HORIZONTAL, SACOS 50 KG, CARRINHO PLATAFORMA, 30M. AF_06/20 14</v>
          </cell>
          <cell r="C6721" t="str">
            <v>T</v>
          </cell>
          <cell r="D6721">
            <v>6.94</v>
          </cell>
        </row>
        <row r="6722">
          <cell r="A6722">
            <v>89177</v>
          </cell>
          <cell r="B6722" t="str">
            <v>TRANSPORTE HORIZONTAL, SACOS 30 KG, CARRINHO PLATAFORMA, 30M. AF_06/20 14</v>
          </cell>
          <cell r="C6722" t="str">
            <v>T</v>
          </cell>
          <cell r="D6722">
            <v>9.7200000000000006</v>
          </cell>
        </row>
        <row r="6723">
          <cell r="A6723">
            <v>89178</v>
          </cell>
          <cell r="B6723" t="str">
            <v>TRANSPORTE HORIZONTAL, SACOS 20 KG, CARRINHO PLATAFORMA, 30M. AF_06/20 14</v>
          </cell>
          <cell r="C6723" t="str">
            <v>T</v>
          </cell>
          <cell r="D6723">
            <v>11.11</v>
          </cell>
        </row>
        <row r="6724">
          <cell r="A6724">
            <v>89179</v>
          </cell>
          <cell r="B6724" t="str">
            <v>TRANSPORTE HORIZONTAL, SACOS 50 KG, CARRINHO PLATAFORMA, 50M. AF_06/20 14</v>
          </cell>
          <cell r="C6724" t="str">
            <v>T</v>
          </cell>
          <cell r="D6724">
            <v>11.11</v>
          </cell>
        </row>
        <row r="6725">
          <cell r="A6725">
            <v>89180</v>
          </cell>
          <cell r="B6725" t="str">
            <v>TRANSPORTE HORIZONTAL, SACOS 30 KG, CARRINHO PLATAFORMA, 50M. AF_06/20 14</v>
          </cell>
          <cell r="C6725" t="str">
            <v>T</v>
          </cell>
          <cell r="D6725">
            <v>12.5</v>
          </cell>
        </row>
        <row r="6726">
          <cell r="A6726">
            <v>89181</v>
          </cell>
          <cell r="B6726" t="str">
            <v>TRANSPORTE HORIZONTAL, SACOS 20 KG, CARRINHO PLATAFORMA, 50M. AF_06/20 14</v>
          </cell>
          <cell r="C6726" t="str">
            <v>T</v>
          </cell>
          <cell r="D6726">
            <v>15.28</v>
          </cell>
        </row>
        <row r="6727">
          <cell r="A6727">
            <v>89182</v>
          </cell>
          <cell r="B6727" t="str">
            <v>TRANSPORTE HORIZONTAL, SACOS 50 KG, CARRINHO PLATAFORMA, 75M. AF_06/20 14</v>
          </cell>
          <cell r="C6727" t="str">
            <v>T</v>
          </cell>
          <cell r="D6727">
            <v>15.28</v>
          </cell>
        </row>
        <row r="6728">
          <cell r="A6728">
            <v>89183</v>
          </cell>
          <cell r="B6728" t="str">
            <v>TRANSPORTE HORIZONTAL, SACOS 30 KG, CARRINHO PLATAFORMA, 75M. AF_06/20 14</v>
          </cell>
          <cell r="C6728" t="str">
            <v>T</v>
          </cell>
          <cell r="D6728">
            <v>16.670000000000002</v>
          </cell>
        </row>
        <row r="6729">
          <cell r="A6729">
            <v>89184</v>
          </cell>
          <cell r="B6729" t="str">
            <v>TRANSPORTE HORIZONTAL, SACOS 20 KG, CARRINHO PLATAFORMA, 75M. AF_06/20 14</v>
          </cell>
          <cell r="C6729" t="str">
            <v>T</v>
          </cell>
          <cell r="D6729">
            <v>19.45</v>
          </cell>
        </row>
        <row r="6730">
          <cell r="A6730">
            <v>89185</v>
          </cell>
          <cell r="B6730" t="str">
            <v>TRANSPORTE HORIZONTAL, SACOS 50 KG, CARRINHO PLATAFORMA, 100M. AF_06/2 014</v>
          </cell>
          <cell r="C6730" t="str">
            <v>T</v>
          </cell>
          <cell r="D6730">
            <v>19.45</v>
          </cell>
        </row>
        <row r="6731">
          <cell r="A6731">
            <v>89186</v>
          </cell>
          <cell r="B6731" t="str">
            <v>TRANSPORTE HORIZONTAL, SACOS 30 KG, CARRINHO PLATAFORMA, 100M. AF_06/2 014</v>
          </cell>
          <cell r="C6731" t="str">
            <v>T</v>
          </cell>
          <cell r="D6731">
            <v>20.84</v>
          </cell>
        </row>
        <row r="6732">
          <cell r="A6732">
            <v>89187</v>
          </cell>
          <cell r="B6732" t="str">
            <v>TRANSPORTE HORIZONTAL, SACOS 20 KG, CARRINHO PLATAFORMA, 100M. AF_06/2 014</v>
          </cell>
          <cell r="C6732" t="str">
            <v>T</v>
          </cell>
          <cell r="D6732">
            <v>23.61</v>
          </cell>
        </row>
        <row r="6733">
          <cell r="A6733">
            <v>89188</v>
          </cell>
          <cell r="B6733" t="str">
            <v>TRANSPORTE HORIZONTAL, LATA DE 18 L, CARRINHO PLATAFORMA, 30M. AF_06/2 014</v>
          </cell>
          <cell r="C6733" t="str">
            <v>18L</v>
          </cell>
          <cell r="D6733">
            <v>0.35</v>
          </cell>
        </row>
        <row r="6734">
          <cell r="A6734">
            <v>89189</v>
          </cell>
          <cell r="B6734" t="str">
            <v>TRANSPORTE HORIZONTAL, LATA DE 18 L, CARRINHO PLATAFORMA, 50M. AF_06/2 014</v>
          </cell>
          <cell r="C6734" t="str">
            <v>18L</v>
          </cell>
          <cell r="D6734">
            <v>0.45</v>
          </cell>
        </row>
        <row r="6735">
          <cell r="A6735">
            <v>89190</v>
          </cell>
          <cell r="B6735" t="str">
            <v>TRANSPORTE HORIZONTAL, LATA DE 18 L, CARRINHO PLATAFORMA, 75M. AF_06/2 014</v>
          </cell>
          <cell r="C6735" t="str">
            <v>18L</v>
          </cell>
          <cell r="D6735">
            <v>0.6</v>
          </cell>
        </row>
        <row r="6736">
          <cell r="A6736">
            <v>89191</v>
          </cell>
          <cell r="B6736" t="str">
            <v>TRANSPORTE HORIZONTAL, LATA DE 18 L, CARRINHO PLATAFORMA, 100M. AF_06/ 2014</v>
          </cell>
          <cell r="C6736" t="str">
            <v>18L</v>
          </cell>
          <cell r="D6736">
            <v>0.72</v>
          </cell>
        </row>
        <row r="6737">
          <cell r="A6737">
            <v>89192</v>
          </cell>
          <cell r="B6737" t="str">
            <v>TRANSPORTE HORIZONTAL, SACOS 50 KG, MANUAL, 30M. AF_06/2014</v>
          </cell>
          <cell r="C6737" t="str">
            <v>T</v>
          </cell>
          <cell r="D6737">
            <v>20.84</v>
          </cell>
        </row>
        <row r="6738">
          <cell r="A6738">
            <v>89193</v>
          </cell>
          <cell r="B6738" t="str">
            <v>TRANSPORTE HORIZONTAL, SACOS 30 KG, MANUAL, 30M. AF_06/2014</v>
          </cell>
          <cell r="C6738" t="str">
            <v>T</v>
          </cell>
          <cell r="D6738">
            <v>34.729999999999997</v>
          </cell>
        </row>
        <row r="6739">
          <cell r="A6739">
            <v>89194</v>
          </cell>
          <cell r="B6739" t="str">
            <v>TRANSPORTE HORIZONTAL, SACOS 20 KG, MANUAL, 30M. AF_06/2014</v>
          </cell>
          <cell r="C6739" t="str">
            <v>T</v>
          </cell>
          <cell r="D6739">
            <v>51.4</v>
          </cell>
        </row>
        <row r="6740">
          <cell r="A6740">
            <v>89195</v>
          </cell>
          <cell r="B6740" t="str">
            <v>TRANSPORTE VERTICAL, SACOS 50 KG, MANUAL, 1 PAVIMENTO. AF_06/2014</v>
          </cell>
          <cell r="C6740" t="str">
            <v>T</v>
          </cell>
          <cell r="D6740">
            <v>8.33</v>
          </cell>
        </row>
        <row r="6741">
          <cell r="A6741">
            <v>89196</v>
          </cell>
          <cell r="B6741" t="str">
            <v>TRANSPORTE VERTICAL, SACOS 30 KG, MANUAL, 1 PAVIMENTO. AF_06/2014</v>
          </cell>
          <cell r="C6741" t="str">
            <v>T</v>
          </cell>
          <cell r="D6741">
            <v>13.89</v>
          </cell>
        </row>
        <row r="6742">
          <cell r="A6742">
            <v>89197</v>
          </cell>
          <cell r="B6742" t="str">
            <v>TRANSPORTE VERTICAL, SACOS 20 KG, MANUAL, 1 PAVIMENTO. AF_06/2014</v>
          </cell>
          <cell r="C6742" t="str">
            <v>T</v>
          </cell>
          <cell r="D6742">
            <v>20.84</v>
          </cell>
        </row>
        <row r="6743">
          <cell r="A6743">
            <v>89198</v>
          </cell>
          <cell r="B6743" t="str">
            <v>ESTACA PRÉ-MOLDADA DE CONCRETO, SEÇÃO QUADRADA, CAPACIDADE DE 25 TONEL ADAS, COMPRIMENTO TOTAL CRAVADO ATÉ 5M, BATE-ESTACAS POR GRAVIDADE SOB RE ROLOS (EXCLUSIVE MOBILIZAÇÃO E DESMOBILIZAÇÃO). AF_03/2016</v>
          </cell>
          <cell r="C6743" t="str">
            <v>M</v>
          </cell>
          <cell r="D6743">
            <v>59.91</v>
          </cell>
        </row>
        <row r="6744">
          <cell r="A6744">
            <v>89199</v>
          </cell>
          <cell r="B6744" t="str">
            <v>ESTACA PRÉ-MOLDADA DE CONCRETO, SEÇÃO QUADRADA, CAPACIDADE DE 50 TONEL ADAS, COMPRIMENTO TOTAL CRAVADO ATÉ 5M, BATE-ESTACAS POR GRAVIDADE SOB RE ROLOS (EXCLUSIVE MOBILIZAÇÃO E DESMOBILIZAÇÃO). AF_03/2016</v>
          </cell>
          <cell r="C6744" t="str">
            <v>M</v>
          </cell>
          <cell r="D6744">
            <v>78.42</v>
          </cell>
        </row>
        <row r="6745">
          <cell r="A6745">
            <v>89200</v>
          </cell>
          <cell r="B6745" t="str">
            <v>ESTACA PRÉ-MOLDADA DE CONCRETO CENTRIFUGADO, SEÇÃO CIRCULAR, CAPACIDAD E DE 100 TONELADAS, COMPRIMENTO TOTAL CRAVADO ATÉ 5M, BATE-ESTACAS POR GRAVIDADE SOBRE ROLOS (EXCLUSIVE MOBILIZAÇÃO E DESMOBILIZAÇÃO). AF_03 /2016</v>
          </cell>
          <cell r="C6745" t="str">
            <v>M</v>
          </cell>
          <cell r="D6745">
            <v>182.07</v>
          </cell>
        </row>
        <row r="6746">
          <cell r="A6746">
            <v>89201</v>
          </cell>
          <cell r="B6746" t="str">
            <v>ESTACA PRÉ-MOLDADA DE CONCRETO, SEÇÃO QUADRADA, CAPACIDADE DE 25 TONEL ADAS, COMPRIMENTO TOTAL CRAVADO ACIMA DE 5M ATÉ 12M, BATE-ESTACAS POR GRAVIDADE SOBRE ROLOS (EXCLUSIVE MOBILIZAÇÃO E DESMOBILIZAÇÃO). AF_03/ 2016</v>
          </cell>
          <cell r="C6746" t="str">
            <v>M</v>
          </cell>
          <cell r="D6746">
            <v>46.07</v>
          </cell>
        </row>
        <row r="6747">
          <cell r="A6747">
            <v>89202</v>
          </cell>
          <cell r="B6747" t="str">
            <v>ESTACA PRÉ-MOLDADA DE CONCRETO, SEÇÃO QUADRADA, CAPACIDADE DE 50 TONEL ADAS, COMPRIMENTO TOTAL CRAVADO ACIMA DE 5M ATÉ 12M, BATE-ESTACAS POR GRAVIDADE SOBRE ROLOS (EXCLUSIVE MOBILIZAÇÃO E DESMOBILIZAÇÃO). AF_03/ 2016</v>
          </cell>
          <cell r="C6747" t="str">
            <v>M</v>
          </cell>
          <cell r="D6747">
            <v>59.3</v>
          </cell>
        </row>
        <row r="6748">
          <cell r="A6748">
            <v>89203</v>
          </cell>
          <cell r="B6748" t="str">
            <v>ESTACA PRÉ-MOLDADA DE CONCRETO CENTRIFUGADO, SEÇÃO CIRCULAR, CAPACIDAD E DE 100 TONELADAS, COMPRIMENTO TOTAL CRAVADO ACIMA DE 5M ATÉ 12M, BAT E-ESTACAS POR GRAVIDADE SOBRE ROLOS (EXCLUSIVE MOBILIZAÇÃO E DESMOBILI ZAÇÃO). AF_03/2016</v>
          </cell>
          <cell r="C6748" t="str">
            <v>M</v>
          </cell>
          <cell r="D6748">
            <v>136.69</v>
          </cell>
        </row>
        <row r="6749">
          <cell r="A6749">
            <v>89204</v>
          </cell>
          <cell r="B6749" t="str">
            <v>ESTACA PRÉ-MOLDADA DE CONCRETO, SEÇÃO QUADRADA, CAPACIDADE DE 25 TONEL ADAS COMPRIMENTO TOTAL CRAVADO ACIMA DE 12M, BATE-ESTACAS POR GRAVIDAD E SOBRE ROLOS (EXCLUSIVE MOBILIZAÇÃO E DESMOBILIZAÇÃO). AF_03/2016</v>
          </cell>
          <cell r="C6749" t="str">
            <v>M</v>
          </cell>
          <cell r="D6749">
            <v>41.26</v>
          </cell>
        </row>
        <row r="6750">
          <cell r="A6750">
            <v>89205</v>
          </cell>
          <cell r="B6750" t="str">
            <v>ESTACA PRÉ-MOLDADA DE CONCRETO, SEÇÃO QUADRADA, CAPACIDADE DE 50 TONEL ADAS, COMPRIMENTO TOTAL CRAVADO ACIMA DE 12M, BATE-ESTACAS POR GRAVIDA DE SOBRE ROLOS (EXCLUSIVE MOBILIZAÇÃO E DESMOBILIZAÇÃO). AF_03/2016</v>
          </cell>
          <cell r="C6750" t="str">
            <v>M</v>
          </cell>
          <cell r="D6750">
            <v>53.68</v>
          </cell>
        </row>
        <row r="6751">
          <cell r="A6751">
            <v>89206</v>
          </cell>
          <cell r="B6751" t="str">
            <v>ESTACA PRÉ-MOLDADA DE CONCRETO CENTRIFUGADO, SEÇÃO CIRCULAR, CAPACIDAD E DE 100 TONELADAS, COMPRIMENTO TOTAL CRAVADO ACIMA DE 12M, BATE-ESTAC AS POR GRAVIDADE SOBRE ROLOS (EXCLUSIVE MOBILIZAÇÃO E DESMOBILIZAÇÃO). AF_03/2016</v>
          </cell>
          <cell r="C6751" t="str">
            <v>M</v>
          </cell>
          <cell r="D6751">
            <v>126.13</v>
          </cell>
        </row>
        <row r="6752">
          <cell r="A6752">
            <v>89210</v>
          </cell>
          <cell r="B6752" t="str">
            <v>ROLO COMPACTADOR VIBRATÓRIO DE UM CILINDRO AÇO LISO, POTÊNCIA 80 HP, P ESO OPERACIONAL MÁXIMO 8,1 T, IMPACTO DINÂMICO 16,15 / 9,5 T, LARGURA DE TRABALHO 1,68 M - DEPRECIAÇÃO. AF_06/2014</v>
          </cell>
          <cell r="C6752" t="str">
            <v>H</v>
          </cell>
          <cell r="D6752">
            <v>14.48</v>
          </cell>
        </row>
        <row r="6753">
          <cell r="A6753">
            <v>89211</v>
          </cell>
          <cell r="B6753" t="str">
            <v>ROLO COMPACTADOR VIBRATÓRIO DE UM CILINDRO AÇO LISO, POTÊNCIA 80 HP, P ESO OPERACIONAL MÁXIMO 8,1 T, IMPACTO DINÂMICO 16,15 / 9,5 T, LARGURA DE TRABALHO 1,68 M - JUROS. AF_06/2014</v>
          </cell>
          <cell r="C6753" t="str">
            <v>H</v>
          </cell>
          <cell r="D6753">
            <v>3.37</v>
          </cell>
        </row>
        <row r="6754">
          <cell r="A6754">
            <v>89212</v>
          </cell>
          <cell r="B6754" t="str">
            <v>BATE-ESTACAS POR GRAVIDADE, POTÊNCIA DE 160 HP, PESO DO MARTELO ATÉ 3 TONELADAS - DEPRECIAÇÃO. AF_11/2014</v>
          </cell>
          <cell r="C6754" t="str">
            <v>H</v>
          </cell>
          <cell r="D6754">
            <v>10.67</v>
          </cell>
        </row>
        <row r="6755">
          <cell r="A6755">
            <v>89213</v>
          </cell>
          <cell r="B6755" t="str">
            <v>BATE-ESTACAS POR GRAVIDADE, POTÊNCIA DE 160 HP, PESO DO MARTELO ATÉ 3 TONELADAS - JUROS. AF_11/2014</v>
          </cell>
          <cell r="C6755" t="str">
            <v>H</v>
          </cell>
          <cell r="D6755">
            <v>4.1399999999999997</v>
          </cell>
        </row>
        <row r="6756">
          <cell r="A6756">
            <v>89214</v>
          </cell>
          <cell r="B6756" t="str">
            <v>BATE-ESTACAS POR GRAVIDADE, POTÊNCIA DE 160 HP, PESO DO MARTELO ATÉ 3 TONELADAS - MANUTENÇÃO. AF_11/2014</v>
          </cell>
          <cell r="C6756" t="str">
            <v>H</v>
          </cell>
          <cell r="D6756">
            <v>12.55</v>
          </cell>
        </row>
        <row r="6757">
          <cell r="A6757">
            <v>89215</v>
          </cell>
          <cell r="B6757" t="str">
            <v>BATE-ESTACAS POR GRAVIDADE, POTÊNCIA DE 160 HP, PESO DO MARTELO ATÉ 3 TONELADAS - MATERIAIS NA OPERAÇÃO. AF_11/2014</v>
          </cell>
          <cell r="C6757" t="str">
            <v>H</v>
          </cell>
          <cell r="D6757">
            <v>89.8</v>
          </cell>
        </row>
        <row r="6758">
          <cell r="A6758">
            <v>89218</v>
          </cell>
          <cell r="B6758" t="str">
            <v>BATE-ESTACAS POR GRAVIDADE, POTÊNCIA DE 160 HP, PESO DO MARTELO ATÉ 3 TONELADAS - CHI DIURNO. AF_11/2014</v>
          </cell>
          <cell r="C6758" t="str">
            <v>CHI</v>
          </cell>
          <cell r="D6758">
            <v>38.76</v>
          </cell>
        </row>
        <row r="6759">
          <cell r="A6759">
            <v>89219</v>
          </cell>
          <cell r="B6759" t="str">
            <v>ROLO COMPACTADOR VIBRATORIO DE UM CILINDRO LISO DE ACO, POTENCIA 80 HP , PESO OPERACIONAL MAXIMO 8,5 T, LARGURA TRABALHO 1,676 M - DEPRECIAÇÃ O. AF_06/2014</v>
          </cell>
          <cell r="C6759" t="str">
            <v>H</v>
          </cell>
          <cell r="D6759">
            <v>15.12</v>
          </cell>
        </row>
        <row r="6760">
          <cell r="A6760">
            <v>89220</v>
          </cell>
          <cell r="B6760" t="str">
            <v>ROLO COMPACTADOR VIBRATORIO DE UM CILINDRO LISO DE ACO, POTENCIA 80 HP , PESO OPERACIONAL MAXIMO 8,5 T, LARGURA TRABALHO 1,676 M - JUROS. AF_ 06/2014</v>
          </cell>
          <cell r="C6760" t="str">
            <v>H</v>
          </cell>
          <cell r="D6760">
            <v>3.52</v>
          </cell>
        </row>
        <row r="6761">
          <cell r="A6761">
            <v>89221</v>
          </cell>
          <cell r="B6761" t="str">
            <v>BETONEIRA CAPACIDADE NOMINAL DE 600 L, CAPACIDADE DE MISTURA 360 L, MO TOR ELÉTRICO TRIFÁSICO POTÊNCIA DE 4 CV, SEM CARREGADOR - DEPRECIAÇÃO. AF_11/2014</v>
          </cell>
          <cell r="C6761" t="str">
            <v>H</v>
          </cell>
          <cell r="D6761">
            <v>0.94</v>
          </cell>
        </row>
        <row r="6762">
          <cell r="A6762">
            <v>89222</v>
          </cell>
          <cell r="B6762" t="str">
            <v>BETONEIRA CAPACIDADE NOMINAL DE 600 L, CAPACIDADE DE MISTURA 360 L, MO TOR ELÉTRICO TRIFÁSICO POTÊNCIA DE 4 CV, SEM CARREGADOR - JUROS. AF_11 /2014</v>
          </cell>
          <cell r="C6762" t="str">
            <v>H</v>
          </cell>
          <cell r="D6762">
            <v>0.22</v>
          </cell>
        </row>
        <row r="6763">
          <cell r="A6763">
            <v>89223</v>
          </cell>
          <cell r="B6763" t="str">
            <v>BETONEIRA CAPACIDADE NOMINAL DE 600 L, CAPACIDADE DE MISTURA 360 L, MO TOR ELÉTRICO TRIFÁSICO POTÊNCIA DE 4 CV, SEM CARREGADOR - MANUTENÇÃO. AF_11/2014</v>
          </cell>
          <cell r="C6763" t="str">
            <v>H</v>
          </cell>
          <cell r="D6763">
            <v>0.78</v>
          </cell>
        </row>
        <row r="6764">
          <cell r="A6764">
            <v>89224</v>
          </cell>
          <cell r="B6764" t="str">
            <v>BETONEIRA CAPACIDADE NOMINAL DE 600 L, CAPACIDADE DE MISTURA 360 L, MO TOR ELÉTRICO TRIFÁSICO POTÊNCIA DE 4 CV, SEM CARREGADOR - MATERIAIS NA OPERAÇÃO. AF_11/2014</v>
          </cell>
          <cell r="C6764" t="str">
            <v>H</v>
          </cell>
          <cell r="D6764">
            <v>0.93</v>
          </cell>
        </row>
        <row r="6765">
          <cell r="A6765">
            <v>89225</v>
          </cell>
          <cell r="B6765" t="str">
            <v>BETONEIRA CAPACIDADE NOMINAL DE 600 L, CAPACIDADE DE MISTURA 360 L, MO TOR ELÉTRICO TRIFÁSICO POTÊNCIA DE 4 CV, SEM CARREGADOR - CHP DIURNO. AF_11/2014</v>
          </cell>
          <cell r="C6765" t="str">
            <v>CHP</v>
          </cell>
          <cell r="D6765">
            <v>2.89</v>
          </cell>
        </row>
        <row r="6766">
          <cell r="A6766">
            <v>89226</v>
          </cell>
          <cell r="B6766" t="str">
            <v>BETONEIRA CAPACIDADE NOMINAL DE 600 L, CAPACIDADE DE MISTURA 360 L, MO TOR ELÉTRICO TRIFÁSICO POTÊNCIA DE 4 CV, SEM CARREGADOR - CHI DIURNO. AF_11/2014</v>
          </cell>
          <cell r="C6766" t="str">
            <v>CHI</v>
          </cell>
          <cell r="D6766">
            <v>1.17</v>
          </cell>
        </row>
        <row r="6767">
          <cell r="A6767">
            <v>89227</v>
          </cell>
          <cell r="B6767" t="str">
            <v>ROLO COMPACTADOR VIBRATORIO DE UM CILINDRO LISO DE ACO, POTENCIA 80 HP , PESO OPERACIONAL MAXIMO 8,5 T, LARGURA TRABALHO 1,676 M - CHI DIURNO . AF_06/2014</v>
          </cell>
          <cell r="C6767" t="str">
            <v>CHI</v>
          </cell>
          <cell r="D6767">
            <v>32.74</v>
          </cell>
        </row>
        <row r="6768">
          <cell r="A6768">
            <v>89228</v>
          </cell>
          <cell r="B6768" t="str">
            <v>MOTONIVELADORA POTÊNCIA BÁSICA LÍQUIDA (PRIMEIRA MARCHA) 125 HP, PESO BRUTO 13032 KG, LARGURA DA LÂMINA DE 3,7 M - DEPRECIAÇÃO. AF_06/2014</v>
          </cell>
          <cell r="C6768" t="str">
            <v>H</v>
          </cell>
          <cell r="D6768">
            <v>26.42</v>
          </cell>
        </row>
        <row r="6769">
          <cell r="A6769">
            <v>89229</v>
          </cell>
          <cell r="B6769" t="str">
            <v>MOTONIVELADORA POTÊNCIA BÁSICA LÍQUIDA (PRIMEIRA MARCHA) 125 HP, PESO BRUTO 13032 KG, LARGURA DA LÂMINA DE 3,7 M - JUROS. AF_06/2014</v>
          </cell>
          <cell r="C6769" t="str">
            <v>H</v>
          </cell>
          <cell r="D6769">
            <v>8.41</v>
          </cell>
        </row>
        <row r="6770">
          <cell r="A6770">
            <v>89230</v>
          </cell>
          <cell r="B6770" t="str">
            <v>FRESADORA DE ASFALTO A FRIO SOBRE RODAS, LARGURA FRESAGEM DE 1,0 M, PO TÊNCIA 208 HP - DEPRECIAÇÃO. AF_11/2014</v>
          </cell>
          <cell r="C6770" t="str">
            <v>H</v>
          </cell>
          <cell r="D6770">
            <v>67.349999999999994</v>
          </cell>
        </row>
        <row r="6771">
          <cell r="A6771">
            <v>89231</v>
          </cell>
          <cell r="B6771" t="str">
            <v>FRESADORA DE ASFALTO A FRIO SOBRE RODAS, LARGURA FRESAGEM DE 1,0 M, PO TÊNCIA 208 HP - JUROS. AF_11/2014</v>
          </cell>
          <cell r="C6771" t="str">
            <v>H</v>
          </cell>
          <cell r="D6771">
            <v>15.15</v>
          </cell>
        </row>
        <row r="6772">
          <cell r="A6772">
            <v>89232</v>
          </cell>
          <cell r="B6772" t="str">
            <v>FRESADORA DE ASFALTO A FRIO SOBRE RODAS, LARGURA FRESAGEM DE 1,0 M, PO TÊNCIA 208 HP - MANUTENÇÃO. AF_11/2014</v>
          </cell>
          <cell r="C6772" t="str">
            <v>H</v>
          </cell>
          <cell r="D6772">
            <v>105.23</v>
          </cell>
        </row>
        <row r="6773">
          <cell r="A6773">
            <v>89233</v>
          </cell>
          <cell r="B6773" t="str">
            <v>FRESADORA DE ASFALTO A FRIO SOBRE RODAS, LARGURA FRESAGEM DE 1,0 M, PO TÊNCIA 208 HP - MATERIAIS NA OPERAÇÃO. AF_11/2014</v>
          </cell>
          <cell r="C6773" t="str">
            <v>H</v>
          </cell>
          <cell r="D6773">
            <v>106.12</v>
          </cell>
        </row>
        <row r="6774">
          <cell r="A6774">
            <v>89234</v>
          </cell>
          <cell r="B6774" t="str">
            <v>FRESADORA DE ASFALTO A FRIO SOBRE RODAS, LARGURA FRESAGEM DE 1,0 M, PO TÊNCIA 208 HP - CHP DIURNO. AF_11/2014</v>
          </cell>
          <cell r="C6774" t="str">
            <v>CHP</v>
          </cell>
          <cell r="D6774">
            <v>309.43</v>
          </cell>
        </row>
        <row r="6775">
          <cell r="A6775">
            <v>89235</v>
          </cell>
          <cell r="B6775" t="str">
            <v>FRESADORA DE ASFALTO A FRIO SOBRE RODAS, LARGURA FRESAGEM DE 1,0 M, PO TÊNCIA 208 HP - CHI DIURNO. AF_11/2014</v>
          </cell>
          <cell r="C6775" t="str">
            <v>CHI</v>
          </cell>
          <cell r="D6775">
            <v>98.07</v>
          </cell>
        </row>
        <row r="6776">
          <cell r="A6776">
            <v>89236</v>
          </cell>
          <cell r="B6776" t="str">
            <v>FRESADORA DE ASFALTO A FRIO SOBRE RODAS, LARGURA FRESAGEM DE 2,0 M, PO TÊNCIA 550 HP - DEPRECIAÇÃO. AF_11/2014</v>
          </cell>
          <cell r="C6776" t="str">
            <v>H</v>
          </cell>
          <cell r="D6776">
            <v>157.33000000000001</v>
          </cell>
        </row>
        <row r="6777">
          <cell r="A6777">
            <v>89237</v>
          </cell>
          <cell r="B6777" t="str">
            <v>FRESADORA DE ASFALTO A FRIO SOBRE RODAS, LARGURA FRESAGEM DE 2,0 M, PO TÊNCIA 550 HP - JUROS. AF_11/2014</v>
          </cell>
          <cell r="C6777" t="str">
            <v>H</v>
          </cell>
          <cell r="D6777">
            <v>35.39</v>
          </cell>
        </row>
        <row r="6778">
          <cell r="A6778">
            <v>89238</v>
          </cell>
          <cell r="B6778" t="str">
            <v>FRESADORA DE ASFALTO A FRIO SOBRE RODAS, LARGURA FRESAGEM DE 2,0 M, PO TÊNCIA 550 HP - MANUTENÇÃO. AF_11/2014</v>
          </cell>
          <cell r="C6778" t="str">
            <v>H</v>
          </cell>
          <cell r="D6778">
            <v>245.82</v>
          </cell>
        </row>
        <row r="6779">
          <cell r="A6779">
            <v>89239</v>
          </cell>
          <cell r="B6779" t="str">
            <v>FRESADORA DE ASFALTO A FRIO SOBRE RODAS, LARGURA FRESAGEM DE 2,0 M, PO TÊNCIA 550 HP - MATERIAIS NA OPERAÇÃO. AF_11/2014</v>
          </cell>
          <cell r="C6779" t="str">
            <v>H</v>
          </cell>
          <cell r="D6779">
            <v>280.64</v>
          </cell>
        </row>
        <row r="6780">
          <cell r="A6780">
            <v>89240</v>
          </cell>
          <cell r="B6780" t="str">
            <v>VIBROACABADORA DE ASFALTO SOBRE ESTEIRAS, LARGURA DE PAVIMENTAÇÃO 1,90 M A 5,30 M, POTÊNCIA 105 HP CAPACIDADE 450 T/H - DEPRECIAÇÃO. AF_11/2 014</v>
          </cell>
          <cell r="C6780" t="str">
            <v>H</v>
          </cell>
          <cell r="D6780">
            <v>45.27</v>
          </cell>
        </row>
        <row r="6781">
          <cell r="A6781">
            <v>89241</v>
          </cell>
          <cell r="B6781" t="str">
            <v>VIBROACABADORA DE ASFALTO SOBRE ESTEIRAS, LARGURA DE PAVIMENTAÇÃO 1,90 M A 5,30 M, POTÊNCIA 105 HP CAPACIDADE 450 T/H - JUROS. AF_11/2014</v>
          </cell>
          <cell r="C6781" t="str">
            <v>H</v>
          </cell>
          <cell r="D6781">
            <v>13.56</v>
          </cell>
        </row>
        <row r="6782">
          <cell r="A6782">
            <v>89242</v>
          </cell>
          <cell r="B6782" t="str">
            <v>FRESADORA DE ASFALTO A FRIO SOBRE RODAS, LARGURA FRESAGEM DE 2,0 M, PO TÊNCIA 550 HP - CHP DIURNO. AF_11/2014</v>
          </cell>
          <cell r="C6782" t="str">
            <v>CHP</v>
          </cell>
          <cell r="D6782">
            <v>734.77</v>
          </cell>
        </row>
        <row r="6783">
          <cell r="A6783">
            <v>89243</v>
          </cell>
          <cell r="B6783" t="str">
            <v>FRESADORA DE ASFALTO A FRIO SOBRE RODAS, LARGURA FRESAGEM DE 2,0 M, PO TÊNCIA 550 HP - CHI DIURNO. AF_11/2014</v>
          </cell>
          <cell r="C6783" t="str">
            <v>CHI</v>
          </cell>
          <cell r="D6783">
            <v>208.29</v>
          </cell>
        </row>
        <row r="6784">
          <cell r="A6784">
            <v>89246</v>
          </cell>
          <cell r="B6784" t="str">
            <v>RECICLADORA DE ASFALTO A FRIO SOBRE RODAS, LARGURA FRESAGEM DE 2,0 M, POTÊNCIA 422 HP - DEPRECIAÇÃO. AF_11/2014</v>
          </cell>
          <cell r="C6784" t="str">
            <v>H</v>
          </cell>
          <cell r="D6784">
            <v>136.71</v>
          </cell>
        </row>
        <row r="6785">
          <cell r="A6785">
            <v>89247</v>
          </cell>
          <cell r="B6785" t="str">
            <v>RECICLADORA DE ASFALTO A FRIO SOBRE RODAS, LARGURA FRESAGEM DE 2,0 M, POTÊNCIA 422 HP - JUROS. AF_11/2014</v>
          </cell>
          <cell r="C6785" t="str">
            <v>H</v>
          </cell>
          <cell r="D6785">
            <v>30.75</v>
          </cell>
        </row>
        <row r="6786">
          <cell r="A6786">
            <v>89248</v>
          </cell>
          <cell r="B6786" t="str">
            <v>RECICLADORA DE ASFALTO A FRIO SOBRE RODAS, LARGURA FRESAGEM DE 2,0 M, POTÊNCIA 422 HP - MANUTENÇÃO. AF_11/2014</v>
          </cell>
          <cell r="C6786" t="str">
            <v>H</v>
          </cell>
          <cell r="D6786">
            <v>213.6</v>
          </cell>
        </row>
        <row r="6787">
          <cell r="A6787">
            <v>89249</v>
          </cell>
          <cell r="B6787" t="str">
            <v>RECICLADORA DE ASFALTO A FRIO SOBRE RODAS, LARGURA FRESAGEM DE 2,0 M, POTÊNCIA 422 HP - MATERIAIS NA OPERAÇÃO. AF_11/2014</v>
          </cell>
          <cell r="C6787" t="str">
            <v>H</v>
          </cell>
          <cell r="D6787">
            <v>215.25</v>
          </cell>
        </row>
        <row r="6788">
          <cell r="A6788">
            <v>89250</v>
          </cell>
          <cell r="B6788" t="str">
            <v>RECICLADORA DE ASFALTO A FRIO SOBRE RODAS, LARGURA FRESAGEM DE 2,0 M, POTÊNCIA 422 HP - CHP DIURNO. AF_11/2014</v>
          </cell>
          <cell r="C6788" t="str">
            <v>CHP</v>
          </cell>
          <cell r="D6788">
            <v>611.9</v>
          </cell>
        </row>
        <row r="6789">
          <cell r="A6789">
            <v>89251</v>
          </cell>
          <cell r="B6789" t="str">
            <v>RECICLADORA DE ASFALTO A FRIO SOBRE RODAS, LARGURA FRESAGEM DE 2,0 M, POTÊNCIA 422 HP - CHI DIURNO. AF_11/2014</v>
          </cell>
          <cell r="C6789" t="str">
            <v>CHI</v>
          </cell>
          <cell r="D6789">
            <v>183.03</v>
          </cell>
        </row>
        <row r="6790">
          <cell r="A6790">
            <v>89253</v>
          </cell>
          <cell r="B6790" t="str">
            <v>VIBROACABADORA DE ASFALTO SOBRE ESTEIRAS, LARGURA DE PAVIMENTAÇÃO 2,13 M A 4,55 M, POTÊNCIA 100 HP, CAPACIDADE 400 T/H - DEPRECIAÇÃO. AF_11/ 2014</v>
          </cell>
          <cell r="C6790" t="str">
            <v>H</v>
          </cell>
          <cell r="D6790">
            <v>37.1</v>
          </cell>
        </row>
        <row r="6791">
          <cell r="A6791">
            <v>89254</v>
          </cell>
          <cell r="B6791" t="str">
            <v>VIBROACABADORA DE ASFALTO SOBRE ESTEIRAS, LARGURA DE PAVIMENTAÇÃO 2,13 M A 4,55 M, POTÊNCIA 100 HP, CAPACIDADE 400 T/H - JUROS. AF_11/2014</v>
          </cell>
          <cell r="C6791" t="str">
            <v>H</v>
          </cell>
          <cell r="D6791">
            <v>11.11</v>
          </cell>
        </row>
        <row r="6792">
          <cell r="A6792">
            <v>89255</v>
          </cell>
          <cell r="B6792" t="str">
            <v>VIBROACABADORA DE ASFALTO SOBRE ESTEIRAS, LARGURA DE PAVIMENTAÇÃO 2,13 M A 4,55 M, POTÊNCIA 100 HP, CAPACIDADE 400 T/H - MANUTENÇÃO. AF_11/2 014</v>
          </cell>
          <cell r="C6792" t="str">
            <v>H</v>
          </cell>
          <cell r="D6792">
            <v>46.19</v>
          </cell>
        </row>
        <row r="6793">
          <cell r="A6793">
            <v>89256</v>
          </cell>
          <cell r="B6793" t="str">
            <v>VIBROACABADORA DE ASFALTO SOBRE ESTEIRAS, LARGURA DE PAVIMENTAÇÃO 2,13 M A 4,55 M, POTÊNCIA 100 HP, CAPACIDADE 400 T/H - MATERIAIS NA OPERAÇ ÃO. AF_11/2014</v>
          </cell>
          <cell r="C6793" t="str">
            <v>H</v>
          </cell>
          <cell r="D6793">
            <v>51.02</v>
          </cell>
        </row>
        <row r="6794">
          <cell r="A6794">
            <v>89257</v>
          </cell>
          <cell r="B6794" t="str">
            <v>VIBROACABADORA DE ASFALTO SOBRE ESTEIRAS, LARGURA DE PAVIMENTAÇÃO 2,13 M A 4,55 M, POTÊNCIA 100 HP CAPACIDADE 400 T/H - CHP DIURNO. AF_11/20 14</v>
          </cell>
          <cell r="C6794" t="str">
            <v>CHP</v>
          </cell>
          <cell r="D6794">
            <v>161</v>
          </cell>
        </row>
        <row r="6795">
          <cell r="A6795">
            <v>89258</v>
          </cell>
          <cell r="B6795" t="str">
            <v>VIBROACABADORA DE ASFALTO SOBRE ESTEIRAS, LARGURA DE PAVIMENTAÇÃO 2,13 M A 4,55 M, POTÊNCIA 100 HP, CAPACIDADE 400 T/H - CHI DIURNO. AF_11/2 014</v>
          </cell>
          <cell r="C6795" t="str">
            <v>CHI</v>
          </cell>
          <cell r="D6795">
            <v>63.78</v>
          </cell>
        </row>
        <row r="6796">
          <cell r="A6796">
            <v>89259</v>
          </cell>
          <cell r="B6796" t="str">
            <v>GUINDAUTO HIDRÁULICO, CAPACIDADE MÁXIMA DE CARGA 6200 KG, MOMENTO MÁXI MO DE CARGA 11,7 TM, ALCANCE MÁXIMO HORIZONTAL 9,70 M, INCLUSIVE CAMIN HÃO TOCO PBT 16.000 KG, POTÊNCIA DE 189 CV - DEPRECIAÇÃO. AF_06/2014</v>
          </cell>
          <cell r="C6796" t="str">
            <v>H</v>
          </cell>
          <cell r="D6796">
            <v>10.88</v>
          </cell>
        </row>
        <row r="6797">
          <cell r="A6797">
            <v>89260</v>
          </cell>
          <cell r="B6797" t="str">
            <v>GUINDAUTO HIDRÁULICO, CAPACIDADE MÁXIMA DE CARGA 6200 KG, MOMENTO MÁXI MO DE CARGA 11,7 TM, ALCANCE MÁXIMO HORIZONTAL 9,70 M, INCLUSIVE CAMIN HÃO TOCO PBT 16.000 KG, POTÊNCIA DE 189 CV - JUROS. AF_06/2014</v>
          </cell>
          <cell r="C6797" t="str">
            <v>H</v>
          </cell>
          <cell r="D6797">
            <v>2.77</v>
          </cell>
        </row>
        <row r="6798">
          <cell r="A6798">
            <v>89262</v>
          </cell>
          <cell r="B6798" t="str">
            <v>GUINDAUTO HIDRÁULICO, CAPACIDADE MÁXIMA DE CARGA 6200 KG, MOMENTO MÁXI MO DE CARGA 11,7 TM, ALCANCE MÁXIMO HORIZONTAL 9,70 M, INCLUSIVE CAMIN HÃO TOCO PBT 16.000 KG, POTÊNCIA DE 189 CV - MANUTENÇÃO. AF_06/2014</v>
          </cell>
          <cell r="C6798" t="str">
            <v>H</v>
          </cell>
          <cell r="D6798">
            <v>13.6</v>
          </cell>
        </row>
        <row r="6799">
          <cell r="A6799">
            <v>89263</v>
          </cell>
          <cell r="B6799" t="str">
            <v>DEMOLICAO DE ESTRUTURA METALICA SEM REMOCAO</v>
          </cell>
          <cell r="C6799" t="str">
            <v>M2</v>
          </cell>
          <cell r="D6799">
            <v>25.94</v>
          </cell>
        </row>
        <row r="6800">
          <cell r="A6800">
            <v>89264</v>
          </cell>
          <cell r="B6800" t="str">
            <v>CAMINHÃO TOCO, PBT 16.000 KG, CARGA ÚTIL MÁX. 10.685 KG, DIST. ENTRE E IXOS 4,8 M, POTÊNCIA 189 CV, INCLUSIVE CARROCERIA FIXA ABERTA DE MADEI RA P/ TRANSPORTE GERAL DE CARGA SECA, DIMEN. APROX. 2,5 X 7,00 X 0,50 M - DEPRECIAÇÃO. AF_06/2014</v>
          </cell>
          <cell r="C6800" t="str">
            <v>H</v>
          </cell>
          <cell r="D6800">
            <v>8.76</v>
          </cell>
        </row>
        <row r="6801">
          <cell r="A6801">
            <v>89265</v>
          </cell>
          <cell r="B6801" t="str">
            <v>CAMINHÃO TOCO, PBT 16.000 KG, CARGA ÚTIL MÁX. 10.685 KG, DIST. ENTRE E IXOS 4,8 M, POTÊNCIA 189 CV, INCLUSIVE CARROCERIA FIXA ABERTA DE MADEI RA P/ TRANSPORTE GERAL DE CARGA SECA, DIMEN. APROX. 2,5 X 7,00 X 0,50 M - JUROS. AF_06/2014</v>
          </cell>
          <cell r="C6801" t="str">
            <v>H</v>
          </cell>
          <cell r="D6801">
            <v>2.23</v>
          </cell>
        </row>
        <row r="6802">
          <cell r="A6802">
            <v>89266</v>
          </cell>
          <cell r="B6802" t="str">
            <v>CAMINHÃO TOCO, PBT 16.000 KG, CARGA ÚTIL MÁX. 10.685 KG, DIST. ENTRE E IXOS 4,8 M, POTÊNCIA 189 CV, INCLUSIVE CARROCERIA FIXA ABERTA DE MADEI RA P/ TRANSPORTE GERAL DE CARGA SECA, DIMEN. APROX. 2,5 X 7,00 X 0,50 M - IMPOSTOS E SEGUROS. AF_06/2014</v>
          </cell>
          <cell r="C6802" t="str">
            <v>H</v>
          </cell>
          <cell r="D6802">
            <v>0.46</v>
          </cell>
        </row>
        <row r="6803">
          <cell r="A6803">
            <v>89267</v>
          </cell>
          <cell r="B6803" t="str">
            <v>GUINDASTE HIDRÁULICO AUTOPROPELIDO, COM LANÇA TELESCÓPICA 28,80 M, CAP ACIDADE MÁXIMA 30 T, POTÊNCIA 97 KW, TRAÇÃO 4 X 4 - DEPRECIAÇÃO. AF_11 /2014</v>
          </cell>
          <cell r="C6803" t="str">
            <v>H</v>
          </cell>
          <cell r="D6803">
            <v>25.77</v>
          </cell>
        </row>
        <row r="6804">
          <cell r="A6804">
            <v>89268</v>
          </cell>
          <cell r="B6804" t="str">
            <v>GUINDASTE HIDRÁULICO AUTOPROPELIDO, COM LANÇA TELESCÓPICA 28,80 M, CAP ACIDADE MÁXIMA 30 T, POTÊNCIA 97 KW, TRAÇÃO 4 X 4 - JUROS. AF_11/2014</v>
          </cell>
          <cell r="C6804" t="str">
            <v>H</v>
          </cell>
          <cell r="D6804">
            <v>6.6</v>
          </cell>
        </row>
        <row r="6805">
          <cell r="A6805">
            <v>89269</v>
          </cell>
          <cell r="B6805" t="str">
            <v>GUINDASTE HIDRÁULICO AUTOPROPELIDO, COM LANÇA TELESCÓPICA 28,80 M, CAP ACIDADE MÁXIMA 30 T, POTÊNCIA 97 KW, TRAÇÃO 4 X 4 - IMPOSTOS E SEGUROS . AF_11/2014</v>
          </cell>
          <cell r="C6805" t="str">
            <v>H</v>
          </cell>
          <cell r="D6805">
            <v>1.35</v>
          </cell>
        </row>
        <row r="6806">
          <cell r="A6806">
            <v>89270</v>
          </cell>
          <cell r="B6806" t="str">
            <v>GUINDASTE HIDRÁULICO AUTOPROPELIDO, COM LANÇA TELESCÓPICA 28,80 M, CAP ACIDADE MÁXIMA 30 T, POTÊNCIA 97 KW, TRAÇÃO 4 X 4 - MANUTENÇÃO. AF_11/ 2014</v>
          </cell>
          <cell r="C6806" t="str">
            <v>H</v>
          </cell>
          <cell r="D6806">
            <v>32.33</v>
          </cell>
        </row>
        <row r="6807">
          <cell r="A6807">
            <v>89271</v>
          </cell>
          <cell r="B6807" t="str">
            <v>GUINDASTE HIDRÁULICO AUTOPROPELIDO, COM LANÇA TELESCÓPICA 28,80 M, CAP ACIDADE MÁXIMA 30 T, POTÊNCIA 97 KW, TRAÇÃO 4 X 4 - MATERIAIS NA OPERA ÇÃO. AF_11/2014</v>
          </cell>
          <cell r="C6807" t="str">
            <v>H</v>
          </cell>
          <cell r="D6807">
            <v>49.76</v>
          </cell>
        </row>
        <row r="6808">
          <cell r="A6808">
            <v>89272</v>
          </cell>
          <cell r="B6808" t="str">
            <v>GUINDASTE HIDRÁULICO AUTOPROPELIDO, COM LANÇA TELESCÓPICA 28,80 M, CAP ACIDADE MÁXIMA 30 T, POTÊNCIA 97 KW, TRAÇÃO 4 X 4 - CHP DIURNO. AF_11/ 2014</v>
          </cell>
          <cell r="C6808" t="str">
            <v>CHP</v>
          </cell>
          <cell r="D6808">
            <v>134.33000000000001</v>
          </cell>
        </row>
        <row r="6809">
          <cell r="A6809">
            <v>89273</v>
          </cell>
          <cell r="B6809" t="str">
            <v>GUINDASTE HIDRÁULICO AUTOPROPELIDO, COM LANÇA TELESCÓPICA 28,80 M, CAP ACIDADE MÁXIMA 30 T, POTÊNCIA 97 KW, TRAÇÃO 4 X 4 - CHI DIURNO. AF_11/ 2014</v>
          </cell>
          <cell r="C6809" t="str">
            <v>CHI</v>
          </cell>
          <cell r="D6809">
            <v>52.24</v>
          </cell>
        </row>
        <row r="6810">
          <cell r="A6810">
            <v>89274</v>
          </cell>
          <cell r="B6810" t="str">
            <v>BETONEIRA CAPACIDADE NOMINAL DE 600 L, CAPACIDADE DE MISTURA 440 L, MO TOR A DIESEL POTÊNCIA 10 HP, COM CARREGADOR - DEPRECIAÇÃO. AF_11/2014</v>
          </cell>
          <cell r="C6810" t="str">
            <v>H</v>
          </cell>
          <cell r="D6810">
            <v>1.1499999999999999</v>
          </cell>
        </row>
        <row r="6811">
          <cell r="A6811">
            <v>89275</v>
          </cell>
          <cell r="B6811" t="str">
            <v>BETONEIRA CAPACIDADE NOMINAL DE 600 L, CAPACIDADE DE MISTURA 440 L, MO TOR A DIESEL POTÊNCIA 10 HP, COM CARREGADOR - JUROS. AF_11/2014</v>
          </cell>
          <cell r="C6811" t="str">
            <v>H</v>
          </cell>
          <cell r="D6811">
            <v>0.26</v>
          </cell>
        </row>
        <row r="6812">
          <cell r="A6812">
            <v>89276</v>
          </cell>
          <cell r="B6812" t="str">
            <v>BETONEIRA CAPACIDADE NOMINAL DE 600 L, CAPACIDADE DE MISTURA 440 L, MO TOR A DIESEL POTÊNCIA 10 HP, COM CARREGADOR - MANUTENÇÃO. AF_11/2014</v>
          </cell>
          <cell r="C6812" t="str">
            <v>H</v>
          </cell>
          <cell r="D6812">
            <v>0.95</v>
          </cell>
        </row>
        <row r="6813">
          <cell r="A6813">
            <v>89277</v>
          </cell>
          <cell r="B6813" t="str">
            <v>BETONEIRA CAPACIDADE NOMINAL DE 600 L, CAPACIDADE DE MISTURA 440 L, MO TOR A DIESEL POTÊNCIA 10 HP, COM CARREGADOR - MATERIAIS NA OPERAÇÃO. A F_11/2014</v>
          </cell>
          <cell r="C6813" t="str">
            <v>H</v>
          </cell>
          <cell r="D6813">
            <v>5.09</v>
          </cell>
        </row>
        <row r="6814">
          <cell r="A6814">
            <v>89278</v>
          </cell>
          <cell r="B6814" t="str">
            <v>BETONEIRA CAPACIDADE NOMINAL DE 600 L, CAPACIDADE DE MISTURA 440 L, MO TOR A DIESEL POTÊNCIA 10 HP, COM CARREGADOR - CHP DIURNO. AF_11/2014</v>
          </cell>
          <cell r="C6814" t="str">
            <v>CHP</v>
          </cell>
          <cell r="D6814">
            <v>7.47</v>
          </cell>
        </row>
        <row r="6815">
          <cell r="A6815">
            <v>89279</v>
          </cell>
          <cell r="B6815" t="str">
            <v>BETONEIRA CAPACIDADE NOMINAL DE 600 L, CAPACIDADE DE MISTURA 440 L, MO TOR A DIESEL POTÊNCIA 10 HP, COM CARREGADOR - CHI DIURNO. AF_11/2014</v>
          </cell>
          <cell r="C6815" t="str">
            <v>CHI</v>
          </cell>
          <cell r="D6815">
            <v>1.42</v>
          </cell>
        </row>
        <row r="6816">
          <cell r="A6816">
            <v>89280</v>
          </cell>
          <cell r="B6816" t="str">
            <v>ROLO COMPACTADOR VIBRATÓRIO TANDEM AÇO LISO, POTÊNCIA 58 HP, PESO SEM/ COM LASTRO 6,5 / 9,4 T, LARGURA DE TRABALHO 1,2 M - DEPRECIAÇÃO. AF_06 /2014</v>
          </cell>
          <cell r="C6816" t="str">
            <v>H</v>
          </cell>
          <cell r="D6816">
            <v>17.78</v>
          </cell>
        </row>
        <row r="6817">
          <cell r="A6817">
            <v>89281</v>
          </cell>
          <cell r="B6817" t="str">
            <v>ROLO COMPACTADOR VIBRATÓRIO TANDEM AÇO LISO, POTÊNCIA 58 HP, PESO SEM/ COM LASTRO 6,5 / 9,4 T, LARGURA DE TRABALHO 1,2 M - JUROS. AF_06/2014</v>
          </cell>
          <cell r="C6817" t="str">
            <v>H</v>
          </cell>
          <cell r="D6817">
            <v>4.1399999999999997</v>
          </cell>
        </row>
        <row r="6818">
          <cell r="A6818">
            <v>89282</v>
          </cell>
          <cell r="B6818" t="str">
            <v>ALVENARIA ESTRUTURAL DE BLOCOS CERÂMICOS 14X19X39, (ESPESSURA DE 14 CM ), PARA PAREDES COM ÁREA LÍQUIDA MENOR QUE 6M², SEM VÃOS, UTILIZANDO P ALHETA E ARGAMASSA DE ASSENTAMENTO COM PREPARO EM BETONEIRA. AF_12/201 4</v>
          </cell>
          <cell r="C6818" t="str">
            <v>M2</v>
          </cell>
          <cell r="D6818">
            <v>44.67</v>
          </cell>
        </row>
        <row r="6819">
          <cell r="A6819">
            <v>89283</v>
          </cell>
          <cell r="B6819" t="str">
            <v>ALVENARIA ESTRUTURAL DE BLOCOS CERÂMICOS 14X19X39, (ESPESSURA DE 14 CM ), PARA PAREDES COM ÁREA LÍQUIDA MENOR QUE 6M², SEM VÃOS, UTILIZANDO P ALHETA E ARGAMASSA DE ASSENTAMENTO COM PREPARO MANUAL. AF_12/2014</v>
          </cell>
          <cell r="C6819" t="str">
            <v>M2</v>
          </cell>
          <cell r="D6819">
            <v>46.39</v>
          </cell>
        </row>
        <row r="6820">
          <cell r="A6820">
            <v>89284</v>
          </cell>
          <cell r="B6820" t="str">
            <v>ALVENARIA ESTRUTURAL DE BLOCOS CERÂMICOS 14X19X39, (ESPESSURA DE 14 CM ), PARA PAREDES COM ÁREA LÍQUIDA MAIOR OU IGUAL QUE 6M², SEM VÃOS, UTI LIZANDO PALHETA E ARGAMASSA DE ASSENTAMENTO COM PREPARO EM BETONEIRA. AF_12/2014</v>
          </cell>
          <cell r="C6820" t="str">
            <v>M2</v>
          </cell>
          <cell r="D6820">
            <v>40.79</v>
          </cell>
        </row>
        <row r="6821">
          <cell r="A6821">
            <v>89285</v>
          </cell>
          <cell r="B6821" t="str">
            <v>ALVENARIA ESTRUTURAL DE BLOCOS CERÂMICOS 14X19X39, (ESPESSURA DE 14 CM ), PARA PAREDES COM ÁREA LÍQUIDA MAIOR OU IGUAL QUE 6M², SEM VÃOS, UTI LIZANDO PALHETA E ARGAMASSA DE ASSENTAMENTO COM PREPARO MANUAL. AF_12/ 2014</v>
          </cell>
          <cell r="C6821" t="str">
            <v>M2</v>
          </cell>
          <cell r="D6821">
            <v>42.51</v>
          </cell>
        </row>
        <row r="6822">
          <cell r="A6822">
            <v>89286</v>
          </cell>
          <cell r="B6822" t="str">
            <v>ALVENARIA ESTRUTURAL DE BLOCOS CERÂMICOS 14X19X39, (ESPESSURA DE 14 CM ), PARA PAREDES COM ÁREA LÍQUIDA MENOR QUE 6M², COM VÃOS, UTILIZANDO P ALHETA E ARGAMASSA DE ASSENTAMENTO COM PREPARO EM BETONEIRA. AF_12/201 4</v>
          </cell>
          <cell r="C6822" t="str">
            <v>M2</v>
          </cell>
          <cell r="D6822">
            <v>48.4</v>
          </cell>
        </row>
        <row r="6823">
          <cell r="A6823">
            <v>89287</v>
          </cell>
          <cell r="B6823" t="str">
            <v>ALVENARIA ESTRUTURAL DE BLOCOS CERÂMICOS 14X19X39, (ESPESSURA DE 14 CM ), PARA PAREDES COM ÁREA LÍQUIDA MENOR QUE 6M², COM VÃOS, UTILIZANDO P ALHETA E ARGAMASSA DE ASSENTAMENTO COM PREPARO MANUAL. AF_12/2014</v>
          </cell>
          <cell r="C6823" t="str">
            <v>M2</v>
          </cell>
          <cell r="D6823">
            <v>50.12</v>
          </cell>
        </row>
        <row r="6824">
          <cell r="A6824">
            <v>89288</v>
          </cell>
          <cell r="B6824" t="str">
            <v>ALVENARIA ESTRUTURAL DE BLOCOS CERÂMICOS 14X19X39, (ESPESSURA DE 14 CM ), PARA PAREDES COM ÁREA LÍQUIDA MAIOR OU IGUAL A 6M², COM VÃOS, UTILI ZANDO PALHETA E ARGAMASSA DE ASSENTAMENTO COM PREPARO EM BETONEIRA. AF _12/2014</v>
          </cell>
          <cell r="C6824" t="str">
            <v>M2</v>
          </cell>
          <cell r="D6824">
            <v>43.03</v>
          </cell>
        </row>
        <row r="6825">
          <cell r="A6825">
            <v>89289</v>
          </cell>
          <cell r="B6825" t="str">
            <v>ALVENARIA ESTRUTURAL DE BLOCOS CERÂMICOS 14X19X39, (ESPESSURA DE 14 CM ), PARA PAREDES COM ÁREA LÍQUIDA MAIOR OU IGUAL A 6M², COM VÃOS, UTILI ZANDO PALHETA E ARGAMASSA DE ASSENTAMENTO COM PREPARO MANUAL. AF_12/20 14</v>
          </cell>
          <cell r="C6825" t="str">
            <v>M2</v>
          </cell>
          <cell r="D6825">
            <v>44.74</v>
          </cell>
        </row>
        <row r="6826">
          <cell r="A6826">
            <v>89290</v>
          </cell>
          <cell r="B6826" t="str">
            <v>ALVENARIA ESTRUTURAL DE BLOCOS CERÂMICOS 14X19X29, (ESPESSURA DE 14 CM ), PARA PAREDES COM ÁREA LÍQUIDA MENOR QUE 6M², SEM VÃOS, UTILIZANDO P ALHETA E ARGAMASSA DE ASSENTAMENTO COM PREPARO EM BETONEIRA. AF_12/201 4</v>
          </cell>
          <cell r="C6826" t="str">
            <v>M2</v>
          </cell>
          <cell r="D6826">
            <v>52.02</v>
          </cell>
        </row>
        <row r="6827">
          <cell r="A6827">
            <v>89291</v>
          </cell>
          <cell r="B6827" t="str">
            <v>ALVENARIA ESTRUTURAL DE BLOCOS CERÂMICOS 14X19X29, (ESPESSURA DE 14 CM ), PARA PAREDES COM ÁREA LÍQUIDA MENOR QUE 6M², SEM VÃOS, UTILIZANDO P ALHETA E ARGAMASSA DE ASSENTAMENTO COM PREPARO MANUAL. AF_12/2014</v>
          </cell>
          <cell r="C6827" t="str">
            <v>M2</v>
          </cell>
          <cell r="D6827">
            <v>53.93</v>
          </cell>
        </row>
        <row r="6828">
          <cell r="A6828">
            <v>89292</v>
          </cell>
          <cell r="B6828" t="str">
            <v>ALVENARIA ESTRUTURAL DE BLOCOS CERÂMICOS 14X19X29, (ESPESSURA DE 14 CM ), PARA PAREDES COM ÁREA LÍQUIDA MAIOR OU IGUAL A 6M², SEM VÃOS, UTILI ZANDO PALHETA E ARGAMASSA DE ASSENTAMENTO COM PREPARO EM BETONEIRA. AF _12/2014</v>
          </cell>
          <cell r="C6828" t="str">
            <v>M2</v>
          </cell>
          <cell r="D6828">
            <v>48.19</v>
          </cell>
        </row>
        <row r="6829">
          <cell r="A6829">
            <v>89293</v>
          </cell>
          <cell r="B6829" t="str">
            <v>ALVENARIA ESTRUTURAL DE BLOCOS CERÂMICOS 14X19X29, (ESPESSURA DE 14 CM ), PARA PAREDES COM ÁREA LÍQUIDA MAIOR OU IGUAL A 6M2, SEM VÃOS, UTILI ZANDO PALHETA E ARGAMASSA DE ASSENTAMENTO COM PREPARO MANUAL. AF_12/20 14</v>
          </cell>
          <cell r="C6829" t="str">
            <v>M2</v>
          </cell>
          <cell r="D6829">
            <v>50.1</v>
          </cell>
        </row>
        <row r="6830">
          <cell r="A6830">
            <v>89294</v>
          </cell>
          <cell r="B6830" t="str">
            <v>ALVENARIA ESTRUTURAL DE BLOCOS CERÂMICOS 14X19X29, (ESPESSURA DE 14 CM ), PARA PAREDES COM ÁREA LÍQUIDA MENOR QUE 6M², COM VÃOS, UTILIZANDO P ALHETA E ARGAMASSA DE ASSENTAMENTO COM PREPARO EM BETONEIRA. AF_12/201 4</v>
          </cell>
          <cell r="C6830" t="str">
            <v>M2</v>
          </cell>
          <cell r="D6830">
            <v>57.06</v>
          </cell>
        </row>
        <row r="6831">
          <cell r="A6831">
            <v>89295</v>
          </cell>
          <cell r="B6831" t="str">
            <v>ALVENARIA ESTRUTURAL DE BLOCOS CERÂMICOS 14X19X29, (ESPESSURA DE 14 CM ), PARA PAREDES COM ÁREA LÍQUIDA MENOR QUE 6M², COM VÃOS, UTILIZANDO P ALHETA E ARGAMASSA DE ASSENTAMENTO COM PREPARO MANUAL. AF_12/2014</v>
          </cell>
          <cell r="C6831" t="str">
            <v>M2</v>
          </cell>
          <cell r="D6831">
            <v>58.96</v>
          </cell>
        </row>
        <row r="6832">
          <cell r="A6832">
            <v>89296</v>
          </cell>
          <cell r="B6832" t="str">
            <v>ALVENARIA ESTRUTURAL DE BLOCOS CERÂMICOS 14X19X29, (ESPESSURA DE 14 CM ), PARA PAREDES COM ÁREA LÍQUIDA MAIOR OU IGUAL A 6M², COM VÃOS, UTILI ZANDO PALHETA E ARGAMASSA DE ASSENTAMENTO COM PREPARO EM BETONEIRA. AF _12/2014</v>
          </cell>
          <cell r="C6832" t="str">
            <v>M2</v>
          </cell>
          <cell r="D6832">
            <v>51.1</v>
          </cell>
        </row>
        <row r="6833">
          <cell r="A6833">
            <v>89297</v>
          </cell>
          <cell r="B6833" t="str">
            <v>ALVENARIA ESTRUTURAL DE BLOCOS CERÂMICOS 14X19X29, (ESPESSURA DE 14 CM ), PARA PAREDES COM ÁREA LÍQUIDA MAIOR OU IGUAL A 6M², COM VÃOS, UTILI ZANDO PALHETA E ARGAMASSA DE ASSENTAMENTO COM PREPARO MANUAL. AF_12/20 14</v>
          </cell>
          <cell r="C6833" t="str">
            <v>M2</v>
          </cell>
          <cell r="D6833">
            <v>53</v>
          </cell>
        </row>
        <row r="6834">
          <cell r="A6834">
            <v>89298</v>
          </cell>
          <cell r="B6834" t="str">
            <v>ALVENARIA ESTRUTURAL DE BLOCOS CERÂMICOS 14X19X39, (ESPESSURA DE 14 CM ), PARA PAREDES COM ÁREA LÍQUIDA MENOR QUE 6M², SEM VÃOS, UTILIZANDO C OLHER DE PEDREIRO E ARGAMASSA DE ASSENTAMENTO COM PREPARO EM BETONEIRA . AF_12/2014</v>
          </cell>
          <cell r="C6834" t="str">
            <v>M2</v>
          </cell>
          <cell r="D6834">
            <v>53.07</v>
          </cell>
        </row>
        <row r="6835">
          <cell r="A6835">
            <v>89299</v>
          </cell>
          <cell r="B6835" t="str">
            <v>ALVENARIA ESTRUTURAL DE BLOCOS CERÂMICOS 14X19X39, (ESPESSURA DE 14 CM ), PARA PAREDES COM ÁREA LÍQUIDA MENOR QUE 6M², SEM VÃOS, UTILIZANDO C OLHER DE PEDREIRO E ARGAMASSA DE ASSENTAMENTO COM PREPARO MANUAL. AF_1 2/2014</v>
          </cell>
          <cell r="C6835" t="str">
            <v>M2</v>
          </cell>
          <cell r="D6835">
            <v>55.5</v>
          </cell>
        </row>
        <row r="6836">
          <cell r="A6836">
            <v>89300</v>
          </cell>
          <cell r="B6836" t="str">
            <v>ALVENARIA ESTRUTURAL DE BLOCOS CERÂMICOS 14X19X39, (ESPESSURA DE 14 CM ), PARA PAREDES COM ÁREA LÍQUIDA MAIOR OU IGUAL A 6M², SEM VÃOS, UTILI ZANDO COLHER DE PEDREIRO E ARGAMASSA DE ASSENTAMENTO COM PREPARO EM BE TONEIRA. AF_12/2014</v>
          </cell>
          <cell r="C6836" t="str">
            <v>M2</v>
          </cell>
          <cell r="D6836">
            <v>49.19</v>
          </cell>
        </row>
        <row r="6837">
          <cell r="A6837">
            <v>89301</v>
          </cell>
          <cell r="B6837" t="str">
            <v>ALVENARIA ESTRUTURAL DE BLOCOS CERÂMICOS 14X19X39, (ESPESSURA DE 14 CM ), PARA PAREDES COM ÁREA LÍQUIDA MAIOR OU IGUAL A 6M², SEM VÃOS, UTILI ZANDO COLHER DE PEDREIRO E ARGAMASSA DE ASSENTAMENTO COM PREPARO MANUA L. AF_12/2014</v>
          </cell>
          <cell r="C6837" t="str">
            <v>M2</v>
          </cell>
          <cell r="D6837">
            <v>51.62</v>
          </cell>
        </row>
        <row r="6838">
          <cell r="A6838">
            <v>89302</v>
          </cell>
          <cell r="B6838" t="str">
            <v>ALVENARIA ESTRUTURAL DE BLOCOS CERÂMICOS 14X19X39, (ESPESSURA DE 14 CM ), PARA PAREDES COM ÁREA LÍQUIDA MENOR QUE 6M², COM VÃOS, UTILIZANDO C OLHER DE PEDREIRO E ARGAMASSA DE ASSENTAMENTO COM PREPARO EM BETONEIRA . AF_12/2014</v>
          </cell>
          <cell r="C6838" t="str">
            <v>M2</v>
          </cell>
          <cell r="D6838">
            <v>59.35</v>
          </cell>
        </row>
        <row r="6839">
          <cell r="A6839">
            <v>89303</v>
          </cell>
          <cell r="B6839" t="str">
            <v>ALVENARIA ESTRUTURAL DE BLOCOS CERÂMICOS 14X19X39, (ESPESSURA DE 14 CM ), PARA PAREDES COM ÁREA LÍQUIDA MENOR QUE 6M², COM VÃOS, UTILIZANDO C OLHER DE PEDREIRO E ARGAMASSA DE ASSENTAMENTO COM PREPARO MANUAL. AF_1 2/2014</v>
          </cell>
          <cell r="C6839" t="str">
            <v>M2</v>
          </cell>
          <cell r="D6839">
            <v>61.78</v>
          </cell>
        </row>
        <row r="6840">
          <cell r="A6840">
            <v>89304</v>
          </cell>
          <cell r="B6840" t="str">
            <v>ALVENARIA ESTRUTURAL DE BLOCOS CERÂMICOS 14X19X39, (ESPESSURA DE 14 CM ), PARA PAREDES COM ÁREA LÍQUIDA MAIOR OU IGUAL A 6M², COM VÃOS, UTILI ZANDO COLHER DE PEDREIRO E ARGAMASSA DE ASSENTAMENTO COM PREPARO EM BE TONEIRA. AF_12/2014</v>
          </cell>
          <cell r="C6840" t="str">
            <v>M2</v>
          </cell>
          <cell r="D6840">
            <v>53.01</v>
          </cell>
        </row>
        <row r="6841">
          <cell r="A6841">
            <v>89305</v>
          </cell>
          <cell r="B6841" t="str">
            <v>ALVENARIA ESTRUTURAL DE BLOCOS CERÂMICOS 14X19X39, (ESPESSURA DE 14 CM ), PARA PAREDES COM ÁREA LÍQUIDA MAIOR OU IGUAL A 6M², COM VÃOS, UTILI ZANDO COLHER DE PEDREIRO E ARGAMASSA DE ASSENTAMENTO COM PREPARO MANUA L. AF_12/2014</v>
          </cell>
          <cell r="C6841" t="str">
            <v>M2</v>
          </cell>
          <cell r="D6841">
            <v>55.44</v>
          </cell>
        </row>
        <row r="6842">
          <cell r="A6842">
            <v>89306</v>
          </cell>
          <cell r="B6842" t="str">
            <v>ALVENARIA ESTRUTURAL DE BLOCOS CERÂMICOS 14X19X29, (ESPESSURA DE 14 CM ), PARA PAREDES COM ÁREA LÍQUIDA MENOR QUE 6M², SEM VÃOS, UTILIZANDO C OLHER DE PEDREIRO E ARGAMASSA DE ASSENTAMENTO COM PREPARO EM BETONEIRA . AF_12/2014</v>
          </cell>
          <cell r="C6842" t="str">
            <v>M2</v>
          </cell>
          <cell r="D6842">
            <v>60.6</v>
          </cell>
        </row>
        <row r="6843">
          <cell r="A6843">
            <v>89307</v>
          </cell>
          <cell r="B6843" t="str">
            <v>ALVENARIA ESTRUTURAL DE BLOCOS CERÂMICOS 14X19X29, (ESPESSURA DE 14 CM ), PARA PAREDES COM ÁREA LÍQUIDA MENOR QUE 6M², SEM VÃOS, UTILIZANDO C OLHER DE PEDREIRO E ARGAMASSA DE ASSENTAMENTO COM PREPARO MANUAL. AF_1 2/2014</v>
          </cell>
          <cell r="C6843" t="str">
            <v>M2</v>
          </cell>
          <cell r="D6843">
            <v>63.3</v>
          </cell>
        </row>
        <row r="6844">
          <cell r="A6844">
            <v>89308</v>
          </cell>
          <cell r="B6844" t="str">
            <v>ALVENARIA ESTRUTURAL DE BLOCOS CERÂMICOS 14X19X29, (ESPESSURA DE 14 CM ), PARA PAREDES COM ÁREA LÍQUIDA MAIOR OU IGUAL A 6M², SEM VÃOS, UTILI ZANDO COLHER DE PEDREIRO E ARGAMASSA DE ASSENTAMENTO COM PREPARO EM BE TONEIRA. AF_12/2014</v>
          </cell>
          <cell r="C6844" t="str">
            <v>M2</v>
          </cell>
          <cell r="D6844">
            <v>56.77</v>
          </cell>
        </row>
        <row r="6845">
          <cell r="A6845">
            <v>89309</v>
          </cell>
          <cell r="B6845" t="str">
            <v>ALVENARIA ESTRUTURAL DE BLOCOS CERÂMICOS 14X19X29, (ESPESSURA DE 14 CM ), PARA PAREDES COM ÁREA LÍQUIDA MAIOR OU IGUAL A 6M², SEM VÃOS, UTILI ZANDO COLHER DE PEDREIRO E ARGAMASSA DE ASSENTAMENTO COM PREPARO MANUA L. AF_12/2014</v>
          </cell>
          <cell r="C6845" t="str">
            <v>M2</v>
          </cell>
          <cell r="D6845">
            <v>59.47</v>
          </cell>
        </row>
        <row r="6846">
          <cell r="A6846">
            <v>89310</v>
          </cell>
          <cell r="B6846" t="str">
            <v>ALVENARIA ESTRUTURAL DE BLOCOS CERÂMICOS 14X19X29, (ESPESSURA DE 14 CM ), PARA PAREDES COM ÁREA LÍQUIDA MENOR QUE 6M², COM VÃOS, UTILIZANDO C OLHER DE PEDREIRO E ARGAMASSA DE ASSENTAMENTO COM PREPARO EM BETONEIRA . AF_12/2014</v>
          </cell>
          <cell r="C6846" t="str">
            <v>M2</v>
          </cell>
          <cell r="D6846">
            <v>68.13</v>
          </cell>
        </row>
        <row r="6847">
          <cell r="A6847">
            <v>89311</v>
          </cell>
          <cell r="B6847" t="str">
            <v>ALVENARIA ESTRUTURAL DE BLOCOS CERÂMICOS 14X19X29, (ESPESSURA DE 14 CM ), PARA PAREDES COM ÁREA LÍQUIDA MENOR QUE 6M², COM VÃOS, UTILIZANDO C OLHER DE PEDREIRO E ARGAMASSA DE ASSENTAMENTO COM PREPARO MANUAL. AF_1 2/2014</v>
          </cell>
          <cell r="C6847" t="str">
            <v>M2</v>
          </cell>
          <cell r="D6847">
            <v>70.83</v>
          </cell>
        </row>
        <row r="6848">
          <cell r="A6848">
            <v>89312</v>
          </cell>
          <cell r="B6848" t="str">
            <v>ALVENARIA ESTRUTURAL DE BLOCOS CERÂMICOS 14X19X29, (ESPESSURA DE 14 CM ), PARA PAREDES COM ÁREA LÍQUIDA MAIOR OU IGUAL A 6M², COM VÃOS, UTILI ZANDO COLHER DE PEDREIRO E ARGAMASSA DE ASSENTAMENTO COM PREPARO EM BE TONEIRA. AF_12/2014</v>
          </cell>
          <cell r="C6848" t="str">
            <v>M2</v>
          </cell>
          <cell r="D6848">
            <v>61.25</v>
          </cell>
        </row>
        <row r="6849">
          <cell r="A6849">
            <v>89313</v>
          </cell>
          <cell r="B6849" t="str">
            <v>ALVENARIA ESTRUTURAL DE BLOCOS CERÂMICOS 14X19X29, (ESPESSURA DE 14 CM ), PARA PAREDES COM ÁREA LÍQUIDA MAIOR OU IGUAL A 6M², COM VÃOS, UTILI ZANDO COLHER DE PEDREIRO E ARGAMASSA DE ASSENTAMENTO COM PREPARO MANUA L. AF_12/2014</v>
          </cell>
          <cell r="C6849" t="str">
            <v>M2</v>
          </cell>
          <cell r="D6849">
            <v>63.95</v>
          </cell>
        </row>
        <row r="6850">
          <cell r="A6850">
            <v>89349</v>
          </cell>
          <cell r="B6850" t="str">
            <v>REGISTRO DE PRESSÃO BRUTO, LATÃO, ROSCÁVEL, 1/2", FORNECIDO E INSTALAD O EM RAMAL DE ÁGUA. AF_12/2014</v>
          </cell>
          <cell r="C6850" t="str">
            <v>UN</v>
          </cell>
          <cell r="D6850">
            <v>18.89</v>
          </cell>
        </row>
        <row r="6851">
          <cell r="A6851">
            <v>89351</v>
          </cell>
          <cell r="B6851" t="str">
            <v>REGISTRO DE PRESSÃO BRUTO, ROSCÁVEL, 3/4", FORNECIDO E INSTALADO EM RA MAL DE ÁGUA. AF_12/2014</v>
          </cell>
          <cell r="C6851" t="str">
            <v>UN</v>
          </cell>
          <cell r="D6851">
            <v>21.3</v>
          </cell>
        </row>
        <row r="6852">
          <cell r="A6852">
            <v>89352</v>
          </cell>
          <cell r="B6852" t="str">
            <v>REGISTRO DE GAVETA BRUTO, LATÃO, ROSCÁVEL, 1/2", FORNECIDO E INSTALADO EM RAMAL DE ÁGUA. AF_12/2014</v>
          </cell>
          <cell r="C6852" t="str">
            <v>UN</v>
          </cell>
          <cell r="D6852">
            <v>23.99</v>
          </cell>
        </row>
        <row r="6853">
          <cell r="A6853">
            <v>89353</v>
          </cell>
          <cell r="B6853" t="str">
            <v>REGISTRO DE GAVETA BRUTO, LATÃO, ROSCÁVEL, 3/4", FORNECIDO E INSTALADO EM RAMAL DE ÁGUA. AF_12/2014</v>
          </cell>
          <cell r="C6853" t="str">
            <v>UN</v>
          </cell>
          <cell r="D6853">
            <v>24.95</v>
          </cell>
        </row>
        <row r="6854">
          <cell r="A6854">
            <v>89354</v>
          </cell>
          <cell r="B6854" t="str">
            <v>MISTURADOR MONOCOMANDO PARA CHUVEIRO, BASE BRUTA E ACABAMENTO CROMADO, FORNECIDO E INSTALADO EM RAMAL DE ÁGUA. AF_12/2014</v>
          </cell>
          <cell r="C6854" t="str">
            <v>UN</v>
          </cell>
          <cell r="D6854">
            <v>228.69</v>
          </cell>
        </row>
        <row r="6855">
          <cell r="A6855">
            <v>89355</v>
          </cell>
          <cell r="B6855" t="str">
            <v>TUBO, PVC, SOLDÁVEL, DN 20MM, INSTALADO EM RAMAL OU SUB-RAMAL DE ÁGUA - FORNECIMENTO E INSTALAÇÃO. AF_12/2014</v>
          </cell>
          <cell r="C6855" t="str">
            <v>M</v>
          </cell>
          <cell r="D6855">
            <v>12.58</v>
          </cell>
        </row>
        <row r="6856">
          <cell r="A6856">
            <v>89356</v>
          </cell>
          <cell r="B6856" t="str">
            <v>TUBO, PVC, SOLDÁVEL, DN 25MM, INSTALADO EM RAMAL OU SUB-RAMAL DE ÁGUA - FORNECIMENTO E INSTALAÇÃO. AF_12/2014</v>
          </cell>
          <cell r="C6856" t="str">
            <v>M</v>
          </cell>
          <cell r="D6856">
            <v>14.96</v>
          </cell>
        </row>
        <row r="6857">
          <cell r="A6857">
            <v>89357</v>
          </cell>
          <cell r="B6857" t="str">
            <v>TUBO, PVC, SOLDÁVEL, DN 32MM, INSTALADO EM RAMAL OU SUB-RAMAL DE ÁGUA - FORNECIMENTO E INSTALAÇÃO. AF_12/2014</v>
          </cell>
          <cell r="C6857" t="str">
            <v>M</v>
          </cell>
          <cell r="D6857">
            <v>20.73</v>
          </cell>
        </row>
        <row r="6858">
          <cell r="A6858">
            <v>89358</v>
          </cell>
          <cell r="B6858" t="str">
            <v>JOELHO 90 GRAUS, PVC, SOLDÁVEL, DN 20MM, INSTALADO EM RAMAL OU SUB-RAM AL DE ÁGUA - FORNECIMENTO E INSTALAÇÃO. AF_12/2014</v>
          </cell>
          <cell r="C6858" t="str">
            <v>UN</v>
          </cell>
          <cell r="D6858">
            <v>5.12</v>
          </cell>
        </row>
        <row r="6859">
          <cell r="A6859">
            <v>89359</v>
          </cell>
          <cell r="B6859" t="str">
            <v>JOELHO 45 GRAUS, PVC, SOLDÁVEL, DN 20MM, INSTALADO EM RAMAL OU SUB-RAM AL DE ÁGUA - FORNECIMENTO E INSTALAÇÃO. AF_12/2014</v>
          </cell>
          <cell r="C6859" t="str">
            <v>UN</v>
          </cell>
          <cell r="D6859">
            <v>5.35</v>
          </cell>
        </row>
        <row r="6860">
          <cell r="A6860">
            <v>89360</v>
          </cell>
          <cell r="B6860" t="str">
            <v>CURVA 90 GRAUS, PVC, SOLDÁVEL, DN 20MM, INSTALADO EM RAMAL OU SUB-RAMA L DE ÁGUA - FORNECIMENTO E INSTALAÇÃO. AF_12/2014</v>
          </cell>
          <cell r="C6860" t="str">
            <v>UN</v>
          </cell>
          <cell r="D6860">
            <v>6.25</v>
          </cell>
        </row>
        <row r="6861">
          <cell r="A6861">
            <v>89361</v>
          </cell>
          <cell r="B6861" t="str">
            <v>CURVA 45 GRAUS, PVC, SOLDÁVEL, DN 20MM, INSTALADO EM RAMAL OU SUB-RAMA L DE ÁGUA - FORNECIMENTO E INSTALAÇÃO. AF_12/2014</v>
          </cell>
          <cell r="C6861" t="str">
            <v>UN</v>
          </cell>
          <cell r="D6861">
            <v>6.17</v>
          </cell>
        </row>
        <row r="6862">
          <cell r="A6862">
            <v>89362</v>
          </cell>
          <cell r="B6862" t="str">
            <v>JOELHO 90 GRAUS, PVC, SOLDÁVEL, DN 25MM, INSTALADO EM RAMAL OU SUB-RAM AL DE ÁGUA - FORNECIMENTO E INSTALAÇÃO. AF_12/2014</v>
          </cell>
          <cell r="C6862" t="str">
            <v>UN</v>
          </cell>
          <cell r="D6862">
            <v>6.14</v>
          </cell>
        </row>
        <row r="6863">
          <cell r="A6863">
            <v>89363</v>
          </cell>
          <cell r="B6863" t="str">
            <v>JOELHO 45 GRAUS, PVC, SOLDÁVEL, DN 25MM, INSTALADO EM RAMAL OU SUB-RAM AL DE ÁGUA - FORNECIMENTO E INSTALAÇÃO. AF_12/2014</v>
          </cell>
          <cell r="C6863" t="str">
            <v>UN</v>
          </cell>
          <cell r="D6863">
            <v>6.67</v>
          </cell>
        </row>
        <row r="6864">
          <cell r="A6864">
            <v>89364</v>
          </cell>
          <cell r="B6864" t="str">
            <v>CURVA 90 GRAUS, PVC, SOLDÁVEL, DN 25MM, INSTALADO EM RAMAL OU SUB-RAMA L DE ÁGUA - FORNECIMENTO E INSTALAÇÃO. AF_12/2014</v>
          </cell>
          <cell r="C6864" t="str">
            <v>UN</v>
          </cell>
          <cell r="D6864">
            <v>7.75</v>
          </cell>
        </row>
        <row r="6865">
          <cell r="A6865">
            <v>89365</v>
          </cell>
          <cell r="B6865" t="str">
            <v>CURVA 45 GRAUS, PVC, SOLDÁVEL, DN 25MM, INSTALADO EM RAMAL OU SUB-RAMA L DE ÁGUA - FORNECIMENTO E INSTALAÇÃO. AF_12/2014</v>
          </cell>
          <cell r="C6865" t="str">
            <v>UN</v>
          </cell>
          <cell r="D6865">
            <v>7.3</v>
          </cell>
        </row>
        <row r="6866">
          <cell r="A6866">
            <v>89366</v>
          </cell>
          <cell r="B6866" t="str">
            <v>JOELHO 90 GRAUS COM BUCHA DE LATÃO, PVC, SOLDÁVEL, DN 25MM, X 3/4 INS TALADO EM RAMAL OU SUB-RAMAL DE ÁGUA - FORNECIMENTO E INSTALAÇÃO. AF_1 2/2014</v>
          </cell>
          <cell r="C6866" t="str">
            <v>UN</v>
          </cell>
          <cell r="D6866">
            <v>11.62</v>
          </cell>
        </row>
        <row r="6867">
          <cell r="A6867">
            <v>89367</v>
          </cell>
          <cell r="B6867" t="str">
            <v>JOELHO 90 GRAUS, PVC, SOLDÁVEL, DN 32MM, INSTALADO EM RAMAL OU SUB-RAM AL DE ÁGUA - FORNECIMENTO E INSTALAÇÃO. AF_12/2014</v>
          </cell>
          <cell r="C6867" t="str">
            <v>UN</v>
          </cell>
          <cell r="D6867">
            <v>8.36</v>
          </cell>
        </row>
        <row r="6868">
          <cell r="A6868">
            <v>89368</v>
          </cell>
          <cell r="B6868" t="str">
            <v>JOELHO 45 GRAUS, PVC, SOLDÁVEL, DN 32MM, INSTALADO EM RAMAL OU SUB-RAM AL DE ÁGUA - FORNECIMENTO E INSTALAÇÃO. AF_12/2014</v>
          </cell>
          <cell r="C6868" t="str">
            <v>UN</v>
          </cell>
          <cell r="D6868">
            <v>9.82</v>
          </cell>
        </row>
        <row r="6869">
          <cell r="A6869">
            <v>89369</v>
          </cell>
          <cell r="B6869" t="str">
            <v>CURVA 90 GRAUS, PVC, SOLDÁVEL, DN 32MM, INSTALADO EM RAMAL OU SUB-RAMA L DE ÁGUA - FORNECIMENTO E INSTALAÇÃO. AF_12/2014</v>
          </cell>
          <cell r="C6869" t="str">
            <v>UN</v>
          </cell>
          <cell r="D6869">
            <v>11.24</v>
          </cell>
        </row>
        <row r="6870">
          <cell r="A6870">
            <v>89370</v>
          </cell>
          <cell r="B6870" t="str">
            <v>CURVA 45 GRAUS, PVC, SOLDÁVEL, DN 32MM, INSTALADO EM RAMAL OU SUB-RAMA L DE ÁGUA - FORNECIMENTO E INSTALAÇÃO. AF_12/2014</v>
          </cell>
          <cell r="C6870" t="str">
            <v>UN</v>
          </cell>
          <cell r="D6870">
            <v>9.58</v>
          </cell>
        </row>
        <row r="6871">
          <cell r="A6871">
            <v>89371</v>
          </cell>
          <cell r="B6871" t="str">
            <v>LUVA, PVC, SOLDÁVEL, DN 20MM, INSTALADO EM RAMAL OU SUB-RAMAL DE ÁGUA - FORNECIMENTO E INSTALAÇÃO. AF_12/2014</v>
          </cell>
          <cell r="C6871" t="str">
            <v>UN</v>
          </cell>
          <cell r="D6871">
            <v>3.85</v>
          </cell>
        </row>
        <row r="6872">
          <cell r="A6872">
            <v>89372</v>
          </cell>
          <cell r="B6872" t="str">
            <v>LUVA DE CORRER, PVC, SOLDÁVEL, DN 20MM, INSTALADO EM RAMAL OU SUB-RAMA L DE ÁGUA - FORNECIMENTO E INSTALAÇÃO. AF_12/2014</v>
          </cell>
          <cell r="C6872" t="str">
            <v>UN</v>
          </cell>
          <cell r="D6872">
            <v>9.9</v>
          </cell>
        </row>
        <row r="6873">
          <cell r="A6873">
            <v>89373</v>
          </cell>
          <cell r="B6873" t="str">
            <v>LUVA DE REDUÇÃO, PVC, SOLDÁVEL, DN 25MM X 20MM, INSTALADO EM RAMAL OU SUB-RAMAL DE ÁGUA - FORNECIMENTO E INSTALAÇÃO. AF_12/2014</v>
          </cell>
          <cell r="C6873" t="str">
            <v>UN</v>
          </cell>
          <cell r="D6873">
            <v>4.28</v>
          </cell>
        </row>
        <row r="6874">
          <cell r="A6874">
            <v>89374</v>
          </cell>
          <cell r="B6874" t="str">
            <v>LUVA COM BUCHA DE LATÃO, PVC, SOLDÁVEL, DN 20MM X 1/2, INSTALADO EM R AMAL OU SUB-RAMAL DE ÁGUA - FORNECIMENTO E INSTALAÇÃO. AF_12/2014</v>
          </cell>
          <cell r="C6874" t="str">
            <v>UN</v>
          </cell>
          <cell r="D6874">
            <v>7.32</v>
          </cell>
        </row>
        <row r="6875">
          <cell r="A6875">
            <v>89375</v>
          </cell>
          <cell r="B6875" t="str">
            <v>UNIÃO, PVC, SOLDÁVEL, DN 20MM, INSTALADO EM RAMAL OU SUB-RAMAL DE ÁGUA - FORNECIMENTO E INSTALAÇÃO. AF_12/2014</v>
          </cell>
          <cell r="C6875" t="str">
            <v>UN</v>
          </cell>
          <cell r="D6875">
            <v>9.1199999999999992</v>
          </cell>
        </row>
        <row r="6876">
          <cell r="A6876">
            <v>89376</v>
          </cell>
          <cell r="B6876" t="str">
            <v>ADAPTADOR CURTO COM BOLSA E ROSCA PARA REGISTRO, PVC, SOLDÁVEL, DN 20M M X 1/2, INSTALADO EM RAMAL OU SUB-RAMAL DE ÁGUA - FORNECIMENTO E INS TALAÇÃO. AF_12/2014</v>
          </cell>
          <cell r="C6876" t="str">
            <v>UN</v>
          </cell>
          <cell r="D6876">
            <v>4.05</v>
          </cell>
        </row>
        <row r="6877">
          <cell r="A6877">
            <v>89377</v>
          </cell>
          <cell r="B6877" t="str">
            <v>CURVA DE TRANSPOSIÇÃO, PVC, SOLDÁVEL, DN 20MM, INSTALADO EM RAMAL OU S UB-RAMAL DE ÁGUA - FORNECIMENTO E INSTALAÇÃO. AF_12/2014</v>
          </cell>
          <cell r="C6877" t="str">
            <v>UN</v>
          </cell>
          <cell r="D6877">
            <v>6.33</v>
          </cell>
        </row>
        <row r="6878">
          <cell r="A6878">
            <v>89378</v>
          </cell>
          <cell r="B6878" t="str">
            <v>LUVA, PVC, SOLDÁVEL, DN 25MM, INSTALADO EM RAMAL OU SUB-RAMAL DE ÁGUA - FORNECIMENTO E INSTALAÇÃO. AF_12/2014</v>
          </cell>
          <cell r="C6878" t="str">
            <v>UN</v>
          </cell>
          <cell r="D6878">
            <v>4.5</v>
          </cell>
        </row>
        <row r="6879">
          <cell r="A6879">
            <v>89379</v>
          </cell>
          <cell r="B6879" t="str">
            <v>LUVA DE CORRER, PVC, SOLDÁVEL, DN 25MM, INSTALADO EM RAMAL OU SUB-RAMA L DE ÁGUA - FORNECIMENTO E INSTALAÇÃO. AF_12/2014</v>
          </cell>
          <cell r="C6879" t="str">
            <v>UN</v>
          </cell>
          <cell r="D6879">
            <v>13.19</v>
          </cell>
        </row>
        <row r="6880">
          <cell r="A6880">
            <v>89380</v>
          </cell>
          <cell r="B6880" t="str">
            <v>LUVA DE REDUÇÃO, PVC, SOLDÁVEL, DN 32MM X 25MM, INSTALADO EM RAMAL OU SUB-RAMAL DE ÁGUA - FORNECIMENTO E INSTALAÇÃO. AF_12/2014</v>
          </cell>
          <cell r="C6880" t="str">
            <v>UN</v>
          </cell>
          <cell r="D6880">
            <v>6.24</v>
          </cell>
        </row>
        <row r="6881">
          <cell r="A6881">
            <v>89381</v>
          </cell>
          <cell r="B6881" t="str">
            <v>LUVA COM BUCHA DE LATÃO, PVC, SOLDÁVEL, DN 25MM X 3/4, INSTALADO EM R AMAL OU SUB-RAMAL DE ÁGUA - FORNECIMENTO E INSTALAÇÃO. AF_12/2014</v>
          </cell>
          <cell r="C6881" t="str">
            <v>UN</v>
          </cell>
          <cell r="D6881">
            <v>9.26</v>
          </cell>
        </row>
        <row r="6882">
          <cell r="A6882">
            <v>89382</v>
          </cell>
          <cell r="B6882" t="str">
            <v>UNIÃO, PVC, SOLDÁVEL, DN 25MM, INSTALADO EM RAMAL OU SUB-RAMAL DE ÁGUA - FORNECIMENTO E INSTALAÇÃO. AF_12/2014</v>
          </cell>
          <cell r="C6882" t="str">
            <v>UN</v>
          </cell>
          <cell r="D6882">
            <v>10.75</v>
          </cell>
        </row>
        <row r="6883">
          <cell r="A6883">
            <v>89383</v>
          </cell>
          <cell r="B6883" t="str">
            <v>ADAPTADOR CURTO COM BOLSA E ROSCA PARA REGISTRO, PVC, SOLDÁVEL, DN 25M M X 3/4, INSTALADO EM RAMAL OU SUB-RAMAL DE ÁGUA - FORNECIMENTO E INS TALAÇÃO. AF_12/2014</v>
          </cell>
          <cell r="C6883" t="str">
            <v>UN</v>
          </cell>
          <cell r="D6883">
            <v>4.72</v>
          </cell>
        </row>
        <row r="6884">
          <cell r="A6884">
            <v>89384</v>
          </cell>
          <cell r="B6884" t="str">
            <v>CURVA DE TRANSPOSIÇÃO, PVC, SOLDÁVEL, DN 25MM, INSTALADO EM RAMAL OU S UB-RAMAL DE ÁGUA   FORNECIMENTO E INSTALAÇÃO. AF_12/2014</v>
          </cell>
          <cell r="C6884" t="str">
            <v>UN</v>
          </cell>
          <cell r="D6884">
            <v>8.82</v>
          </cell>
        </row>
        <row r="6885">
          <cell r="A6885">
            <v>89385</v>
          </cell>
          <cell r="B6885" t="str">
            <v>LUVA SOLDÁVEL E COM ROSCA, PVC, SOLDÁVEL, DN 25MM X 3/4, INSTALADO EM RAMAL OU SUB-RAMAL DE ÁGUA - FORNECIMENTO E INSTALAÇÃO. AF_12/2014</v>
          </cell>
          <cell r="C6885" t="str">
            <v>UN</v>
          </cell>
          <cell r="D6885">
            <v>5.01</v>
          </cell>
        </row>
        <row r="6886">
          <cell r="A6886">
            <v>89386</v>
          </cell>
          <cell r="B6886" t="str">
            <v>LUVA, PVC, SOLDÁVEL, DN 32MM, INSTALADO EM RAMAL OU SUB-RAMAL DE ÁGUA - FORNECIMENTO E INSTALAÇÃO. AF_12/2014</v>
          </cell>
          <cell r="C6886" t="str">
            <v>UN</v>
          </cell>
          <cell r="D6886">
            <v>6.02</v>
          </cell>
        </row>
        <row r="6887">
          <cell r="A6887">
            <v>89387</v>
          </cell>
          <cell r="B6887" t="str">
            <v>LUVA DE CORRER, PVC, SOLDÁVEL, DN 32MM, INSTALADO EM RAMAL OU SUB-RAMA L DE ÁGUA   FORNECIMENTO E INSTALAÇÃO. AF_12/2014</v>
          </cell>
          <cell r="C6887" t="str">
            <v>UN</v>
          </cell>
          <cell r="D6887">
            <v>20.5</v>
          </cell>
        </row>
        <row r="6888">
          <cell r="A6888">
            <v>89388</v>
          </cell>
          <cell r="B6888" t="str">
            <v>LUVA DE REDUÇÃO, PVC, SOLDÁVEL, DN 40MM X 32MM, INSTALADO EM RAMAL OU SUB-RAMAL DE ÁGUA - FORNECIMENTO E INSTALAÇÃO. AF_12/2014</v>
          </cell>
          <cell r="C6888" t="str">
            <v>UN</v>
          </cell>
          <cell r="D6888">
            <v>7.61</v>
          </cell>
        </row>
        <row r="6889">
          <cell r="A6889">
            <v>89389</v>
          </cell>
          <cell r="B6889" t="str">
            <v>LUVA SOLDÁVEL E COM ROSCA, PVC, SOLDÁVEL, DN 32MM X 1, INSTALADO EM R AMAL OU SUB-RAMAL DE ÁGUA - FORNECIMENTO E INSTALAÇÃO. AF_12/2014</v>
          </cell>
          <cell r="C6889" t="str">
            <v>UN</v>
          </cell>
          <cell r="D6889">
            <v>8.3000000000000007</v>
          </cell>
        </row>
        <row r="6890">
          <cell r="A6890">
            <v>89390</v>
          </cell>
          <cell r="B6890" t="str">
            <v>UNIÃO, PVC, SOLDÁVEL, DN 32MM, INSTALADO EM RAMAL OU SUB-RAMAL DE ÁGUA - FORNECIMENTO E INSTALAÇÃO. AF_12/2014</v>
          </cell>
          <cell r="C6890" t="str">
            <v>UN</v>
          </cell>
          <cell r="D6890">
            <v>16.309999999999999</v>
          </cell>
        </row>
        <row r="6891">
          <cell r="A6891">
            <v>89391</v>
          </cell>
          <cell r="B6891" t="str">
            <v>ADAPTADOR CURTO COM BOLSA E ROSCA PARA REGISTRO, PVC, SOLDÁVEL, DN 32M M X 1, INSTALADO EM RAMAL OU SUB-RAMAL DE ÁGUA - FORNECIMENTO E INSTA LAÇÃO. AF_12/2014</v>
          </cell>
          <cell r="C6891" t="str">
            <v>UN</v>
          </cell>
          <cell r="D6891">
            <v>6.38</v>
          </cell>
        </row>
        <row r="6892">
          <cell r="A6892">
            <v>89392</v>
          </cell>
          <cell r="B6892" t="str">
            <v>CURVA DE TRANSPOSIÇÃO, PVC, SOLDÁVEL, DN 32MM, INSTALADO EM RAMAL OU S UB-RAMAL DE ÁGUA   FORNECIMENTO E INSTALAÇÃO. AF_12/2014</v>
          </cell>
          <cell r="C6892" t="str">
            <v>UN</v>
          </cell>
          <cell r="D6892">
            <v>17.5</v>
          </cell>
        </row>
        <row r="6893">
          <cell r="A6893">
            <v>89393</v>
          </cell>
          <cell r="B6893" t="str">
            <v>TE, PVC, SOLDÁVEL, DN 20MM, INSTALADO EM RAMAL OU SUB-RAMAL DE ÁGUA - FORNECIMENTO E INSTALAÇÃO. AF_12/2014</v>
          </cell>
          <cell r="C6893" t="str">
            <v>UN</v>
          </cell>
          <cell r="D6893">
            <v>7.13</v>
          </cell>
        </row>
        <row r="6894">
          <cell r="A6894">
            <v>89394</v>
          </cell>
          <cell r="B6894" t="str">
            <v>TÊ COM BUCHA DE LATÃO NA BOLSA CENTRAL, PVC, SOLDÁVEL, DN 20MM X 1/2, INSTALADO EM RAMAL OU SUB-RAMAL DE ÁGUA - FORNECIMENTO E INSTALAÇÃO. AF_12/2014</v>
          </cell>
          <cell r="C6894" t="str">
            <v>UN</v>
          </cell>
          <cell r="D6894">
            <v>14.09</v>
          </cell>
        </row>
        <row r="6895">
          <cell r="A6895">
            <v>89395</v>
          </cell>
          <cell r="B6895" t="str">
            <v>TE, PVC, SOLDÁVEL, DN 25MM, INSTALADO EM RAMAL OU SUB-RAMAL DE ÁGUA - FORNECIMENTO E INSTALAÇÃO. AF_12/2014</v>
          </cell>
          <cell r="C6895" t="str">
            <v>UN</v>
          </cell>
          <cell r="D6895">
            <v>8.5500000000000007</v>
          </cell>
        </row>
        <row r="6896">
          <cell r="A6896">
            <v>89396</v>
          </cell>
          <cell r="B6896" t="str">
            <v>TÊ COM BUCHA DE LATÃO NA BOLSA CENTRAL, PVC, SOLDÁVEL, DN 25MM X 1/2, INSTALADO EM RAMAL OU SUB-RAMAL DE ÁGUA - FORNECIMENTO E INSTALAÇÃO. AF_12/2014</v>
          </cell>
          <cell r="C6896" t="str">
            <v>UN</v>
          </cell>
          <cell r="D6896">
            <v>15.93</v>
          </cell>
        </row>
        <row r="6897">
          <cell r="A6897">
            <v>89397</v>
          </cell>
          <cell r="B6897" t="str">
            <v>TÊ DE REDUÇÃO, PVC, SOLDÁVEL, DN 25MM X 20MM, INSTALADO EM RAMAL OU SU B-RAMAL DE ÁGUA - FORNECIMENTO E INSTALAÇÃO. AF_12/2014</v>
          </cell>
          <cell r="C6897" t="str">
            <v>UN</v>
          </cell>
          <cell r="D6897">
            <v>10.11</v>
          </cell>
        </row>
        <row r="6898">
          <cell r="A6898">
            <v>89398</v>
          </cell>
          <cell r="B6898" t="str">
            <v>TE, PVC, SOLDÁVEL, DN 32MM, INSTALADO EM RAMAL OU SUB-RAMAL DE ÁGUA - FORNECIMENTO E INSTALAÇÃO. AF_12/2014</v>
          </cell>
          <cell r="C6898" t="str">
            <v>UN</v>
          </cell>
          <cell r="D6898">
            <v>11.79</v>
          </cell>
        </row>
        <row r="6899">
          <cell r="A6899">
            <v>89399</v>
          </cell>
          <cell r="B6899" t="str">
            <v>TÊ COM BUCHA DE LATÃO NA BOLSA CENTRAL, PVC, SOLDÁVEL, DN 32MM X 3/4, INSTALADO EM RAMAL OU SUB-RAMAL DE ÁGUA - FORNECIMENTO E INSTALAÇÃO. AF_12/2014</v>
          </cell>
          <cell r="C6899" t="str">
            <v>UN</v>
          </cell>
          <cell r="D6899">
            <v>23.61</v>
          </cell>
        </row>
        <row r="6900">
          <cell r="A6900">
            <v>89400</v>
          </cell>
          <cell r="B6900" t="str">
            <v>TÊ DE REDUÇÃO, PVC, SOLDÁVEL, DN 32MM X 25MM, INSTALADO EM RAMAL OU SU B-RAMAL DE ÁGUA - FORNECIMENTO E INSTALAÇÃO. AF_12/2014</v>
          </cell>
          <cell r="C6900" t="str">
            <v>UN</v>
          </cell>
          <cell r="D6900">
            <v>14.2</v>
          </cell>
        </row>
        <row r="6901">
          <cell r="A6901">
            <v>89401</v>
          </cell>
          <cell r="B6901" t="str">
            <v>TUBO, PVC, SOLDÁVEL, DN 20MM, INSTALADO EM RAMAL DE DISTRIBUIÇÃO DE ÁG UA - FORNECIMENTO E INSTALAÇÃO. AF_12/2014</v>
          </cell>
          <cell r="C6901" t="str">
            <v>M</v>
          </cell>
          <cell r="D6901">
            <v>5.42</v>
          </cell>
        </row>
        <row r="6902">
          <cell r="A6902">
            <v>89402</v>
          </cell>
          <cell r="B6902" t="str">
            <v>TUBO, PVC, SOLDÁVEL, DN 25MM, INSTALADO EM RAMAL DE DISTRIBUIÇÃO DE ÁG UA - FORNECIMENTO E INSTALAÇÃO. AF_12/2014</v>
          </cell>
          <cell r="C6902" t="str">
            <v>M</v>
          </cell>
          <cell r="D6902">
            <v>6.69</v>
          </cell>
        </row>
        <row r="6903">
          <cell r="A6903">
            <v>89403</v>
          </cell>
          <cell r="B6903" t="str">
            <v>TUBO, PVC, SOLDÁVEL, DN 32MM, INSTALADO EM RAMAL DE DISTRIBUIÇÃO DE ÁG UA - FORNECIMENTO E INSTALAÇÃO. AF_12/2014</v>
          </cell>
          <cell r="C6903" t="str">
            <v>M</v>
          </cell>
          <cell r="D6903">
            <v>10.85</v>
          </cell>
        </row>
        <row r="6904">
          <cell r="A6904">
            <v>89404</v>
          </cell>
          <cell r="B6904" t="str">
            <v>JOELHO 90 GRAUS, PVC, SOLDÁVEL, DN 20MM, INSTALADO EM RAMAL DE DISTRIB UIÇÃO DE ÁGUA - FORNECIMENTO E INSTALAÇÃO. AF_12/2014</v>
          </cell>
          <cell r="C6904" t="str">
            <v>UN</v>
          </cell>
          <cell r="D6904">
            <v>3.44</v>
          </cell>
        </row>
        <row r="6905">
          <cell r="A6905">
            <v>89405</v>
          </cell>
          <cell r="B6905" t="str">
            <v>JOELHO 45 GRAUS, PVC, SOLDÁVEL, DN 20MM, INSTALADO EM RAMAL DE DISTRIB UIÇÃO DE ÁGUA - FORNECIMENTO E INSTALAÇÃO. AF_12/2014</v>
          </cell>
          <cell r="C6905" t="str">
            <v>UN</v>
          </cell>
          <cell r="D6905">
            <v>3.68</v>
          </cell>
        </row>
        <row r="6906">
          <cell r="A6906">
            <v>89406</v>
          </cell>
          <cell r="B6906" t="str">
            <v>CURVA 90 GRAUS, PVC, SOLDÁVEL, DN 20MM, INSTALADO EM RAMAL DE DISTRIBU IÇÃO DE ÁGUA - FORNECIMENTO E INSTALAÇÃO. AF_12/2014</v>
          </cell>
          <cell r="C6906" t="str">
            <v>UN</v>
          </cell>
          <cell r="D6906">
            <v>4.57</v>
          </cell>
        </row>
        <row r="6907">
          <cell r="A6907">
            <v>89407</v>
          </cell>
          <cell r="B6907" t="str">
            <v>CURVA 45 GRAUS, PVC, SOLDÁVEL, DN 20MM, INSTALADO EM RAMAL DE DISTRIBU IÇÃO DE ÁGUA - FORNECIMENTO E INSTALAÇÃO. AF_12/2014</v>
          </cell>
          <cell r="C6907" t="str">
            <v>UN</v>
          </cell>
          <cell r="D6907">
            <v>4.49</v>
          </cell>
        </row>
        <row r="6908">
          <cell r="A6908">
            <v>89408</v>
          </cell>
          <cell r="B6908" t="str">
            <v>JOELHO 90 GRAUS, PVC, SOLDÁVEL, DN 25MM, INSTALADO EM RAMAL DE DISTRIB UIÇÃO DE ÁGUA - FORNECIMENTO E INSTALAÇÃO. AF_12/2014</v>
          </cell>
          <cell r="C6908" t="str">
            <v>UN</v>
          </cell>
          <cell r="D6908">
            <v>4.2</v>
          </cell>
        </row>
        <row r="6909">
          <cell r="A6909">
            <v>89409</v>
          </cell>
          <cell r="B6909" t="str">
            <v>JOELHO 45 GRAUS, PVC, SOLDÁVEL, DN 25MM, INSTALADO EM RAMAL DE DISTRIB UIÇÃO DE ÁGUA - FORNECIMENTO E INSTALAÇÃO. AF_12/2014</v>
          </cell>
          <cell r="C6909" t="str">
            <v>UN</v>
          </cell>
          <cell r="D6909">
            <v>4.7300000000000004</v>
          </cell>
        </row>
        <row r="6910">
          <cell r="A6910">
            <v>89410</v>
          </cell>
          <cell r="B6910" t="str">
            <v>CURVA 90 GRAUS, PVC, SOLDÁVEL, DN 25MM, INSTALADO EM RAMAL DE DISTRIBU IÇÃO DE ÁGUA - FORNECIMENTO E INSTALAÇÃO. AF_12/2014</v>
          </cell>
          <cell r="C6910" t="str">
            <v>UN</v>
          </cell>
          <cell r="D6910">
            <v>5.82</v>
          </cell>
        </row>
        <row r="6911">
          <cell r="A6911">
            <v>89411</v>
          </cell>
          <cell r="B6911" t="str">
            <v>CURVA 45 GRAUS, PVC, SOLDÁVEL, DN 25MM, INSTALADO EM RAMAL DE DISTRIBU IÇÃO DE ÁGUA - FORNECIMENTO E INSTALAÇÃO. AF_12/2014</v>
          </cell>
          <cell r="C6911" t="str">
            <v>UN</v>
          </cell>
          <cell r="D6911">
            <v>5.36</v>
          </cell>
        </row>
        <row r="6912">
          <cell r="A6912">
            <v>89412</v>
          </cell>
          <cell r="B6912" t="str">
            <v>JOELHO 90 GRAUS, PVC, SOLDÁVEL, DN 25MM, X 3/4 INSTALADO EM RAMAL DE DISTRIBUIÇÃO DE ÁGUA - FORNECIMENTO E INSTALAÇÃO. AF_12/2014</v>
          </cell>
          <cell r="C6912" t="str">
            <v>UN</v>
          </cell>
          <cell r="D6912">
            <v>6.14</v>
          </cell>
        </row>
        <row r="6913">
          <cell r="A6913">
            <v>89413</v>
          </cell>
          <cell r="B6913" t="str">
            <v>JOELHO 90 GRAUS, PVC, SOLDÁVEL, DN 32MM, INSTALADO EM RAMAL DE DISTRIB UIÇÃO DE ÁGUA - FORNECIMENTO E INSTALAÇÃO. AF_12/2014</v>
          </cell>
          <cell r="C6913" t="str">
            <v>UN</v>
          </cell>
          <cell r="D6913">
            <v>6.03</v>
          </cell>
        </row>
        <row r="6914">
          <cell r="A6914">
            <v>89414</v>
          </cell>
          <cell r="B6914" t="str">
            <v>JOELHO 45 GRAUS, PVC, SOLDÁVEL, DN 32MM, INSTALADO EM RAMAL DE DISTRIB UIÇÃO DE ÁGUA - FORNECIMENTO E INSTALAÇÃO. AF_12/2014</v>
          </cell>
          <cell r="C6914" t="str">
            <v>UN</v>
          </cell>
          <cell r="D6914">
            <v>7.49</v>
          </cell>
        </row>
        <row r="6915">
          <cell r="A6915">
            <v>89415</v>
          </cell>
          <cell r="B6915" t="str">
            <v>CURVA 90 GRAUS, PVC, SOLDÁVEL, DN 32MM, INSTALADO EM RAMAL DE DISTRIBU IÇÃO DE ÁGUA - FORNECIMENTO E INSTALAÇÃO. AF_12/2014</v>
          </cell>
          <cell r="C6915" t="str">
            <v>UN</v>
          </cell>
          <cell r="D6915">
            <v>8.91</v>
          </cell>
        </row>
        <row r="6916">
          <cell r="A6916">
            <v>89416</v>
          </cell>
          <cell r="B6916" t="str">
            <v>CURVA 45 GRAUS, PVC, SOLDÁVEL, DN 32MM, INSTALADO EM RAMAL DE DISTRIBU IÇÃO DE ÁGUA - FORNECIMENTO E INSTALAÇÃO. AF_12/2014</v>
          </cell>
          <cell r="C6916" t="str">
            <v>UN</v>
          </cell>
          <cell r="D6916">
            <v>7.26</v>
          </cell>
        </row>
        <row r="6917">
          <cell r="A6917">
            <v>89417</v>
          </cell>
          <cell r="B6917" t="str">
            <v>LUVA, PVC, SOLDÁVEL, DN 20MM, INSTALADO EM RAMAL DE DISTRIBUIÇÃO DE ÁG UA - FORNECIMENTO E INSTALAÇÃO. AF_12/2014</v>
          </cell>
          <cell r="C6917" t="str">
            <v>UN</v>
          </cell>
          <cell r="D6917">
            <v>2.75</v>
          </cell>
        </row>
        <row r="6918">
          <cell r="A6918">
            <v>89418</v>
          </cell>
          <cell r="B6918" t="str">
            <v>LUVA DE CORRER, PVC, SOLDÁVEL, DN 20MM, INSTALADO EM RAMAL DE DISTRIBU IÇÃO DE ÁGUA - FORNECIMENTO E INSTALAÇÃO. AF_12/2014</v>
          </cell>
          <cell r="C6918" t="str">
            <v>UN</v>
          </cell>
          <cell r="D6918">
            <v>8.7899999999999991</v>
          </cell>
        </row>
        <row r="6919">
          <cell r="A6919">
            <v>89419</v>
          </cell>
          <cell r="B6919" t="str">
            <v>LUVA DE REDUÇÃO, PVC, SOLDÁVEL, DN 25MM X 20MM, INSTALADO EM RAMAL DE DISTRIBUIÇÃO DE ÁGUA - FORNECIMENTO E INSTALAÇÃO. AF_12/2014</v>
          </cell>
          <cell r="C6919" t="str">
            <v>UN</v>
          </cell>
          <cell r="D6919">
            <v>3.17</v>
          </cell>
        </row>
        <row r="6920">
          <cell r="A6920">
            <v>89420</v>
          </cell>
          <cell r="B6920" t="str">
            <v>LUVA COM BUCHA DE LATÃO, PVC, SOLDÁVEL, DN 20MM X 1/2, INSTALADO EM R AMAL DE DISTRIBUIÇÃO DE ÁGUA - FORNECIMENTO E INSTALAÇÃO. AF_12/2014</v>
          </cell>
          <cell r="C6920" t="str">
            <v>UN</v>
          </cell>
          <cell r="D6920">
            <v>6.22</v>
          </cell>
        </row>
        <row r="6921">
          <cell r="A6921">
            <v>89421</v>
          </cell>
          <cell r="B6921" t="str">
            <v>UNIÃO, PVC, SOLDÁVEL, DN 20MM, INSTALADO EM RAMAL DE DISTRIBUIÇÃO DE Á GUA - FORNECIMENTO E INSTALAÇÃO. AF_12/2014</v>
          </cell>
          <cell r="C6921" t="str">
            <v>UN</v>
          </cell>
          <cell r="D6921">
            <v>8.01</v>
          </cell>
        </row>
        <row r="6922">
          <cell r="A6922">
            <v>89422</v>
          </cell>
          <cell r="B6922" t="str">
            <v>ADAPTADOR CURTO COM BOLSA E ROSCA PARA REGISTRO, PVC, SOLDÁVEL, DN 20M M X 1/2, INSTALADO EM RAMAL DE DISTRIBUIÇÃO DE ÁGUA - FORNECIMENTO E INSTALAÇÃO. AF_12/2014</v>
          </cell>
          <cell r="C6922" t="str">
            <v>UN</v>
          </cell>
          <cell r="D6922">
            <v>2.95</v>
          </cell>
        </row>
        <row r="6923">
          <cell r="A6923">
            <v>89423</v>
          </cell>
          <cell r="B6923" t="str">
            <v>CURVA DE TRANSPOSIÇÃO, PVC, SOLDÁVEL, DN 20MM, INSTALADO EM RAMAL DE D ISTRIBUIÇÃO DE ÁGUA   FORNECIMENTO E INSTALAÇÃO. AF_12/2014</v>
          </cell>
          <cell r="C6923" t="str">
            <v>UN</v>
          </cell>
          <cell r="D6923">
            <v>5.57</v>
          </cell>
        </row>
        <row r="6924">
          <cell r="A6924">
            <v>89424</v>
          </cell>
          <cell r="B6924" t="str">
            <v>LUVA, PVC, SOLDÁVEL, DN 25MM, INSTALADO EM RAMAL DE DISTRIBUIÇÃO DE ÁG UA - FORNECIMENTO E INSTALAÇÃO. AF_12/2014</v>
          </cell>
          <cell r="C6924" t="str">
            <v>UN</v>
          </cell>
          <cell r="D6924">
            <v>3.2</v>
          </cell>
        </row>
        <row r="6925">
          <cell r="A6925">
            <v>89425</v>
          </cell>
          <cell r="B6925" t="str">
            <v>LUVA DE CORRER, PVC, SOLDÁVEL, DN 25MM, INSTALADO EM RAMAL DE DISTRIBU IÇÃO DE ÁGUA - FORNECIMENTO E INSTALAÇÃO. AF_12/2014</v>
          </cell>
          <cell r="C6925" t="str">
            <v>UN</v>
          </cell>
          <cell r="D6925">
            <v>11.89</v>
          </cell>
        </row>
        <row r="6926">
          <cell r="A6926">
            <v>89426</v>
          </cell>
          <cell r="B6926" t="str">
            <v>LUVA DE REDUÇÃO, PVC, SOLDÁVEL, DN 32MM X 25MM, INSTALADO EM RAMAL DE DISTRIBUIÇÃO DE ÁGUA - FORNECIMENTO E INSTALAÇÃO. AF_12/2014</v>
          </cell>
          <cell r="C6926" t="str">
            <v>UN</v>
          </cell>
          <cell r="D6926">
            <v>4.9400000000000004</v>
          </cell>
        </row>
        <row r="6927">
          <cell r="A6927">
            <v>89427</v>
          </cell>
          <cell r="B6927" t="str">
            <v>LUVA COM BUCHA DE LATÃO, PVC, SOLDÁVEL, DN 25MM X 3/4, INSTALADO EM R AMAL DE DISTRIBUIÇÃO DE ÁGUA - FORNECIMENTO E INSTALAÇÃO. AF_12/2014</v>
          </cell>
          <cell r="C6927" t="str">
            <v>UN</v>
          </cell>
          <cell r="D6927">
            <v>7.96</v>
          </cell>
        </row>
        <row r="6928">
          <cell r="A6928">
            <v>89428</v>
          </cell>
          <cell r="B6928" t="str">
            <v>UNIÃO, PVC, SOLDÁVEL, DN 25MM, INSTALADO EM RAMAL DE DISTRIBUIÇÃO DE Á GUA - FORNECIMENTO E INSTALAÇÃO. AF_12/2014</v>
          </cell>
          <cell r="C6928" t="str">
            <v>UN</v>
          </cell>
          <cell r="D6928">
            <v>9.4499999999999993</v>
          </cell>
        </row>
        <row r="6929">
          <cell r="A6929">
            <v>89429</v>
          </cell>
          <cell r="B6929" t="str">
            <v>ADAPTADOR CURTO COM BOLSA E ROSCA PARA REGISTRO, PVC, SOLDÁVEL, DN 25M M X 3/4, INSTALADO EM RAMAL DE DISTRIBUIÇÃO DE ÁGUA - FORNECIMENTO E INSTALAÇÃO. AF_12/2014</v>
          </cell>
          <cell r="C6929" t="str">
            <v>UN</v>
          </cell>
          <cell r="D6929">
            <v>3.42</v>
          </cell>
        </row>
        <row r="6930">
          <cell r="A6930">
            <v>89430</v>
          </cell>
          <cell r="B6930" t="str">
            <v>CURVA DE TRANSPOSIÇÃO, PVC, SOLDÁVEL, DN 25MM, INSTALADO EM RAMAL DE D ISTRIBUIÇÃO DE ÁGUA   FORNECIMENTO E INSTALAÇÃO. AF_12/2014</v>
          </cell>
          <cell r="C6930" t="str">
            <v>UN</v>
          </cell>
          <cell r="D6930">
            <v>7.52</v>
          </cell>
        </row>
        <row r="6931">
          <cell r="A6931">
            <v>89431</v>
          </cell>
          <cell r="B6931" t="str">
            <v>LUVA, PVC, SOLDÁVEL, DN 32MM, INSTALADO EM RAMAL DE DISTRIBUIÇÃO DE ÁG UA - FORNECIMENTO E INSTALAÇÃO. AF_12/2014</v>
          </cell>
          <cell r="C6931" t="str">
            <v>UN</v>
          </cell>
          <cell r="D6931">
            <v>4.46</v>
          </cell>
        </row>
        <row r="6932">
          <cell r="A6932">
            <v>89432</v>
          </cell>
          <cell r="B6932" t="str">
            <v>LUVA DE CORRER, PVC, SOLDÁVEL, DN 32MM, INSTALADO EM RAMAL DE DISTRIBU IÇÃO DE ÁGUA   FORNECIMENTO E INSTALAÇÃO. AF_12/2014</v>
          </cell>
          <cell r="C6932" t="str">
            <v>UN</v>
          </cell>
          <cell r="D6932">
            <v>18.940000000000001</v>
          </cell>
        </row>
        <row r="6933">
          <cell r="A6933">
            <v>89433</v>
          </cell>
          <cell r="B6933" t="str">
            <v>LUVA DE REDUÇÃO, PVC, SOLDÁVEL, DN 40MM X 32MM, INSTALADO EM RAMAL DE DISTRIBUIÇÃO DE ÁGUA - FORNECIMENTO E INSTALAÇÃO. AF_12/2014</v>
          </cell>
          <cell r="C6933" t="str">
            <v>UN</v>
          </cell>
          <cell r="D6933">
            <v>6.05</v>
          </cell>
        </row>
        <row r="6934">
          <cell r="A6934">
            <v>89434</v>
          </cell>
          <cell r="B6934" t="str">
            <v>LUVA SOLDÁVEL E COM ROSCA, PVC, SOLDÁVEL, DN 32MM X 1, INSTALADO EM R AMAL DE DISTRIBUIÇÃO DE ÁGUA - FORNECIMENTO E INSTALAÇÃO. AF_12/2014</v>
          </cell>
          <cell r="C6934" t="str">
            <v>UN</v>
          </cell>
          <cell r="D6934">
            <v>6.74</v>
          </cell>
        </row>
        <row r="6935">
          <cell r="A6935">
            <v>89435</v>
          </cell>
          <cell r="B6935" t="str">
            <v>UNIÃO, PVC, SOLDÁVEL, DN 32MM, INSTALADO EM RAMAL DE DISTRIBUIÇÃO DE Á GUA - FORNECIMENTO E INSTALAÇÃO. AF_12/2014</v>
          </cell>
          <cell r="C6935" t="str">
            <v>UN</v>
          </cell>
          <cell r="D6935">
            <v>14.74</v>
          </cell>
        </row>
        <row r="6936">
          <cell r="A6936">
            <v>89436</v>
          </cell>
          <cell r="B6936" t="str">
            <v>ADAPTADOR CURTO COM BOLSA E ROSCA PARA REGISTRO, PVC, SOLDÁVEL, DN 32M M X 1, INSTALADO EM RAMAL DE DISTRIBUIÇÃO DE ÁGUA - FORNECIMENTO E IN STALAÇÃO. AF_12/2014</v>
          </cell>
          <cell r="C6936" t="str">
            <v>UN</v>
          </cell>
          <cell r="D6936">
            <v>4.8099999999999996</v>
          </cell>
        </row>
        <row r="6937">
          <cell r="A6937">
            <v>89437</v>
          </cell>
          <cell r="B6937" t="str">
            <v>CURVA DE TRANSPOSIÇÃO, PVC, SOLDÁVEL, DN 32MM, INSTALADO EM RAMAL DE D ISTRIBUIÇÃO DE ÁGUA   FORNECIMENTO E INSTALAÇÃO. AF_12/2014</v>
          </cell>
          <cell r="C6937" t="str">
            <v>UN</v>
          </cell>
          <cell r="D6937">
            <v>15.94</v>
          </cell>
        </row>
        <row r="6938">
          <cell r="A6938">
            <v>89438</v>
          </cell>
          <cell r="B6938" t="str">
            <v>TE, PVC, SOLDÁVEL, DN 20MM, INSTALADO EM RAMAL DE DISTRIBUIÇÃO DE ÁGUA - FORNECIMENTO E INSTALAÇÃO. AF_12/2014</v>
          </cell>
          <cell r="C6938" t="str">
            <v>UN</v>
          </cell>
          <cell r="D6938">
            <v>4.9000000000000004</v>
          </cell>
        </row>
        <row r="6939">
          <cell r="A6939">
            <v>89439</v>
          </cell>
          <cell r="B6939" t="str">
            <v>TÊ SOLDÁVEL E COM ROSCA NA BOLSA CENTRAL, PVC, SOLDÁVEL, DN 20MM X 1/2 , INSTALADO EM RAMAL DE DISTRIBUIÇÃO DE ÁGUA - FORNECIMENTO E INSTALA ÇÃO. AF_12/2014</v>
          </cell>
          <cell r="C6939" t="str">
            <v>UN</v>
          </cell>
          <cell r="D6939">
            <v>6.16</v>
          </cell>
        </row>
        <row r="6940">
          <cell r="A6940">
            <v>89440</v>
          </cell>
          <cell r="B6940" t="str">
            <v>TE, PVC, SOLDÁVEL, DN 25MM, INSTALADO EM RAMAL DE DISTRIBUIÇÃO DE ÁGUA - FORNECIMENTO E INSTALAÇÃO. AF_12/2014</v>
          </cell>
          <cell r="C6940" t="str">
            <v>UN</v>
          </cell>
          <cell r="D6940">
            <v>5.97</v>
          </cell>
        </row>
        <row r="6941">
          <cell r="A6941">
            <v>89441</v>
          </cell>
          <cell r="B6941" t="str">
            <v>TÊ COM BUCHA DE LATÃO NA BOLSA CENTRAL, PVC, SOLDÁVEL, DN 25MM X 1/2, INSTALADO EM RAMAL DE DISTRIBUIÇÃO DE ÁGUA - FORNECIMENTO E INSTALAÇÃ O. AF_12/2014</v>
          </cell>
          <cell r="C6941" t="str">
            <v>UN</v>
          </cell>
          <cell r="D6941">
            <v>13.35</v>
          </cell>
        </row>
        <row r="6942">
          <cell r="A6942">
            <v>89442</v>
          </cell>
          <cell r="B6942" t="str">
            <v>TÊ DE REDUÇÃO, PVC, SOLDÁVEL, DN 25MM X 20MM, INSTALADO EM RAMAL DE DI STRIBUIÇÃO DE ÁGUA - FORNECIMENTO E INSTALAÇÃO. AF_12/2014</v>
          </cell>
          <cell r="C6942" t="str">
            <v>UN</v>
          </cell>
          <cell r="D6942">
            <v>7.52</v>
          </cell>
        </row>
        <row r="6943">
          <cell r="A6943">
            <v>89443</v>
          </cell>
          <cell r="B6943" t="str">
            <v>TE, PVC, SOLDÁVEL, DN 32MM, INSTALADO EM RAMAL DE DISTRIBUIÇÃO DE ÁGUA - FORNECIMENTO E INSTALAÇÃO. AF_12/2014</v>
          </cell>
          <cell r="C6943" t="str">
            <v>UN</v>
          </cell>
          <cell r="D6943">
            <v>8.7200000000000006</v>
          </cell>
        </row>
        <row r="6944">
          <cell r="A6944">
            <v>89444</v>
          </cell>
          <cell r="B6944" t="str">
            <v>TÊ COM BUCHA DE LATÃO NA BOLSA CENTRAL, PVC, SOLDÁVEL, DN 32MM X 3/4, INSTALADO EM RAMAL DE DISTRIBUIÇÃO DE ÁGUA - FORNECIMENTO E INSTALAÇÃ O. AF_12/2014</v>
          </cell>
          <cell r="C6944" t="str">
            <v>UN</v>
          </cell>
          <cell r="D6944">
            <v>20.54</v>
          </cell>
        </row>
        <row r="6945">
          <cell r="A6945">
            <v>89445</v>
          </cell>
          <cell r="B6945" t="str">
            <v>TÊ DE REDUÇÃO, PVC, SOLDÁVEL, DN 32MM X 25MM, INSTALADO EM RAMAL DE DI STRIBUIÇÃO DE ÁGUA - FORNECIMENTO E INSTALAÇÃO. AF_12/2014</v>
          </cell>
          <cell r="C6945" t="str">
            <v>UN</v>
          </cell>
          <cell r="D6945">
            <v>11.13</v>
          </cell>
        </row>
        <row r="6946">
          <cell r="A6946">
            <v>89446</v>
          </cell>
          <cell r="B6946" t="str">
            <v>TUBO, PVC, SOLDÁVEL, DN 25MM, INSTALADO EM PRUMADA DE ÁGUA - FORNECIME NTO E INSTALAÇÃO. AF_12/2014</v>
          </cell>
          <cell r="C6946" t="str">
            <v>M</v>
          </cell>
          <cell r="D6946">
            <v>3.56</v>
          </cell>
        </row>
        <row r="6947">
          <cell r="A6947">
            <v>89447</v>
          </cell>
          <cell r="B6947" t="str">
            <v>TUBO, PVC, SOLDÁVEL, DN 32MM, INSTALADO EM PRUMADA DE ÁGUA - FORNECIME NTO E INSTALAÇÃO. AF_12/2014</v>
          </cell>
          <cell r="C6947" t="str">
            <v>M</v>
          </cell>
          <cell r="D6947">
            <v>7.17</v>
          </cell>
        </row>
        <row r="6948">
          <cell r="A6948">
            <v>89448</v>
          </cell>
          <cell r="B6948" t="str">
            <v>TUBO, PVC, SOLDÁVEL, DN 40MM, INSTALADO EM PRUMADA DE ÁGUA - FORNECIME NTO E INSTALAÇÃO. AF_12/2014</v>
          </cell>
          <cell r="C6948" t="str">
            <v>M</v>
          </cell>
          <cell r="D6948">
            <v>10.3</v>
          </cell>
        </row>
        <row r="6949">
          <cell r="A6949">
            <v>89449</v>
          </cell>
          <cell r="B6949" t="str">
            <v>TUBO, PVC, SOLDÁVEL, DN 50MM, INSTALADO EM PRUMADA DE ÁGUA - FORNECIME NTO E INSTALAÇÃO. AF_12/2014</v>
          </cell>
          <cell r="C6949" t="str">
            <v>M</v>
          </cell>
          <cell r="D6949">
            <v>12.74</v>
          </cell>
        </row>
        <row r="6950">
          <cell r="A6950">
            <v>89450</v>
          </cell>
          <cell r="B6950" t="str">
            <v>TUBO, PVC, SOLDÁVEL, DN 60MM, INSTALADO EM PRUMADA DE ÁGUA - FORNECIME NTO E INSTALAÇÃO. AF_12/2014</v>
          </cell>
          <cell r="C6950" t="str">
            <v>M</v>
          </cell>
          <cell r="D6950">
            <v>19.489999999999998</v>
          </cell>
        </row>
        <row r="6951">
          <cell r="A6951">
            <v>89451</v>
          </cell>
          <cell r="B6951" t="str">
            <v>TUBO, PVC, SOLDÁVEL, DN 75MM, INSTALADO EM PRUMADA DE ÁGUA - FORNECIME NTO E INSTALAÇÃO. AF_12/2014</v>
          </cell>
          <cell r="C6951" t="str">
            <v>M</v>
          </cell>
          <cell r="D6951">
            <v>27.17</v>
          </cell>
        </row>
        <row r="6952">
          <cell r="A6952">
            <v>89452</v>
          </cell>
          <cell r="B6952" t="str">
            <v>TUBO, PVC, SOLDÁVEL, DN 85MM, INSTALADO EM PRUMADA DE ÁGUA - FORNECIME NTO E INSTALAÇÃO. AF_12/2014</v>
          </cell>
          <cell r="C6952" t="str">
            <v>M</v>
          </cell>
          <cell r="D6952">
            <v>34.049999999999997</v>
          </cell>
        </row>
        <row r="6953">
          <cell r="A6953">
            <v>89453</v>
          </cell>
          <cell r="B6953" t="str">
            <v>ALVENARIA DE BLOCOS DE CONCRETO ESTRUTURAL 14X19X39 CM, (ESPESSURA 14 CM), FBK = 4,5 MPA, PARA PAREDES COM ÁREA LÍQUIDA MENOR QUE 6M², SEM V ÃOS, UTILIZANDO PALHETA. AF_12/2014</v>
          </cell>
          <cell r="C6953" t="str">
            <v>M2</v>
          </cell>
          <cell r="D6953">
            <v>50.69</v>
          </cell>
        </row>
        <row r="6954">
          <cell r="A6954">
            <v>89454</v>
          </cell>
          <cell r="B6954" t="str">
            <v>ALVENARIA DE BLOCOS DE CONCRETO ESTRUTURAL 14X19X39 CM, (ESPESSURA 14 CM), FBK = 4,5 MPA, PARA PAREDES COM ÁREA LÍQUIDA MAIOR OU IGUAL A 6M² , SEM VÃOS, UTILIZANDO PALHETA. AF_12/2014</v>
          </cell>
          <cell r="C6954" t="str">
            <v>M2</v>
          </cell>
          <cell r="D6954">
            <v>48.38</v>
          </cell>
        </row>
        <row r="6955">
          <cell r="A6955">
            <v>89455</v>
          </cell>
          <cell r="B6955" t="str">
            <v>ALVENARIA DE BLOCOS DE CONCRETO ESTRUTURAL 14X19X39 CM, (ESPESSURA 14 CM) FBK = 14,0 MPA, PARA PAREDES COM ÁREA LÍQUIDA MENOR QUE 6M², SEM V ÃOS, UTILIZANDO PALHETA. AF_12/2014</v>
          </cell>
          <cell r="C6955" t="str">
            <v>M2</v>
          </cell>
          <cell r="D6955">
            <v>62.66</v>
          </cell>
        </row>
        <row r="6956">
          <cell r="A6956">
            <v>89456</v>
          </cell>
          <cell r="B6956" t="str">
            <v>ALVENARIA DE BLOCOS DE CONCRETO ESTRUTURAL 14X19X39 CM, (ESPESSURA 14 CM) FBK = 14,0 MPA, PARA PAREDES COM ÁREA LÍQUIDA MAIOR OU IGUAL A 6M² , SEM VÃOS, UTILIZANDO PALHETA. AF_12/2014</v>
          </cell>
          <cell r="C6956" t="str">
            <v>M2</v>
          </cell>
          <cell r="D6956">
            <v>59.86</v>
          </cell>
        </row>
        <row r="6957">
          <cell r="A6957">
            <v>89457</v>
          </cell>
          <cell r="B6957" t="str">
            <v>ALVENARIA DE BLOCOS DE CONCRETO ESTRUTURAL 14X19X39 CM, (ESPESSURA 14 CM), FBK = 4,5 MPA, PARA PAREDES COM ÁREA LÍQUIDA MENOR QUE 6M², COM V ÃOS, UTILIZANDO PALHETA. AF_12/2014</v>
          </cell>
          <cell r="C6957" t="str">
            <v>M2</v>
          </cell>
          <cell r="D6957">
            <v>53.97</v>
          </cell>
        </row>
        <row r="6958">
          <cell r="A6958">
            <v>89458</v>
          </cell>
          <cell r="B6958" t="str">
            <v>ALVENARIA DE BLOCOS DE CONCRETO ESTRUTURAL 14X19X39 CM, (ESPESSURA 14 CM), FBK = 4,5 MPA, PARA PAREDES COM ÁREA LÍQUIDA MAIOR OU IGUAL A 6M² , COM VÃOS, UTILIZANDO PALHETA. AF_12/2014</v>
          </cell>
          <cell r="C6958" t="str">
            <v>M2</v>
          </cell>
          <cell r="D6958">
            <v>50.21</v>
          </cell>
        </row>
        <row r="6959">
          <cell r="A6959">
            <v>89459</v>
          </cell>
          <cell r="B6959" t="str">
            <v>ALVENARIA DE BLOCOS DE CONCRETO ESTRUTURAL 14X19X39 CM, (ESPESSURA 14 CM) FBK = 14,0 MPA, PARA PAREDES COM ÁREA LÍQUIDA MENOR QUE 6M², COM V ÃOS, UTILIZANDO PALHETA. AF_12/2014</v>
          </cell>
          <cell r="C6959" t="str">
            <v>M2</v>
          </cell>
          <cell r="D6959">
            <v>67.2</v>
          </cell>
        </row>
        <row r="6960">
          <cell r="A6960">
            <v>89460</v>
          </cell>
          <cell r="B6960" t="str">
            <v>ALVENARIA DE BLOCOS DE CONCRETO ESTRUTURAL 14X19X39 CM, (ESPESSURA 14 CM) FBK = 14,0 MPA, PARA PAREDES COM ÁREA LÍQUIDA MAIOR OU IGUAL A 6M² , COM VÃOS, UTILIZANDO PALHETA. AF_12/2014</v>
          </cell>
          <cell r="C6960" t="str">
            <v>M2</v>
          </cell>
          <cell r="D6960">
            <v>62.59</v>
          </cell>
        </row>
        <row r="6961">
          <cell r="A6961">
            <v>89462</v>
          </cell>
          <cell r="B6961" t="str">
            <v>ALVENARIA DE BLOCOS DE CONCRETO ESTRUTURAL 14X19X29 CM, (ESPESSURA 14 CM), FBK = 4,5 MPA, PARA PAREDES COM ÁREA LÍQUIDA MENOR QUE 6M², SEM V ÃOS, UTILIZANDO PALHETA. AF_12/2014</v>
          </cell>
          <cell r="C6961" t="str">
            <v>M2</v>
          </cell>
          <cell r="D6961">
            <v>58.47</v>
          </cell>
        </row>
        <row r="6962">
          <cell r="A6962">
            <v>89463</v>
          </cell>
          <cell r="B6962" t="str">
            <v>ALVENARIA DE BLOCOS DE CONCRETO ESTRUTURAL 14X19X29 CM, (ESPESSURA 14 CM), FBK = 4,5 MPA, PARA PAREDES COM ÁREA LÍQUIDA MAIOR OU IGUAL A 6M² , SEM VÃOS, UTILIZANDO PALHETA. AF_12/2014</v>
          </cell>
          <cell r="C6962" t="str">
            <v>M2</v>
          </cell>
          <cell r="D6962">
            <v>56.38</v>
          </cell>
        </row>
        <row r="6963">
          <cell r="A6963">
            <v>89464</v>
          </cell>
          <cell r="B6963" t="str">
            <v>ALVENARIA DE BLOCOS DE CONCRETO ESTRUTURAL 14X19X29 CM, (ESPESSURA 14 CM) FBK = 14,0 MPA, PARA PAREDES COM ÁREA LÍQUIDA MENOR QUE 6M², SEM V ÃOS, UTILIZANDO PALHETA. AF_12/2014</v>
          </cell>
          <cell r="C6963" t="str">
            <v>M2</v>
          </cell>
          <cell r="D6963">
            <v>77.930000000000007</v>
          </cell>
        </row>
        <row r="6964">
          <cell r="A6964">
            <v>89465</v>
          </cell>
          <cell r="B6964" t="str">
            <v>ALVENARIA DE BLOCOS DE CONCRETO ESTRUTURAL 14X19X29 CM, (ESPESSURA 14 CM) FBK = 14,0 MPA, PARA PAREDES COM ÁREA LÍQUIDA MAIOR OU IGUAL A 6M² , SEM VÃOS, UTILIZANDO PALHETA. AF_12/2014</v>
          </cell>
          <cell r="C6964" t="str">
            <v>M2</v>
          </cell>
          <cell r="D6964">
            <v>75.45</v>
          </cell>
        </row>
        <row r="6965">
          <cell r="A6965">
            <v>89466</v>
          </cell>
          <cell r="B6965" t="str">
            <v>ALVENARIA DE BLOCOS DE CONCRETO ESTRUTURAL 14X19X29 CM, (ESPESSURA 14 CM), FBK = 4,5 MPA, PARA PAREDES COM ÁREA LÍQUIDA MENOR QUE 6M², COM V ÃOS, UTILIZANDO PALHETA. AF_12/2014</v>
          </cell>
          <cell r="C6965" t="str">
            <v>M2</v>
          </cell>
          <cell r="D6965">
            <v>61.9</v>
          </cell>
        </row>
        <row r="6966">
          <cell r="A6966">
            <v>89467</v>
          </cell>
          <cell r="B6966" t="str">
            <v>ALVENARIA DE BLOCOS DE CONCRETO ESTRUTURAL 14X19X29 CM, (ESPESSURA 14 CM), FBK = 4,5 MPA, PARA PAREDES COM ÁREA LÍQUIDA MAIOR OU IGUAL A 6M² , COM VÃOS, UTILIZANDO PALHETA. AF_12/2014</v>
          </cell>
          <cell r="C6966" t="str">
            <v>M2</v>
          </cell>
          <cell r="D6966">
            <v>58.22</v>
          </cell>
        </row>
        <row r="6967">
          <cell r="A6967">
            <v>89468</v>
          </cell>
          <cell r="B6967" t="str">
            <v>ALVENARIA DE BLOCOS DE CONCRETO ESTRUTURAL 14X19X29 CM, (ESPESSURA 14 CM) FBK = 14,0 MPA, PARA PAREDES COM ÁREA LÍQUIDA MENOR QUE 6M², COM V ÃOS, UTILIZANDO PALHETA. AF_12/2014</v>
          </cell>
          <cell r="C6967" t="str">
            <v>M2</v>
          </cell>
          <cell r="D6967">
            <v>82.14</v>
          </cell>
        </row>
        <row r="6968">
          <cell r="A6968">
            <v>89469</v>
          </cell>
          <cell r="B6968" t="str">
            <v>ALVENARIA DE BLOCOS DE CONCRETO ESTRUTURAL 14X19X29 CM, (ESPESSURA 14 CM) FBK = 14,0 MPA, PARA PAREDES COM ÁREA LÍQUIDA MAIOR OU IGUAL A 6M² , COM VÃOS, UTILIZANDO PALHETA. AF_12/2014</v>
          </cell>
          <cell r="C6968" t="str">
            <v>M2</v>
          </cell>
          <cell r="D6968">
            <v>77.7</v>
          </cell>
        </row>
        <row r="6969">
          <cell r="A6969">
            <v>89470</v>
          </cell>
          <cell r="B6969" t="str">
            <v>ALVENARIA DE BLOCOS DE CONCRETO ESTRUTURAL 14X19X39 CM, (ESPESSURA 14 CM), FBK = 4,5 MPA, PARA PAREDES COM ÁREA LÍQUIDA MENOR QUE 6M², SEM V ÃOS, UTILIZANDO COLHER DE PEDREIRO. AF_12/2014</v>
          </cell>
          <cell r="C6969" t="str">
            <v>M2</v>
          </cell>
          <cell r="D6969">
            <v>60.8</v>
          </cell>
        </row>
        <row r="6970">
          <cell r="A6970">
            <v>89471</v>
          </cell>
          <cell r="B6970" t="str">
            <v>ALVENARIA DE BLOCOS DE CONCRETO ESTRUTURAL 14X19X39 CM, (ESPESSURA 14 CM), FBK = 4,5 MPA, PARA PAREDES COM ÁREA LÍQUIDA MAIOR OU IGUAL A 6M² , SEM VÃOS, UTILIZANDO COLHER DE PEDREIRO. AF_12/2014</v>
          </cell>
          <cell r="C6970" t="str">
            <v>M2</v>
          </cell>
          <cell r="D6970">
            <v>58.49</v>
          </cell>
        </row>
        <row r="6971">
          <cell r="A6971">
            <v>89472</v>
          </cell>
          <cell r="B6971" t="str">
            <v>ALVENARIA DE BLOCOS DE CONCRETO ESTRUTURAL 14X19X39 CM, (ESPESSURA 14 CM) FBK = 14,0 MPA, PARA PAREDES COM ÁREA LÍQUIDA MENOR QUE 6M², SEM V ÃOS, UTILIZANDO COLHER DE PEDREIRO. AF_12/2014</v>
          </cell>
          <cell r="C6971" t="str">
            <v>M2</v>
          </cell>
          <cell r="D6971">
            <v>72.59</v>
          </cell>
        </row>
        <row r="6972">
          <cell r="A6972">
            <v>89473</v>
          </cell>
          <cell r="B6972" t="str">
            <v>ALVENARIA DE BLOCOS DE CONCRETO ESTRUTURAL 14X19X39 CM, (ESPESSURA 14 CM) FBK = 14,0 MPA, PARA PAREDES COM ÁREA LÍQUIDA MAIOR OU IGUAL A 6M² , SEM VÃOS, UTILIZANDO COLHER DE PEDREIRO. AF_12/2014</v>
          </cell>
          <cell r="C6972" t="str">
            <v>M2</v>
          </cell>
          <cell r="D6972">
            <v>69.95</v>
          </cell>
        </row>
        <row r="6973">
          <cell r="A6973">
            <v>89474</v>
          </cell>
          <cell r="B6973" t="str">
            <v>ALVENARIA DE BLOCOS DE CONCRETO ESTRUTURAL 14X19X39 CM, (ESPESSURA 14 CM), FBK = 4,5 MPA, PARA PAREDES COM ÁREA LÍQUIDA MENOR QUE 6M², COM V ÃOS, UTILIZANDO COLHER DE PEDREIRO. AF_12/2014</v>
          </cell>
          <cell r="C6973" t="str">
            <v>M2</v>
          </cell>
          <cell r="D6973">
            <v>66.900000000000006</v>
          </cell>
        </row>
        <row r="6974">
          <cell r="A6974">
            <v>89475</v>
          </cell>
          <cell r="B6974" t="str">
            <v>ALVENARIA DE BLOCOS DE CONCRETO ESTRUTURAL 14X19X39 CM, (ESPESSURA 14 CM), FBK = 4,5 MPA, PARA PAREDES COM ÁREA LÍQUIDA MAIOR OU IGUAL A 6M² , COM VÃOS, UTILIZANDO COLHER DE PEDREIRO. AF_12/2014</v>
          </cell>
          <cell r="C6974" t="str">
            <v>M2</v>
          </cell>
          <cell r="D6974">
            <v>61.87</v>
          </cell>
        </row>
        <row r="6975">
          <cell r="A6975">
            <v>89476</v>
          </cell>
          <cell r="B6975" t="str">
            <v>ALVENARIA DE BLOCOS DE CONCRETO ESTRUTURAL 14X19X39 CM, (ESPESSURA 14 CM) FBK = 14,0 MPA, PARA PAREDES COM ÁREA LÍQUIDA MENOR QUE 6M², COM V ÃOS, UTILIZANDO COLHER DE PEDREIRO. AF_12/2014</v>
          </cell>
          <cell r="C6975" t="str">
            <v>M2</v>
          </cell>
          <cell r="D6975">
            <v>80.11</v>
          </cell>
        </row>
        <row r="6976">
          <cell r="A6976">
            <v>89477</v>
          </cell>
          <cell r="B6976" t="str">
            <v>ALVENARIA DE BLOCOS DE CONCRETO ESTRUTURAL 14X19X39 CM, (ESPESSURA 14 CM) FBK = 14,0 MPA, PARA PAREDES COM ÁREA LÍQUIDA MAIOR OU IGUAL A 6M² , COM VÃOS, UTILIZANDO COLHER DE PEDREIRO. AF_12/2014</v>
          </cell>
          <cell r="C6976" t="str">
            <v>M2</v>
          </cell>
          <cell r="D6976">
            <v>74.41</v>
          </cell>
        </row>
        <row r="6977">
          <cell r="A6977">
            <v>89478</v>
          </cell>
          <cell r="B6977" t="str">
            <v>ALVENARIA DE BLOCOS DE CONCRETO ESTRUTURAL 14X19X29 CM, (ESPESSURA 14 CM), FBK = 4,5 MPA, PARA PAREDES COM ÁREA LÍQUIDA MENOR QUE 6M², SEM V ÃOS, UTILIZANDO COLHER DE PEDREIRO. AF_12/2014</v>
          </cell>
          <cell r="C6977" t="str">
            <v>M2</v>
          </cell>
          <cell r="D6977">
            <v>68.77</v>
          </cell>
        </row>
        <row r="6978">
          <cell r="A6978">
            <v>89479</v>
          </cell>
          <cell r="B6978" t="str">
            <v>ALVENARIA DE BLOCOS DE CONCRETO ESTRUTURAL 14X19X29 CM, (ESPESSURA 14 CM), FBK = 4,5 MPA, PARA PAREDES COM ÁREA LÍQUIDA MAIOR OU IGUAL A 6M² , SEM VÃOS, UTILIZANDO COLHER DE PEDREIRO. AF_12/2014</v>
          </cell>
          <cell r="C6978" t="str">
            <v>M2</v>
          </cell>
          <cell r="D6978">
            <v>66.680000000000007</v>
          </cell>
        </row>
        <row r="6979">
          <cell r="A6979">
            <v>89480</v>
          </cell>
          <cell r="B6979" t="str">
            <v>ALVENARIA DE BLOCOS DE CONCRETO ESTRUTURAL 14X19X29 CM, (ESPESSURA 14 CM) FBK = 14,0 MPA, PARA PAREDES COM ÁREA LÍQUIDA MENOR QUE 6M², SEM V ÃOS, UTILIZANDO COLHER DE PEDREIRO. AF_12/2014</v>
          </cell>
          <cell r="C6979" t="str">
            <v>M2</v>
          </cell>
          <cell r="D6979">
            <v>88.04</v>
          </cell>
        </row>
        <row r="6980">
          <cell r="A6980">
            <v>89481</v>
          </cell>
          <cell r="B6980" t="str">
            <v>JOELHO 90 GRAUS, PVC, SOLDÁVEL, DN 25MM, INSTALADO EM PRUMADA DE ÁGUA - FORNECIMENTO E INSTALAÇÃO. AF_12/2014</v>
          </cell>
          <cell r="C6980" t="str">
            <v>UN</v>
          </cell>
          <cell r="D6980">
            <v>3.22</v>
          </cell>
        </row>
        <row r="6981">
          <cell r="A6981">
            <v>89482</v>
          </cell>
          <cell r="B6981" t="str">
            <v>CAIXA SIFONADA, PVC, DN 100 X 100 X 50 MM, FORNECIDA E INSTALADA EM RA MAIS DE ENCAMINHAMENTO DE ÁGUA PLUVIAL. AF_12/2014</v>
          </cell>
          <cell r="C6981" t="str">
            <v>UN</v>
          </cell>
          <cell r="D6981">
            <v>16.260000000000002</v>
          </cell>
        </row>
        <row r="6982">
          <cell r="A6982">
            <v>89483</v>
          </cell>
          <cell r="B6982" t="str">
            <v>ALVENARIA DE BLOCOS DE CONCRETO ESTRUTURAL 14X19X29 CM, (ESPESSURA 14 CM) FBK = 14,0 MPA, PARA PAREDES COM ÁREA LÍQUIDA MAIOR OU IGUAL A 6M² , SEM VÃOS, UTILIZANDO COLHER DE PEDREIRO. AF_12/2014</v>
          </cell>
          <cell r="C6982" t="str">
            <v>M2</v>
          </cell>
          <cell r="D6982">
            <v>85.73</v>
          </cell>
        </row>
        <row r="6983">
          <cell r="A6983">
            <v>89484</v>
          </cell>
          <cell r="B6983" t="str">
            <v>ALVENARIA DE BLOCOS DE CONCRETO ESTRUTURAL 14X19X29 CM, (ESPESSURA 14 CM), FBK = 4,5 MPA, PARA PAREDES COM ÁREA LÍQUIDA MENOR QUE 6M², COM V ÃOS, UTILIZANDO COLHER DE PEDREIRO. AF_12/2014</v>
          </cell>
          <cell r="C6983" t="str">
            <v>M2</v>
          </cell>
          <cell r="D6983">
            <v>75.02</v>
          </cell>
        </row>
        <row r="6984">
          <cell r="A6984">
            <v>89485</v>
          </cell>
          <cell r="B6984" t="str">
            <v>JOELHO 45 GRAUS, PVC, SOLDÁVEL, DN 25MM, INSTALADO EM PRUMADA DE ÁGUA - FORNECIMENTO E INSTALAÇÃO. AF_12/2014</v>
          </cell>
          <cell r="C6984" t="str">
            <v>UN</v>
          </cell>
          <cell r="D6984">
            <v>3.75</v>
          </cell>
        </row>
        <row r="6985">
          <cell r="A6985">
            <v>89486</v>
          </cell>
          <cell r="B6985" t="str">
            <v>ALVENARIA DE BLOCOS DE CONCRETO ESTRUTURAL 14X19X29 CM, (ESPESSURA 14 CM), FBK = 4,5 MPA, PARA PAREDES COM ÁREA LÍQUIDA MAIOR OU IGUAL A 6M² , COM VÃOS, UTILIZANDO COLHER DE PEDREIRO. AF_12/2014</v>
          </cell>
          <cell r="C6985" t="str">
            <v>M2</v>
          </cell>
          <cell r="D6985">
            <v>70.239999999999995</v>
          </cell>
        </row>
        <row r="6986">
          <cell r="A6986">
            <v>89487</v>
          </cell>
          <cell r="B6986" t="str">
            <v>ALVENARIA DE BLOCOS DE CONCRETO ESTRUTURAL 14X19X29 CM, (ESPESSURA 14 CM) FBK = 14,0 MPA, PARA PAREDES COM ÁREA LÍQUIDA MENOR QUE 6M², COM V ÃOS, UTILIZANDO COLHER DE PEDREIRO. AF_12/2014</v>
          </cell>
          <cell r="C6986" t="str">
            <v>M2</v>
          </cell>
          <cell r="D6986">
            <v>95.24</v>
          </cell>
        </row>
        <row r="6987">
          <cell r="A6987">
            <v>89488</v>
          </cell>
          <cell r="B6987" t="str">
            <v>ALVENARIA DE BLOCOS DE CONCRETO ESTRUTURAL 14X19X29 CM, (ESPESSURA 14 CM) FBK = 14,0 MPA, PARA PAREDES COM ÁREA LÍQUIDA MAIOR OU IGUAL A 6M² , COM VÃOS, UTILIZANDO COLHER DE PEDREIRO. AF_12/2014</v>
          </cell>
          <cell r="C6987" t="str">
            <v>M2</v>
          </cell>
          <cell r="D6987">
            <v>89.7</v>
          </cell>
        </row>
        <row r="6988">
          <cell r="A6988">
            <v>89489</v>
          </cell>
          <cell r="B6988" t="str">
            <v>CURVA 90 GRAUS, PVC, SOLDÁVEL, DN 25MM, INSTALADO EM PRUMADA DE ÁGUA - FORNECIMENTO E INSTALAÇÃO. AF_12/2014</v>
          </cell>
          <cell r="C6988" t="str">
            <v>UN</v>
          </cell>
          <cell r="D6988">
            <v>4.84</v>
          </cell>
        </row>
        <row r="6989">
          <cell r="A6989">
            <v>89490</v>
          </cell>
          <cell r="B6989" t="str">
            <v>CURVA 45 GRAUS, PVC, SOLDÁVEL, DN 25MM, INSTALADO EM PRUMADA DE ÁGUA - FORNECIMENTO E INSTALAÇÃO. AF_12/2014</v>
          </cell>
          <cell r="C6989" t="str">
            <v>UN</v>
          </cell>
          <cell r="D6989">
            <v>4.38</v>
          </cell>
        </row>
        <row r="6990">
          <cell r="A6990">
            <v>89491</v>
          </cell>
          <cell r="B6990" t="str">
            <v>CAIXA SIFONADA, PVC, DN 150 X 185 X 75 MM, FORNECIDA E INSTALADA EM RA MAIS DE ENCAMINHAMENTO DE ÁGUA PLUVIAL. AF_12/2014</v>
          </cell>
          <cell r="C6990" t="str">
            <v>UN</v>
          </cell>
          <cell r="D6990">
            <v>39.07</v>
          </cell>
        </row>
        <row r="6991">
          <cell r="A6991">
            <v>89492</v>
          </cell>
          <cell r="B6991" t="str">
            <v>JOELHO 90 GRAUS, PVC, SOLDÁVEL, DN 32MM, INSTALADO EM PRUMADA DE ÁGUA - FORNECIMENTO E INSTALAÇÃO. AF_12/2014</v>
          </cell>
          <cell r="C6991" t="str">
            <v>UN</v>
          </cell>
          <cell r="D6991">
            <v>4.92</v>
          </cell>
        </row>
        <row r="6992">
          <cell r="A6992">
            <v>89493</v>
          </cell>
          <cell r="B6992" t="str">
            <v>JOELHO 45 GRAUS, PVC, SOLDÁVEL, DN 32MM, INSTALADO EM PRUMADA DE ÁGUA - FORNECIMENTO E INSTALAÇÃO. AF_12/2014</v>
          </cell>
          <cell r="C6992" t="str">
            <v>UN</v>
          </cell>
          <cell r="D6992">
            <v>6.38</v>
          </cell>
        </row>
        <row r="6993">
          <cell r="A6993">
            <v>89494</v>
          </cell>
          <cell r="B6993" t="str">
            <v>CURVA 90 GRAUS, PVC, SOLDÁVEL, DN 32MM, INSTALADO EM PRUMADA DE ÁGUA - FORNECIMENTO E INSTALAÇÃO. AF_12/2014</v>
          </cell>
          <cell r="C6993" t="str">
            <v>UN</v>
          </cell>
          <cell r="D6993">
            <v>7.81</v>
          </cell>
        </row>
        <row r="6994">
          <cell r="A6994">
            <v>89495</v>
          </cell>
          <cell r="B6994" t="str">
            <v>RALO SIFONADO, PVC, DN 100 X 40 MM, JUNTA SOLDÁVEL, FORNECIDO E INSTAL ADO EM RAMAIS DE ENCAMINHAMENTO DE ÁGUA PLUVIAL. AF_12/2014</v>
          </cell>
          <cell r="C6994" t="str">
            <v>UN</v>
          </cell>
          <cell r="D6994">
            <v>6.3</v>
          </cell>
        </row>
        <row r="6995">
          <cell r="A6995">
            <v>89496</v>
          </cell>
          <cell r="B6995" t="str">
            <v>CURVA 45 GRAUS, PVC, SOLDÁVEL, DN 32MM, INSTALADO EM PRUMADA DE ÁGUA - FORNECIMENTO E INSTALAÇÃO. AF_12/2014</v>
          </cell>
          <cell r="C6995" t="str">
            <v>UN</v>
          </cell>
          <cell r="D6995">
            <v>6.15</v>
          </cell>
        </row>
        <row r="6996">
          <cell r="A6996">
            <v>89497</v>
          </cell>
          <cell r="B6996" t="str">
            <v>JOELHO 90 GRAUS, PVC, SOLDÁVEL, DN 40MM, INSTALADO EM PRUMADA DE ÁGUA - FORNECIMENTO E INSTALAÇÃO. AF_12/2014</v>
          </cell>
          <cell r="C6996" t="str">
            <v>UN</v>
          </cell>
          <cell r="D6996">
            <v>8.2100000000000009</v>
          </cell>
        </row>
        <row r="6997">
          <cell r="A6997">
            <v>89498</v>
          </cell>
          <cell r="B6997" t="str">
            <v>JOELHO 45 GRAUS, PVC, SOLDÁVEL, DN 40MM, INSTALADO EM PRUMADA DE ÁGUA - FORNECIMENTO E INSTALAÇÃO. AF_12/2014</v>
          </cell>
          <cell r="C6997" t="str">
            <v>UN</v>
          </cell>
          <cell r="D6997">
            <v>8.61</v>
          </cell>
        </row>
        <row r="6998">
          <cell r="A6998">
            <v>89499</v>
          </cell>
          <cell r="B6998" t="str">
            <v>CURVA 90 GRAUS, PVC, SOLDÁVEL, DN 40MM, INSTALADO EM PRUMADA DE ÁGUA - FORNECIMENTO E INSTALAÇÃO. AF_12/2014</v>
          </cell>
          <cell r="C6998" t="str">
            <v>UN</v>
          </cell>
          <cell r="D6998">
            <v>12.34</v>
          </cell>
        </row>
        <row r="6999">
          <cell r="A6999">
            <v>89500</v>
          </cell>
          <cell r="B6999" t="str">
            <v>CURVA 45 GRAUS, PVC, SOLDÁVEL, DN 40MM, INSTALADO EM PRUMADA DE ÁGUA - FORNECIMENTO E INSTALAÇÃO. AF_12/2014</v>
          </cell>
          <cell r="C6999" t="str">
            <v>UN</v>
          </cell>
          <cell r="D6999">
            <v>7.7</v>
          </cell>
        </row>
        <row r="7000">
          <cell r="A7000">
            <v>89501</v>
          </cell>
          <cell r="B7000" t="str">
            <v>JOELHO 90 GRAUS, PVC, SOLDÁVEL, DN 50MM, INSTALADO EM PRUMADA DE ÁGUA - FORNECIMENTO E INSTALAÇÃO. AF_12/2014</v>
          </cell>
          <cell r="C7000" t="str">
            <v>UN</v>
          </cell>
          <cell r="D7000">
            <v>9.8699999999999992</v>
          </cell>
        </row>
        <row r="7001">
          <cell r="A7001">
            <v>89502</v>
          </cell>
          <cell r="B7001" t="str">
            <v>JOELHO 45 GRAUS, PVC, SOLDÁVEL, DN 50MM, INSTALADO EM PRUMADA DE ÁGUA - FORNECIMENTO E INSTALAÇÃO. AF_12/2014</v>
          </cell>
          <cell r="C7001" t="str">
            <v>UN</v>
          </cell>
          <cell r="D7001">
            <v>10.95</v>
          </cell>
        </row>
        <row r="7002">
          <cell r="A7002">
            <v>89503</v>
          </cell>
          <cell r="B7002" t="str">
            <v>CURVA 90 GRAUS, PVC, SOLDÁVEL, DN 50MM, INSTALADO EM PRUMADA DE ÁGUA - FORNECIMENTO E INSTALAÇÃO. AF_12/2014</v>
          </cell>
          <cell r="C7002" t="str">
            <v>UN</v>
          </cell>
          <cell r="D7002">
            <v>14.39</v>
          </cell>
        </row>
        <row r="7003">
          <cell r="A7003">
            <v>89504</v>
          </cell>
          <cell r="B7003" t="str">
            <v>CURVA 45 GRAUS, PVC, SOLDÁVEL, DN 50MM, INSTALADO EM PRUMADA DE ÁGUA - FORNECIMENTO E INSTALAÇÃO. AF_12/2014</v>
          </cell>
          <cell r="C7003" t="str">
            <v>UN</v>
          </cell>
          <cell r="D7003">
            <v>12.95</v>
          </cell>
        </row>
        <row r="7004">
          <cell r="A7004">
            <v>89505</v>
          </cell>
          <cell r="B7004" t="str">
            <v>JOELHO 90 GRAUS, PVC, SOLDÁVEL, DN 60MM, INSTALADO EM PRUMADA DE ÁGUA - FORNECIMENTO E INSTALAÇÃO. AF_12/2014</v>
          </cell>
          <cell r="C7004" t="str">
            <v>UN</v>
          </cell>
          <cell r="D7004">
            <v>28.04</v>
          </cell>
        </row>
        <row r="7005">
          <cell r="A7005">
            <v>89506</v>
          </cell>
          <cell r="B7005" t="str">
            <v>JOELHO 45 GRAUS, PVC, SOLDÁVEL, DN 60MM, INSTALADO EM PRUMADA DE ÁGUA - FORNECIMENTO E INSTALAÇÃO. AF_12/2014</v>
          </cell>
          <cell r="C7005" t="str">
            <v>UN</v>
          </cell>
          <cell r="D7005">
            <v>27.28</v>
          </cell>
        </row>
        <row r="7006">
          <cell r="A7006">
            <v>89507</v>
          </cell>
          <cell r="B7006" t="str">
            <v>CURVA 90 GRAUS, PVC, SOLDÁVEL, DN 60MM, INSTALADO EM PRUMADA DE ÁGUA - FORNECIMENTO E INSTALAÇÃO. AF_12/2014</v>
          </cell>
          <cell r="C7006" t="str">
            <v>UN</v>
          </cell>
          <cell r="D7006">
            <v>27.76</v>
          </cell>
        </row>
        <row r="7007">
          <cell r="A7007">
            <v>89508</v>
          </cell>
          <cell r="B7007" t="str">
            <v>TUBO PVC, SÉRIE R, ÁGUA PLUVIAL, DN 40 MM, FORNECIDO E INSTALADO EM RA MAL DE ENCAMINHAMENTO. AF_12/2014</v>
          </cell>
          <cell r="C7007" t="str">
            <v>M</v>
          </cell>
          <cell r="D7007">
            <v>11.61</v>
          </cell>
        </row>
        <row r="7008">
          <cell r="A7008">
            <v>89509</v>
          </cell>
          <cell r="B7008" t="str">
            <v>TUBO PVC, SÉRIE R, ÁGUA PLUVIAL, DN 50 MM, FORNECIDO E INSTALADO EM RA MAL DE ENCAMINHAMENTO. AF_12/2014</v>
          </cell>
          <cell r="C7008" t="str">
            <v>M</v>
          </cell>
          <cell r="D7008">
            <v>15.9</v>
          </cell>
        </row>
        <row r="7009">
          <cell r="A7009">
            <v>89510</v>
          </cell>
          <cell r="B7009" t="str">
            <v>CURVA 45 GRAUS, PVC, SOLDÁVEL, DN 60MM, INSTALADO EM PRUMADA DE ÁGUA - FORNECIMENTO E INSTALAÇÃO. AF_12/2014</v>
          </cell>
          <cell r="C7009" t="str">
            <v>UN</v>
          </cell>
          <cell r="D7009">
            <v>19.61</v>
          </cell>
        </row>
        <row r="7010">
          <cell r="A7010">
            <v>89511</v>
          </cell>
          <cell r="B7010" t="str">
            <v>TUBO PVC, SÉRIE R, ÁGUA PLUVIAL, DN 75 MM, FORNECIDO E INSTALADO EM RA MAL DE ENCAMINHAMENTO. AF_12/2014</v>
          </cell>
          <cell r="C7010" t="str">
            <v>M</v>
          </cell>
          <cell r="D7010">
            <v>23.55</v>
          </cell>
        </row>
        <row r="7011">
          <cell r="A7011">
            <v>89512</v>
          </cell>
          <cell r="B7011" t="str">
            <v>TUBO PVC, SÉRIE R, ÁGUA PLUVIAL, DN 100 MM, FORNECIDO E INSTALADO EM R AMAL DE ENCAMINHAMENTO. AF_12/2014</v>
          </cell>
          <cell r="C7011" t="str">
            <v>M</v>
          </cell>
          <cell r="D7011">
            <v>36.14</v>
          </cell>
        </row>
        <row r="7012">
          <cell r="A7012">
            <v>89513</v>
          </cell>
          <cell r="B7012" t="str">
            <v>JOELHO 90 GRAUS, PVC, SOLDÁVEL, DN 75MM, INSTALADO EM PRUMADA DE ÁGUA - FORNECIMENTO E INSTALAÇÃO. AF_12/2014</v>
          </cell>
          <cell r="C7012" t="str">
            <v>UN</v>
          </cell>
          <cell r="D7012">
            <v>77.56</v>
          </cell>
        </row>
        <row r="7013">
          <cell r="A7013">
            <v>89514</v>
          </cell>
          <cell r="B7013" t="str">
            <v>JOELHO 90 GRAUS, PVC, SERIE R, ÁGUA PLUVIAL, DN 40 MM, JUNTA SOLDÁVEL, FORNECIDO E INSTALADO EM RAMAL DE ENCAMINHAMENTO. AF_12/2014</v>
          </cell>
          <cell r="C7013" t="str">
            <v>UN</v>
          </cell>
          <cell r="D7013">
            <v>5.52</v>
          </cell>
        </row>
        <row r="7014">
          <cell r="A7014">
            <v>89515</v>
          </cell>
          <cell r="B7014" t="str">
            <v>JOELHO 45 GRAUS, PVC, SOLDÁVEL, DN 75MM, INSTALADO EM PRUMADA DE ÁGUA - FORNECIMENTO E INSTALAÇÃO. AF_12/2014</v>
          </cell>
          <cell r="C7014" t="str">
            <v>UN</v>
          </cell>
          <cell r="D7014">
            <v>59.57</v>
          </cell>
        </row>
        <row r="7015">
          <cell r="A7015">
            <v>89516</v>
          </cell>
          <cell r="B7015" t="str">
            <v>JOELHO 45 GRAUS, PVC, SERIE R, ÁGUA PLUVIAL, DN 40 MM, JUNTA SOLDÁVEL, FORNECIDO E INSTALADO EM RAMAL DE ENCAMINHAMENTO. AF_12/2014</v>
          </cell>
          <cell r="C7015" t="str">
            <v>UN</v>
          </cell>
          <cell r="D7015">
            <v>5.26</v>
          </cell>
        </row>
        <row r="7016">
          <cell r="A7016">
            <v>89517</v>
          </cell>
          <cell r="B7016" t="str">
            <v>CURVA 90 GRAUS, PVC, SOLDÁVEL, DN 75MM, INSTALADO EM PRUMADA DE ÁGUA - FORNECIMENTO E INSTALAÇÃO. AF_12/2014</v>
          </cell>
          <cell r="C7016" t="str">
            <v>UN</v>
          </cell>
          <cell r="D7016">
            <v>45.82</v>
          </cell>
        </row>
        <row r="7017">
          <cell r="A7017">
            <v>89518</v>
          </cell>
          <cell r="B7017" t="str">
            <v>JOELHO 90 GRAUS, PVC, SERIE R, ÁGUA PLUVIAL, DN 50 MM, JUNTA ELÁSTICA, FORNECIDO E INSTALADO EM RAMAL DE ENCAMINHAMENTO. AF_12/2014</v>
          </cell>
          <cell r="C7017" t="str">
            <v>UN</v>
          </cell>
          <cell r="D7017">
            <v>7.89</v>
          </cell>
        </row>
        <row r="7018">
          <cell r="A7018">
            <v>89519</v>
          </cell>
          <cell r="B7018" t="str">
            <v>CURVA 45 GRAUS, PVC, SOLDÁVEL, DN 75MM, INSTALADO EM PRUMADA DE ÁGUA - FORNECIMENTO E INSTALAÇÃO. AF_12/2014</v>
          </cell>
          <cell r="C7018" t="str">
            <v>UN</v>
          </cell>
          <cell r="D7018">
            <v>35.75</v>
          </cell>
        </row>
        <row r="7019">
          <cell r="A7019">
            <v>89520</v>
          </cell>
          <cell r="B7019" t="str">
            <v>JOELHO 45 GRAUS, PVC, SERIE R, ÁGUA PLUVIAL, DN 50 MM, JUNTA ELÁSTICA, FORNECIDO E INSTALADO EM RAMAL DE ENCAMINHAMENTO. AF_12/2014</v>
          </cell>
          <cell r="C7019" t="str">
            <v>UN</v>
          </cell>
          <cell r="D7019">
            <v>7.32</v>
          </cell>
        </row>
        <row r="7020">
          <cell r="A7020">
            <v>89521</v>
          </cell>
          <cell r="B7020" t="str">
            <v>JOELHO 90 GRAUS, PVC, SOLDÁVEL, DN 85MM, INSTALADO EM PRUMADA DE ÁGUA - FORNECIMENTO E INSTALAÇÃO. AF_12/2014</v>
          </cell>
          <cell r="C7020" t="str">
            <v>UN</v>
          </cell>
          <cell r="D7020">
            <v>87.54</v>
          </cell>
        </row>
        <row r="7021">
          <cell r="A7021">
            <v>89522</v>
          </cell>
          <cell r="B7021" t="str">
            <v>JOELHO 90 GRAUS, PVC, SERIE R, ÁGUA PLUVIAL, DN 75 MM, JUNTA ELÁSTICA, FORNECIDO E INSTALADO EM RAMAL DE ENCAMINHAMENTO. AF_12/2014</v>
          </cell>
          <cell r="C7021" t="str">
            <v>UN</v>
          </cell>
          <cell r="D7021">
            <v>16.170000000000002</v>
          </cell>
        </row>
        <row r="7022">
          <cell r="A7022">
            <v>89523</v>
          </cell>
          <cell r="B7022" t="str">
            <v>JOELHO 45 GRAUS, PVC, SOLDÁVEL, DN 85MM, INSTALADO EM PRUMADA DE ÁGUA - FORNECIMENTO E INSTALAÇÃO. AF_12/2014</v>
          </cell>
          <cell r="C7022" t="str">
            <v>UN</v>
          </cell>
          <cell r="D7022">
            <v>67.52</v>
          </cell>
        </row>
        <row r="7023">
          <cell r="A7023">
            <v>89524</v>
          </cell>
          <cell r="B7023" t="str">
            <v>JOELHO 45 GRAUS, PVC, SERIE R, ÁGUA PLUVIAL, DN 75 MM, JUNTA ELÁSTICA, FORNECIDO E INSTALADO EM RAMAL DE ENCAMINHAMENTO. AF_12/2014</v>
          </cell>
          <cell r="C7023" t="str">
            <v>UN</v>
          </cell>
          <cell r="D7023">
            <v>15.8</v>
          </cell>
        </row>
        <row r="7024">
          <cell r="A7024">
            <v>89525</v>
          </cell>
          <cell r="B7024" t="str">
            <v>CURVA 90 GRAUS, PVC, SOLDÁVEL, DN 85MM, INSTALADO EM PRUMADA DE ÁGUA - FORNECIMENTO E INSTALAÇÃO. AF_12/2014</v>
          </cell>
          <cell r="C7024" t="str">
            <v>UN</v>
          </cell>
          <cell r="D7024">
            <v>54.46</v>
          </cell>
        </row>
        <row r="7025">
          <cell r="A7025">
            <v>89526</v>
          </cell>
          <cell r="B7025" t="str">
            <v>CURVA 87 GRAUS E 30 MINUTOS, PVC, SERIE R, ÁGUA PLUVIAL, DN 75 MM, JUN TA ELÁSTICA, FORNECIDO E INSTALADO EM RAMAL DE ENCAMINHAMENTO. AF_12/2 014</v>
          </cell>
          <cell r="C7025" t="str">
            <v>UN</v>
          </cell>
          <cell r="D7025">
            <v>22.67</v>
          </cell>
        </row>
        <row r="7026">
          <cell r="A7026">
            <v>89527</v>
          </cell>
          <cell r="B7026" t="str">
            <v>CURVA 45 GRAUS, PVC, SOLDÁVEL, DN 85MM, INSTALADO EM PRUMADA DE ÁGUA - FORNECIMENTO E INSTALAÇÃO. AF_12/2014</v>
          </cell>
          <cell r="C7026" t="str">
            <v>UN</v>
          </cell>
          <cell r="D7026">
            <v>42.21</v>
          </cell>
        </row>
        <row r="7027">
          <cell r="A7027">
            <v>89528</v>
          </cell>
          <cell r="B7027" t="str">
            <v>LUVA, PVC, SOLDÁVEL, DN 25MM, INSTALADO EM PRUMADA DE ÁGUA - FORNECIME NTO E INSTALAÇÃO. AF_12/2014</v>
          </cell>
          <cell r="C7027" t="str">
            <v>UN</v>
          </cell>
          <cell r="D7027">
            <v>2.54</v>
          </cell>
        </row>
        <row r="7028">
          <cell r="A7028">
            <v>89529</v>
          </cell>
          <cell r="B7028" t="str">
            <v>JOELHO 90 GRAUS, PVC, SERIE R, ÁGUA PLUVIAL, DN 100 MM, JUNTA ELÁSTICA , FORNECIDO E INSTALADO EM RAMAL DE ENCAMINHAMENTO. AF_12/2014</v>
          </cell>
          <cell r="C7028" t="str">
            <v>UN</v>
          </cell>
          <cell r="D7028">
            <v>24.82</v>
          </cell>
        </row>
        <row r="7029">
          <cell r="A7029">
            <v>89530</v>
          </cell>
          <cell r="B7029" t="str">
            <v>LUVA DE CORRER, PVC, SOLDÁVEL, DN 25MM, INSTALADO EM PRUMADA DE ÁGUA - FORNECIMENTO E INSTALAÇÃO. AF_12/2014</v>
          </cell>
          <cell r="C7029" t="str">
            <v>UN</v>
          </cell>
          <cell r="D7029">
            <v>11.23</v>
          </cell>
        </row>
        <row r="7030">
          <cell r="A7030">
            <v>89531</v>
          </cell>
          <cell r="B7030" t="str">
            <v>JOELHO 45 GRAUS, PVC, SERIE R, ÁGUA PLUVIAL, DN 100 MM, JUNTA ELÁSTICA , FORNECIDO E INSTALADO EM RAMAL DE ENCAMINHAMENTO. AF_12/2014</v>
          </cell>
          <cell r="C7030" t="str">
            <v>UN</v>
          </cell>
          <cell r="D7030">
            <v>21.37</v>
          </cell>
        </row>
        <row r="7031">
          <cell r="A7031">
            <v>89532</v>
          </cell>
          <cell r="B7031" t="str">
            <v>LUVA DE REDUÇÃO, PVC, SOLDÁVEL, DN 32MM X 25MM, INSTALADO EM PRUMADA D E ÁGUA - FORNECIMENTO E INSTALAÇÃO. AF_12/2014</v>
          </cell>
          <cell r="C7031" t="str">
            <v>UN</v>
          </cell>
          <cell r="D7031">
            <v>4.28</v>
          </cell>
        </row>
        <row r="7032">
          <cell r="A7032">
            <v>89533</v>
          </cell>
          <cell r="B7032" t="str">
            <v>JOELHO 45 GRAUS PARA PÉ DE COLUNA, PVC, SERIE R, ÁGUA PLUVIAL, DN 100 MM, JUNTA ELÁSTICA, FORNECIDO E INSTALADO EM RAMAL DE ENCAMINHAMENTO. AF_12/2014</v>
          </cell>
          <cell r="C7032" t="str">
            <v>UN</v>
          </cell>
          <cell r="D7032">
            <v>21.37</v>
          </cell>
        </row>
        <row r="7033">
          <cell r="A7033">
            <v>89534</v>
          </cell>
          <cell r="B7033" t="str">
            <v>LUVA SOLDÁVEL E COM ROSCA, PVC, SOLDÁVEL, DN 25MM X 3/4, INSTALADO EM PRUMADA DE ÁGUA - FORNECIMENTO E INSTALAÇÃO. AF_12/2014</v>
          </cell>
          <cell r="C7033" t="str">
            <v>UN</v>
          </cell>
          <cell r="D7033">
            <v>3.04</v>
          </cell>
        </row>
        <row r="7034">
          <cell r="A7034">
            <v>89535</v>
          </cell>
          <cell r="B7034" t="str">
            <v>CURVA 87 GRAUS E 30 MINUTOS, PVC, SERIE R, ÁGUA PLUVIAL, DN 100 MM, JU NTA ELÁSTICA, FORNECIDO E INSTALADO EM RAMAL DE ENCAMINHAMENTO. AF_12/ 2014</v>
          </cell>
          <cell r="C7034" t="str">
            <v>UN</v>
          </cell>
          <cell r="D7034">
            <v>36.99</v>
          </cell>
        </row>
        <row r="7035">
          <cell r="A7035">
            <v>89536</v>
          </cell>
          <cell r="B7035" t="str">
            <v>UNIÃO, PVC, SOLDÁVEL, DN 25MM, INSTALADO EM PRUMADA DE ÁGUA - FORNECIM ENTO E INSTALAÇÃO. AF_12/2014</v>
          </cell>
          <cell r="C7035" t="str">
            <v>UN</v>
          </cell>
          <cell r="D7035">
            <v>8.7799999999999994</v>
          </cell>
        </row>
        <row r="7036">
          <cell r="A7036">
            <v>89538</v>
          </cell>
          <cell r="B7036" t="str">
            <v>ADAPTADOR CURTO COM BOLSA E ROSCA PARA REGISTRO, PVC, SOLDÁVEL, DN 25M M X 3/4, INSTALADO EM PRUMADA DE ÁGUA - FORNECIMENTO E INSTALAÇÃO. AF _12/2014</v>
          </cell>
          <cell r="C7036" t="str">
            <v>UN</v>
          </cell>
          <cell r="D7036">
            <v>2.76</v>
          </cell>
        </row>
        <row r="7037">
          <cell r="A7037">
            <v>89540</v>
          </cell>
          <cell r="B7037" t="str">
            <v>CURVA DE TRANSPOSIÇÃO, PVC, SOLDÁVEL, DN 25MM, INSTALADO EM PRUMADA DE ÁGUA  - FORNECIMENTO E INSTALAÇÃO. AF_12/2014</v>
          </cell>
          <cell r="C7037" t="str">
            <v>UN</v>
          </cell>
          <cell r="D7037">
            <v>6.86</v>
          </cell>
        </row>
        <row r="7038">
          <cell r="A7038">
            <v>89541</v>
          </cell>
          <cell r="B7038" t="str">
            <v>LUVA, PVC, SOLDÁVEL, DN 32MM, INSTALADO EM PRUMADA DE ÁGUA - FORNECIME NTO E INSTALAÇÃO. AF_12/2014</v>
          </cell>
          <cell r="C7038" t="str">
            <v>UN</v>
          </cell>
          <cell r="D7038">
            <v>3.73</v>
          </cell>
        </row>
        <row r="7039">
          <cell r="A7039">
            <v>89542</v>
          </cell>
          <cell r="B7039" t="str">
            <v>LUVA DE CORRER, PVC, SOLDÁVEL, DN 32MM, INSTALADO EM PRUMADA DE ÁGUA - FORNECIMENTO E INSTALAÇÃO. AF_12/2014</v>
          </cell>
          <cell r="C7039" t="str">
            <v>UN</v>
          </cell>
          <cell r="D7039">
            <v>18.21</v>
          </cell>
        </row>
        <row r="7040">
          <cell r="A7040">
            <v>89544</v>
          </cell>
          <cell r="B7040" t="str">
            <v>LUVA SIMPLES, PVC, SERIE R, ÁGUA PLUVIAL, DN 40 MM, JUNTA SOLDÁVEL, FO RNECIDO E INSTALADO EM RAMAL DE ENCAMINHAMENTO. AF_12/2014</v>
          </cell>
          <cell r="C7040" t="str">
            <v>UN</v>
          </cell>
          <cell r="D7040">
            <v>5.2</v>
          </cell>
        </row>
        <row r="7041">
          <cell r="A7041">
            <v>89545</v>
          </cell>
          <cell r="B7041" t="str">
            <v>LUVA SIMPLES, PVC, SERIE R, ÁGUA PLUVIAL, DN 50 MM, JUNTA ELÁSTICA, FO RNECIDO E INSTALADO EM RAMAL DE ENCAMINHAMENTO. AF_12/2014</v>
          </cell>
          <cell r="C7041" t="str">
            <v>UN</v>
          </cell>
          <cell r="D7041">
            <v>7.28</v>
          </cell>
        </row>
        <row r="7042">
          <cell r="A7042">
            <v>89546</v>
          </cell>
          <cell r="B7042" t="str">
            <v>BUCHA DE REDUÇÃO LONGA, PVC, SERIE R, ÁGUA PLUVIAL, DN 50 X 40 MM, JUN TA ELÁSTICA, FORNECIDO E INSTALADO EM RAMAL DE ENCAMINHAMENTO. AF_12/2 014</v>
          </cell>
          <cell r="C7042" t="str">
            <v>UN</v>
          </cell>
          <cell r="D7042">
            <v>5.69</v>
          </cell>
        </row>
        <row r="7043">
          <cell r="A7043">
            <v>89547</v>
          </cell>
          <cell r="B7043" t="str">
            <v>LUVA SIMPLES, PVC, SERIE R, ÁGUA PLUVIAL, DN 75 MM, JUNTA ELÁSTICA, FO RNECIDO E INSTALADO EM RAMAL DE ENCAMINHAMENTO. AF_12/2014</v>
          </cell>
          <cell r="C7043" t="str">
            <v>UN</v>
          </cell>
          <cell r="D7043">
            <v>10.88</v>
          </cell>
        </row>
        <row r="7044">
          <cell r="A7044">
            <v>89548</v>
          </cell>
          <cell r="B7044" t="str">
            <v>LUVA DE CORRER, PVC, SERIE R, ÁGUA PLUVIAL, DN 75 MM, JUNTA ELÁSTICA, FORNECIDO E INSTALADO EM RAMAL DE ENCAMINHAMENTO. AF_12/2014</v>
          </cell>
          <cell r="C7044" t="str">
            <v>UN</v>
          </cell>
          <cell r="D7044">
            <v>12.02</v>
          </cell>
        </row>
        <row r="7045">
          <cell r="A7045">
            <v>89549</v>
          </cell>
          <cell r="B7045" t="str">
            <v>REDUÇÃO EXCÊNTRICA, PVC, SERIE R, ÁGUA PLUVIAL, DN 75 X 50 MM, JUNTA E LÁSTICA, FORNECIDO E INSTALADO EM RAMAL DE ENCAMINHAMENTO. AF_12/2014</v>
          </cell>
          <cell r="C7045" t="str">
            <v>UN</v>
          </cell>
          <cell r="D7045">
            <v>9.11</v>
          </cell>
        </row>
        <row r="7046">
          <cell r="A7046">
            <v>89550</v>
          </cell>
          <cell r="B7046" t="str">
            <v>TÊ DE INSPEÇÃO, PVC, SERIE R, ÁGUA PLUVIAL, DN 75 MM, JUNTA ELÁSTICA, FORNECIDO E INSTALADO EM RAMAL DE ENCAMINHAMENTO. AF_12/2014</v>
          </cell>
          <cell r="C7046" t="str">
            <v>UN</v>
          </cell>
          <cell r="D7046">
            <v>23.96</v>
          </cell>
        </row>
        <row r="7047">
          <cell r="A7047">
            <v>89551</v>
          </cell>
          <cell r="B7047" t="str">
            <v>LUVA SOLDÁVEL E COM ROSCA, PVC, SOLDÁVEL, DN 32MM X 1, INSTALADO EM P RUMADA DE ÁGUA - FORNECIMENTO E INSTALAÇÃO. AF_12/2014</v>
          </cell>
          <cell r="C7047" t="str">
            <v>UN</v>
          </cell>
          <cell r="D7047">
            <v>6.02</v>
          </cell>
        </row>
        <row r="7048">
          <cell r="A7048">
            <v>89552</v>
          </cell>
          <cell r="B7048" t="str">
            <v>UNIÃO, PVC, SOLDÁVEL, DN 32MM, INSTALADO EM PRUMADA DE ÁGUA - FORNECIM ENTO E INSTALAÇÃO. AF_12/2014</v>
          </cell>
          <cell r="C7048" t="str">
            <v>UN</v>
          </cell>
          <cell r="D7048">
            <v>14.02</v>
          </cell>
        </row>
        <row r="7049">
          <cell r="A7049">
            <v>89553</v>
          </cell>
          <cell r="B7049" t="str">
            <v>ADAPTADOR CURTO COM BOLSA E ROSCA PARA REGISTRO, PVC, SOLDÁVEL, DN 32M M X 1, INSTALADO EM PRUMADA DE ÁGUA - FORNECIMENTO E INSTALAÇÃO. AF_1 2/2014</v>
          </cell>
          <cell r="C7049" t="str">
            <v>UN</v>
          </cell>
          <cell r="D7049">
            <v>4.09</v>
          </cell>
        </row>
        <row r="7050">
          <cell r="A7050">
            <v>89554</v>
          </cell>
          <cell r="B7050" t="str">
            <v>LUVA SIMPLES, PVC, SERIE R, ÁGUA PLUVIAL, DN 100 MM, JUNTA ELÁSTICA, F ORNECIDO E INSTALADO EM RAMAL DE ENCAMINHAMENTO. AF_12/2014</v>
          </cell>
          <cell r="C7050" t="str">
            <v>UN</v>
          </cell>
          <cell r="D7050">
            <v>13.45</v>
          </cell>
        </row>
        <row r="7051">
          <cell r="A7051">
            <v>89555</v>
          </cell>
          <cell r="B7051" t="str">
            <v>CURVA DE TRANSPOSIÇÃO, PVC, SOLDÁVEL, DN 32MM, INSTALADO EM PRUMADA DE ÁGUA   FORNECIMENTO E INSTALAÇÃO. AF_12/2014</v>
          </cell>
          <cell r="C7051" t="str">
            <v>UN</v>
          </cell>
          <cell r="D7051">
            <v>15.21</v>
          </cell>
        </row>
        <row r="7052">
          <cell r="A7052">
            <v>89556</v>
          </cell>
          <cell r="B7052" t="str">
            <v>LUVA DE CORRER, PVC, SERIE R, ÁGUA PLUVIAL, DN 100 MM, JUNTA ELÁSTICA, FORNECIDO E INSTALADO EM RAMAL DE ENCAMINHAMENTO. AF_12/2014</v>
          </cell>
          <cell r="C7052" t="str">
            <v>UN</v>
          </cell>
          <cell r="D7052">
            <v>19.02</v>
          </cell>
        </row>
        <row r="7053">
          <cell r="A7053">
            <v>89557</v>
          </cell>
          <cell r="B7053" t="str">
            <v>REDUÇÃO EXCÊNTRICA, PVC, SERIE R, ÁGUA PLUVIAL, DN 100 X 75 MM, JUNTA ELÁSTICA, FORNECIDO E INSTALADO EM RAMAL DE ENCAMINHAMENTO. AF_12/2014</v>
          </cell>
          <cell r="C7053" t="str">
            <v>UN</v>
          </cell>
          <cell r="D7053">
            <v>15.42</v>
          </cell>
        </row>
        <row r="7054">
          <cell r="A7054">
            <v>89558</v>
          </cell>
          <cell r="B7054" t="str">
            <v>LUVA, PVC, SOLDÁVEL, DN 40MM, INSTALADO EM PRUMADA DE ÁGUA - FORNECIME NTO E INSTALAÇÃO. AF_12/2014</v>
          </cell>
          <cell r="C7054" t="str">
            <v>UN</v>
          </cell>
          <cell r="D7054">
            <v>5.91</v>
          </cell>
        </row>
        <row r="7055">
          <cell r="A7055">
            <v>89559</v>
          </cell>
          <cell r="B7055" t="str">
            <v>TÊ DE INSPEÇÃO, PVC, SERIE R, ÁGUA PLUVIAL, DN 100 MM, JUNTA ELÁSTICA, FORNECIDO E INSTALADO EM RAMAL DE ENCAMINHAMENTO. AF_12/2014</v>
          </cell>
          <cell r="C7055" t="str">
            <v>UN</v>
          </cell>
          <cell r="D7055">
            <v>32.11</v>
          </cell>
        </row>
        <row r="7056">
          <cell r="A7056">
            <v>89561</v>
          </cell>
          <cell r="B7056" t="str">
            <v>JUNÇÃO SIMPLES, PVC, SERIE R, ÁGUA PLUVIAL, DN 40 MM, JUNTA SOLDÁVEL, FORNECIDO E INSTALADO EM RAMAL DE ENCAMINHAMENTO. AF_12/2014</v>
          </cell>
          <cell r="C7056" t="str">
            <v>UN</v>
          </cell>
          <cell r="D7056">
            <v>9.19</v>
          </cell>
        </row>
        <row r="7057">
          <cell r="A7057">
            <v>89562</v>
          </cell>
          <cell r="B7057" t="str">
            <v>LUVA DE REDUÇÃO, PVC, SOLDÁVEL, DN 40MM X 32MM, INSTALADO EM PRUMADA D E ÁGUA - FORNECIMENTO E INSTALAÇÃO. AF_12/2014</v>
          </cell>
          <cell r="C7057" t="str">
            <v>UN</v>
          </cell>
          <cell r="D7057">
            <v>5.89</v>
          </cell>
        </row>
        <row r="7058">
          <cell r="A7058">
            <v>89563</v>
          </cell>
          <cell r="B7058" t="str">
            <v>JUNÇÃO SIMPLES, PVC, SERIE R, ÁGUA PLUVIAL, DN 50 MM, JUNTA ELÁSTICA, FORNECIDO E INSTALADO EM RAMAL DE ENCAMINHAMENTO. AF_12/2014</v>
          </cell>
          <cell r="C7058" t="str">
            <v>UN</v>
          </cell>
          <cell r="D7058">
            <v>13.61</v>
          </cell>
        </row>
        <row r="7059">
          <cell r="A7059">
            <v>89564</v>
          </cell>
          <cell r="B7059" t="str">
            <v>LUVA COM ROSCA, PVC, SOLDÁVEL, DN 40MM X 1.1/4, INSTALADO EM PRUMADA DE ÁGUA - FORNECIMENTO E INSTALAÇÃO. AF_12/2014</v>
          </cell>
          <cell r="C7059" t="str">
            <v>UN</v>
          </cell>
          <cell r="D7059">
            <v>10.74</v>
          </cell>
        </row>
        <row r="7060">
          <cell r="A7060">
            <v>89565</v>
          </cell>
          <cell r="B7060" t="str">
            <v>JUNÇÃO SIMPLES, PVC, SERIE R, ÁGUA PLUVIAL, DN 75 X 75 MM, JUNTA ELÁST ICA, FORNECIDO E INSTALADO EM RAMAL DE ENCAMINHAMENTO. AF_12/2014</v>
          </cell>
          <cell r="C7060" t="str">
            <v>UN</v>
          </cell>
          <cell r="D7060">
            <v>29.45</v>
          </cell>
        </row>
        <row r="7061">
          <cell r="A7061">
            <v>89566</v>
          </cell>
          <cell r="B7061" t="str">
            <v>TÊ, PVC, SERIE R, ÁGUA PLUVIAL, DN 75 MM, JUNTA ELÁSTICA, FORNECIDO E INSTALADO EM RAMAL DE ENCAMINHAMENTO. AF_12/2014</v>
          </cell>
          <cell r="C7061" t="str">
            <v>UN</v>
          </cell>
          <cell r="D7061">
            <v>24.88</v>
          </cell>
        </row>
        <row r="7062">
          <cell r="A7062">
            <v>89567</v>
          </cell>
          <cell r="B7062" t="str">
            <v>JUNÇÃO SIMPLES, PVC, SERIE R, ÁGUA PLUVIAL, DN 100 X 100 MM, JUNTA ELÁ STICA, FORNECIDO E INSTALADO EM RAMAL DE ENCAMINHAMENTO. AF_12/2014</v>
          </cell>
          <cell r="C7062" t="str">
            <v>UN</v>
          </cell>
          <cell r="D7062">
            <v>43.75</v>
          </cell>
        </row>
        <row r="7063">
          <cell r="A7063">
            <v>89568</v>
          </cell>
          <cell r="B7063" t="str">
            <v>UNIÃO, PVC, SOLDÁVEL, DN 40MM, INSTALADO EM PRUMADA DE ÁGUA - FORNECIM ENTO E INSTALAÇÃO. AF_12/2014</v>
          </cell>
          <cell r="C7063" t="str">
            <v>UN</v>
          </cell>
          <cell r="D7063">
            <v>25.66</v>
          </cell>
        </row>
        <row r="7064">
          <cell r="A7064">
            <v>89569</v>
          </cell>
          <cell r="B7064" t="str">
            <v>JUNÇÃO SIMPLES, PVC, SERIE R, ÁGUA PLUVIAL, DN 100 X 75 MM, JUNTA ELÁS TICA, FORNECIDO E INSTALADO EM RAMAL DE ENCAMINHAMENTO. AF_12/2014</v>
          </cell>
          <cell r="C7064" t="str">
            <v>UN</v>
          </cell>
          <cell r="D7064">
            <v>42.36</v>
          </cell>
        </row>
        <row r="7065">
          <cell r="A7065">
            <v>89570</v>
          </cell>
          <cell r="B7065" t="str">
            <v>ADAPTADOR CURTO COM BOLSA E ROSCA PARA REGISTRO, PVC, SOLDÁVEL, DN 40M M X 1.1/2, INSTALADO EM PRUMADA DE ÁGUA - FORNECIMENTO E INSTALAÇÃO. AF_12/2014</v>
          </cell>
          <cell r="C7065" t="str">
            <v>UN</v>
          </cell>
          <cell r="D7065">
            <v>6.96</v>
          </cell>
        </row>
        <row r="7066">
          <cell r="A7066">
            <v>89571</v>
          </cell>
          <cell r="B7066" t="str">
            <v>TÊ, PVC, SERIE R, ÁGUA PLUVIAL, DN 100 X 100 MM, JUNTA ELÁSTICA, FORNE CIDO E INSTALADO EM RAMAL DE ENCAMINHAMENTO. AF_12/2014</v>
          </cell>
          <cell r="C7066" t="str">
            <v>UN</v>
          </cell>
          <cell r="D7066">
            <v>39.14</v>
          </cell>
        </row>
        <row r="7067">
          <cell r="A7067">
            <v>89572</v>
          </cell>
          <cell r="B7067" t="str">
            <v>ADAPTADOR CURTO COM BOLSA E ROSCA PARA REGISTRO, PVC, SOLDÁVEL, DN 40M M X 1.1/4, INSTALADO EM PRUMADA DE ÁGUA - FORNECIMENTO E INSTALAÇÃO. AF_12/2014</v>
          </cell>
          <cell r="C7067" t="str">
            <v>UN</v>
          </cell>
          <cell r="D7067">
            <v>6.02</v>
          </cell>
        </row>
        <row r="7068">
          <cell r="A7068">
            <v>89573</v>
          </cell>
          <cell r="B7068" t="str">
            <v>TÊ, PVC, SERIE R, ÁGUA PLUVIAL, DN 100 X 75 MM, JUNTA ELÁSTICA, FORNEC IDO E INSTALADO EM RAMAL DE ENCAMINHAMENTO. AF_12/2014</v>
          </cell>
          <cell r="C7068" t="str">
            <v>UN</v>
          </cell>
          <cell r="D7068">
            <v>31.37</v>
          </cell>
        </row>
        <row r="7069">
          <cell r="A7069">
            <v>89574</v>
          </cell>
          <cell r="B7069" t="str">
            <v>JUNÇÃO DUPLA, PVC, SERIE R, ÁGUA PLUVIAL, DN 100 X 100 X 100 MM, JUNTA ELÁSTICA, FORNECIDO E INSTALADO EM RAMAL DE ENCAMINHAMENTO. AF_12/201 4</v>
          </cell>
          <cell r="C7069" t="str">
            <v>UN</v>
          </cell>
          <cell r="D7069">
            <v>56.72</v>
          </cell>
        </row>
        <row r="7070">
          <cell r="A7070">
            <v>89575</v>
          </cell>
          <cell r="B7070" t="str">
            <v>LUVA, PVC, SOLDÁVEL, DN 50MM, INSTALADO EM PRUMADA DE ÁGUA - FORNECIME NTO E INSTALAÇÃO. AF_12/2014</v>
          </cell>
          <cell r="C7070" t="str">
            <v>UN</v>
          </cell>
          <cell r="D7070">
            <v>7.42</v>
          </cell>
        </row>
        <row r="7071">
          <cell r="A7071">
            <v>89576</v>
          </cell>
          <cell r="B7071" t="str">
            <v>TUBO PVC, SÉRIE R, ÁGUA PLUVIAL, DN 75 MM, FORNECIDO E INSTALADO EM CO NDUTORES VERTICAIS DE ÁGUAS PLUVIAIS. AF_12/2014</v>
          </cell>
          <cell r="C7071" t="str">
            <v>M</v>
          </cell>
          <cell r="D7071">
            <v>12.59</v>
          </cell>
        </row>
        <row r="7072">
          <cell r="A7072">
            <v>89577</v>
          </cell>
          <cell r="B7072" t="str">
            <v>LUVA DE CORRER, PVC, SOLDÁVEL, DN 50MM, INSTALADO EM PRUMADA DE ÁGUA - FORNECIMENTO E INSTALAÇÃO. AF_12/2014</v>
          </cell>
          <cell r="C7072" t="str">
            <v>UN</v>
          </cell>
          <cell r="D7072">
            <v>25.22</v>
          </cell>
        </row>
        <row r="7073">
          <cell r="A7073">
            <v>89578</v>
          </cell>
          <cell r="B7073" t="str">
            <v>TUBO PVC, SÉRIE R, ÁGUA PLUVIAL, DN 100 MM, FORNECIDO E INSTALADO EM C ONDUTORES VERTICAIS DE ÁGUAS PLUVIAIS. AF_12/2014</v>
          </cell>
          <cell r="C7073" t="str">
            <v>M</v>
          </cell>
          <cell r="D7073">
            <v>21.21</v>
          </cell>
        </row>
        <row r="7074">
          <cell r="A7074">
            <v>89579</v>
          </cell>
          <cell r="B7074" t="str">
            <v>LUVA DE REDUÇÃO, PVC, SOLDÁVEL, DN 50MM X 25MM, INSTALADO EM PRUMADA D E ÁGUA   FORNECIMENTO E INSTALAÇÃO. AF_12/2014</v>
          </cell>
          <cell r="C7074" t="str">
            <v>UN</v>
          </cell>
          <cell r="D7074">
            <v>7.32</v>
          </cell>
        </row>
        <row r="7075">
          <cell r="A7075">
            <v>89580</v>
          </cell>
          <cell r="B7075" t="str">
            <v>TUBO PVC, SÉRIE R, ÁGUA PLUVIAL, DN 150 MM, FORNECIDO E INSTALADO EM C ONDUTORES VERTICAIS DE ÁGUAS PLUVIAIS. AF_12/2014</v>
          </cell>
          <cell r="C7075" t="str">
            <v>M</v>
          </cell>
          <cell r="D7075">
            <v>41.91</v>
          </cell>
        </row>
        <row r="7076">
          <cell r="A7076">
            <v>89581</v>
          </cell>
          <cell r="B7076" t="str">
            <v>JOELHO 90 GRAUS, PVC, SERIE R, ÁGUA PLUVIAL, DN 75 MM, JUNTA ELÁSTICA, FORNECIDO E INSTALADO EM CONDUTORES VERTICAIS DE ÁGUAS PLUVIAIS. AF_1 2/2014</v>
          </cell>
          <cell r="C7076" t="str">
            <v>UN</v>
          </cell>
          <cell r="D7076">
            <v>14.9</v>
          </cell>
        </row>
        <row r="7077">
          <cell r="A7077">
            <v>89582</v>
          </cell>
          <cell r="B7077" t="str">
            <v>JOELHO 45 GRAUS, PVC, SERIE R, ÁGUA PLUVIAL, DN 75 MM, JUNTA ELÁSTICA, FORNECIDO E INSTALADO EM CONDUTORES VERTICAIS DE ÁGUAS PLUVIAIS. AF_1 2/2014</v>
          </cell>
          <cell r="C7077" t="str">
            <v>UN</v>
          </cell>
          <cell r="D7077">
            <v>14.53</v>
          </cell>
        </row>
        <row r="7078">
          <cell r="A7078">
            <v>89583</v>
          </cell>
          <cell r="B7078" t="str">
            <v>CURVA 87 GRAUS E 30 MINUTOS, PVC, SERIE R, ÁGUA PLUVIAL, DN 75 MM, JUN TA ELÁSTICA, FORNECIDO E INSTALADO EM CONDUTORES VERTICAIS DE ÁGUAS PL UVIAIS. AF_12/2014</v>
          </cell>
          <cell r="C7078" t="str">
            <v>UN</v>
          </cell>
          <cell r="D7078">
            <v>21.39</v>
          </cell>
        </row>
        <row r="7079">
          <cell r="A7079">
            <v>89584</v>
          </cell>
          <cell r="B7079" t="str">
            <v>JOELHO 90 GRAUS, PVC, SERIE R, ÁGUA PLUVIAL, DN 100 MM, JUNTA ELÁSTICA , FORNECIDO E INSTALADO EM CONDUTORES VERTICAIS DE ÁGUAS PLUVIAIS. AF_ 12/2014</v>
          </cell>
          <cell r="C7079" t="str">
            <v>UN</v>
          </cell>
          <cell r="D7079">
            <v>23.55</v>
          </cell>
        </row>
        <row r="7080">
          <cell r="A7080">
            <v>89585</v>
          </cell>
          <cell r="B7080" t="str">
            <v>JOELHO 45 GRAUS, PVC, SERIE R, ÁGUA PLUVIAL, DN 100 MM, JUNTA ELÁSTICA , FORNECIDO E INSTALADO EM CONDUTORES VERTICAIS DE ÁGUAS PLUVIAIS. AF_ 12/2014</v>
          </cell>
          <cell r="C7080" t="str">
            <v>UN</v>
          </cell>
          <cell r="D7080">
            <v>20.100000000000001</v>
          </cell>
        </row>
        <row r="7081">
          <cell r="A7081">
            <v>89586</v>
          </cell>
          <cell r="B7081" t="str">
            <v>JOELHO 45 GRAUS PARA PÉ DE COLUNA, PVC, SERIE R, ÁGUA PLUVIAL, DN 100 MM, JUNTA ELÁSTICA, FORNECIDO E INSTALADO EM CONDUTORES VERTICAIS DE Á GUAS PLUVIAIS. AF_12/2014</v>
          </cell>
          <cell r="C7081" t="str">
            <v>UN</v>
          </cell>
          <cell r="D7081">
            <v>20.100000000000001</v>
          </cell>
        </row>
        <row r="7082">
          <cell r="A7082">
            <v>89587</v>
          </cell>
          <cell r="B7082" t="str">
            <v>CURVA 87 GRAUS E 30 MINUTOS, PVC, SERIE R, ÁGUA PLUVIAL, DN 100 MM, JU NTA ELÁSTICA, FORNECIDO E INSTALADO EM CONDUTORES VERTICAIS DE ÁGUAS P LUVIAIS. AF_12/2014</v>
          </cell>
          <cell r="C7082" t="str">
            <v>UN</v>
          </cell>
          <cell r="D7082">
            <v>35.72</v>
          </cell>
        </row>
        <row r="7083">
          <cell r="A7083">
            <v>89590</v>
          </cell>
          <cell r="B7083" t="str">
            <v>JOELHO 90 GRAUS, PVC, SERIE R, ÁGUA PLUVIAL, DN 150 MM, JUNTA ELÁSTICA , FORNECIDO E INSTALADO EM CONDUTORES VERTICAIS DE ÁGUAS PLUVIAIS. AF_ 12/2014</v>
          </cell>
          <cell r="C7083" t="str">
            <v>UN</v>
          </cell>
          <cell r="D7083">
            <v>72.73</v>
          </cell>
        </row>
        <row r="7084">
          <cell r="A7084">
            <v>89591</v>
          </cell>
          <cell r="B7084" t="str">
            <v>JOELHO 45 GRAUS, PVC, SERIE R, ÁGUA PLUVIAL, DN 150 MM, JUNTA ELÁSTICA , FORNECIDO E INSTALADO EM CONDUTORES VERTICAIS DE ÁGUAS PLUVIAIS. AF_ 12/2014</v>
          </cell>
          <cell r="C7084" t="str">
            <v>UN</v>
          </cell>
          <cell r="D7084">
            <v>59.86</v>
          </cell>
        </row>
        <row r="7085">
          <cell r="A7085">
            <v>89592</v>
          </cell>
          <cell r="B7085" t="str">
            <v>CURVA 87 GRAUS E 30 MINUTOS, PVC, SERIE R, ÁGUA PLUVIAL, DN 150 MM, JU NTA ELÁSTICA, FORNECIDO E INSTALADO EM CONDUTORES VERTICAIS DE ÁGUAS P LUVIAIS. AF_12/2014</v>
          </cell>
          <cell r="C7085" t="str">
            <v>UN</v>
          </cell>
          <cell r="D7085">
            <v>229.77</v>
          </cell>
        </row>
        <row r="7086">
          <cell r="A7086">
            <v>89593</v>
          </cell>
          <cell r="B7086" t="str">
            <v>LUVA COM ROSCA, PVC, SOLDÁVEL, DN 50MM X 1.1/2, INSTALADO EM PRUMADA DE ÁGUA - FORNECIMENTO E INSTALAÇÃO. AF_12/2014</v>
          </cell>
          <cell r="C7086" t="str">
            <v>UN</v>
          </cell>
          <cell r="D7086">
            <v>17.649999999999999</v>
          </cell>
        </row>
        <row r="7087">
          <cell r="A7087">
            <v>89594</v>
          </cell>
          <cell r="B7087" t="str">
            <v>UNIÃO, PVC, SOLDÁVEL, DN 50MM, INSTALADO EM PRUMADA DE ÁGUA - FORNECIM ENTO E INSTALAÇÃO. AF_12/2014</v>
          </cell>
          <cell r="C7087" t="str">
            <v>UN</v>
          </cell>
          <cell r="D7087">
            <v>30.66</v>
          </cell>
        </row>
        <row r="7088">
          <cell r="A7088">
            <v>89595</v>
          </cell>
          <cell r="B7088" t="str">
            <v>ADAPTADOR CURTO COM BOLSA E ROSCA PARA REGISTRO, PVC, SOLDÁVEL, DN 50M M X 1.1/4, INSTALADO EM PRUMADA DE ÁGUA - FORNECIMENTO E INSTALAÇÃO. AF_12/2014</v>
          </cell>
          <cell r="C7088" t="str">
            <v>UN</v>
          </cell>
          <cell r="D7088">
            <v>10.88</v>
          </cell>
        </row>
        <row r="7089">
          <cell r="A7089">
            <v>89596</v>
          </cell>
          <cell r="B7089" t="str">
            <v>ADAPTADOR CURTO COM BOLSA E ROSCA PARA REGISTRO, PVC, SOLDÁVEL, DN 50M M X 1.1/2, INSTALADO EM PRUMADA DE ÁGUA - FORNECIMENTO E INSTALAÇÃO. AF_12/2014</v>
          </cell>
          <cell r="C7089" t="str">
            <v>UN</v>
          </cell>
          <cell r="D7089">
            <v>7.71</v>
          </cell>
        </row>
        <row r="7090">
          <cell r="A7090">
            <v>89597</v>
          </cell>
          <cell r="B7090" t="str">
            <v>LUVA, PVC, SOLDÁVEL, DN 60MM, INSTALADO EM PRUMADA DE ÁGUA - FORNECIME NTO E INSTALAÇÃO. AF_12/2014</v>
          </cell>
          <cell r="C7090" t="str">
            <v>UN</v>
          </cell>
          <cell r="D7090">
            <v>14.38</v>
          </cell>
        </row>
        <row r="7091">
          <cell r="A7091">
            <v>89598</v>
          </cell>
          <cell r="B7091" t="str">
            <v>LUVA DE CORRER, PVC, SOLDÁVEL, DN 60MM, INSTALADO EM PRUMADA DE ÁGUA FORNECIMENTO E INSTALAÇÃO. AF_12/2014</v>
          </cell>
          <cell r="C7091" t="str">
            <v>UN</v>
          </cell>
          <cell r="D7091">
            <v>33.28</v>
          </cell>
        </row>
        <row r="7092">
          <cell r="A7092">
            <v>89599</v>
          </cell>
          <cell r="B7092" t="str">
            <v>LUVA SIMPLES, PVC, SERIE R, ÁGUA PLUVIAL, DN 75 MM, JUNTA ELÁSTICA, FO RNECIDO E INSTALADO EM CONDUTORES VERTICAIS DE ÁGUAS PLUVIAIS. AF_12/2 014</v>
          </cell>
          <cell r="C7092" t="str">
            <v>UN</v>
          </cell>
          <cell r="D7092">
            <v>9.92</v>
          </cell>
        </row>
        <row r="7093">
          <cell r="A7093">
            <v>89600</v>
          </cell>
          <cell r="B7093" t="str">
            <v>LUVA DE CORRER, PVC, SERIE R, ÁGUA PLUVIAL, DN 75 MM, JUNTA ELÁSTICA, FORNECIDO E INSTALADO EM CONDUTORES VERTICAIS DE ÁGUAS PLUVIAIS. AF_12 /2014</v>
          </cell>
          <cell r="C7093" t="str">
            <v>UN</v>
          </cell>
          <cell r="D7093">
            <v>11.07</v>
          </cell>
        </row>
        <row r="7094">
          <cell r="A7094">
            <v>89605</v>
          </cell>
          <cell r="B7094" t="str">
            <v>LUVA DE REDUÇÃO, PVC, SOLDÁVEL, DN 60MM X 50MM, INSTALADO EM PRUMADA D E ÁGUA - FORNECIMENTO E INSTALAÇÃO. AF_12/2014</v>
          </cell>
          <cell r="C7094" t="str">
            <v>UN</v>
          </cell>
          <cell r="D7094">
            <v>12.92</v>
          </cell>
        </row>
        <row r="7095">
          <cell r="A7095">
            <v>89609</v>
          </cell>
          <cell r="B7095" t="str">
            <v>UNIÃO, PVC, SOLDÁVEL, DN 60MM, INSTALADO EM PRUMADA DE ÁGUA - FORNECIM ENTO E INSTALAÇÃO. AF_12/2014</v>
          </cell>
          <cell r="C7095" t="str">
            <v>UN</v>
          </cell>
          <cell r="D7095">
            <v>66.69</v>
          </cell>
        </row>
        <row r="7096">
          <cell r="A7096">
            <v>89610</v>
          </cell>
          <cell r="B7096" t="str">
            <v>ADAPTADOR CURTO COM BOLSA E ROSCA PARA REGISTRO, PVC, SOLDÁVEL, DN 60M M X 2, INSTALADO EM PRUMADA DE ÁGUA - FORNECIMENTO E INSTALAÇÃO. AF_1 2/2014</v>
          </cell>
          <cell r="C7096" t="str">
            <v>UN</v>
          </cell>
          <cell r="D7096">
            <v>14.48</v>
          </cell>
        </row>
        <row r="7097">
          <cell r="A7097">
            <v>89611</v>
          </cell>
          <cell r="B7097" t="str">
            <v>LUVA, PVC, SOLDÁVEL, DN 75MM, INSTALADO EM PRUMADA DE ÁGUA - FORNECIME NTO E INSTALAÇÃO. AF_12/2014</v>
          </cell>
          <cell r="C7097" t="str">
            <v>UN</v>
          </cell>
          <cell r="D7097">
            <v>21.22</v>
          </cell>
        </row>
        <row r="7098">
          <cell r="A7098">
            <v>89612</v>
          </cell>
          <cell r="B7098" t="str">
            <v>UNIÃO, PVC, SOLDÁVEL, DN 75MM, INSTALADO EM PRUMADA DE ÁGUA - FORNECIM ENTO E INSTALAÇÃO. AF_12/2014</v>
          </cell>
          <cell r="C7098" t="str">
            <v>UN</v>
          </cell>
          <cell r="D7098">
            <v>135.4</v>
          </cell>
        </row>
        <row r="7099">
          <cell r="A7099">
            <v>89613</v>
          </cell>
          <cell r="B7099" t="str">
            <v>ADAPTADOR CURTO COM BOLSA E ROSCA PARA REGISTRO, PVC, SOLDÁVEL, DN 75M M X 2.1/2, INSTALADO EM PRUMADA DE ÁGUA - FORNECIMENTO E INSTALAÇÃO. AF_12/2014</v>
          </cell>
          <cell r="C7099" t="str">
            <v>UN</v>
          </cell>
          <cell r="D7099">
            <v>23.55</v>
          </cell>
        </row>
        <row r="7100">
          <cell r="A7100">
            <v>89614</v>
          </cell>
          <cell r="B7100" t="str">
            <v>LUVA, PVC, SOLDÁVEL, DN 85MM, INSTALADO EM PRUMADA DE ÁGUA - FORNECIME NTO E INSTALAÇÃO. AF_12/2014</v>
          </cell>
          <cell r="C7100" t="str">
            <v>UN</v>
          </cell>
          <cell r="D7100">
            <v>40.229999999999997</v>
          </cell>
        </row>
        <row r="7101">
          <cell r="A7101">
            <v>89615</v>
          </cell>
          <cell r="B7101" t="str">
            <v>UNIÃO, PVC, SOLDÁVEL, DN 85MM, INSTALADO EM PRUMADA DE ÁGUA - FORNECIM ENTO E INSTALAÇÃO. AF_12/2014</v>
          </cell>
          <cell r="C7101" t="str">
            <v>UN</v>
          </cell>
          <cell r="D7101">
            <v>198.57</v>
          </cell>
        </row>
        <row r="7102">
          <cell r="A7102">
            <v>89616</v>
          </cell>
          <cell r="B7102" t="str">
            <v>ADAPTADOR CURTO COM BOLSA E ROSCA PARA REGISTRO, PVC, SOLDÁVEL, DN 85M M X 3, INSTALADO EM PRUMADA DE ÁGUA - FORNECIMENTO E INSTALAÇÃO. AF_1 2/2014</v>
          </cell>
          <cell r="C7102" t="str">
            <v>UN</v>
          </cell>
          <cell r="D7102">
            <v>32.83</v>
          </cell>
        </row>
        <row r="7103">
          <cell r="A7103">
            <v>89617</v>
          </cell>
          <cell r="B7103" t="str">
            <v>TE, PVC, SOLDÁVEL, DN 25MM, INSTALADO EM PRUMADA DE ÁGUA - FORNECIMENT O E INSTALAÇÃO. AF_12/2014</v>
          </cell>
          <cell r="C7103" t="str">
            <v>UN</v>
          </cell>
          <cell r="D7103">
            <v>4.66</v>
          </cell>
        </row>
        <row r="7104">
          <cell r="A7104">
            <v>89618</v>
          </cell>
          <cell r="B7104" t="str">
            <v>TÊ COM BUCHA DE LATÃO NA BOLSA CENTRAL, PVC, SOLDÁVEL, DN 25MM X 1/2, INSTALADO EM PRUMADA DE ÁGUA - FORNECIMENTO E INSTALAÇÃO. AF_12/2014</v>
          </cell>
          <cell r="C7104" t="str">
            <v>UN</v>
          </cell>
          <cell r="D7104">
            <v>12.04</v>
          </cell>
        </row>
        <row r="7105">
          <cell r="A7105">
            <v>89619</v>
          </cell>
          <cell r="B7105" t="str">
            <v>TÊ DE REDUÇÃO, PVC, SOLDÁVEL, DN 25MM X 20MM, INSTALADO EM PRUMADA DE ÁGUA - FORNECIMENTO E INSTALAÇÃO. AF_12/2014</v>
          </cell>
          <cell r="C7105" t="str">
            <v>UN</v>
          </cell>
          <cell r="D7105">
            <v>6.21</v>
          </cell>
        </row>
        <row r="7106">
          <cell r="A7106">
            <v>89620</v>
          </cell>
          <cell r="B7106" t="str">
            <v>TE, PVC, SOLDÁVEL, DN 32MM, INSTALADO EM PRUMADA DE ÁGUA - FORNECIMENT O E INSTALAÇÃO. AF_12/2014</v>
          </cell>
          <cell r="C7106" t="str">
            <v>UN</v>
          </cell>
          <cell r="D7106">
            <v>7.25</v>
          </cell>
        </row>
        <row r="7107">
          <cell r="A7107">
            <v>89621</v>
          </cell>
          <cell r="B7107" t="str">
            <v>TÊ COM BUCHA DE LATÃO NA BOLSA CENTRAL, PVC, SOLDÁVEL, DN 32MM X 3/4, INSTALADO EM PRUMADA DE ÁGUA - FORNECIMENTO E INSTALAÇÃO. AF_12/2014</v>
          </cell>
          <cell r="C7107" t="str">
            <v>UN</v>
          </cell>
          <cell r="D7107">
            <v>19.059999999999999</v>
          </cell>
        </row>
        <row r="7108">
          <cell r="A7108">
            <v>89622</v>
          </cell>
          <cell r="B7108" t="str">
            <v>TÊ DE REDUÇÃO, PVC, SOLDÁVEL, DN 32MM X 25MM, INSTALADO EM PRUMADA DE ÁGUA - FORNECIMENTO E INSTALAÇÃO. AF_12/2014</v>
          </cell>
          <cell r="C7108" t="str">
            <v>UN</v>
          </cell>
          <cell r="D7108">
            <v>9.66</v>
          </cell>
        </row>
        <row r="7109">
          <cell r="A7109">
            <v>89623</v>
          </cell>
          <cell r="B7109" t="str">
            <v>TE, PVC, SOLDÁVEL, DN 40MM, INSTALADO EM PRUMADA DE ÁGUA - FORNECIMENT O E INSTALAÇÃO. AF_12/2014</v>
          </cell>
          <cell r="C7109" t="str">
            <v>UN</v>
          </cell>
          <cell r="D7109">
            <v>12.69</v>
          </cell>
        </row>
        <row r="7110">
          <cell r="A7110">
            <v>89624</v>
          </cell>
          <cell r="B7110" t="str">
            <v>TÊ DE REDUÇÃO, PVC, SOLDÁVEL, DN 40MM X 32MM, INSTALADO EM PRUMADA DE ÁGUA - FORNECIMENTO E INSTALAÇÃO. AF_12/2014</v>
          </cell>
          <cell r="C7110" t="str">
            <v>UN</v>
          </cell>
          <cell r="D7110">
            <v>12.57</v>
          </cell>
        </row>
        <row r="7111">
          <cell r="A7111">
            <v>89625</v>
          </cell>
          <cell r="B7111" t="str">
            <v>TE, PVC, SOLDÁVEL, DN 50MM, INSTALADO EM PRUMADA DE ÁGUA - FORNECIMENT O E INSTALAÇÃO. AF_12/2014</v>
          </cell>
          <cell r="C7111" t="str">
            <v>UN</v>
          </cell>
          <cell r="D7111">
            <v>15.27</v>
          </cell>
        </row>
        <row r="7112">
          <cell r="A7112">
            <v>89626</v>
          </cell>
          <cell r="B7112" t="str">
            <v>TÊ DE REDUÇÃO, PVC, SOLDÁVEL, DN 50MM X 40MM, INSTALADO EM PRUMADA DE ÁGUA - FORNECIMENTO E INSTALAÇÃO. AF_12/2014</v>
          </cell>
          <cell r="C7112" t="str">
            <v>UN</v>
          </cell>
          <cell r="D7112">
            <v>19.420000000000002</v>
          </cell>
        </row>
        <row r="7113">
          <cell r="A7113">
            <v>89627</v>
          </cell>
          <cell r="B7113" t="str">
            <v>TÊ DE REDUÇÃO, PVC, SOLDÁVEL, DN 50MM X 25MM, INSTALADO EM PRUMADA DE ÁGUA - FORNECIMENTO E INSTALAÇÃO. AF_12/2014</v>
          </cell>
          <cell r="C7113" t="str">
            <v>UN</v>
          </cell>
          <cell r="D7113">
            <v>15</v>
          </cell>
        </row>
        <row r="7114">
          <cell r="A7114">
            <v>89628</v>
          </cell>
          <cell r="B7114" t="str">
            <v>TE, PVC, SOLDÁVEL, DN 60MM, INSTALADO EM PRUMADA DE ÁGUA - FORNECIMENT O E INSTALAÇÃO. AF_12/2014</v>
          </cell>
          <cell r="C7114" t="str">
            <v>UN</v>
          </cell>
          <cell r="D7114">
            <v>32.28</v>
          </cell>
        </row>
        <row r="7115">
          <cell r="A7115">
            <v>89629</v>
          </cell>
          <cell r="B7115" t="str">
            <v>TE, PVC, SOLDÁVEL, DN 75MM, INSTALADO EM PRUMADA DE ÁGUA - FORNECIMENT O E INSTALAÇÃO. AF_12/2014</v>
          </cell>
          <cell r="C7115" t="str">
            <v>UN</v>
          </cell>
          <cell r="D7115">
            <v>57.49</v>
          </cell>
        </row>
        <row r="7116">
          <cell r="A7116">
            <v>89630</v>
          </cell>
          <cell r="B7116" t="str">
            <v>TE DE REDUÇÃO, PVC, SOLDÁVEL, DN 75MM X 50MM, INSTALADO EM PRUMADA DE ÁGUA - FORNECIMENTO E INSTALAÇÃO. AF_12/2014</v>
          </cell>
          <cell r="C7116" t="str">
            <v>UN</v>
          </cell>
          <cell r="D7116">
            <v>49.22</v>
          </cell>
        </row>
        <row r="7117">
          <cell r="A7117">
            <v>89631</v>
          </cell>
          <cell r="B7117" t="str">
            <v>TE, PVC, SOLDÁVEL, DN 85MM, INSTALADO EM PRUMADA DE ÁGUA - FORNECIMENT O E INSTALAÇÃO. AF_12/2014</v>
          </cell>
          <cell r="C7117" t="str">
            <v>UN</v>
          </cell>
          <cell r="D7117">
            <v>84.89</v>
          </cell>
        </row>
        <row r="7118">
          <cell r="A7118">
            <v>89632</v>
          </cell>
          <cell r="B7118" t="str">
            <v>TE DE REDUÇÃO, PVC, SOLDÁVEL, DN 85MM X 60MM, INSTALADO EM PRUMADA DE ÁGUA - FORNECIMENTO E INSTALAÇÃO. AF_12/2014</v>
          </cell>
          <cell r="C7118" t="str">
            <v>UN</v>
          </cell>
          <cell r="D7118">
            <v>72.599999999999994</v>
          </cell>
        </row>
        <row r="7119">
          <cell r="A7119">
            <v>89633</v>
          </cell>
          <cell r="B7119" t="str">
            <v>TUBO, CPVC, SOLDÁVEL, DN 15MM, INSTALADO EM RAMAL OU SUB-RAMAL DE ÁGUA - FORNECIMENTO E INSTALAÇÃO. AF_12/2014</v>
          </cell>
          <cell r="C7119" t="str">
            <v>M</v>
          </cell>
          <cell r="D7119">
            <v>18.32</v>
          </cell>
        </row>
        <row r="7120">
          <cell r="A7120">
            <v>89634</v>
          </cell>
          <cell r="B7120" t="str">
            <v>TUBO, CPVC, SOLDÁVEL, DN 22MM, INSTALADO EM RAMAL OU SUB-RAMAL DE ÁGUA - FORNECIMENTO E INSTALAÇÃO. AF_12/2014</v>
          </cell>
          <cell r="C7120" t="str">
            <v>M</v>
          </cell>
          <cell r="D7120">
            <v>28.16</v>
          </cell>
        </row>
        <row r="7121">
          <cell r="A7121">
            <v>89635</v>
          </cell>
          <cell r="B7121" t="str">
            <v>TUBO, CPVC, SOLDÁVEL, DN 28MM, INSTALADO EM RAMAL OU SUB-RAMAL DE ÁGUA - FORNECIMENTO E INSTALAÇÃO. AF_12/2014</v>
          </cell>
          <cell r="C7121" t="str">
            <v>M</v>
          </cell>
          <cell r="D7121">
            <v>40.61</v>
          </cell>
        </row>
        <row r="7122">
          <cell r="A7122">
            <v>89636</v>
          </cell>
          <cell r="B7122" t="str">
            <v>TUBO, CPVC, SOLDÁVEL, DN 35MM, INSTALADO EM RAMAL OU SUB-RAMAL DE ÁGUA FORNECIMENTO E INSTALAÇÃO. AF_12/2014</v>
          </cell>
          <cell r="C7122" t="str">
            <v>M</v>
          </cell>
          <cell r="D7122">
            <v>49.52</v>
          </cell>
        </row>
        <row r="7123">
          <cell r="A7123">
            <v>89637</v>
          </cell>
          <cell r="B7123" t="str">
            <v>JOELHO 90 GRAUS, CPVC, SOLDÁVEL, DN 15MM, INSTALADO EM RAMAL OU SUB-RA MAL DE ÁGUA - FORNECIMENTO E INSTALAÇÃO. AF_12/2014</v>
          </cell>
          <cell r="C7123" t="str">
            <v>UN</v>
          </cell>
          <cell r="D7123">
            <v>6.44</v>
          </cell>
        </row>
        <row r="7124">
          <cell r="A7124">
            <v>89638</v>
          </cell>
          <cell r="B7124" t="str">
            <v>JOELHO 45 GRAUS, CPVC, SOLDÁVEL, DN 15MM, INSTALADO EM RAMAL OU SUB-RA MAL DE ÁGUA - FORNECIMENTO E INSTALAÇÃO. AF_12/2014</v>
          </cell>
          <cell r="C7124" t="str">
            <v>UN</v>
          </cell>
          <cell r="D7124">
            <v>7.2</v>
          </cell>
        </row>
        <row r="7125">
          <cell r="A7125">
            <v>89639</v>
          </cell>
          <cell r="B7125" t="str">
            <v>CURVA 90 GRAUS, CPVC, SOLDÁVEL, DN 15MM, INSTALADO EM RAMAL OU SUB-RAM AL DE ÁGUA - FORNECIMENTO E INSTALAÇÃO. AF_12/2014</v>
          </cell>
          <cell r="C7125" t="str">
            <v>UN</v>
          </cell>
          <cell r="D7125">
            <v>7.49</v>
          </cell>
        </row>
        <row r="7126">
          <cell r="A7126">
            <v>89641</v>
          </cell>
          <cell r="B7126" t="str">
            <v>JOELHO 90 GRAUS, CPVC, SOLDÁVEL, DN 22MM, INSTALADO EM RAMAL OU SUB-RA MAL DE ÁGUA - FORNECIMENTO E INSTALAÇÃO. AF_12/2014</v>
          </cell>
          <cell r="C7126" t="str">
            <v>UN</v>
          </cell>
          <cell r="D7126">
            <v>9.06</v>
          </cell>
        </row>
        <row r="7127">
          <cell r="A7127">
            <v>89642</v>
          </cell>
          <cell r="B7127" t="str">
            <v>JOELHO 45 GRAUS, CPVC, SOLDÁVEL, DN 22MM, INSTALADO EM RAMAL OU SUB-RA MAL DE ÁGUA - FORNECIMENTO E INSTALAÇÃO. AF_12/2014</v>
          </cell>
          <cell r="C7127" t="str">
            <v>UN</v>
          </cell>
          <cell r="D7127">
            <v>10.51</v>
          </cell>
        </row>
        <row r="7128">
          <cell r="A7128">
            <v>89643</v>
          </cell>
          <cell r="B7128" t="str">
            <v>CURVA 90 GRAUS, CPVC, SOLDÁVEL, DN 22MM, INSTALADO EM RAMAL OU SUB-RAM AL DE ÁGUA - FORNECIMENTO E INSTALAÇÃO. AF_12/2014</v>
          </cell>
          <cell r="C7128" t="str">
            <v>UN</v>
          </cell>
          <cell r="D7128">
            <v>10.99</v>
          </cell>
        </row>
        <row r="7129">
          <cell r="A7129">
            <v>89645</v>
          </cell>
          <cell r="B7129" t="str">
            <v>JOELHO DE TRANSIÇÃO, 90 GRAUS, CPVC, SOLDÁVEL, DN 22MM X 3/4", INSTALA DO EM RAMAL OU SUB-RAMAL DE ÁGUA - FORNECIMENTO E INSTALAÇÃO. AF_12/20 14</v>
          </cell>
          <cell r="C7129" t="str">
            <v>UN</v>
          </cell>
          <cell r="D7129">
            <v>19.989999999999998</v>
          </cell>
        </row>
        <row r="7130">
          <cell r="A7130">
            <v>89646</v>
          </cell>
          <cell r="B7130" t="str">
            <v>JOELHO 90 GRAUS, CPVC, SOLDÁVEL, DN 28MM, INSTALADO EM RAMAL OU SUB-RA MAL DE ÁGUA - FORNECIMENTO E INSTALAÇÃO. AF_12/2014</v>
          </cell>
          <cell r="C7130" t="str">
            <v>UN</v>
          </cell>
          <cell r="D7130">
            <v>14.24</v>
          </cell>
        </row>
        <row r="7131">
          <cell r="A7131">
            <v>89647</v>
          </cell>
          <cell r="B7131" t="str">
            <v>JOELHO 45 GRAUS, CPVC, SOLDÁVEL, DN 28MM, INSTALADO EM RAMAL OU SUB-RA MAL DE ÁGUA  FORNECIMENTO E INSTALAÇÃO. AF_12/2014</v>
          </cell>
          <cell r="C7131" t="str">
            <v>UN</v>
          </cell>
          <cell r="D7131">
            <v>13.91</v>
          </cell>
        </row>
        <row r="7132">
          <cell r="A7132">
            <v>89648</v>
          </cell>
          <cell r="B7132" t="str">
            <v>CURVA 90 GRAUS, CPVC, SOLDÁVEL, DN 28MM, INSTALADO EM RAMAL OU SUB-RAM AL DE ÁGUA  FORNECIMENTO E INSTALAÇÃO. AF_12/2014</v>
          </cell>
          <cell r="C7132" t="str">
            <v>UN</v>
          </cell>
          <cell r="D7132">
            <v>15.45</v>
          </cell>
        </row>
        <row r="7133">
          <cell r="A7133">
            <v>89649</v>
          </cell>
          <cell r="B7133" t="str">
            <v>JOELHO 90 GRAUS, CPVC, SOLDÁVEL, DN 35MM, INSTALADO EM RAMAL OU SUB-RA MAL DE ÁGUA  FORNECIMENTO E INSTALAÇÃO. AF_12/2014</v>
          </cell>
          <cell r="C7133" t="str">
            <v>UN</v>
          </cell>
          <cell r="D7133">
            <v>21.17</v>
          </cell>
        </row>
        <row r="7134">
          <cell r="A7134">
            <v>89650</v>
          </cell>
          <cell r="B7134" t="str">
            <v>JOELHO 45 GRAUS, CPVC, SOLDÁVEL, DN 35MM, INSTALADO EM RAMAL OU SUB-RA MAL DE ÁGUA  FORNECIMENTO E INSTALAÇÃO. AF_12/2014</v>
          </cell>
          <cell r="C7134" t="str">
            <v>UN</v>
          </cell>
          <cell r="D7134">
            <v>21.17</v>
          </cell>
        </row>
        <row r="7135">
          <cell r="A7135">
            <v>89651</v>
          </cell>
          <cell r="B7135" t="str">
            <v>LUVA, CPVC, SOLDÁVEL, DN 15MM, INSTALADO EM RAMAL OU SUB-RAMAL DE ÁGUA - FORNECIMENTO E INSTALAÇÃO. AF_12/2014</v>
          </cell>
          <cell r="C7135" t="str">
            <v>UN</v>
          </cell>
          <cell r="D7135">
            <v>4.3600000000000003</v>
          </cell>
        </row>
        <row r="7136">
          <cell r="A7136">
            <v>89652</v>
          </cell>
          <cell r="B7136" t="str">
            <v>LUVA DE CORRER, CPVC, SOLDÁVEL, DN 15MM, INSTALADO EM RAMAL OU SUB-RAM AL DE ÁGUA  FORNECIMENTO E INSTALAÇÃO. AF_12/2014</v>
          </cell>
          <cell r="C7136" t="str">
            <v>UN</v>
          </cell>
          <cell r="D7136">
            <v>7.66</v>
          </cell>
        </row>
        <row r="7137">
          <cell r="A7137">
            <v>89653</v>
          </cell>
          <cell r="B7137" t="str">
            <v>LUVA DE TRANSIÇÃO, CPVC, SOLDÁVEL, DN15MM X 1/2", INSTALADO EM RAMAL O U SUB-RAMAL DE ÁGUA - FORNECIMENTO E INSTALAÇÃO. AF_12/2014</v>
          </cell>
          <cell r="C7137" t="str">
            <v>UN</v>
          </cell>
          <cell r="D7137">
            <v>12.74</v>
          </cell>
        </row>
        <row r="7138">
          <cell r="A7138">
            <v>89654</v>
          </cell>
          <cell r="B7138" t="str">
            <v>UNIÃO, CPVC, SOLDÁVEL, DN15MM, INSTALADO EM RAMAL OU SUB-RAMAL DE ÁGUA FORNECIMENTO E INSTALAÇÃO. AF_12/2014</v>
          </cell>
          <cell r="C7138" t="str">
            <v>UN</v>
          </cell>
          <cell r="D7138">
            <v>12.41</v>
          </cell>
        </row>
        <row r="7139">
          <cell r="A7139">
            <v>89655</v>
          </cell>
          <cell r="B7139" t="str">
            <v>CONECTOR, CPVC, SOLDÁVEL, DN 15MM X 1/2, INSTALADO EM RAMAL OU SUB-RA MAL DE ÁGUA  FORNECIMENTO E INSTALAÇÃO. AF_12/2014</v>
          </cell>
          <cell r="C7139" t="str">
            <v>UN</v>
          </cell>
          <cell r="D7139">
            <v>18.61</v>
          </cell>
        </row>
        <row r="7140">
          <cell r="A7140">
            <v>89656</v>
          </cell>
          <cell r="B7140" t="str">
            <v>ADAPTADOR, CPVC, SOLDÁVEL, DN15MM, INSTALADO EM RAMAL OU SUB-RAMAL DE ÁGUA  FORNECIMENTO E INSTALAÇÃO. AF_12/2014</v>
          </cell>
          <cell r="C7140" t="str">
            <v>UN</v>
          </cell>
          <cell r="D7140">
            <v>8.18</v>
          </cell>
        </row>
        <row r="7141">
          <cell r="A7141">
            <v>89657</v>
          </cell>
          <cell r="B7141" t="str">
            <v>CURVA DE TRANSPOSIÇÃO, CPVC, SOLDÁVEL, DN15MM, INSTALADO EM RAMAL OU S UB-RAMAL DE ÁGUA  FORNECIMENTO E INSTALAÇÃO. AF_12/2014</v>
          </cell>
          <cell r="C7141" t="str">
            <v>UN</v>
          </cell>
          <cell r="D7141">
            <v>8.35</v>
          </cell>
        </row>
        <row r="7142">
          <cell r="A7142">
            <v>89658</v>
          </cell>
          <cell r="B7142" t="str">
            <v>LUVA, CPVC, SOLDÁVEL, DN 22MM, INSTALADO EM RAMAL OU SUB-RAMAL DE ÁGUA FORNECIMENTO E INSTALAÇÃO. AF_12/2014</v>
          </cell>
          <cell r="C7142" t="str">
            <v>UN</v>
          </cell>
          <cell r="D7142">
            <v>5.97</v>
          </cell>
        </row>
        <row r="7143">
          <cell r="A7143">
            <v>89659</v>
          </cell>
          <cell r="B7143" t="str">
            <v>LUVA DE CORRER, CPVC, SOLDÁVEL, DN 22MM, INSTALADO EM RAMAL OU SUB-RAM AL DE ÁGUA  FORNECIMENTO E INSTALAÇÃO. AF_12/2014</v>
          </cell>
          <cell r="C7143" t="str">
            <v>UN</v>
          </cell>
          <cell r="D7143">
            <v>11.03</v>
          </cell>
        </row>
        <row r="7144">
          <cell r="A7144">
            <v>89660</v>
          </cell>
          <cell r="B7144" t="str">
            <v>LUVA DE TRANSIÇÃO, CPVC, SOLDÁVEL, DN22MM X 25MM, INSTALADO EM RAMAL O U SUB-RAMAL DE ÁGUA - FORNECIMENTO E INSTALAÇÃO. AF_12/2014</v>
          </cell>
          <cell r="C7144" t="str">
            <v>UN</v>
          </cell>
          <cell r="D7144">
            <v>5.53</v>
          </cell>
        </row>
        <row r="7145">
          <cell r="A7145">
            <v>89661</v>
          </cell>
          <cell r="B7145" t="str">
            <v>UNIÃO, CPVC, SOLDÁVEL, DN22MM, INSTALADO EM RAMAL OU SUB-RAMAL DE ÁGUA FORNECIMENTO E INSTALAÇÃO. AF_12/2014</v>
          </cell>
          <cell r="C7145" t="str">
            <v>UN</v>
          </cell>
          <cell r="D7145">
            <v>14.88</v>
          </cell>
        </row>
        <row r="7146">
          <cell r="A7146">
            <v>89662</v>
          </cell>
          <cell r="B7146" t="str">
            <v>CONECTOR, CPVC, SOLDÁVEL, DN 22MM X 1/2, INSTALADO EM RAMAL OU SUB-RA MAL DE ÁGUA  FORNECIMENTO E INSTALAÇÃO. AF_12/2014</v>
          </cell>
          <cell r="C7146" t="str">
            <v>UN</v>
          </cell>
          <cell r="D7146">
            <v>23.11</v>
          </cell>
        </row>
        <row r="7147">
          <cell r="A7147">
            <v>89663</v>
          </cell>
          <cell r="B7147" t="str">
            <v>ADAPTADOR, CPVC, SOLDÁVEL, DN22MM, INSTALADO EM RAMAL OU SUB-RAMAL DE ÁGUA  FORNECIMENTO E INSTALAÇÃO. AF_12/2014</v>
          </cell>
          <cell r="C7147" t="str">
            <v>UN</v>
          </cell>
          <cell r="D7147">
            <v>9.32</v>
          </cell>
        </row>
        <row r="7148">
          <cell r="A7148">
            <v>89664</v>
          </cell>
          <cell r="B7148" t="str">
            <v>CURVA DE TRANSPOSIÇÃO, CPVC, SOLDÁVEL, DN22MM, INSTALADO EM RAMAL OU S UB-RAMAL DE ÁGUA  FORNECIMENTO E INSTALAÇÃO. AF_12/2014</v>
          </cell>
          <cell r="C7148" t="str">
            <v>UN</v>
          </cell>
          <cell r="D7148">
            <v>11.03</v>
          </cell>
        </row>
        <row r="7149">
          <cell r="A7149">
            <v>89665</v>
          </cell>
          <cell r="B7149" t="str">
            <v>REDUÇÃO EXCÊNTRICA, PVC, SERIE R, ÁGUA PLUVIAL, DN 75 X 50 MM, JUNTA E LÁSTICA, FORNECIDO E INSTALADO EM CONDUTORES VERTICAIS DE ÁGUAS PLUVIA IS. AF_12/2014</v>
          </cell>
          <cell r="C7149" t="str">
            <v>UN</v>
          </cell>
          <cell r="D7149">
            <v>8.16</v>
          </cell>
        </row>
        <row r="7150">
          <cell r="A7150">
            <v>89666</v>
          </cell>
          <cell r="B7150" t="str">
            <v>BUCHA DE REDUÇÃO, CPVC, SOLDÁVEL, DN22MM X 15MM, INSTALADO EM RAMAL OU SUB-RAMAL DE ÁGUA  FORNECIMENTO E INSTALAÇÃO. AF_12/2014</v>
          </cell>
          <cell r="C7150" t="str">
            <v>UN</v>
          </cell>
          <cell r="D7150">
            <v>4.78</v>
          </cell>
        </row>
        <row r="7151">
          <cell r="A7151">
            <v>89667</v>
          </cell>
          <cell r="B7151" t="str">
            <v>TÊ DE INSPEÇÃO, PVC, SERIE R, ÁGUA PLUVIAL, DN 75 MM, JUNTA ELÁSTICA, FORNECIDO E INSTALADO EM CONDUTORES VERTICAIS DE ÁGUAS PLUVIAIS. AF_12 /2014</v>
          </cell>
          <cell r="C7151" t="str">
            <v>UN</v>
          </cell>
          <cell r="D7151">
            <v>23.01</v>
          </cell>
        </row>
        <row r="7152">
          <cell r="A7152">
            <v>89668</v>
          </cell>
          <cell r="B7152" t="str">
            <v>CONECTOR, CPVC, SOLDÁVEL, DN22MM X 3/4", INSTALADO EM RAMAL OU SUB-RAM AL DE ÁGUA - FORNECIMENTO E INSTALAÇÃO. AF_12/2014</v>
          </cell>
          <cell r="C7152" t="str">
            <v>UN</v>
          </cell>
          <cell r="D7152">
            <v>21.9</v>
          </cell>
        </row>
        <row r="7153">
          <cell r="A7153">
            <v>89669</v>
          </cell>
          <cell r="B7153" t="str">
            <v>LUVA SIMPLES, PVC, SERIE R, ÁGUA PLUVIAL, DN 100 MM, JUNTA ELÁSTICA, F ORNECIDO E INSTALADO EM CONDUTORES VERTICAIS DE ÁGUAS PLUVIAIS. AF_12/ 2014</v>
          </cell>
          <cell r="C7153" t="str">
            <v>UN</v>
          </cell>
          <cell r="D7153">
            <v>12.66</v>
          </cell>
        </row>
        <row r="7154">
          <cell r="A7154">
            <v>89670</v>
          </cell>
          <cell r="B7154" t="str">
            <v>LUVA, CPVC, SOLDÁVEL, DN 28MM, INSTALADO EM RAMAL OU SUB-RAMAL DE ÁGUA FORNECIMENTO E INSTALAÇÃO. AF_12/2014</v>
          </cell>
          <cell r="C7154" t="str">
            <v>UN</v>
          </cell>
          <cell r="D7154">
            <v>8.93</v>
          </cell>
        </row>
        <row r="7155">
          <cell r="A7155">
            <v>89671</v>
          </cell>
          <cell r="B7155" t="str">
            <v>LUVA DE CORRER, PVC, SERIE R, ÁGUA PLUVIAL, DN 100 MM, JUNTA ELÁSTICA, FORNECIDO E INSTALADO EM CONDUTORES VERTICAIS DE ÁGUAS PLUVIAIS. AF_1 2/2014</v>
          </cell>
          <cell r="C7155" t="str">
            <v>UN</v>
          </cell>
          <cell r="D7155">
            <v>18.23</v>
          </cell>
        </row>
        <row r="7156">
          <cell r="A7156">
            <v>89672</v>
          </cell>
          <cell r="B7156" t="str">
            <v>LUVA DE CORRER, CPVC, SOLDÁVEL, DN 28MM, INSTALADO EM RAMAL OU SUB-RAM AL DE ÁGUA  FORNECIMENTO E INSTALAÇÃO. AF_12/2014</v>
          </cell>
          <cell r="C7156" t="str">
            <v>UN</v>
          </cell>
          <cell r="D7156">
            <v>14.72</v>
          </cell>
        </row>
        <row r="7157">
          <cell r="A7157">
            <v>89673</v>
          </cell>
          <cell r="B7157" t="str">
            <v>REDUÇÃO EXCÊNTRICA, PVC, SERIE R, ÁGUA PLUVIAL, DN 100 X 75 MM, JUNTA ELÁSTICA, FORNECIDO E INSTALADO EM CONDUTORES VERTICAIS DE ÁGUAS PLUVI AIS. AF_12/2014</v>
          </cell>
          <cell r="C7157" t="str">
            <v>UN</v>
          </cell>
          <cell r="D7157">
            <v>14.62</v>
          </cell>
        </row>
        <row r="7158">
          <cell r="A7158">
            <v>89674</v>
          </cell>
          <cell r="B7158" t="str">
            <v>UNIÃO, CPVC, SOLDÁVEL, DN28MM, INSTALADO EM RAMAL OU SUB-RAMAL DE ÁGUA FORNECIMENTO E INSTALAÇÃO. AF_12/2014</v>
          </cell>
          <cell r="C7158" t="str">
            <v>UN</v>
          </cell>
          <cell r="D7158">
            <v>22.1</v>
          </cell>
        </row>
        <row r="7159">
          <cell r="A7159">
            <v>89675</v>
          </cell>
          <cell r="B7159" t="str">
            <v>TÊ DE INSPEÇÃO, PVC, SERIE R, ÁGUA PLUVIAL, DN 100 MM, JUNTA ELÁSTICA, FORNECIDO E INSTALADO EM CONDUTORES VERTICAIS DE ÁGUAS PLUVIAIS. AF_1 2/2014</v>
          </cell>
          <cell r="C7159" t="str">
            <v>UN</v>
          </cell>
          <cell r="D7159">
            <v>31.31</v>
          </cell>
        </row>
        <row r="7160">
          <cell r="A7160">
            <v>89676</v>
          </cell>
          <cell r="B7160" t="str">
            <v>CONECTOR, CPVC, SOLDÁVEL, DN 28MM X 1, INSTALADO EM RAMAL OU SUB-RAMA L DE ÁGUA  FORNECIMENTO E INSTALAÇÃO. AF_12/2014</v>
          </cell>
          <cell r="C7160" t="str">
            <v>UN</v>
          </cell>
          <cell r="D7160">
            <v>34.14</v>
          </cell>
        </row>
        <row r="7161">
          <cell r="A7161">
            <v>89677</v>
          </cell>
          <cell r="B7161" t="str">
            <v>LUVA SIMPLES, PVC, SERIE R, ÁGUA PLUVIAL, DN 150 MM, JUNTA ELÁSTICA, F ORNECIDO E INSTALADO EM CONDUTORES VERTICAIS DE ÁGUAS PLUVIAIS. AF_12/ 2014</v>
          </cell>
          <cell r="C7161" t="str">
            <v>UN</v>
          </cell>
          <cell r="D7161">
            <v>37.11</v>
          </cell>
        </row>
        <row r="7162">
          <cell r="A7162">
            <v>89678</v>
          </cell>
          <cell r="B7162" t="str">
            <v>BUCHA DE REDUÇÃO, CPVC, SOLDÁVEL, DN28MM X 22MM, INSTALADO EM RAMAL OU SUB-RAMAL DE ÁGUA  FORNECIMENTO E INSTALAÇÃO. AF_12/2014</v>
          </cell>
          <cell r="C7162" t="str">
            <v>UN</v>
          </cell>
          <cell r="D7162">
            <v>6.36</v>
          </cell>
        </row>
        <row r="7163">
          <cell r="A7163">
            <v>89679</v>
          </cell>
          <cell r="B7163" t="str">
            <v>LUVA DE CORRER, PVC, SERIE R, ÁGUA PLUVIAL, DN 150 MM, JUNTA ELÁSTICA, FORNECIDO E INSTALADO EM CONDUTORES VERTICAIS DE ÁGUAS PLUVIAIS. AF_1 2/2014</v>
          </cell>
          <cell r="C7163" t="str">
            <v>UN</v>
          </cell>
          <cell r="D7163">
            <v>59.27</v>
          </cell>
        </row>
        <row r="7164">
          <cell r="A7164">
            <v>89680</v>
          </cell>
          <cell r="B7164" t="str">
            <v>LUVA, CPVC, SOLDÁVEL, DN 35MM, INSTALADO EM RAMAL OU SUB-RAMAL DE ÁGUA FORNECIMENTO E INSTALAÇÃO. AF_12/2014</v>
          </cell>
          <cell r="C7164" t="str">
            <v>UN</v>
          </cell>
          <cell r="D7164">
            <v>14.23</v>
          </cell>
        </row>
        <row r="7165">
          <cell r="A7165">
            <v>89681</v>
          </cell>
          <cell r="B7165" t="str">
            <v>REDUÇÃO EXCÊNTRICA, PVC, SERIE R, ÁGUA PLUVIAL, DN 150 X 100 MM, JUNTA ELÁSTICA, FORNECIDO E INSTALADO EM CONDUTORES VERTICAIS DE ÁGUAS PLUV IAIS. AF_12/2014</v>
          </cell>
          <cell r="C7165" t="str">
            <v>UN</v>
          </cell>
          <cell r="D7165">
            <v>40.97</v>
          </cell>
        </row>
        <row r="7166">
          <cell r="A7166">
            <v>89682</v>
          </cell>
          <cell r="B7166" t="str">
            <v>LUVA DE CORRER, CPVC, SOLDÁVEL, DN 35MM, INSTALADO EM RAMAL OU SUB-RAM AL DE ÁGUA  FORNECIMENTO E INSTALAÇÃO. AF_12/2014</v>
          </cell>
          <cell r="C7166" t="str">
            <v>UN</v>
          </cell>
          <cell r="D7166">
            <v>22.88</v>
          </cell>
        </row>
        <row r="7167">
          <cell r="A7167">
            <v>89684</v>
          </cell>
          <cell r="B7167" t="str">
            <v>UNIÃO, CPVC, SOLDÁVEL, DN35MM, INSTALADO EM RAMAL OU SUB-RAMAL DE ÁGUA FORNECIMENTO E INSTALAÇÃO. AF_12/2014</v>
          </cell>
          <cell r="C7167" t="str">
            <v>UN</v>
          </cell>
          <cell r="D7167">
            <v>32.159999999999997</v>
          </cell>
        </row>
        <row r="7168">
          <cell r="A7168">
            <v>89685</v>
          </cell>
          <cell r="B7168" t="str">
            <v>JUNÇÃO SIMPLES, PVC, SERIE R, ÁGUA PLUVIAL, DN 75 X 75 MM, JUNTA ELÁST ICA, FORNECIDO E INSTALADO EM CONDUTORES VERTICAIS DE ÁGUAS PLUVIAIS. AF_12/2014</v>
          </cell>
          <cell r="C7168" t="str">
            <v>UN</v>
          </cell>
          <cell r="D7168">
            <v>27.7</v>
          </cell>
        </row>
        <row r="7169">
          <cell r="A7169">
            <v>89686</v>
          </cell>
          <cell r="B7169" t="str">
            <v>CONECTOR, CPVC, SOLDÁVEL, DN 35MM X 1 1/4, INSTALADO EM RAMAL OU SUB- RAMAL DE ÁGUA  FORNECIMENTO E INSTALAÇÃO. AF_12/2014</v>
          </cell>
          <cell r="C7169" t="str">
            <v>UN</v>
          </cell>
          <cell r="D7169">
            <v>123.96</v>
          </cell>
        </row>
        <row r="7170">
          <cell r="A7170">
            <v>89687</v>
          </cell>
          <cell r="B7170" t="str">
            <v>TÊ, PVC, SERIE R, ÁGUA PLUVIAL, DN 75 X 75 MM, JUNTA ELÁSTICA, FORNECI DO E INSTALADO EM CONDUTORES VERTICAIS DE ÁGUAS PLUVIAIS. AF_12/2014</v>
          </cell>
          <cell r="C7170" t="str">
            <v>UN</v>
          </cell>
          <cell r="D7170">
            <v>23.13</v>
          </cell>
        </row>
        <row r="7171">
          <cell r="A7171">
            <v>89689</v>
          </cell>
          <cell r="B7171" t="str">
            <v>BUCHA DE REDUÇÃO, CPVC, SOLDÁVEL, DN35MM X 28MM, INSTALADO EM RAMAL OU SUB-RAMAL DE ÁGUA  FORNECIMENTO E INSTALAÇÃO. AF_12/2014</v>
          </cell>
          <cell r="C7171" t="str">
            <v>UN</v>
          </cell>
          <cell r="D7171">
            <v>24.74</v>
          </cell>
        </row>
        <row r="7172">
          <cell r="A7172">
            <v>89690</v>
          </cell>
          <cell r="B7172" t="str">
            <v>JUNÇÃO SIMPLES, PVC, SERIE R, ÁGUA PLUVIAL, DN 100 X 100 MM, JUNTA ELÁ STICA, FORNECIDO E INSTALADO EM CONDUTORES VERTICAIS DE ÁGUAS PLUVIAIS . AF_12/2014</v>
          </cell>
          <cell r="C7172" t="str">
            <v>UN</v>
          </cell>
          <cell r="D7172">
            <v>42</v>
          </cell>
        </row>
        <row r="7173">
          <cell r="A7173">
            <v>89691</v>
          </cell>
          <cell r="B7173" t="str">
            <v>TE, CPVC, SOLDÁVEL, DN 15MM, INSTALADO EM RAMAL OU SUB-RAMAL DE ÁGUA - FORNECIMENTO E INSTALAÇÃO. AF_12/2014</v>
          </cell>
          <cell r="C7173" t="str">
            <v>UN</v>
          </cell>
          <cell r="D7173">
            <v>8.24</v>
          </cell>
        </row>
        <row r="7174">
          <cell r="A7174">
            <v>89692</v>
          </cell>
          <cell r="B7174" t="str">
            <v>JUNÇÃO SIMPLES, PVC, SERIE R, ÁGUA PLUVIAL, DN 100 X 75 MM, JUNTA ELÁS TICA, FORNECIDO E INSTALADO EM CONDUTORES VERTICAIS DE ÁGUAS PLUVIAIS. AF_12/2014</v>
          </cell>
          <cell r="C7174" t="str">
            <v>UN</v>
          </cell>
          <cell r="D7174">
            <v>40.61</v>
          </cell>
        </row>
        <row r="7175">
          <cell r="A7175">
            <v>89693</v>
          </cell>
          <cell r="B7175" t="str">
            <v>TÊ, PVC, SERIE R, ÁGUA PLUVIAL, DN 100 X 100 MM, JUNTA ELÁSTICA, FORNE CIDO E INSTALADO EM CONDUTORES VERTICAIS DE ÁGUAS PLUVIAIS. AF_12/2014</v>
          </cell>
          <cell r="C7175" t="str">
            <v>UN</v>
          </cell>
          <cell r="D7175">
            <v>37.39</v>
          </cell>
        </row>
        <row r="7176">
          <cell r="A7176">
            <v>89694</v>
          </cell>
          <cell r="B7176" t="str">
            <v>TE DE TRANSIÇÃO, CPVC, SOLDÁVEL, DN 15MM X 1/2, INSTALADO EM RAMAL OU SUB-RAMAL DE ÁGUA  FORNECIMENTO E INSTALAÇÃO. AF_12/2014</v>
          </cell>
          <cell r="C7176" t="str">
            <v>UN</v>
          </cell>
          <cell r="D7176">
            <v>13.91</v>
          </cell>
        </row>
        <row r="7177">
          <cell r="A7177">
            <v>89695</v>
          </cell>
          <cell r="B7177" t="str">
            <v>TÊ MISTURADOR, CPVC, SOLDÁVEL, DN15MM, INSTALADO EM RAMAL OU SUB-RAMAL DE ÁGUA  FORNECIMENTO E INSTALAÇÃO. AF_12/2014</v>
          </cell>
          <cell r="C7177" t="str">
            <v>UN</v>
          </cell>
          <cell r="D7177">
            <v>12.84</v>
          </cell>
        </row>
        <row r="7178">
          <cell r="A7178">
            <v>89696</v>
          </cell>
          <cell r="B7178" t="str">
            <v>TÊ, PVC, SERIE R, ÁGUA PLUVIAL, DN 100 X 75 MM, JUNTA ELÁSTICA, FORNEC IDO E INSTALADO EM CONDUTORES VERTICAIS DE ÁGUAS PLUVIAIS. AF_12/2014</v>
          </cell>
          <cell r="C7178" t="str">
            <v>UN</v>
          </cell>
          <cell r="D7178">
            <v>29.62</v>
          </cell>
        </row>
        <row r="7179">
          <cell r="A7179">
            <v>89697</v>
          </cell>
          <cell r="B7179" t="str">
            <v>TE, CPVC, SOLDÁVEL, DN 22MM, INSTALADO EM RAMAL OU SUB-RAMAL DE ÁGUA - FORNECIMENTO E INSTALAÇÃO. AF_12/2014</v>
          </cell>
          <cell r="C7179" t="str">
            <v>UN</v>
          </cell>
          <cell r="D7179">
            <v>10.27</v>
          </cell>
        </row>
        <row r="7180">
          <cell r="A7180">
            <v>89698</v>
          </cell>
          <cell r="B7180" t="str">
            <v>JUNÇÃO SIMPLES, PVC, SERIE R, ÁGUA PLUVIAL, DN 150 X 150 MM, JUNTA ELÁ STICA, FORNECIDO E INSTALADO EM CONDUTORES VERTICAIS DE ÁGUAS PLUVIAIS . AF_12/2014</v>
          </cell>
          <cell r="C7180" t="str">
            <v>UN</v>
          </cell>
          <cell r="D7180">
            <v>117.14</v>
          </cell>
        </row>
        <row r="7181">
          <cell r="A7181">
            <v>89699</v>
          </cell>
          <cell r="B7181" t="str">
            <v>JUNÇÃO SIMPLES, PVC, SERIE R, ÁGUA PLUVIAL, DN 150 X 100 MM, JUNTA ELÁ STICA, FORNECIDO E INSTALADO EM CONDUTORES VERTICAIS DE ÁGUAS PLUVIAIS . AF_12/2014</v>
          </cell>
          <cell r="C7181" t="str">
            <v>UN</v>
          </cell>
          <cell r="D7181">
            <v>94.63</v>
          </cell>
        </row>
        <row r="7182">
          <cell r="A7182">
            <v>89700</v>
          </cell>
          <cell r="B7182" t="str">
            <v>TE DE TRANSIÇÃO, CPVC, SOLDÁVEL, DN 22MM X 1/2, INSTALADO EM RAMAL OU SUB-RAMAL DE ÁGUA  FORNECIMENTO E INSTALAÇÃO. AF_12/2014</v>
          </cell>
          <cell r="C7182" t="str">
            <v>UN</v>
          </cell>
          <cell r="D7182">
            <v>15.12</v>
          </cell>
        </row>
        <row r="7183">
          <cell r="A7183">
            <v>89701</v>
          </cell>
          <cell r="B7183" t="str">
            <v>TÊ, PVC, SERIE R, ÁGUA PLUVIAL, DN 150 X 150 MM, JUNTA ELÁSTICA, FORNE CIDO E INSTALADO EM CONDUTORES VERTICAIS DE ÁGUAS PLUVIAIS. AF_12/2014</v>
          </cell>
          <cell r="C7183" t="str">
            <v>UN</v>
          </cell>
          <cell r="D7183">
            <v>83.49</v>
          </cell>
        </row>
        <row r="7184">
          <cell r="A7184">
            <v>89702</v>
          </cell>
          <cell r="B7184" t="str">
            <v>TÊ MISTURADOR, CPVC, SOLDÁVEL, DN22MM, INSTALADO EM RAMAL OU SUB-RAMAL DE ÁGUA  FORNECIMENTO E INSTALAÇÃO. AF_12/2014</v>
          </cell>
          <cell r="C7184" t="str">
            <v>UN</v>
          </cell>
          <cell r="D7184">
            <v>15.12</v>
          </cell>
        </row>
        <row r="7185">
          <cell r="A7185">
            <v>89703</v>
          </cell>
          <cell r="B7185" t="str">
            <v>TE MISTURADOR DE TRANSIÇÃO, CPVC, SOLDÁVEL, DN 22MM X 3/4", INSTALADO EM RAMAL OU SUB-RAMAL DE ÁGUA - FORNECIMENTO E INSTALAÇÃO. AF_12/2014</v>
          </cell>
          <cell r="C7185" t="str">
            <v>UN</v>
          </cell>
          <cell r="D7185">
            <v>34.81</v>
          </cell>
        </row>
        <row r="7186">
          <cell r="A7186">
            <v>89704</v>
          </cell>
          <cell r="B7186" t="str">
            <v>TÊ, PVC, SERIE R, ÁGUA PLUVIAL, DN 150 X 100 MM, JUNTA ELÁSTICA, FORNE CIDO E INSTALADO EM CONDUTORES VERTICAIS DE ÁGUAS PLUVIAIS. AF_12/2014</v>
          </cell>
          <cell r="C7186" t="str">
            <v>UN</v>
          </cell>
          <cell r="D7186">
            <v>67.39</v>
          </cell>
        </row>
        <row r="7187">
          <cell r="A7187">
            <v>89705</v>
          </cell>
          <cell r="B7187" t="str">
            <v>TÊ, CPVC, SOLDÁVEL, DN28MM, INSTALADO EM RAMAL OU SUB-RAMAL DE ÁGUA FORNECIMENTO E INSTALAÇÃO. AF_12/2014</v>
          </cell>
          <cell r="C7187" t="str">
            <v>UN</v>
          </cell>
          <cell r="D7187">
            <v>16.809999999999999</v>
          </cell>
        </row>
        <row r="7188">
          <cell r="A7188">
            <v>89706</v>
          </cell>
          <cell r="B7188" t="str">
            <v>TÊ, CPVC, SOLDÁVEL, DN35MM, INSTALADO EM RAMAL OU SUB-RAMAL DE ÁGUA FORNECIMENTO E INSTALAÇÃO. AF_12/2014</v>
          </cell>
          <cell r="C7188" t="str">
            <v>UN</v>
          </cell>
          <cell r="D7188">
            <v>37.74</v>
          </cell>
        </row>
        <row r="7189">
          <cell r="A7189">
            <v>89707</v>
          </cell>
          <cell r="B7189" t="str">
            <v>CAIXA SIFONADA, PVC, DN 100 X 100 X 50 MM, JUNTA ELÁSTICA, FORNECIDA E INSTALADA EM RAMAL DE DESCARGA OU EM RAMAL DE ESGOTO SANITÁRIO. AF_12 /2014</v>
          </cell>
          <cell r="C7189" t="str">
            <v>UN</v>
          </cell>
          <cell r="D7189">
            <v>20.079999999999998</v>
          </cell>
        </row>
        <row r="7190">
          <cell r="A7190">
            <v>89708</v>
          </cell>
          <cell r="B7190" t="str">
            <v>CAIXA SIFONADA, PVC, DN 150 X 185 X 75 MM, JUNTA ELÁSTICA, FORNECIDA E INSTALADA EM RAMAL DE DESCARGA OU EM RAMAL DE ESGOTO SANITÁRIO. AF_12 /2014</v>
          </cell>
          <cell r="C7190" t="str">
            <v>UN</v>
          </cell>
          <cell r="D7190">
            <v>44.27</v>
          </cell>
        </row>
        <row r="7191">
          <cell r="A7191">
            <v>89709</v>
          </cell>
          <cell r="B7191" t="str">
            <v>RALO SIFONADO, PVC, DN 100 X 40 MM, JUNTA SOLDÁVEL, FORNECIDO E INSTAL ADO EM RAMAL DE DESCARGA OU EM RAMAL DE ESGOTO SANITÁRIO. AF_12/2014</v>
          </cell>
          <cell r="C7191" t="str">
            <v>UN</v>
          </cell>
          <cell r="D7191">
            <v>7.42</v>
          </cell>
        </row>
        <row r="7192">
          <cell r="A7192">
            <v>89710</v>
          </cell>
          <cell r="B7192" t="str">
            <v>RALO SECO, PVC, DN 100 X 40 MM, JUNTA SOLDÁVEL, FORNECIDO E INSTALADO EM RAMAL DE DESCARGA OU EM RAMAL DE ESGOTO SANITÁRIO. AF_12/2014</v>
          </cell>
          <cell r="C7192" t="str">
            <v>UN</v>
          </cell>
          <cell r="D7192">
            <v>7.28</v>
          </cell>
        </row>
        <row r="7193">
          <cell r="A7193">
            <v>89711</v>
          </cell>
          <cell r="B7193" t="str">
            <v>TUBO PVC, SERIE NORMAL, ESGOTO PREDIAL, DN 40 MM, FORNECIDO E INSTALAD O EM RAMAL DE DESCARGA OU RAMAL DE ESGOTO SANITÁRIO. AF_12/2014</v>
          </cell>
          <cell r="C7193" t="str">
            <v>M</v>
          </cell>
          <cell r="D7193">
            <v>12.96</v>
          </cell>
        </row>
        <row r="7194">
          <cell r="A7194">
            <v>89712</v>
          </cell>
          <cell r="B7194" t="str">
            <v>TUBO PVC, SERIE NORMAL, ESGOTO PREDIAL, DN 50 MM, FORNECIDO E INSTALAD O EM RAMAL DE DESCARGA OU RAMAL DE ESGOTO SANITÁRIO. AF_12/2014</v>
          </cell>
          <cell r="C7194" t="str">
            <v>M</v>
          </cell>
          <cell r="D7194">
            <v>19.010000000000002</v>
          </cell>
        </row>
        <row r="7195">
          <cell r="A7195">
            <v>89713</v>
          </cell>
          <cell r="B7195" t="str">
            <v>TUBO PVC, SERIE NORMAL, ESGOTO PREDIAL, DN 75 MM, FORNECIDO E INSTALAD O EM RAMAL DE DESCARGA OU RAMAL DE ESGOTO SANITÁRIO. AF_12/2014</v>
          </cell>
          <cell r="C7195" t="str">
            <v>M</v>
          </cell>
          <cell r="D7195">
            <v>28.29</v>
          </cell>
        </row>
        <row r="7196">
          <cell r="A7196">
            <v>89714</v>
          </cell>
          <cell r="B7196" t="str">
            <v>TUBO PVC, SERIE NORMAL, ESGOTO PREDIAL, DN 100 MM, FORNECIDO E INSTALA DO EM RAMAL DE DESCARGA OU RAMAL DE ESGOTO SANITÁRIO. AF_12/2014</v>
          </cell>
          <cell r="C7196" t="str">
            <v>M</v>
          </cell>
          <cell r="D7196">
            <v>36.46</v>
          </cell>
        </row>
        <row r="7197">
          <cell r="A7197">
            <v>89715</v>
          </cell>
          <cell r="B7197" t="str">
            <v>TUBO, CPVC, SOLDÁVEL, DN 22MM, INSTALADO EM RAMAL DE DISTRIBUIÇÃO DE Á GUA   FORNECIMENTO E INSTALAÇÃO. AF_12/2014</v>
          </cell>
          <cell r="C7197" t="str">
            <v>UN</v>
          </cell>
          <cell r="D7197">
            <v>20.66</v>
          </cell>
        </row>
        <row r="7198">
          <cell r="A7198">
            <v>89716</v>
          </cell>
          <cell r="B7198" t="str">
            <v>TUBO, CPVC, SOLDÁVEL, DN 22MM, INSTALADO EM RAMAL DE DISTRIBUIÇÃO DE Á GUA - FORNECIMENTO E INSTALAÇÃO. AF_12/2014</v>
          </cell>
          <cell r="C7198" t="str">
            <v>M</v>
          </cell>
          <cell r="D7198">
            <v>20.66</v>
          </cell>
        </row>
        <row r="7199">
          <cell r="A7199">
            <v>89717</v>
          </cell>
          <cell r="B7199" t="str">
            <v>TUBO, CPVC, SOLDÁVEL, DN 28MM, INSTALADO EM RAMAL DE DISTRIBUIÇÃO DE Á GUA - FORNECIMENTO E INSTALAÇÃO. AF_12/2014</v>
          </cell>
          <cell r="C7199" t="str">
            <v>M</v>
          </cell>
          <cell r="D7199">
            <v>31.78</v>
          </cell>
        </row>
        <row r="7200">
          <cell r="A7200">
            <v>89718</v>
          </cell>
          <cell r="B7200" t="str">
            <v>TUBO, CPVC, SOLDÁVEL, DN 35MM, INSTALADO EM RAMAL DE DISTRIBUIÇÃO DE Á GUA   FORNECIMENTO E INSTALAÇÃO. AF_12/2014</v>
          </cell>
          <cell r="C7200" t="str">
            <v>M</v>
          </cell>
          <cell r="D7200">
            <v>39.119999999999997</v>
          </cell>
        </row>
        <row r="7201">
          <cell r="A7201">
            <v>89719</v>
          </cell>
          <cell r="B7201" t="str">
            <v>JOELHO 90 GRAUS, CPVC, SOLDÁVEL, DN 22MM, INSTALADO EM RAMAL DE DISTRI BUIÇÃO DE ÁGUA   FORNECIMENTO E INSTALAÇÃO. AF_12/2014</v>
          </cell>
          <cell r="C7201" t="str">
            <v>UN</v>
          </cell>
          <cell r="D7201">
            <v>7.28</v>
          </cell>
        </row>
        <row r="7202">
          <cell r="A7202">
            <v>89720</v>
          </cell>
          <cell r="B7202" t="str">
            <v>JOELHO 45 GRAUS, CPVC, SOLDÁVEL, DN 22MM, INSTALADO EM RAMAL DE DISTRI BUIÇÃO DE ÁGUA   FORNECIMENTO E INSTALAÇÃO. AF_12/2014</v>
          </cell>
          <cell r="C7202" t="str">
            <v>UN</v>
          </cell>
          <cell r="D7202">
            <v>8.73</v>
          </cell>
        </row>
        <row r="7203">
          <cell r="A7203">
            <v>89721</v>
          </cell>
          <cell r="B7203" t="str">
            <v>CURVA 90 GRAUS, CPVC, SOLDÁVEL, DN 22MM, INSTALADO EM RAMAL DE DISTRIB UIÇÃO DE ÁGUA - FORNECIMENTO E INSTALAÇÃO. AF_12/2014</v>
          </cell>
          <cell r="C7203" t="str">
            <v>UN</v>
          </cell>
          <cell r="D7203">
            <v>9.2100000000000009</v>
          </cell>
        </row>
        <row r="7204">
          <cell r="A7204">
            <v>89723</v>
          </cell>
          <cell r="B7204" t="str">
            <v>JOELHO 90 GRAUS, CPVC, SOLDÁVEL, DN 28MM, INSTALADO EM RAMAL DE DISTRI BUIÇÃO DE ÁGUA   FORNECIMENTO E INSTALAÇÃO. AF_12/2014</v>
          </cell>
          <cell r="C7204" t="str">
            <v>UN</v>
          </cell>
          <cell r="D7204">
            <v>12.18</v>
          </cell>
        </row>
        <row r="7205">
          <cell r="A7205">
            <v>89724</v>
          </cell>
          <cell r="B7205" t="str">
            <v>JOELHO 90 GRAUS, PVC, SERIE NORMAL, ESGOTO PREDIAL, DN 40 MM, JUNTA SO LDÁVEL, FORNECIDO E INSTALADO EM RAMAL DE DESCARGA OU RAMAL DE ESGOTO SANITÁRIO. AF_12/2014</v>
          </cell>
          <cell r="C7205" t="str">
            <v>UN</v>
          </cell>
          <cell r="D7205">
            <v>5.58</v>
          </cell>
        </row>
        <row r="7206">
          <cell r="A7206">
            <v>89725</v>
          </cell>
          <cell r="B7206" t="str">
            <v>JOELHO 45 GRAUS, CPVC, SOLDÁVEL, DN 28MM, INSTALADO EM RAMAL DE DISTRI BUIÇÃO DE ÁGUA   FORNECIMENTO E INSTALAÇÃO. AF_12/2014</v>
          </cell>
          <cell r="C7206" t="str">
            <v>UN</v>
          </cell>
          <cell r="D7206">
            <v>11.84</v>
          </cell>
        </row>
        <row r="7207">
          <cell r="A7207">
            <v>89726</v>
          </cell>
          <cell r="B7207" t="str">
            <v>JOELHO 45 GRAUS, PVC, SERIE NORMAL, ESGOTO PREDIAL, DN 40 MM, JUNTA SO LDÁVEL, FORNECIDO E INSTALADO EM RAMAL DE DESCARGA OU RAMAL DE ESGOTO SANITÁRIO. AF_12/2014</v>
          </cell>
          <cell r="C7207" t="str">
            <v>UN</v>
          </cell>
          <cell r="D7207">
            <v>6.46</v>
          </cell>
        </row>
        <row r="7208">
          <cell r="A7208">
            <v>89727</v>
          </cell>
          <cell r="B7208" t="str">
            <v>CURVA 90 GRAUS, CPVC, SOLDÁVEL, DN 28MM, INSTALADO EM RAMAL DE DISTRIB UIÇÃO DE ÁGUA   FORNECIMENTO E INSTALAÇÃO. AF_12/2014</v>
          </cell>
          <cell r="C7208" t="str">
            <v>UN</v>
          </cell>
          <cell r="D7208">
            <v>13.39</v>
          </cell>
        </row>
        <row r="7209">
          <cell r="A7209">
            <v>89728</v>
          </cell>
          <cell r="B7209" t="str">
            <v>CURVA CURTA 90 GRAUS, PVC, SERIE NORMAL, ESGOTO PREDIAL, DN 40 MM, JUN TA SOLDÁVEL, FORNECIDO E INSTALADO EM RAMAL DE DESCARGA OU RAMAL DE ES GOTO SANITÁRIO. AF_12/2014</v>
          </cell>
          <cell r="C7209" t="str">
            <v>UN</v>
          </cell>
          <cell r="D7209">
            <v>7.45</v>
          </cell>
        </row>
        <row r="7210">
          <cell r="A7210">
            <v>89729</v>
          </cell>
          <cell r="B7210" t="str">
            <v>JOELHO 90 GRAUS, CPVC, SOLDÁVEL, DN 35MM, INSTALADO EM RAMAL DE DISTRI BUIÇÃO DE ÁGUA   FORNECIMENTO E INSTALAÇÃO. AF_12/2014</v>
          </cell>
          <cell r="C7210" t="str">
            <v>UN</v>
          </cell>
          <cell r="D7210">
            <v>18.73</v>
          </cell>
        </row>
        <row r="7211">
          <cell r="A7211">
            <v>89730</v>
          </cell>
          <cell r="B7211" t="str">
            <v>CURVA LONGA 90 GRAUS, PVC, SERIE NORMAL, ESGOTO PREDIAL, DN 40 MM, JUN TA SOLDÁVEL, FORNECIDO E INSTALADO EM RAMAL DE DESCARGA OU RAMAL DE ES GOTO SANITÁRIO. AF_12/2014</v>
          </cell>
          <cell r="C7211" t="str">
            <v>UN</v>
          </cell>
          <cell r="D7211">
            <v>7.56</v>
          </cell>
        </row>
        <row r="7212">
          <cell r="A7212">
            <v>89731</v>
          </cell>
          <cell r="B7212" t="str">
            <v>JOELHO 90 GRAUS, PVC, SERIE NORMAL, ESGOTO PREDIAL, DN 50 MM, JUNTA EL ÁSTICA, FORNECIDO E INSTALADO EM RAMAL DE DESCARGA OU RAMAL DE ESGOTO SANITÁRIO. AF_12/2014</v>
          </cell>
          <cell r="C7212" t="str">
            <v>UN</v>
          </cell>
          <cell r="D7212">
            <v>7.66</v>
          </cell>
        </row>
        <row r="7213">
          <cell r="A7213">
            <v>89732</v>
          </cell>
          <cell r="B7213" t="str">
            <v>JOELHO 45 GRAUS, PVC, SERIE NORMAL, ESGOTO PREDIAL, DN 50 MM, JUNTA EL ÁSTICA, FORNECIDO E INSTALADO EM RAMAL DE DESCARGA OU RAMAL DE ESGOTO SANITÁRIO. AF_12/2014</v>
          </cell>
          <cell r="C7213" t="str">
            <v>UN</v>
          </cell>
          <cell r="D7213">
            <v>8.2799999999999994</v>
          </cell>
        </row>
        <row r="7214">
          <cell r="A7214">
            <v>89733</v>
          </cell>
          <cell r="B7214" t="str">
            <v>CURVA CURTA 90 GRAUS, PVC, SERIE NORMAL, ESGOTO PREDIAL, DN 50 MM, JUN TA ELÁSTICA, FORNECIDO E INSTALADO EM RAMAL DE DESCARGA OU RAMAL DE ES GOTO SANITÁRIO. AF_12/2014</v>
          </cell>
          <cell r="C7214" t="str">
            <v>UN</v>
          </cell>
          <cell r="D7214">
            <v>12.9</v>
          </cell>
        </row>
        <row r="7215">
          <cell r="A7215">
            <v>89734</v>
          </cell>
          <cell r="B7215" t="str">
            <v>JOELHO 45 GRAUS, CPVC, SOLDÁVEL, DN 35MM, INSTALADO EM RAMAL DE DISTRI BUIÇÃO DE ÁGUA   FORNECIMENTO E INSTALAÇÃO. AF_12/2014</v>
          </cell>
          <cell r="C7215" t="str">
            <v>UN</v>
          </cell>
          <cell r="D7215">
            <v>18.73</v>
          </cell>
        </row>
        <row r="7216">
          <cell r="A7216">
            <v>89735</v>
          </cell>
          <cell r="B7216" t="str">
            <v>CURVA LONGA 90 GRAUS, PVC, SERIE NORMAL, ESGOTO PREDIAL, DN 50 MM, JUN TA ELÁSTICA, FORNECIDO E INSTALADO EM RAMAL DE DESCARGA OU RAMAL DE ES GOTO SANITÁRIO. AF_12/2014</v>
          </cell>
          <cell r="C7216" t="str">
            <v>UN</v>
          </cell>
          <cell r="D7216">
            <v>12.8</v>
          </cell>
        </row>
        <row r="7217">
          <cell r="A7217">
            <v>89736</v>
          </cell>
          <cell r="B7217" t="str">
            <v>LUVA, CPVC, SOLDÁVEL, DN 22MM, INSTALADO EM RAMAL DE DISTRIBUIÇÃO DE Á GUA   FORNECIMENTO E INSTALAÇÃO. AF_12/2014</v>
          </cell>
          <cell r="C7217" t="str">
            <v>UN</v>
          </cell>
          <cell r="D7217">
            <v>4.8</v>
          </cell>
        </row>
        <row r="7218">
          <cell r="A7218">
            <v>89737</v>
          </cell>
          <cell r="B7218" t="str">
            <v>JOELHO 90 GRAUS, PVC, SERIE NORMAL, ESGOTO PREDIAL, DN 75 MM, JUNTA EL ÁSTICA, FORNECIDO E INSTALADO EM RAMAL DE DESCARGA OU RAMAL DE ESGOTO SANITÁRIO. AF_12/2014</v>
          </cell>
          <cell r="C7218" t="str">
            <v>UN</v>
          </cell>
          <cell r="D7218">
            <v>13.41</v>
          </cell>
        </row>
        <row r="7219">
          <cell r="A7219">
            <v>89738</v>
          </cell>
          <cell r="B7219" t="str">
            <v>LUVA DE CORRER, CPVC, SOLDÁVEL, DN 22MM, INSTALADO EM RAMAL DE DISTRIB UIÇÃO DE ÁGUA   FORNECIMENTO E INSTALAÇÃO. AF_12/2014</v>
          </cell>
          <cell r="C7219" t="str">
            <v>UN</v>
          </cell>
          <cell r="D7219">
            <v>9.85</v>
          </cell>
        </row>
        <row r="7220">
          <cell r="A7220">
            <v>89739</v>
          </cell>
          <cell r="B7220" t="str">
            <v>JOELHO 45 GRAUS, PVC, SERIE NORMAL, ESGOTO PREDIAL, DN 75 MM, JUNTA EL ÁSTICA, FORNECIDO E INSTALADO EM RAMAL DE DESCARGA OU RAMAL DE ESGOTO SANITÁRIO. AF_12/2014</v>
          </cell>
          <cell r="C7220" t="str">
            <v>UN</v>
          </cell>
          <cell r="D7220">
            <v>14.32</v>
          </cell>
        </row>
        <row r="7221">
          <cell r="A7221">
            <v>89740</v>
          </cell>
          <cell r="B7221" t="str">
            <v>LUVA DE TRANSIÇÃO, CPVC, SOLDÁVEL, DN 22MM X 25MM, INSTALADO EM RAMAL DE DISTRIBUIÇÃO DE ÁGUA   FORNECIMENTO E INSTALAÇÃO. AF_12/2014</v>
          </cell>
          <cell r="C7221" t="str">
            <v>UN</v>
          </cell>
          <cell r="D7221">
            <v>4.3600000000000003</v>
          </cell>
        </row>
        <row r="7222">
          <cell r="A7222">
            <v>89741</v>
          </cell>
          <cell r="B7222" t="str">
            <v>UNIÃO, CPVC, SOLDÁVEL, DN 22MM, INSTALADO EM RAMAL DE DISTRIBUIÇÃO DE ÁGUA   FORNECIMENTO E INSTALAÇÃO. AF_12/2014</v>
          </cell>
          <cell r="C7222" t="str">
            <v>UN</v>
          </cell>
          <cell r="D7222">
            <v>13.7</v>
          </cell>
        </row>
        <row r="7223">
          <cell r="A7223">
            <v>89742</v>
          </cell>
          <cell r="B7223" t="str">
            <v>CURVA CURTA 90 GRAUS, PVC, SERIE NORMAL, ESGOTO PREDIAL, DN 75 MM, JUN TA ELÁSTICA, FORNECIDO E INSTALADO EM RAMAL DE DESCARGA OU RAMAL DE ES GOTO SANITÁRIO. AF_12/2014</v>
          </cell>
          <cell r="C7223" t="str">
            <v>UN</v>
          </cell>
          <cell r="D7223">
            <v>22.89</v>
          </cell>
        </row>
        <row r="7224">
          <cell r="A7224">
            <v>89743</v>
          </cell>
          <cell r="B7224" t="str">
            <v>CURVA LONGA 90 GRAUS, PVC, SERIE NORMAL, ESGOTO PREDIAL, DN 75 MM, JUN TA ELÁSTICA, FORNECIDO E INSTALADO EM RAMAL DE DESCARGA OU RAMAL DE ES GOTO SANITÁRIO. AF_12/2014</v>
          </cell>
          <cell r="C7224" t="str">
            <v>UN</v>
          </cell>
          <cell r="D7224">
            <v>30.64</v>
          </cell>
        </row>
        <row r="7225">
          <cell r="A7225">
            <v>89744</v>
          </cell>
          <cell r="B7225" t="str">
            <v>JOELHO 90 GRAUS, PVC, SERIE NORMAL, ESGOTO PREDIAL, DN 100 MM, JUNTA E LÁSTICA, FORNECIDO E INSTALADO EM RAMAL DE DESCARGA OU RAMAL DE ESGOTO SANITÁRIO. AF_12/2014</v>
          </cell>
          <cell r="C7225" t="str">
            <v>UN</v>
          </cell>
          <cell r="D7225">
            <v>17.64</v>
          </cell>
        </row>
        <row r="7226">
          <cell r="A7226">
            <v>89745</v>
          </cell>
          <cell r="B7226" t="str">
            <v>CONECTOR, CPVC, SOLDÁVEL, DN 22MM X 1/2 , INSTALADO EM RAMAL DE DISTRI BUIÇÃO DE ÁGUA   FORNECIMENTO E INSTALAÇÃO. AF_12/2014</v>
          </cell>
          <cell r="C7226" t="str">
            <v>UN</v>
          </cell>
          <cell r="D7226">
            <v>21.93</v>
          </cell>
        </row>
        <row r="7227">
          <cell r="A7227">
            <v>89746</v>
          </cell>
          <cell r="B7227" t="str">
            <v>JOELHO 45 GRAUS, PVC, SERIE NORMAL, ESGOTO PREDIAL, DN 100 MM, JUNTA E LÁSTICA, FORNECIDO E INSTALADO EM RAMAL DE DESCARGA OU RAMAL DE ESGOTO SANITÁRIO. AF_12/2014</v>
          </cell>
          <cell r="C7227" t="str">
            <v>UN</v>
          </cell>
          <cell r="D7227">
            <v>17.72</v>
          </cell>
        </row>
        <row r="7228">
          <cell r="A7228">
            <v>89747</v>
          </cell>
          <cell r="B7228" t="str">
            <v>ADAPTADOR, CPVC, SOLDÁVEL, DN 22MM, INSTALADO EM RAMAL DE DISTRIBUIÇÃO DE ÁGUA   FORNECIMENTO E INSTALAÇÃO. AF_12/2014</v>
          </cell>
          <cell r="C7228" t="str">
            <v>UN</v>
          </cell>
          <cell r="D7228">
            <v>8.14</v>
          </cell>
        </row>
        <row r="7229">
          <cell r="A7229">
            <v>89748</v>
          </cell>
          <cell r="B7229" t="str">
            <v>CURVA CURTA 90 GRAUS, PVC, SERIE NORMAL, ESGOTO PREDIAL, DN 100 MM, JU NTA ELÁSTICA, FORNECIDO E INSTALADO EM RAMAL DE DESCARGA OU RAMAL DE E SGOTO SANITÁRIO. AF_12/2014</v>
          </cell>
          <cell r="C7229" t="str">
            <v>UN</v>
          </cell>
          <cell r="D7229">
            <v>26.36</v>
          </cell>
        </row>
        <row r="7230">
          <cell r="A7230">
            <v>89749</v>
          </cell>
          <cell r="B7230" t="str">
            <v>CURVA DE TRANSPOSIÇÃO, CPVC, SOLDÁVEL, DN 22MM, INSTALADO EM RAMAL DE DISTRIBUIÇÃO DE ÁGUA   FORNECIMENTO E INSTALAÇÃO. AF_12/2014</v>
          </cell>
          <cell r="C7230" t="str">
            <v>UN</v>
          </cell>
          <cell r="D7230">
            <v>9.85</v>
          </cell>
        </row>
        <row r="7231">
          <cell r="A7231">
            <v>89750</v>
          </cell>
          <cell r="B7231" t="str">
            <v>CURVA LONGA 90 GRAUS, PVC, SERIE NORMAL, ESGOTO PREDIAL, DN 100 MM, JU NTA ELÁSTICA, FORNECIDO E INSTALADO EM RAMAL DE DESCARGA OU RAMAL DE E SGOTO SANITÁRIO. AF_12/2014</v>
          </cell>
          <cell r="C7231" t="str">
            <v>UN</v>
          </cell>
          <cell r="D7231">
            <v>46.7</v>
          </cell>
        </row>
        <row r="7232">
          <cell r="A7232">
            <v>89751</v>
          </cell>
          <cell r="B7232" t="str">
            <v>BUCHA DE REDUÇÃO, CPVC, SOLDÁVEL, DN 22MM X 15MM, INSTALADO EM RAMAL D E DISTRIBUIÇÃO DE ÁGUA   FORNECIMENTO E INSTALAÇÃO. AF_12/2014</v>
          </cell>
          <cell r="C7232" t="str">
            <v>UN</v>
          </cell>
          <cell r="D7232">
            <v>3.6</v>
          </cell>
        </row>
        <row r="7233">
          <cell r="A7233">
            <v>89752</v>
          </cell>
          <cell r="B7233" t="str">
            <v>LUVA SIMPLES, PVC, SERIE NORMAL, ESGOTO PREDIAL, DN 40 MM, JUNTA SOLDÁ VEL, FORNECIDO E INSTALADO EM RAMAL DE DESCARGA OU RAMAL DE ESGOTO SAN ITÁRIO. AF_12/2014</v>
          </cell>
          <cell r="C7233" t="str">
            <v>UN</v>
          </cell>
          <cell r="D7233">
            <v>4.2699999999999996</v>
          </cell>
        </row>
        <row r="7234">
          <cell r="A7234">
            <v>89753</v>
          </cell>
          <cell r="B7234" t="str">
            <v>LUVA SIMPLES, PVC, SERIE NORMAL, ESGOTO PREDIAL, DN 50 MM, JUNTA ELÁST ICA, FORNECIDO E INSTALADO EM RAMAL DE DESCARGA OU RAMAL DE ESGOTO SAN ITÁRIO. AF_12/2014</v>
          </cell>
          <cell r="C7234" t="str">
            <v>UN</v>
          </cell>
          <cell r="D7234">
            <v>6.29</v>
          </cell>
        </row>
        <row r="7235">
          <cell r="A7235">
            <v>89754</v>
          </cell>
          <cell r="B7235" t="str">
            <v>LUVA DE CORRER, PVC, SERIE NORMAL, ESGOTO PREDIAL, DN 50 MM, JUNTA ELÁ STICA, FORNECIDO E INSTALADO EM RAMAL DE DESCARGA OU RAMAL DE ESGOTO S ANITÁRIO. AF_12/2014</v>
          </cell>
          <cell r="C7235" t="str">
            <v>UN</v>
          </cell>
          <cell r="D7235">
            <v>11.21</v>
          </cell>
        </row>
        <row r="7236">
          <cell r="A7236">
            <v>89755</v>
          </cell>
          <cell r="B7236" t="str">
            <v>LUVA, CPVC, SOLDÁVEL, DN 28MM, INSTALADO EM RAMAL DE DISTRIBUIÇÃO DE Á GUA   FORNECIMENTO E INSTALAÇÃO. AF_12/2014</v>
          </cell>
          <cell r="C7236" t="str">
            <v>UN</v>
          </cell>
          <cell r="D7236">
            <v>7.56</v>
          </cell>
        </row>
        <row r="7237">
          <cell r="A7237">
            <v>89756</v>
          </cell>
          <cell r="B7237" t="str">
            <v>LUVA DE CORRER, CPVC, SOLDÁVEL, DN 28MM, INSTALADO EM RAMAL DE DISTRIB UIÇÃO DE ÁGUA   FORNECIMENTO E INSTALAÇÃO. AF_12/2014</v>
          </cell>
          <cell r="C7237" t="str">
            <v>UN</v>
          </cell>
          <cell r="D7237">
            <v>13.35</v>
          </cell>
        </row>
        <row r="7238">
          <cell r="A7238">
            <v>89757</v>
          </cell>
          <cell r="B7238" t="str">
            <v>UNIÃO, CPVC, SOLDÁVEL, DN 28MM, INSTALADO EM RAMAL DE DISTRIBUIÇÃO DE ÁGUA   FORNECIMENTO E INSTALAÇÃO. AF_12/2014</v>
          </cell>
          <cell r="C7238" t="str">
            <v>UN</v>
          </cell>
          <cell r="D7238">
            <v>20.73</v>
          </cell>
        </row>
        <row r="7239">
          <cell r="A7239">
            <v>89758</v>
          </cell>
          <cell r="B7239" t="str">
            <v>CONECTOR, CPVC, SOLDÁVEL, DN 28MM X 1 , INSTALADO EM RAMAL DE DISTRIBU IÇÃO DE ÁGUA   FORNECIMENTO E INSTALAÇÃO. AF_12/2014</v>
          </cell>
          <cell r="C7239" t="str">
            <v>UN</v>
          </cell>
          <cell r="D7239">
            <v>32.770000000000003</v>
          </cell>
        </row>
        <row r="7240">
          <cell r="A7240">
            <v>89759</v>
          </cell>
          <cell r="B7240" t="str">
            <v>BUCHA DE REDUÇÃO, CPVC, SOLDÁVEL, DN 28MM X 22MM, INSTALADO EM RAMAL D E DISTRIBUIÇÃO DE ÁGUA - FORNECIMENTO E INSTALAÇÃO. AF_12/2014</v>
          </cell>
          <cell r="C7240" t="str">
            <v>UN</v>
          </cell>
          <cell r="D7240">
            <v>4.99</v>
          </cell>
        </row>
        <row r="7241">
          <cell r="A7241">
            <v>89760</v>
          </cell>
          <cell r="B7241" t="str">
            <v>LUVA, CPVC, SOLDÁVEL, DN 35MM, INSTALADO EM RAMAL DE DISTRIBUIÇÃO DE Á GUA - FORNECIMENTO E INSTALAÇÃO. AF_12/2014</v>
          </cell>
          <cell r="C7241" t="str">
            <v>UN</v>
          </cell>
          <cell r="D7241">
            <v>12.61</v>
          </cell>
        </row>
        <row r="7242">
          <cell r="A7242">
            <v>89761</v>
          </cell>
          <cell r="B7242" t="str">
            <v>LUVA DE CORRER, CPVC, SOLDÁVEL, DN 35MM, INSTALADO EM RAMAL DE DISTRIB UIÇÃO DE ÁGUA - FORNECIMENTO E INSTALAÇÃO. AF_12/2014</v>
          </cell>
          <cell r="C7242" t="str">
            <v>UN</v>
          </cell>
          <cell r="D7242">
            <v>21.26</v>
          </cell>
        </row>
        <row r="7243">
          <cell r="A7243">
            <v>89762</v>
          </cell>
          <cell r="B7243" t="str">
            <v>UNIÃO, CPVC, SOLDÁVEL, DN35MM, INSTALADO EM RAMAL DE DISTRIBUIÇÃO DE Á GUA - FORNECIMENTO E INSTALAÇÃO. AF_12/2014</v>
          </cell>
          <cell r="C7243" t="str">
            <v>UN</v>
          </cell>
          <cell r="D7243">
            <v>30.54</v>
          </cell>
        </row>
        <row r="7244">
          <cell r="A7244">
            <v>89763</v>
          </cell>
          <cell r="B7244" t="str">
            <v>CONECTOR, CPVC, SOLDÁVEL, DN 35MM X 1 1/4 , INSTALADO EM RAMAL DE DIST RIBUIÇÃO DE ÁGUA - FORNECIMENTO E INSTALAÇÃO. AF_12/2014</v>
          </cell>
          <cell r="C7244" t="str">
            <v>UN</v>
          </cell>
          <cell r="D7244">
            <v>122.34</v>
          </cell>
        </row>
        <row r="7245">
          <cell r="A7245">
            <v>89764</v>
          </cell>
          <cell r="B7245" t="str">
            <v>BUCHA DE REDUÇÃO, CPVC, SOLDÁVEL, DN35MM X 28MM, INSTALADO EM RAMAL DE DISTRIBUIÇÃO DE ÁGUA - FORNECIMENTO E INSTALAÇÃO. AF_12/2014</v>
          </cell>
          <cell r="C7245" t="str">
            <v>UN</v>
          </cell>
          <cell r="D7245">
            <v>23.12</v>
          </cell>
        </row>
        <row r="7246">
          <cell r="A7246">
            <v>89765</v>
          </cell>
          <cell r="B7246" t="str">
            <v>TE, CPVC, SOLDÁVEL, DN 22MM, INSTALADO EM RAMAL DE DISTRIBUIÇÃO DE ÁGU A - FORNECIMENTO E INSTALAÇÃO. AF_12/2014</v>
          </cell>
          <cell r="C7246" t="str">
            <v>UN</v>
          </cell>
          <cell r="D7246">
            <v>9.3000000000000007</v>
          </cell>
        </row>
        <row r="7247">
          <cell r="A7247">
            <v>89766</v>
          </cell>
          <cell r="B7247" t="str">
            <v>TE DE TRANSIÇÃO, CPVC, SOLDÁVEL, DN 22MM X 1/2 , INSTALADO EM RAMAL DE DISTRIBUIÇÃO DE ÁGUA   FORNECIMENTO E INSTALAÇÃO. AF_12/2014</v>
          </cell>
          <cell r="C7247" t="str">
            <v>UN</v>
          </cell>
          <cell r="D7247">
            <v>14.15</v>
          </cell>
        </row>
        <row r="7248">
          <cell r="A7248">
            <v>89767</v>
          </cell>
          <cell r="B7248" t="str">
            <v>TÊ MISTURADOR, CPVC, SOLDÁVEL, DN 22MM, INSTALADO EM RAMAL DE DISTRIBU IÇÃO DE ÁGUA - FORNECIMENTO E INSTALAÇÃO. AF_12/2014</v>
          </cell>
          <cell r="C7248" t="str">
            <v>UN</v>
          </cell>
          <cell r="D7248">
            <v>14.15</v>
          </cell>
        </row>
        <row r="7249">
          <cell r="A7249">
            <v>89768</v>
          </cell>
          <cell r="B7249" t="str">
            <v>TÊ, CPVC, SOLDÁVEL, DN 28MM, INSTALADO EM RAMAL DE DISTRIBUIÇÃO DE ÁGU A - FORNECIMENTO E INSTALAÇÃO. AF_12/2014</v>
          </cell>
          <cell r="C7249" t="str">
            <v>UN</v>
          </cell>
          <cell r="D7249">
            <v>14.05</v>
          </cell>
        </row>
        <row r="7250">
          <cell r="A7250">
            <v>89769</v>
          </cell>
          <cell r="B7250" t="str">
            <v>TÊ, CPVC, SOLDÁVEL, DN35MM, INSTALADO EM RAMAL DE DISTRIBUIÇÃO DE ÁGUA - FORNECIMENTO E INSTALAÇÃO. AF_12/2014</v>
          </cell>
          <cell r="C7250" t="str">
            <v>UN</v>
          </cell>
          <cell r="D7250">
            <v>34.47</v>
          </cell>
        </row>
        <row r="7251">
          <cell r="A7251">
            <v>89770</v>
          </cell>
          <cell r="B7251" t="str">
            <v>TUBO, CPVC, SOLDÁVEL, DN 35MM, INSTALADO EM PRUMADA DE ÁGUA  FORNECIM ENTO E INSTALAÇÃO. AF_12/2014</v>
          </cell>
          <cell r="C7251" t="str">
            <v>M</v>
          </cell>
          <cell r="D7251">
            <v>35.21</v>
          </cell>
        </row>
        <row r="7252">
          <cell r="A7252">
            <v>89771</v>
          </cell>
          <cell r="B7252" t="str">
            <v>TUBO, CPVC, SOLDÁVEL, DN 42MM, INSTALADO EM PRUMADA DE ÁGUA  FORNECIM ENTO E INSTALAÇÃO. AF_12/2014</v>
          </cell>
          <cell r="C7252" t="str">
            <v>M</v>
          </cell>
          <cell r="D7252">
            <v>48.14</v>
          </cell>
        </row>
        <row r="7253">
          <cell r="A7253">
            <v>89772</v>
          </cell>
          <cell r="B7253" t="str">
            <v>TUBO, CPVC, SOLDÁVEL, DN 54MM, INSTALADO EM PRUMADA DE ÁGUA  FORNECIM ENTO E INSTALAÇÃO. AF_12/2014</v>
          </cell>
          <cell r="C7253" t="str">
            <v>M</v>
          </cell>
          <cell r="D7253">
            <v>73.150000000000006</v>
          </cell>
        </row>
        <row r="7254">
          <cell r="A7254">
            <v>89773</v>
          </cell>
          <cell r="B7254" t="str">
            <v>TUBO, CPVC, SOLDÁVEL, DN 73MM, INSTALADO EM PRUMADA DE ÁGUA  FORNECIM ENTO E INSTALAÇÃO. AF_12/2014</v>
          </cell>
          <cell r="C7254" t="str">
            <v>M</v>
          </cell>
          <cell r="D7254">
            <v>112.15</v>
          </cell>
        </row>
        <row r="7255">
          <cell r="A7255">
            <v>89774</v>
          </cell>
          <cell r="B7255" t="str">
            <v>LUVA SIMPLES, PVC, SERIE NORMAL, ESGOTO PREDIAL, DN 75 MM, JUNTA ELÁST ICA, FORNECIDO E INSTALADO EM RAMAL DE DESCARGA OU RAMAL DE ESGOTO SAN ITÁRIO. AF_12/2014</v>
          </cell>
          <cell r="C7255" t="str">
            <v>UN</v>
          </cell>
          <cell r="D7255">
            <v>10.47</v>
          </cell>
        </row>
        <row r="7256">
          <cell r="A7256">
            <v>89775</v>
          </cell>
          <cell r="B7256" t="str">
            <v>TUBO, CPVC, SOLDÁVEL, DN 89MM, INSTALADO EM PRUMADA DE ÁGUA  FORNECIM ENTO E INSTALAÇÃO. AF_12/2014</v>
          </cell>
          <cell r="C7256" t="str">
            <v>M</v>
          </cell>
          <cell r="D7256">
            <v>177.22</v>
          </cell>
        </row>
        <row r="7257">
          <cell r="A7257">
            <v>89776</v>
          </cell>
          <cell r="B7257" t="str">
            <v>LUVA DE CORRER, PVC, SERIE NORMAL, ESGOTO PREDIAL, DN 75 MM, JUNTA ELÁ STICA, FORNECIDO E INSTALADO EM RAMAL DE DESCARGA OU RAMAL DE ESGOTO S ANITÁRIO. AF_12/2014</v>
          </cell>
          <cell r="C7257" t="str">
            <v>UN</v>
          </cell>
          <cell r="D7257">
            <v>13.93</v>
          </cell>
        </row>
        <row r="7258">
          <cell r="A7258">
            <v>89777</v>
          </cell>
          <cell r="B7258" t="str">
            <v>JOELHO 90 GRAUS, CPVC, SOLDÁVEL, DN 35MM, INSTALADO EM PRUMADA DE ÁGUA FORNECIMENTO E INSTALAÇÃO. AF_12/2014</v>
          </cell>
          <cell r="C7258" t="str">
            <v>UN</v>
          </cell>
          <cell r="D7258">
            <v>17.61</v>
          </cell>
        </row>
        <row r="7259">
          <cell r="A7259">
            <v>89778</v>
          </cell>
          <cell r="B7259" t="str">
            <v>LUVA SIMPLES, PVC, SERIE NORMAL, ESGOTO PREDIAL, DN 100 MM, JUNTA ELÁS TICA, FORNECIDO E INSTALADO EM RAMAL DE DESCARGA OU RAMAL DE ESGOTO SA NITÁRIO. AF_12/2014</v>
          </cell>
          <cell r="C7259" t="str">
            <v>UN</v>
          </cell>
          <cell r="D7259">
            <v>13.1</v>
          </cell>
        </row>
        <row r="7260">
          <cell r="A7260">
            <v>89779</v>
          </cell>
          <cell r="B7260" t="str">
            <v>LUVA DE CORRER, PVC, SERIE NORMAL, ESGOTO PREDIAL, DN 100 MM, JUNTA EL ÁSTICA, FORNECIDO E INSTALADO EM RAMAL DE DESCARGA OU RAMAL DE ESGOTO SANITÁRIO. AF_12/2014</v>
          </cell>
          <cell r="C7260" t="str">
            <v>UN</v>
          </cell>
          <cell r="D7260">
            <v>20.02</v>
          </cell>
        </row>
        <row r="7261">
          <cell r="A7261">
            <v>89780</v>
          </cell>
          <cell r="B7261" t="str">
            <v>JOELHO 45 GRAUS, CPVC, SOLDÁVEL, DN 35MM, INSTALADO EM PRUMADA DE ÁGUA - FORNECIMENTO E INSTALAÇÃO. AF_12/2014</v>
          </cell>
          <cell r="C7261" t="str">
            <v>UN</v>
          </cell>
          <cell r="D7261">
            <v>17.61</v>
          </cell>
        </row>
        <row r="7262">
          <cell r="A7262">
            <v>89781</v>
          </cell>
          <cell r="B7262" t="str">
            <v>JOELHO 90 GRAUS, CPVC, SOLDÁVEL, DN 42MM, INSTALADO EM PRUMADA DE ÁGUA FORNECIMENTO E INSTALAÇÃO. AF_12/2014</v>
          </cell>
          <cell r="C7262" t="str">
            <v>UN</v>
          </cell>
          <cell r="D7262">
            <v>26.51</v>
          </cell>
        </row>
        <row r="7263">
          <cell r="A7263">
            <v>89782</v>
          </cell>
          <cell r="B7263" t="str">
            <v>TE, PVC, SERIE NORMAL, ESGOTO PREDIAL, DN 40 X 40 MM, JUNTA SOLDÁVEL, FORNECIDO E INSTALADO EM RAMAL DE DESCARGA OU RAMAL DE ESGOTO SANITÁRI O. AF_12/2014</v>
          </cell>
          <cell r="C7263" t="str">
            <v>UN</v>
          </cell>
          <cell r="D7263">
            <v>8.19</v>
          </cell>
        </row>
        <row r="7264">
          <cell r="A7264">
            <v>89783</v>
          </cell>
          <cell r="B7264" t="str">
            <v>JUNÇÃO SIMPLES, PVC, SERIE NORMAL, ESGOTO PREDIAL, DN 40 MM, JUNTA SOL DÁVEL, FORNECIDO E INSTALADO EM RAMAL DE DESCARGA OU RAMAL DE ESGOTO S ANITÁRIO. AF_12/2014</v>
          </cell>
          <cell r="C7264" t="str">
            <v>UN</v>
          </cell>
          <cell r="D7264">
            <v>8.6300000000000008</v>
          </cell>
        </row>
        <row r="7265">
          <cell r="A7265">
            <v>89784</v>
          </cell>
          <cell r="B7265" t="str">
            <v>TE, PVC, SERIE NORMAL, ESGOTO PREDIAL, DN 50 X 50 MM, JUNTA ELÁSTICA, FORNECIDO E INSTALADO EM RAMAL DE DESCARGA OU RAMAL DE ESGOTO SANITÁRI O. AF_12/2014</v>
          </cell>
          <cell r="C7265" t="str">
            <v>UN</v>
          </cell>
          <cell r="D7265">
            <v>14.17</v>
          </cell>
        </row>
        <row r="7266">
          <cell r="A7266">
            <v>89785</v>
          </cell>
          <cell r="B7266" t="str">
            <v>JUNÇÃO SIMPLES, PVC, SERIE NORMAL, ESGOTO PREDIAL, DN 50 X 50 MM, JUNT A ELÁSTICA, FORNECIDO E INSTALADO EM RAMAL DE DESCARGA OU RAMAL DE ESG OTO SANITÁRIO. AF_12/2014</v>
          </cell>
          <cell r="C7266" t="str">
            <v>UN</v>
          </cell>
          <cell r="D7266">
            <v>15.14</v>
          </cell>
        </row>
        <row r="7267">
          <cell r="A7267">
            <v>89786</v>
          </cell>
          <cell r="B7267" t="str">
            <v>TE, PVC, SERIE NORMAL, ESGOTO PREDIAL, DN 75 X 75 MM, JUNTA ELÁSTICA, FORNECIDO E INSTALADO EM RAMAL DE DESCARGA OU RAMAL DE ESGOTO SANITÁRI O. AF_12/2014</v>
          </cell>
          <cell r="C7267" t="str">
            <v>UN</v>
          </cell>
          <cell r="D7267">
            <v>23.68</v>
          </cell>
        </row>
        <row r="7268">
          <cell r="A7268">
            <v>89787</v>
          </cell>
          <cell r="B7268" t="str">
            <v>JOELHO 45 GRAUS, CPVC, SOLDÁVEL, DN 42MM, INSTALADO EM PRUMADA DE ÁGUA FORNECIMENTO E INSTALAÇÃO. AF_12/2014</v>
          </cell>
          <cell r="C7268" t="str">
            <v>UN</v>
          </cell>
          <cell r="D7268">
            <v>26.51</v>
          </cell>
        </row>
        <row r="7269">
          <cell r="A7269">
            <v>89788</v>
          </cell>
          <cell r="B7269" t="str">
            <v>JOELHO 90 GRAUS, CPVC, SOLDÁVEL, DN 54MM, INSTALADO EM PRUMADA DE ÁGUA FORNECIMENTO E INSTALAÇÃO. AF_12/2014</v>
          </cell>
          <cell r="C7269" t="str">
            <v>UN</v>
          </cell>
          <cell r="D7269">
            <v>52.59</v>
          </cell>
        </row>
        <row r="7270">
          <cell r="A7270">
            <v>89789</v>
          </cell>
          <cell r="B7270" t="str">
            <v>JOELHO 45 GRAUS, CPVC, SOLDÁVEL, DN 54MM, INSTALADO EM PRUMADA DE ÁGUA FORNECIMENTO E INSTALAÇÃO. AF_12/2014</v>
          </cell>
          <cell r="C7270" t="str">
            <v>UN</v>
          </cell>
          <cell r="D7270">
            <v>53.45</v>
          </cell>
        </row>
        <row r="7271">
          <cell r="A7271">
            <v>89790</v>
          </cell>
          <cell r="B7271" t="str">
            <v>JOELHO 90 GRAUS, CPVC, SOLDÁVEL, DN 73MM, INSTALADO EM PRUMADA DE ÁGUA FORNECIMENTO E INSTALAÇÃO. AF_12/2014</v>
          </cell>
          <cell r="C7271" t="str">
            <v>UN</v>
          </cell>
          <cell r="D7271">
            <v>131.63999999999999</v>
          </cell>
        </row>
        <row r="7272">
          <cell r="A7272">
            <v>89791</v>
          </cell>
          <cell r="B7272" t="str">
            <v>JOELHO 45 GRAUS, CPVC, SOLDÁVEL, DN 73MM, INSTALADO EM PRUMADA DE ÁGUA FORNECIMENTO E INSTALAÇÃO. AF_12/2014</v>
          </cell>
          <cell r="C7272" t="str">
            <v>UN</v>
          </cell>
          <cell r="D7272">
            <v>134.78</v>
          </cell>
        </row>
        <row r="7273">
          <cell r="A7273">
            <v>89792</v>
          </cell>
          <cell r="B7273" t="str">
            <v>JOELHO 90 GRAUS, CPVC, SOLDÁVEL, DN 89MM, INSTALADO EM PRUMADA DE ÁGUA FORNECIMENTO E INSTALAÇÃO. AF_12/2014</v>
          </cell>
          <cell r="C7273" t="str">
            <v>UN</v>
          </cell>
          <cell r="D7273">
            <v>154.25</v>
          </cell>
        </row>
        <row r="7274">
          <cell r="A7274">
            <v>89793</v>
          </cell>
          <cell r="B7274" t="str">
            <v>JOELHO 45 GRAUS, CPVC, SOLDÁVEL, DN 89MM, INSTALADO EM PRUMADA DE ÁGUA FORNECIMENTO E INSTALAÇÃO. AF_12/2014</v>
          </cell>
          <cell r="C7274" t="str">
            <v>UN</v>
          </cell>
          <cell r="D7274">
            <v>158.47</v>
          </cell>
        </row>
        <row r="7275">
          <cell r="A7275">
            <v>89794</v>
          </cell>
          <cell r="B7275" t="str">
            <v>LUVA, CPVC, SOLDÁVEL, DN 35MM, INSTALADO EM PRUMADA DE ÁGUA  FORNECIM ENTO E INSTALAÇÃO. AF_12/2014</v>
          </cell>
          <cell r="C7275" t="str">
            <v>UN</v>
          </cell>
          <cell r="D7275">
            <v>11.88</v>
          </cell>
        </row>
        <row r="7276">
          <cell r="A7276">
            <v>89795</v>
          </cell>
          <cell r="B7276" t="str">
            <v>JUNÇÃO SIMPLES, PVC, SERIE NORMAL, ESGOTO PREDIAL, DN 75 X 75 MM, JUNT A ELÁSTICA, FORNECIDO E INSTALADO EM RAMAL DE DESCARGA OU RAMAL DE ESG OTO SANITÁRIO. AF_12/2014</v>
          </cell>
          <cell r="C7276" t="str">
            <v>UN</v>
          </cell>
          <cell r="D7276">
            <v>25.03</v>
          </cell>
        </row>
        <row r="7277">
          <cell r="A7277">
            <v>89796</v>
          </cell>
          <cell r="B7277" t="str">
            <v>TE, PVC, SERIE NORMAL, ESGOTO PREDIAL, DN 100 X 100 MM, JUNTA ELÁSTICA , FORNECIDO E INSTALADO EM RAMAL DE DESCARGA OU RAMAL DE ESGOTO SANITÁ RIO. AF_12/2014</v>
          </cell>
          <cell r="C7277" t="str">
            <v>UN</v>
          </cell>
          <cell r="D7277">
            <v>29.16</v>
          </cell>
        </row>
        <row r="7278">
          <cell r="A7278">
            <v>89797</v>
          </cell>
          <cell r="B7278" t="str">
            <v>JUNÇÃO SIMPLES, PVC, SERIE NORMAL, ESGOTO PREDIAL, DN 100 X 100 MM, JU NTA ELÁSTICA, FORNECIDO E INSTALADO EM RAMAL DE DESCARGA OU RAMAL DE E SGOTO SANITÁRIO. AF_12/2014</v>
          </cell>
          <cell r="C7278" t="str">
            <v>UN</v>
          </cell>
          <cell r="D7278">
            <v>34.25</v>
          </cell>
        </row>
        <row r="7279">
          <cell r="A7279">
            <v>89798</v>
          </cell>
          <cell r="B7279" t="str">
            <v>TUBO PVC, SERIE NORMAL, ESGOTO PREDIAL, DN 50 MM, FORNECIDO E INSTALAD O EM PRUMADA DE ESGOTO SANITÁRIO OU VENTILAÇÃO. AF_12/2014</v>
          </cell>
          <cell r="C7279" t="str">
            <v>M</v>
          </cell>
          <cell r="D7279">
            <v>7.59</v>
          </cell>
        </row>
        <row r="7280">
          <cell r="A7280">
            <v>89799</v>
          </cell>
          <cell r="B7280" t="str">
            <v>TUBO PVC, SERIE NORMAL, ESGOTO PREDIAL, DN 75 MM, FORNECIDO E INSTALAD O EM PRUMADA DE ESGOTO SANITÁRIO OU VENTILAÇÃO. AF_12/2014</v>
          </cell>
          <cell r="C7280" t="str">
            <v>M</v>
          </cell>
          <cell r="D7280">
            <v>12.01</v>
          </cell>
        </row>
        <row r="7281">
          <cell r="A7281">
            <v>89800</v>
          </cell>
          <cell r="B7281" t="str">
            <v>TUBO PVC, SERIE NORMAL, ESGOTO PREDIAL, DN 100 MM, FORNECIDO E INSTALA DO EM PRUMADA DE ESGOTO SANITÁRIO OU VENTILAÇÃO. AF_12/2014</v>
          </cell>
          <cell r="C7281" t="str">
            <v>M</v>
          </cell>
          <cell r="D7281">
            <v>15.08</v>
          </cell>
        </row>
        <row r="7282">
          <cell r="A7282">
            <v>89801</v>
          </cell>
          <cell r="B7282" t="str">
            <v>JOELHO 90 GRAUS, PVC, SERIE NORMAL, ESGOTO PREDIAL, DN 50 MM, JUNTA EL ÁSTICA, FORNECIDO E INSTALADO EM PRUMADA DE ESGOTO SANITÁRIO OU VENTIL AÇÃO. AF_12/2014</v>
          </cell>
          <cell r="C7282" t="str">
            <v>UN</v>
          </cell>
          <cell r="D7282">
            <v>4.8</v>
          </cell>
        </row>
        <row r="7283">
          <cell r="A7283">
            <v>89802</v>
          </cell>
          <cell r="B7283" t="str">
            <v>JOELHO 45 GRAUS, PVC, SERIE NORMAL, ESGOTO PREDIAL, DN 50 MM, JUNTA EL ÁSTICA, FORNECIDO E INSTALADO EM PRUMADA DE ESGOTO SANITÁRIO OU VENTIL AÇÃO. AF_12/2014</v>
          </cell>
          <cell r="C7283" t="str">
            <v>UN</v>
          </cell>
          <cell r="D7283">
            <v>5.42</v>
          </cell>
        </row>
        <row r="7284">
          <cell r="A7284">
            <v>89803</v>
          </cell>
          <cell r="B7284" t="str">
            <v>CURVA CURTA 90 GRAUS, PVC, SERIE NORMAL, ESGOTO PREDIAL, DN 50 MM, JUN TA ELÁSTICA, FORNECIDO E INSTALADO EM PRUMADA DE ESGOTO SANITÁRIO OU V ENTILAÇÃO. AF_12/2014</v>
          </cell>
          <cell r="C7284" t="str">
            <v>UN</v>
          </cell>
          <cell r="D7284">
            <v>10.039999999999999</v>
          </cell>
        </row>
        <row r="7285">
          <cell r="A7285">
            <v>89804</v>
          </cell>
          <cell r="B7285" t="str">
            <v>CURVA LONGA 90 GRAUS, PVC, SERIE NORMAL, ESGOTO PREDIAL, DN 50 MM, JUN TA ELÁSTICA, FORNECIDO E INSTALADO EM PRUMADA DE ESGOTO SANITÁRIO OU V ENTILAÇÃO. AF_12/2014</v>
          </cell>
          <cell r="C7285" t="str">
            <v>UN</v>
          </cell>
          <cell r="D7285">
            <v>9.93</v>
          </cell>
        </row>
        <row r="7286">
          <cell r="A7286">
            <v>89805</v>
          </cell>
          <cell r="B7286" t="str">
            <v>JOELHO 90 GRAUS, PVC, SERIE NORMAL, ESGOTO PREDIAL, DN 75 MM, JUNTA EL ÁSTICA, FORNECIDO E INSTALADO EM PRUMADA DE ESGOTO SANITÁRIO OU VENTIL AÇÃO. AF_12/2014</v>
          </cell>
          <cell r="C7286" t="str">
            <v>UN</v>
          </cell>
          <cell r="D7286">
            <v>9.91</v>
          </cell>
        </row>
        <row r="7287">
          <cell r="A7287">
            <v>89806</v>
          </cell>
          <cell r="B7287" t="str">
            <v>JOELHO 45 GRAUS, PVC, SERIE NORMAL, ESGOTO PREDIAL, DN 75 MM, JUNTA EL ÁSTICA, FORNECIDO E INSTALADO EM PRUMADA DE ESGOTO SANITÁRIO OU VENTIL AÇÃO. AF_12/2014</v>
          </cell>
          <cell r="C7287" t="str">
            <v>UN</v>
          </cell>
          <cell r="D7287">
            <v>10.83</v>
          </cell>
        </row>
        <row r="7288">
          <cell r="A7288">
            <v>89807</v>
          </cell>
          <cell r="B7288" t="str">
            <v>CURVA CURTA 90 GRAUS, PVC, SERIE NORMAL, ESGOTO PREDIAL, DN 75 MM, JUN TA ELÁSTICA, FORNECIDO E INSTALADO EM PRUMADA DE ESGOTO SANITÁRIO OU V ENTILAÇÃO. AF_12/2014</v>
          </cell>
          <cell r="C7288" t="str">
            <v>UN</v>
          </cell>
          <cell r="D7288">
            <v>19.39</v>
          </cell>
        </row>
        <row r="7289">
          <cell r="A7289">
            <v>89808</v>
          </cell>
          <cell r="B7289" t="str">
            <v>CURVA LONGA 90 GRAUS, PVC, SERIE NORMAL, ESGOTO PREDIAL, DN 75 MM, JUN TA ELÁSTICA, FORNECIDO E INSTALADO EM PRUMADA DE ESGOTO SANITÁRIO OU V ENTILAÇÃO. AF_12/2014</v>
          </cell>
          <cell r="C7289" t="str">
            <v>UN</v>
          </cell>
          <cell r="D7289">
            <v>27.14</v>
          </cell>
        </row>
        <row r="7290">
          <cell r="A7290">
            <v>89809</v>
          </cell>
          <cell r="B7290" t="str">
            <v>JOELHO 90 GRAUS, PVC, SERIE NORMAL, ESGOTO PREDIAL, DN 100 MM, JUNTA E LÁSTICA, FORNECIDO E INSTALADO EM PRUMADA DE ESGOTO SANITÁRIO OU VENTI LAÇÃO. AF_12/2014</v>
          </cell>
          <cell r="C7290" t="str">
            <v>UN</v>
          </cell>
          <cell r="D7290">
            <v>13.51</v>
          </cell>
        </row>
        <row r="7291">
          <cell r="A7291">
            <v>89810</v>
          </cell>
          <cell r="B7291" t="str">
            <v>JOELHO 45 GRAUS, PVC, SERIE NORMAL, ESGOTO PREDIAL, DN 100 MM, JUNTA E LÁSTICA, FORNECIDO E INSTALADO EM PRUMADA DE ESGOTO SANITÁRIO OU VENTI LAÇÃO. AF_12/2014</v>
          </cell>
          <cell r="C7291" t="str">
            <v>UN</v>
          </cell>
          <cell r="D7291">
            <v>13.58</v>
          </cell>
        </row>
        <row r="7292">
          <cell r="A7292">
            <v>89811</v>
          </cell>
          <cell r="B7292" t="str">
            <v>CURVA CURTA 90 GRAUS, PVC, SERIE NORMAL, ESGOTO PREDIAL, DN 100 MM, JU NTA ELÁSTICA, FORNECIDO E INSTALADO EM PRUMADA DE ESGOTO SANITÁRIO OU VENTILAÇÃO. AF_12/2014</v>
          </cell>
          <cell r="C7292" t="str">
            <v>UN</v>
          </cell>
          <cell r="D7292">
            <v>22.22</v>
          </cell>
        </row>
        <row r="7293">
          <cell r="A7293">
            <v>89812</v>
          </cell>
          <cell r="B7293" t="str">
            <v>CURVA LONGA 90 GRAUS, PVC, SERIE NORMAL, ESGOTO PREDIAL, DN 100 MM, JU NTA ELÁSTICA, FORNECIDO E INSTALADO EM PRUMADA DE ESGOTO SANITÁRIO OU VENTILAÇÃO. AF_12/2014</v>
          </cell>
          <cell r="C7293" t="str">
            <v>UN</v>
          </cell>
          <cell r="D7293">
            <v>42.56</v>
          </cell>
        </row>
        <row r="7294">
          <cell r="A7294">
            <v>89813</v>
          </cell>
          <cell r="B7294" t="str">
            <v>LUVA SIMPLES, PVC, SERIE NORMAL, ESGOTO PREDIAL, DN 50 MM, JUNTA ELÁST ICA, FORNECIDO E INSTALADO EM PRUMADA DE ESGOTO SANITÁRIO OU VENTILAÇÃ O. AF_12/2014</v>
          </cell>
          <cell r="C7294" t="str">
            <v>UN</v>
          </cell>
          <cell r="D7294">
            <v>4.71</v>
          </cell>
        </row>
        <row r="7295">
          <cell r="A7295">
            <v>89814</v>
          </cell>
          <cell r="B7295" t="str">
            <v>LUVA DE CORRER, PVC, SERIE NORMAL, ESGOTO PREDIAL, DN 50 MM, JUNTA ELÁ STICA, FORNECIDO E INSTALADO EM PRUMADA DE ESGOTO SANITÁRIO OU VENTILA ÇÃO. AF_12/2014</v>
          </cell>
          <cell r="C7295" t="str">
            <v>UN</v>
          </cell>
          <cell r="D7295">
            <v>9.6199999999999992</v>
          </cell>
        </row>
        <row r="7296">
          <cell r="A7296">
            <v>89815</v>
          </cell>
          <cell r="B7296" t="str">
            <v>LUVA DE CORRER, CPVC, SOLDÁVEL, DN 35MM, INSTALADO EM PRUMADA DE ÁGUA FORNECIMENTO E INSTALAÇÃO. AF_12/2014</v>
          </cell>
          <cell r="C7296" t="str">
            <v>UN</v>
          </cell>
          <cell r="D7296">
            <v>20.53</v>
          </cell>
        </row>
        <row r="7297">
          <cell r="A7297">
            <v>89816</v>
          </cell>
          <cell r="B7297" t="str">
            <v>UNIÃO, CPVC, SOLDÁVEL, DN35MM, INSTALADO EM PRUMADA DE ÁGUA  FORNECIM ENTO E INSTALAÇÃO. AF_12/2014</v>
          </cell>
          <cell r="C7297" t="str">
            <v>UN</v>
          </cell>
          <cell r="D7297">
            <v>29.81</v>
          </cell>
        </row>
        <row r="7298">
          <cell r="A7298">
            <v>89817</v>
          </cell>
          <cell r="B7298" t="str">
            <v>LUVA SIMPLES, PVC, SERIE NORMAL, ESGOTO PREDIAL, DN 75 MM, JUNTA ELÁST ICA, FORNECIDO E INSTALADO EM PRUMADA DE ESGOTO SANITÁRIO OU VENTILAÇÃ O. AF_12/2014</v>
          </cell>
          <cell r="C7298" t="str">
            <v>UN</v>
          </cell>
          <cell r="D7298">
            <v>8.25</v>
          </cell>
        </row>
        <row r="7299">
          <cell r="A7299">
            <v>89818</v>
          </cell>
          <cell r="B7299" t="str">
            <v>CONECTOR, CPVC, SOLDÁVEL, DN 35MM X 1 1/4, INSTALADO EM PRUMADA DE ÁG UA  FORNECIMENTO E INSTALAÇÃO. AF_12/2014</v>
          </cell>
          <cell r="C7299" t="str">
            <v>UN</v>
          </cell>
          <cell r="D7299">
            <v>121.61</v>
          </cell>
        </row>
        <row r="7300">
          <cell r="A7300">
            <v>89819</v>
          </cell>
          <cell r="B7300" t="str">
            <v>LUVA DE CORRER, PVC, SERIE NORMAL, ESGOTO PREDIAL, DN 75 MM, JUNTA ELÁ STICA, FORNECIDO E INSTALADO EM PRUMADA DE ESGOTO SANITÁRIO OU VENTILA ÇÃO. AF_12/2014</v>
          </cell>
          <cell r="C7300" t="str">
            <v>UN</v>
          </cell>
          <cell r="D7300">
            <v>11.71</v>
          </cell>
        </row>
        <row r="7301">
          <cell r="A7301">
            <v>89820</v>
          </cell>
          <cell r="B7301" t="str">
            <v>BUCHA DE REDUÇÃO, CPVC, SOLDÁVEL, DN35MM X 28MM, INSTALADO EM PRUMADA DE ÁGUA  FORNECIMENTO E INSTALAÇÃO. AF_12/2014</v>
          </cell>
          <cell r="C7301" t="str">
            <v>UN</v>
          </cell>
          <cell r="D7301">
            <v>22.39</v>
          </cell>
        </row>
        <row r="7302">
          <cell r="A7302">
            <v>89821</v>
          </cell>
          <cell r="B7302" t="str">
            <v>LUVA SIMPLES, PVC, SERIE NORMAL, ESGOTO PREDIAL, DN 100 MM, JUNTA ELÁS TICA, FORNECIDO E INSTALADO EM PRUMADA DE ESGOTO SANITÁRIO OU VENTILAÇ ÃO. AF_12/2014</v>
          </cell>
          <cell r="C7302" t="str">
            <v>UN</v>
          </cell>
          <cell r="D7302">
            <v>10.24</v>
          </cell>
        </row>
        <row r="7303">
          <cell r="A7303">
            <v>89822</v>
          </cell>
          <cell r="B7303" t="str">
            <v>LUVA, CPVC, SOLDÁVEL, DN 42MM, INSTALADO EM PRUMADA DE ÁGUA  FORNECIM ENTO E INSTALAÇÃO. AF_12/2014</v>
          </cell>
          <cell r="C7303" t="str">
            <v>UN</v>
          </cell>
          <cell r="D7303">
            <v>15.7</v>
          </cell>
        </row>
        <row r="7304">
          <cell r="A7304">
            <v>89823</v>
          </cell>
          <cell r="B7304" t="str">
            <v>LUVA DE CORRER, PVC, SERIE NORMAL, ESGOTO PREDIAL, DN 100 MM, JUNTA EL ÁSTICA, FORNECIDO E INSTALADO EM PRUMADA DE ESGOTO SANITÁRIO OU VENTIL AÇÃO. AF_12/2014</v>
          </cell>
          <cell r="C7304" t="str">
            <v>UN</v>
          </cell>
          <cell r="D7304">
            <v>17.149999999999999</v>
          </cell>
        </row>
        <row r="7305">
          <cell r="A7305">
            <v>89824</v>
          </cell>
          <cell r="B7305" t="str">
            <v>LUVA DE CORRER, CPVC, SOLDÁVEL, DN 42MM, INSTALADO EM PRUMADA DE ÁGUA FORNECIMENTO E INSTALAÇÃO. AF_12/2014</v>
          </cell>
          <cell r="C7305" t="str">
            <v>UN</v>
          </cell>
          <cell r="D7305">
            <v>28.03</v>
          </cell>
        </row>
        <row r="7306">
          <cell r="A7306">
            <v>89825</v>
          </cell>
          <cell r="B7306" t="str">
            <v>TE, PVC, SERIE NORMAL, ESGOTO PREDIAL, DN 50 X 50 MM, JUNTA ELÁSTICA, FORNECIDO E INSTALADO EM PRUMADA DE ESGOTO SANITÁRIO OU VENTILAÇÃO. AF _12/2014</v>
          </cell>
          <cell r="C7306" t="str">
            <v>UN</v>
          </cell>
          <cell r="D7306">
            <v>10.67</v>
          </cell>
        </row>
        <row r="7307">
          <cell r="A7307">
            <v>89826</v>
          </cell>
          <cell r="B7307" t="str">
            <v>LUVA DE TRANSIÇÃO, CPVC, SOLDÁVEL, DN42MM X 1.1/2, INSTALADO EM PRUMA DA DE ÁGUA  FORNECIMENTO E INSTALAÇÃO. AF_12/2014</v>
          </cell>
          <cell r="C7307" t="str">
            <v>UN</v>
          </cell>
          <cell r="D7307">
            <v>124.03</v>
          </cell>
        </row>
        <row r="7308">
          <cell r="A7308">
            <v>89827</v>
          </cell>
          <cell r="B7308" t="str">
            <v>JUNÇÃO SIMPLES, PVC, SERIE NORMAL, ESGOTO PREDIAL, DN 50 X 50 MM, JUNT A ELÁSTICA, FORNECIDO E INSTALADO EM PRUMADA DE ESGOTO SANITÁRIO OU VE NTILAÇÃO. AF_12/2014</v>
          </cell>
          <cell r="C7308" t="str">
            <v>UN</v>
          </cell>
          <cell r="D7308">
            <v>11.64</v>
          </cell>
        </row>
        <row r="7309">
          <cell r="A7309">
            <v>89828</v>
          </cell>
          <cell r="B7309" t="str">
            <v>UNIÃO, CPVC, SOLDÁVEL, DN42MM, INSTALADO EM PRUMADA DE ÁGUA  FORNECIM ENTO E INSTALAÇÃO. AF_12/2014</v>
          </cell>
          <cell r="C7309" t="str">
            <v>UN</v>
          </cell>
          <cell r="D7309">
            <v>43.25</v>
          </cell>
        </row>
        <row r="7310">
          <cell r="A7310">
            <v>89829</v>
          </cell>
          <cell r="B7310" t="str">
            <v>TE, PVC, SERIE NORMAL, ESGOTO PREDIAL, DN 75 X 75 MM, JUNTA ELÁSTICA, FORNECIDO E INSTALADO EM PRUMADA DE ESGOTO SANITÁRIO OU VENTILAÇÃO. AF _12/2014</v>
          </cell>
          <cell r="C7310" t="str">
            <v>UN</v>
          </cell>
          <cell r="D7310">
            <v>19.23</v>
          </cell>
        </row>
        <row r="7311">
          <cell r="A7311">
            <v>89830</v>
          </cell>
          <cell r="B7311" t="str">
            <v>JUNÇÃO SIMPLES, PVC, SERIE NORMAL, ESGOTO PREDIAL, DN 75 X 75 MM, JUNT A ELÁSTICA, FORNECIDO E INSTALADO EM PRUMADA DE ESGOTO SANITÁRIO OU VE NTILAÇÃO. AF_12/2014</v>
          </cell>
          <cell r="C7311" t="str">
            <v>UN</v>
          </cell>
          <cell r="D7311">
            <v>20.58</v>
          </cell>
        </row>
        <row r="7312">
          <cell r="A7312">
            <v>89831</v>
          </cell>
          <cell r="B7312" t="str">
            <v>CONECTOR, CPVC, SOLDÁVEL, DN 42MM X 1.1/2, INSTALADO EM PRUMADA DE ÁG UA  FORNECIMENTO E INSTALAÇÃO. AF_12/2014</v>
          </cell>
          <cell r="C7312" t="str">
            <v>UN</v>
          </cell>
          <cell r="D7312">
            <v>148.5</v>
          </cell>
        </row>
        <row r="7313">
          <cell r="A7313">
            <v>89832</v>
          </cell>
          <cell r="B7313" t="str">
            <v>BUCHA DE REDUÇÃO, CPVC, SOLDÁVEL, DN 42MM X 22MM, INSTALADO EM RAMAL D E DISTRIBUIÇÃO DE ÁGUA - FORNECIMENTO E INSTALAÇÃO. AF_12/2014</v>
          </cell>
          <cell r="C7313" t="str">
            <v>UN</v>
          </cell>
          <cell r="D7313">
            <v>29.43</v>
          </cell>
        </row>
        <row r="7314">
          <cell r="A7314">
            <v>89833</v>
          </cell>
          <cell r="B7314" t="str">
            <v>TE, PVC, SERIE NORMAL, ESGOTO PREDIAL, DN 100 X 100 MM, JUNTA ELÁSTICA , FORNECIDO E INSTALADO EM PRUMADA DE ESGOTO SANITÁRIO OU VENTILAÇÃO. AF_12/2014</v>
          </cell>
          <cell r="C7314" t="str">
            <v>UN</v>
          </cell>
          <cell r="D7314">
            <v>23.76</v>
          </cell>
        </row>
        <row r="7315">
          <cell r="A7315">
            <v>89834</v>
          </cell>
          <cell r="B7315" t="str">
            <v>JUNÇÃO SIMPLES, PVC, SERIE NORMAL, ESGOTO PREDIAL, DN 100 X 100 MM, JU NTA ELÁSTICA, FORNECIDO E INSTALADO EM PRUMADA DE ESGOTO SANITÁRIO OU VENTILAÇÃO. AF_12/2014</v>
          </cell>
          <cell r="C7315" t="str">
            <v>UN</v>
          </cell>
          <cell r="D7315">
            <v>28.85</v>
          </cell>
        </row>
        <row r="7316">
          <cell r="A7316">
            <v>89835</v>
          </cell>
          <cell r="B7316" t="str">
            <v>LUVA, CPVC, SOLDÁVEL, DN 54MM, INSTALADO EM PRUMADA DE ÁGUA  FORNECIM ENTO E INSTALAÇÃO. AF_12/2014</v>
          </cell>
          <cell r="C7316" t="str">
            <v>UN</v>
          </cell>
          <cell r="D7316">
            <v>28.72</v>
          </cell>
        </row>
        <row r="7317">
          <cell r="A7317">
            <v>89836</v>
          </cell>
          <cell r="B7317" t="str">
            <v>LUVA DE TRANSIÇÃO, CPVC, SOLDÁVEL, DN 54MM X 2, INSTALADO EM PRUMADA DE ÁGUA  FORNECIMENTO E INSTALAÇÃO. AF_12/2014</v>
          </cell>
          <cell r="C7317" t="str">
            <v>UN</v>
          </cell>
          <cell r="D7317">
            <v>200.77</v>
          </cell>
        </row>
        <row r="7318">
          <cell r="A7318">
            <v>89837</v>
          </cell>
          <cell r="B7318" t="str">
            <v>UNIÃO, CPVC, SOLDÁVEL, DN 54MM, INSTALADO EM PRUMADA DE ÁGUA  FORNECI MENTO E INSTALAÇÃO. AF_12/2014</v>
          </cell>
          <cell r="C7318" t="str">
            <v>UN</v>
          </cell>
          <cell r="D7318">
            <v>99.32</v>
          </cell>
        </row>
        <row r="7319">
          <cell r="A7319">
            <v>89838</v>
          </cell>
          <cell r="B7319" t="str">
            <v>LUVA, CPVC, SOLDÁVEL, DN 73MM, INSTALADO EM PRUMADA DE ÁGUA  FORNECIM ENTO E INSTALAÇÃO. AF_12/2014</v>
          </cell>
          <cell r="C7319" t="str">
            <v>UN</v>
          </cell>
          <cell r="D7319">
            <v>108.33</v>
          </cell>
        </row>
        <row r="7320">
          <cell r="A7320">
            <v>89839</v>
          </cell>
          <cell r="B7320" t="str">
            <v>UNIÃO, CPVC, SOLDÁVEL, DN 73MM, INSTALADO EM PRUMADA DE ÁGUA  FORNECI MENTO E INSTALAÇÃO. AF_12/2014</v>
          </cell>
          <cell r="C7320" t="str">
            <v>UN</v>
          </cell>
          <cell r="D7320">
            <v>143.88</v>
          </cell>
        </row>
        <row r="7321">
          <cell r="A7321">
            <v>89840</v>
          </cell>
          <cell r="B7321" t="str">
            <v>LUVA, CPVC, SOLDÁVEL, DN 89MM, INSTALADO EM PRUMADA DE ÁGUA  FORNECIM ENTO E INSTALAÇÃO. AF_12/2014</v>
          </cell>
          <cell r="C7321" t="str">
            <v>UN</v>
          </cell>
          <cell r="D7321">
            <v>123.99</v>
          </cell>
        </row>
        <row r="7322">
          <cell r="A7322">
            <v>89841</v>
          </cell>
          <cell r="B7322" t="str">
            <v>UNIÃO, CPVC, SOLDÁVEL, DN 89MM, INSTALADO EM PRUMADA DE ÁGUA  FORNECI MENTO E INSTALAÇÃO. AF_12/2014</v>
          </cell>
          <cell r="C7322" t="str">
            <v>UN</v>
          </cell>
          <cell r="D7322">
            <v>211.21</v>
          </cell>
        </row>
        <row r="7323">
          <cell r="A7323">
            <v>89842</v>
          </cell>
          <cell r="B7323" t="str">
            <v>TÊ, CPVC, SOLDÁVEL, DN 35MM, INSTALADO EM PRUMADA DE ÁGUA  FORNECIMEN TO E INSTALAÇÃO. AF_12/2014</v>
          </cell>
          <cell r="C7323" t="str">
            <v>UN</v>
          </cell>
          <cell r="D7323">
            <v>33</v>
          </cell>
        </row>
        <row r="7324">
          <cell r="A7324">
            <v>89843</v>
          </cell>
          <cell r="B7324" t="str">
            <v>BATE-ESTACAS POR GRAVIDADE, POTÊNCIA DE 160 HP, PESO DO MARTELO ATÉ 3 TONELADAS - CHP DIURNO. AF_11/2014</v>
          </cell>
          <cell r="C7324" t="str">
            <v>CHP</v>
          </cell>
          <cell r="D7324">
            <v>141.13</v>
          </cell>
        </row>
        <row r="7325">
          <cell r="A7325">
            <v>89844</v>
          </cell>
          <cell r="B7325" t="str">
            <v>TE, CPVC, SOLDÁVEL, DN  42MM, INSTALADO EM PRUMADA DE ÁGUA  FORNECIME NTO E INSTALAÇÃO. AF_12/2014</v>
          </cell>
          <cell r="C7325" t="str">
            <v>UN</v>
          </cell>
          <cell r="D7325">
            <v>42.17</v>
          </cell>
        </row>
        <row r="7326">
          <cell r="A7326">
            <v>89845</v>
          </cell>
          <cell r="B7326" t="str">
            <v>TÊ, CPVC, SOLDÁVEL, DN 54 MM, INSTALADO EM PRUMADA DE ÁGUA  FORNECIME NTO E INSTALAÇÃO. AF_12/2014</v>
          </cell>
          <cell r="C7326" t="str">
            <v>UN</v>
          </cell>
          <cell r="D7326">
            <v>66</v>
          </cell>
        </row>
        <row r="7327">
          <cell r="A7327">
            <v>89846</v>
          </cell>
          <cell r="B7327" t="str">
            <v>TÊ, CPVC, SOLDÁVEL, DN 73MM, INSTALADO EM PRUMADA DE ÁGUA  FORNECIMEN TO E INSTALAÇÃO. AF_12/2014</v>
          </cell>
          <cell r="C7327" t="str">
            <v>UN</v>
          </cell>
          <cell r="D7327">
            <v>150.38999999999999</v>
          </cell>
        </row>
        <row r="7328">
          <cell r="A7328">
            <v>89847</v>
          </cell>
          <cell r="B7328" t="str">
            <v>TÊ, CPVC, SOLDÁVEL, DN 89MM, INSTALADO EM PRUMADA DE ÁGUA  FORNECIMEN TO E INSTALAÇÃO. AF_12/2014</v>
          </cell>
          <cell r="C7328" t="str">
            <v>UN</v>
          </cell>
          <cell r="D7328">
            <v>184.19</v>
          </cell>
        </row>
        <row r="7329">
          <cell r="A7329">
            <v>89848</v>
          </cell>
          <cell r="B7329" t="str">
            <v>TUBO PVC, SERIE NORMAL, ESGOTO PREDIAL, DN 100 MM, FORNECIDO E INSTALA DO EM SUBCOLETOR AÉREO DE ESGOTO SANITÁRIO. AF_12/2014</v>
          </cell>
          <cell r="C7329" t="str">
            <v>M</v>
          </cell>
          <cell r="D7329">
            <v>18.850000000000001</v>
          </cell>
        </row>
        <row r="7330">
          <cell r="A7330">
            <v>89849</v>
          </cell>
          <cell r="B7330" t="str">
            <v>TUBO PVC, SERIE NORMAL, ESGOTO PREDIAL, DN 150 MM, FORNECIDO E INSTALA DO EM SUBCOLETOR AÉREO DE ESGOTO SANITÁRIO. AF_12/2014</v>
          </cell>
          <cell r="C7330" t="str">
            <v>M</v>
          </cell>
          <cell r="D7330">
            <v>34.33</v>
          </cell>
        </row>
        <row r="7331">
          <cell r="A7331">
            <v>89850</v>
          </cell>
          <cell r="B7331" t="str">
            <v>JOELHO 90 GRAUS, PVC, SERIE NORMAL, ESGOTO PREDIAL, DN 100 MM, JUNTA E LÁSTICA, FORNECIDO E INSTALADO EM SUBCOLETOR AÉREO DE ESGOTO SANITÁRIO . AF_12/2014</v>
          </cell>
          <cell r="C7331" t="str">
            <v>UN</v>
          </cell>
          <cell r="D7331">
            <v>17.329999999999998</v>
          </cell>
        </row>
        <row r="7332">
          <cell r="A7332">
            <v>89851</v>
          </cell>
          <cell r="B7332" t="str">
            <v>JOELHO 45 GRAUS, PVC, SERIE NORMAL, ESGOTO PREDIAL, DN 100 MM, JUNTA E LÁSTICA, FORNECIDO E INSTALADO EM SUBCOLETOR AÉREO DE ESGOTO SANITÁRIO . AF_12/2014</v>
          </cell>
          <cell r="C7332" t="str">
            <v>UN</v>
          </cell>
          <cell r="D7332">
            <v>17.399999999999999</v>
          </cell>
        </row>
        <row r="7333">
          <cell r="A7333">
            <v>89852</v>
          </cell>
          <cell r="B7333" t="str">
            <v>CURVA CURTA 90 GRAUS, PVC, SERIE NORMAL, ESGOTO PREDIAL, DN 100 MM, JU NTA ELÁSTICA, FORNECIDO E INSTALADO EM SUBCOLETOR AÉREO DE ESGOTO SANI TÁRIO. AF_12/2014</v>
          </cell>
          <cell r="C7333" t="str">
            <v>UN</v>
          </cell>
          <cell r="D7333">
            <v>26.04</v>
          </cell>
        </row>
        <row r="7334">
          <cell r="A7334">
            <v>89853</v>
          </cell>
          <cell r="B7334" t="str">
            <v>CURVA LONGA 90 GRAUS, PVC, SERIE NORMAL, ESGOTO PREDIAL, DN 100 MM, JU NTA ELÁSTICA, FORNECIDO E INSTALADO EM SUBCOLETOR AÉREO DE ESGOTO SANI TÁRIO. AF_12/2014</v>
          </cell>
          <cell r="C7334" t="str">
            <v>UN</v>
          </cell>
          <cell r="D7334">
            <v>46.38</v>
          </cell>
        </row>
        <row r="7335">
          <cell r="A7335">
            <v>89854</v>
          </cell>
          <cell r="B7335" t="str">
            <v>JOELHO 90 GRAUS, PVC, SERIE NORMAL, ESGOTO PREDIAL, DN 150 MM, JUNTA E LÁSTICA, FORNECIDO E INSTALADO EM SUBCOLETOR AÉREO DE ESGOTO SANITÁRIO . AF_12/2014</v>
          </cell>
          <cell r="C7335" t="str">
            <v>UN</v>
          </cell>
          <cell r="D7335">
            <v>53.56</v>
          </cell>
        </row>
        <row r="7336">
          <cell r="A7336">
            <v>89855</v>
          </cell>
          <cell r="B7336" t="str">
            <v>JOELHO 45 GRAUS, PVC, SERIE NORMAL, ESGOTO PREDIAL, DN 150 MM, JUNTA E LÁSTICA, FORNECIDO E INSTALADO EM SUBCOLETOR AÉREO DE ESGOTO SANITÁRIO . AF_12/2014</v>
          </cell>
          <cell r="C7336" t="str">
            <v>UN</v>
          </cell>
          <cell r="D7336">
            <v>57.39</v>
          </cell>
        </row>
        <row r="7337">
          <cell r="A7337">
            <v>89856</v>
          </cell>
          <cell r="B7337" t="str">
            <v>LUVA SIMPLES, PVC, SERIE NORMAL, ESGOTO PREDIAL, DN 100 MM, JUNTA ELÁS TICA, FORNECIDO E INSTALADO EM SUBCOLETOR AÉREO DE ESGOTO SANITÁRIO. A F_12/2014</v>
          </cell>
          <cell r="C7337" t="str">
            <v>UN</v>
          </cell>
          <cell r="D7337">
            <v>12.79</v>
          </cell>
        </row>
        <row r="7338">
          <cell r="A7338">
            <v>89857</v>
          </cell>
          <cell r="B7338" t="str">
            <v>LUVA DE CORRER, PVC, SERIE NORMAL, ESGOTO PREDIAL, DN 100 MM, JUNTA EL ÁSTICA, FORNECIDO E INSTALADO EM SUBCOLETOR AÉREO DE ESGOTO SANITÁRIO. AF_12/2014</v>
          </cell>
          <cell r="C7338" t="str">
            <v>UN</v>
          </cell>
          <cell r="D7338">
            <v>19.7</v>
          </cell>
        </row>
        <row r="7339">
          <cell r="A7339">
            <v>89859</v>
          </cell>
          <cell r="B7339" t="str">
            <v>LUVA DE CORRER, PVC, SERIE NORMAL, ESGOTO PREDIAL, DN 150 MM, JUNTA EL ÁSTICA, FORNECIDO E INSTALADO EM SUBCOLETOR AÉREO DE ESGOTO SANITÁRIO. AF_12/2014</v>
          </cell>
          <cell r="C7339" t="str">
            <v>UN</v>
          </cell>
          <cell r="D7339">
            <v>34.47</v>
          </cell>
        </row>
        <row r="7340">
          <cell r="A7340">
            <v>89860</v>
          </cell>
          <cell r="B7340" t="str">
            <v>TE, PVC, SERIE NORMAL, ESGOTO PREDIAL, DN 100 X 100 MM, JUNTA ELÁSTICA , FORNECIDO E INSTALADO EM SUBCOLETOR AÉREO DE ESGOTO SANITÁRIO. AF_12 /2014</v>
          </cell>
          <cell r="C7340" t="str">
            <v>UN</v>
          </cell>
          <cell r="D7340">
            <v>28.84</v>
          </cell>
        </row>
        <row r="7341">
          <cell r="A7341">
            <v>89861</v>
          </cell>
          <cell r="B7341" t="str">
            <v>JUNÇÃO SIMPLES, PVC, SERIE NORMAL, ESGOTO PREDIAL, DN 100 X 100 MM, JU NTA ELÁSTICA, FORNECIDO E INSTALADO EM SUBCOLETOR AÉREO DE ESGOTO SANI TÁRIO. AF_12/2014</v>
          </cell>
          <cell r="C7341" t="str">
            <v>UN</v>
          </cell>
          <cell r="D7341">
            <v>33.94</v>
          </cell>
        </row>
        <row r="7342">
          <cell r="A7342">
            <v>89862</v>
          </cell>
          <cell r="B7342" t="str">
            <v>TE, PVC, SERIE NORMAL, ESGOTO PREDIAL, DN 150 X 150 MM, JUNTA ELÁSTICA , FORNECIDO E INSTALADO EM SUBCOLETOR AÉREO DE ESGOTO SANITÁRIO. AF_12 /2014</v>
          </cell>
          <cell r="C7342" t="str">
            <v>UN</v>
          </cell>
          <cell r="D7342">
            <v>87.29</v>
          </cell>
        </row>
        <row r="7343">
          <cell r="A7343">
            <v>89863</v>
          </cell>
          <cell r="B7343" t="str">
            <v>JUNÇÃO SIMPLES, PVC, SERIE NORMAL, ESGOTO PREDIAL, DN 150 X 150 MM, JU NTA ELÁSTICA, FORNECIDO E INSTALADO EM SUBCOLETOR AÉREO DE ESGOTO SANI TÁRIO. AF_12/2014</v>
          </cell>
          <cell r="C7343" t="str">
            <v>UN</v>
          </cell>
          <cell r="D7343">
            <v>146.03</v>
          </cell>
        </row>
        <row r="7344">
          <cell r="A7344">
            <v>89865</v>
          </cell>
          <cell r="B7344" t="str">
            <v>TUBO, PVC, SOLDÁVEL, DN 25MM, INSTALADO EM DRENO DE AR-CONDICIONADO - FORNECIMENTO E INSTALAÇÃO. AF_12/2014</v>
          </cell>
          <cell r="C7344" t="str">
            <v>M</v>
          </cell>
          <cell r="D7344">
            <v>9.15</v>
          </cell>
        </row>
        <row r="7345">
          <cell r="A7345">
            <v>89866</v>
          </cell>
          <cell r="B7345" t="str">
            <v>JOELHO 90 GRAUS, PVC, SOLDÁVEL, DN 25MM, INSTALADO EM DRENO DE AR-COND ICIONADO - FORNECIMENTO E INSTALAÇÃO. AF_12/2014</v>
          </cell>
          <cell r="C7345" t="str">
            <v>UN</v>
          </cell>
          <cell r="D7345">
            <v>3.56</v>
          </cell>
        </row>
        <row r="7346">
          <cell r="A7346">
            <v>89867</v>
          </cell>
          <cell r="B7346" t="str">
            <v>JOELHO 45 GRAUS, PVC, SOLDÁVEL, DN 25MM, INSTALADO EM DRENO DE AR-COND ICIONADO - FORNECIMENTO E INSTALAÇÃO. AF_12/2014</v>
          </cell>
          <cell r="C7346" t="str">
            <v>UN</v>
          </cell>
          <cell r="D7346">
            <v>4.08</v>
          </cell>
        </row>
        <row r="7347">
          <cell r="A7347">
            <v>89868</v>
          </cell>
          <cell r="B7347" t="str">
            <v>LUVA, PVC, SOLDÁVEL, DN 25MM, INSTALADO EM DRENO DE AR-CONDICIONADO - FORNECIMENTO E INSTALAÇÃO. AF_12/2014</v>
          </cell>
          <cell r="C7347" t="str">
            <v>UN</v>
          </cell>
          <cell r="D7347">
            <v>2.5499999999999998</v>
          </cell>
        </row>
        <row r="7348">
          <cell r="A7348">
            <v>89869</v>
          </cell>
          <cell r="B7348" t="str">
            <v>TE, PVC, SOLDÁVEL, DN 25MM, INSTALADO EM DRENO DE AR-CONDICIONADO - FO RNECIMENTO E INSTALAÇÃO. AF_12/2014</v>
          </cell>
          <cell r="C7348" t="str">
            <v>UN</v>
          </cell>
          <cell r="D7348">
            <v>5.57</v>
          </cell>
        </row>
        <row r="7349">
          <cell r="A7349">
            <v>89870</v>
          </cell>
          <cell r="B7349" t="str">
            <v>CAMINHÃO BASCULANTE 14 M3, COM CAVALO MECÂNICO DE CAPACIDADE MÁXIMA DE TRAÇÃO COMBINADO DE 36000 KG, POTÊNCIA 286 CV, INCLUSIVE SEMIREBOQUE COM CAÇAMBA METÁLICA - DEPRECIAÇÃO. AF_12/2014</v>
          </cell>
          <cell r="C7349" t="str">
            <v>H</v>
          </cell>
          <cell r="D7349">
            <v>21.78</v>
          </cell>
        </row>
        <row r="7350">
          <cell r="A7350">
            <v>89871</v>
          </cell>
          <cell r="B7350" t="str">
            <v>CAMINHÃO BASCULANTE 14 M3, COM CAVALO MECÂNICO DE CAPACIDADE MÁXIMA DE TRAÇÃO COMBINADO DE 36000 KG, POTÊNCIA 286 CV, INCLUSIVE SEMIREBOQUE COM CAÇAMBA METÁLICA - JUROS. AF_12/2014</v>
          </cell>
          <cell r="C7350" t="str">
            <v>H</v>
          </cell>
          <cell r="D7350">
            <v>5.15</v>
          </cell>
        </row>
        <row r="7351">
          <cell r="A7351">
            <v>89872</v>
          </cell>
          <cell r="B7351" t="str">
            <v>CAMINHÃO BASCULANTE 14 M3, COM CAVALO MECÂNICO DE CAPACIDADE MÁXIMA DE TRAÇÃO COMBINADO DE 36000 KG, POTÊNCIA 286 CV, INCLUSIVE SEMIREBOQUE COM CAÇAMBA METÁLICA - IMPOSTOS E SEGUROS. AF_12/2014</v>
          </cell>
          <cell r="C7351" t="str">
            <v>H</v>
          </cell>
          <cell r="D7351">
            <v>1.04</v>
          </cell>
        </row>
        <row r="7352">
          <cell r="A7352">
            <v>89873</v>
          </cell>
          <cell r="B7352" t="str">
            <v>CAMINHÃO BASCULANTE 14 M3, COM CAVALO MECÂNICO DE CAPACIDADE MÁXIMA DE TRAÇÃO COMBINADO DE 36000 KG, POTÊNCIA 286 CV, INCLUSIVE SEMIREBOQUE COM CAÇAMBA METÁLICA - MANUTENÇÃO. AF_12/2014</v>
          </cell>
          <cell r="C7352" t="str">
            <v>H</v>
          </cell>
          <cell r="D7352">
            <v>30.61</v>
          </cell>
        </row>
        <row r="7353">
          <cell r="A7353">
            <v>89874</v>
          </cell>
          <cell r="B7353" t="str">
            <v>CAMINHÃO BASCULANTE 14 M3, COM CAVALO MECÂNICO DE CAPACIDADE MÁXIMA DE TRAÇÃO COMBINADO DE 36000 KG, POTÊNCIA 286 CV, INCLUSIVE SEMIREBOQUE COM CAÇAMBA METÁLICA - MATERIAIS NA OPERAÇÃO. AF_12/2014</v>
          </cell>
          <cell r="C7353" t="str">
            <v>H</v>
          </cell>
          <cell r="D7353">
            <v>107.96</v>
          </cell>
        </row>
        <row r="7354">
          <cell r="A7354">
            <v>89876</v>
          </cell>
          <cell r="B7354" t="str">
            <v>CAMINHÃO BASCULANTE 14 M3, COM CAVALO MECÂNICO DE CAPACIDADE MÁXIMA DE TRAÇÃO COMBINADO DE 36000 KG, POTÊNCIA 286 CV, INCLUSIVE SEMIREBOQUE COM CAÇAMBA METÁLICA - CHP DIURNO. AF_12/2014</v>
          </cell>
          <cell r="C7354" t="str">
            <v>CHP</v>
          </cell>
          <cell r="D7354">
            <v>180.17</v>
          </cell>
        </row>
        <row r="7355">
          <cell r="A7355">
            <v>89877</v>
          </cell>
          <cell r="B7355" t="str">
            <v>CAMINHÃO BASCULANTE 14 M3, COM CAVALO MECÂNICO DE CAPACIDADE MÁXIMA DE TRAÇÃO COMBINADO DE 36000 KG, POTÊNCIA 286 CV, INCLUSIVE SEMIREBOQUE COM CAÇAMBA METÁLICA - CHI DIURNO. AF_12/2014</v>
          </cell>
          <cell r="C7355" t="str">
            <v>CHI</v>
          </cell>
          <cell r="D7355">
            <v>41.58</v>
          </cell>
        </row>
        <row r="7356">
          <cell r="A7356">
            <v>89878</v>
          </cell>
          <cell r="B7356" t="str">
            <v>CAMINHÃO BASCULANTE 18 M3, COM CAVALO MECÂNICO DE CAPACIDADE MÁXIMA DE TRAÇÃO COMBINADO DE 45000 KG, POTÊNCIA 330 CV, INCLUSIVE SEMIREBOQUE COM CAÇAMBA METÁLICA - DEPRECIAÇÃO. AF_12/2014</v>
          </cell>
          <cell r="C7356" t="str">
            <v>H</v>
          </cell>
          <cell r="D7356">
            <v>23.03</v>
          </cell>
        </row>
        <row r="7357">
          <cell r="A7357">
            <v>89879</v>
          </cell>
          <cell r="B7357" t="str">
            <v>CAMINHÃO BASCULANTE 18 M3, COM CAVALO MECÂNICO DE CAPACIDADE MÁXIMA DE TRAÇÃO COMBINADO DE 45000 KG, POTÊNCIA 330 CV, INCLUSIVE SEMIREBOQUE COM CAÇAMBA METÁLICA - JUROS. AF_12/2014</v>
          </cell>
          <cell r="C7357" t="str">
            <v>H</v>
          </cell>
          <cell r="D7357">
            <v>5.45</v>
          </cell>
        </row>
        <row r="7358">
          <cell r="A7358">
            <v>89880</v>
          </cell>
          <cell r="B7358" t="str">
            <v>CAMINHÃO BASCULANTE 18 M3, COM CAVALO MECÂNICO DE CAPACIDADE MÁXIMA DE TRAÇÃO COMBINADO DE 45000 KG, POTÊNCIA 330 CV, INCLUSIVE SEMIREBOQUE COM CAÇAMBA METÁLICA - IMPOSTOS E SEGUROS. AF_12/2014</v>
          </cell>
          <cell r="C7358" t="str">
            <v>H</v>
          </cell>
          <cell r="D7358">
            <v>1.1000000000000001</v>
          </cell>
        </row>
        <row r="7359">
          <cell r="A7359">
            <v>89881</v>
          </cell>
          <cell r="B7359" t="str">
            <v>CAMINHÃO BASCULANTE 18 M3, COM CAVALO MECÂNICO DE CAPACIDADE MÁXIMA DE TRAÇÃO COMBINADO DE 45000 KG, POTÊNCIA 330 CV, INCLUSIVE SEMIREBOQUE COM CAÇAMBA METÁLICA - MANUTENÇÃO. AF_12/2014</v>
          </cell>
          <cell r="C7359" t="str">
            <v>H</v>
          </cell>
          <cell r="D7359">
            <v>32.369999999999997</v>
          </cell>
        </row>
        <row r="7360">
          <cell r="A7360">
            <v>89882</v>
          </cell>
          <cell r="B7360" t="str">
            <v>CAMINHÃO BASCULANTE 18 M3, COM CAVALO MECÂNICO DE CAPACIDADE MÁXIMA DE TRAÇÃO COMBINADO DE 45000 KG, POTÊNCIA 330 CV, INCLUSIVE SEMIREBOQUE COM CAÇAMBA METÁLICA - MATERIAIS NA OPERAÇÃO. AF_12/2014</v>
          </cell>
          <cell r="C7360" t="str">
            <v>H</v>
          </cell>
          <cell r="D7360">
            <v>124.59</v>
          </cell>
        </row>
        <row r="7361">
          <cell r="A7361">
            <v>89883</v>
          </cell>
          <cell r="B7361" t="str">
            <v>CAMINHÃO BASCULANTE 18 M3, COM CAVALO MECÂNICO DE CAPACIDADE MÁXIMA DE TRAÇÃO COMBINADO DE 45000 KG, POTÊNCIA 330 CV, INCLUSIVE SEMIREBOQUE COM CAÇAMBA METÁLICA - CHP DIURNO. AF_12/2014</v>
          </cell>
          <cell r="C7361" t="str">
            <v>CHP</v>
          </cell>
          <cell r="D7361">
            <v>200.16</v>
          </cell>
        </row>
        <row r="7362">
          <cell r="A7362">
            <v>89884</v>
          </cell>
          <cell r="B7362" t="str">
            <v>CAMINHÃO BASCULANTE 18 M3, COM CAVALO MECÂNICO DE CAPACIDADE MÁXIMA DE TRAÇÃO COMBINADO DE 45000 KG, POTÊNCIA 330 CV, INCLUSIVE SEMIREBOQUE COM CAÇAMBA METÁLICA - CHI DIURNO. AF_12/2014</v>
          </cell>
          <cell r="C7362" t="str">
            <v>CHI</v>
          </cell>
          <cell r="D7362">
            <v>43.19</v>
          </cell>
        </row>
        <row r="7363">
          <cell r="A7363">
            <v>89885</v>
          </cell>
          <cell r="B7363" t="str">
            <v>ESCAVAÇÃO VERTICAL A CÉU ABERTO, INCLUINDO CARGA, DESCARGA E TRANSPORT E, EM SOLO DE 1ª CATEGORIA COM ESCAVADEIRA HIDRÁULICA (CAÇAMBA: 0,8 M³ / 111 HP), FROTA DE 3 CAMINHÕES BASCULANTES DE 14 M³, DMT DE 0,2 KM E VELOCIDADE MÉDIA 4 KM/H. AF_12/2013</v>
          </cell>
          <cell r="C7363" t="str">
            <v>M3</v>
          </cell>
          <cell r="D7363">
            <v>6.96</v>
          </cell>
        </row>
        <row r="7364">
          <cell r="A7364">
            <v>89886</v>
          </cell>
          <cell r="B7364" t="str">
            <v>ESCAVAÇÃO VERTICAL A CÉU ABERTO, INCLUINDO CARGA, DESCARGA E TRANSPORT E, EM SOLO DE 1ª CATEGORIA COM ESCAVADEIRA HIDRÁULICA (CAÇAMBA: 0,8 M³ / 111 HP), FROTA DE 3 CAMINHÕES BASCULANTES DE 14 M³, DMT DE 0,3 KM E VELOCIDADE MÉDIA 5,9 KM/H. AF_12/2013</v>
          </cell>
          <cell r="C7364" t="str">
            <v>M3</v>
          </cell>
          <cell r="D7364">
            <v>6.99</v>
          </cell>
        </row>
        <row r="7365">
          <cell r="A7365">
            <v>89887</v>
          </cell>
          <cell r="B7365" t="str">
            <v>ESCAVAÇÃO VERTICAL A CÉU ABERTO, INCLUINDO CARGA, DESCARGA E TRANSPORT E, EM SOLO DE 1ª CATEGORIA COM ESCAVADEIRA HIDRÁULICA (CAÇAMBA: 0,8 M³ / 111 HP), FROTA DE 3 CAMINHÕES BASCULANTES DE 14 M³, DMT DE 0,6 KM E VELOCIDADE MÉDIA 10 KM/H. AF_12/2013</v>
          </cell>
          <cell r="C7365" t="str">
            <v>M3</v>
          </cell>
          <cell r="D7365">
            <v>7.21</v>
          </cell>
        </row>
        <row r="7366">
          <cell r="A7366">
            <v>89888</v>
          </cell>
          <cell r="B7366" t="str">
            <v>ESCAVAÇÃO VERTICAL A CÉU ABERTO, INCLUINDO CARGA, DESCARGA E TRANSPORT E, EM SOLO DE 1ª CATEGORIA COM ESCAVADEIRA HIDRÁULICA (CAÇAMBA: 0,8 M³ / 111 HP), FROTA DE 3 CAMINHÕES BASCULANTES DE 14 M³, DMT DE 0,8 KM E VELOCIDADE MÉDIA 14 KM/H. AF_12/2013</v>
          </cell>
          <cell r="C7366" t="str">
            <v>M3</v>
          </cell>
          <cell r="D7366">
            <v>7.14</v>
          </cell>
        </row>
        <row r="7367">
          <cell r="A7367">
            <v>89889</v>
          </cell>
          <cell r="B7367" t="str">
            <v>ESCAVAÇÃO VERTICAL A CÉU ABERTO, INCLUINDO CARGA, DESCARGA E TRANSPORT E, EM SOLO DE 1ª CATEGORIA COM ESCAVADEIRA HIDRÁULICA (CAÇAMBA: 0,8 M³ / 111 HP), FROTA DE 3 CAMINHÕES BASCULANTES DE 14 M³, DMT DE 1 KM E V ELOCIDADE MÉDIA 15 KM/H. AF_12/2013</v>
          </cell>
          <cell r="C7367" t="str">
            <v>M3</v>
          </cell>
          <cell r="D7367">
            <v>7.38</v>
          </cell>
        </row>
        <row r="7368">
          <cell r="A7368">
            <v>89890</v>
          </cell>
          <cell r="B7368" t="str">
            <v>ESCAVAÇÃO VERTICAL A CÉU ABERTO, INCLUINDO CARGA, DESCARGA E TRANSPORT E, EM SOLO DE 1ª CATEGORIA COM ESCAVADEIRA HIDRÁULICA (CAÇAMBA: 0,8 M³ / 111 HP), FROTA DE 4 CAMINHÕES BASCULANTES DE 14 M³, DMT DE 1,5 KM E VELOCIDADE MÉDIA 18 KM/H. AF_12/2013</v>
          </cell>
          <cell r="C7368" t="str">
            <v>M3</v>
          </cell>
          <cell r="D7368">
            <v>10.09</v>
          </cell>
        </row>
        <row r="7369">
          <cell r="A7369">
            <v>89891</v>
          </cell>
          <cell r="B7369" t="str">
            <v>ESCAVAÇÃO VERTICAL A CÉU ABERTO, INCLUINDO CARGA, DESCARGA E TRANSPORT E, EM SOLO DE 1ª CATEGORIA COM ESCAVADEIRA HIDRÁULICA (CAÇAMBA: 0,8 M³ / 111 HP), FROTA DE 4 CAMINHÕES BASCULANTES DE 14 M³, DMT DE 2 KM E V ELOCIDADE MÉDIA 22 KM/H. AF_12/2013</v>
          </cell>
          <cell r="C7369" t="str">
            <v>M3</v>
          </cell>
          <cell r="D7369">
            <v>10.29</v>
          </cell>
        </row>
        <row r="7370">
          <cell r="A7370">
            <v>89892</v>
          </cell>
          <cell r="B7370" t="str">
            <v>ESCAVAÇÃO VERTICAL A CÉU ABERTO, INCLUINDO CARGA, DESCARGA E TRANSPORT E, EM SOLO DE 1ª CATEGORIA COM ESCAVADEIRA HIDRÁULICA (CAÇAMBA: 0,8 M³ / 111 HP), FROTA DE 4 CAMINHÕES BASCULANTES DE 14 M³, DMT DE 2 KM E V ELOCIDADE MÉDIA 35 KM/H. AF_12/2013</v>
          </cell>
          <cell r="C7370" t="str">
            <v>M3</v>
          </cell>
          <cell r="D7370">
            <v>9.44</v>
          </cell>
        </row>
        <row r="7371">
          <cell r="A7371">
            <v>89893</v>
          </cell>
          <cell r="B7371" t="str">
            <v>ESCAVAÇÃO VERTICAL A CÉU ABERTO, INCLUINDO CARGA, DESCARGA E TRANSPORT E, EM SOLO DE 1ª CATEGORIA COM ESCAVADEIRA HIDRÁULICA (CAÇAMBA: 0,8 M³ / 111 HP), FROTA DE 5 CAMINHÕES BASCULANTES DE 14 M³, DMT DE 3 KM E V ELOCIDADE MÉDIA 20 KM/H. AF_12/2013</v>
          </cell>
          <cell r="C7371" t="str">
            <v>M3</v>
          </cell>
          <cell r="D7371">
            <v>12.33</v>
          </cell>
        </row>
        <row r="7372">
          <cell r="A7372">
            <v>89894</v>
          </cell>
          <cell r="B7372" t="str">
            <v>ESCAVAÇÃO VERTICAL A CÉU ABERTO, INCLUINDO CARGA, DESCARGA E TRANSPORT E, EM SOLO DE 1ª CATEGORIA COM ESCAVADEIRA HIDRÁULICA (CAÇAMBA: 0,8 M³ / 111 HP), FROTA DE 6 CAMINHÕES BASCULANTES DE 14 M³, DMT DE 4 KM E V ELOCIDADE MÉDIA 22 KM/H. AF_12/2013</v>
          </cell>
          <cell r="C7372" t="str">
            <v>M3</v>
          </cell>
          <cell r="D7372">
            <v>13.72</v>
          </cell>
        </row>
        <row r="7373">
          <cell r="A7373">
            <v>89895</v>
          </cell>
          <cell r="B7373" t="str">
            <v>ESCAVAÇÃO VERTICAL A CÉU ABERTO, INCLUINDO CARGA, DESCARGA E TRANSPORT E, EM SOLO DE 1ª CATEGORIA COM ESCAVADEIRA HIDRÁULICA (CAÇAMBA: 0,8 M³ / 111 HP), FROTA DE 7 CAMINHÕES BASCULANTES DE 14 M³, DMT DE 6 KM E V ELOCIDADE MÉDIA 22 KM/H. AF_12/2013</v>
          </cell>
          <cell r="C7373" t="str">
            <v>M3</v>
          </cell>
          <cell r="D7373">
            <v>16.55</v>
          </cell>
        </row>
        <row r="7374">
          <cell r="A7374">
            <v>89903</v>
          </cell>
          <cell r="B7374" t="str">
            <v>ESCAVAÇÃO VERTICAL A CÉU ABERTO, INCLUINDO CARGA, DESCARGA E TRANSPORT E, EM SOLO DE 1ª CATEGORIA COM ESCAVADEIRA HIDRÁULICA (CAÇAMBA: 0,8 M³ / 111 HP), FROTA DE 2 CAMINHÕES BASCULANTES DE 18 M³, DMT DE 0,2 KM E VELOCIDADE MÉDIA 4 KM/H. AF_12/2013</v>
          </cell>
          <cell r="C7374" t="str">
            <v>M3</v>
          </cell>
          <cell r="D7374">
            <v>6.11</v>
          </cell>
        </row>
        <row r="7375">
          <cell r="A7375">
            <v>89904</v>
          </cell>
          <cell r="B7375" t="str">
            <v>ESCAVAÇÃO VERTICAL A CÉU ABERTO, INCLUINDO CARGA, DESCARGA E TRANSPORT E, EM SOLO DE 1ª CATEGORIA COM ESCAVADEIRA HIDRÁULICA (CAÇAMBA: 0,8 M³ / 111 HP), FROTA DE 2 CAMINHÕES BASCULANTES DE 18 M³, DMT DE 0,3 KM E VELOCIDADE MÉDIA 5,9KM/H. AF_12/2013</v>
          </cell>
          <cell r="C7375" t="str">
            <v>M3</v>
          </cell>
          <cell r="D7375">
            <v>6.14</v>
          </cell>
        </row>
        <row r="7376">
          <cell r="A7376">
            <v>89905</v>
          </cell>
          <cell r="B7376" t="str">
            <v>ESCAVAÇÃO VERTICAL A CÉU ABERTO, INCLUINDO CARGA, DESCARGA E TRANSPORT E, EM SOLO DE 1ª CATEGORIA COM ESCAVADEIRA HIDRÁULICA (CAÇAMBA: 0,8 M³ / 111 HP), FROTA DE 2 CAMINHÕES BASCULANTES DE 18 M³, DMT DE 0,6 KM E VELOCIDADE MÉDIA 10 KM/H. AF_12/2013</v>
          </cell>
          <cell r="C7376" t="str">
            <v>M3</v>
          </cell>
          <cell r="D7376">
            <v>6.33</v>
          </cell>
        </row>
        <row r="7377">
          <cell r="A7377">
            <v>89906</v>
          </cell>
          <cell r="B7377" t="str">
            <v>ESCAVAÇÃO VERTICAL A CÉU ABERTO, INCLUINDO CARGA, DESCARGA E TRANSPORT E, EM SOLO DE 1ª CATEGORIA COM ESCAVADEIRA HIDRÁULICA (CAÇAMBA: 0,8 M³ / 111 HP), FROTA DE 2 CAMINHÕES BASCULANTES DE 18 M³, DMT DE 0,8 KM E VELOCIDADE MÉDIA 14 KM/H. AF_12/2013</v>
          </cell>
          <cell r="C7377" t="str">
            <v>M3</v>
          </cell>
          <cell r="D7377">
            <v>6.27</v>
          </cell>
        </row>
        <row r="7378">
          <cell r="A7378">
            <v>89907</v>
          </cell>
          <cell r="B7378" t="str">
            <v>ESCAVAÇÃO VERTICAL A CÉU ABERTO, INCLUINDO CARGA, DESCARGA E TRANSPORT E, EM SOLO DE 1ª CATEGORIA COM ESCAVADEIRA HIDRÁULICA (CAÇAMBA: 0,8 M³ / 111 HP), FROTA DE 3 CAMINHÕES BASCULANTES DE 18 M³, DMT DE 1 KM E V ELOCIDADE MÉDIA 15 KM/H. AF_12/2013</v>
          </cell>
          <cell r="C7378" t="str">
            <v>M3</v>
          </cell>
          <cell r="D7378">
            <v>7.07</v>
          </cell>
        </row>
        <row r="7379">
          <cell r="A7379">
            <v>89908</v>
          </cell>
          <cell r="B7379" t="str">
            <v>ESCAVAÇÃO VERTICAL A CÉU ABERTO, INCLUINDO CARGA, DESCARGA E TRANSPORT E, EM SOLO DE 1ª CATEGORIA COM ESCAVADEIRA HIDRÁULICA (CAÇAMBA: 0,8 M³ / 111 HP), FROTA DE 4 CAMINHÕES BASCULANTES DE 18 M³, DMT DE 1,5 KM E VELOCIDADE MÉDIA 18 KM/H. AF_12/2013</v>
          </cell>
          <cell r="C7379" t="str">
            <v>M3</v>
          </cell>
          <cell r="D7379">
            <v>9.51</v>
          </cell>
        </row>
        <row r="7380">
          <cell r="A7380">
            <v>89909</v>
          </cell>
          <cell r="B7380" t="str">
            <v>ESCAVAÇÃO VERTICAL A CÉU ABERTO, INCLUINDO CARGA, DESCARGA E TRANSPORT E, EM SOLO DE 1ª CATEGORIA COM ESCAVADEIRA HIDRÁULICA (CAÇAMBA: 0,8 M³ / 111 HP), FROTA DE 4 CAMINHÕES BASCULANTES DE 18 M³, DMT DE 2 KM E V ELOCIDADE MÉDIA 22 KM/H. AF_12/2013</v>
          </cell>
          <cell r="C7380" t="str">
            <v>M3</v>
          </cell>
          <cell r="D7380">
            <v>9.67</v>
          </cell>
        </row>
        <row r="7381">
          <cell r="A7381">
            <v>89910</v>
          </cell>
          <cell r="B7381" t="str">
            <v>ESCAVAÇÃO VERTICAL A CÉU ABERTO, INCLUINDO CARGA, DESCARGA E TRANSPORT E, EM SOLO DE 1ª CATEGORIA COM ESCAVADEIRA HIDRÁULICA (CAÇAMBA: 0,8 M³ / 111 HP), FROTA DE 3 CAMINHÕES BASCULANTES DE 18 M³, DMT DE 2 KM E V ELOCIDADE MÉDIA 35 KM/H. AF_12/2013</v>
          </cell>
          <cell r="C7381" t="str">
            <v>M3</v>
          </cell>
          <cell r="D7381">
            <v>8.3699999999999992</v>
          </cell>
        </row>
        <row r="7382">
          <cell r="A7382">
            <v>89911</v>
          </cell>
          <cell r="B7382" t="str">
            <v>ESCAVAÇÃO VERTICAL A CÉU ABERTO, INCLUINDO CARGA, DESCARGA E TRANSPORT E, EM SOLO DE 1ª CATEGORIA COM ESCAVADEIRA HIDRÁULICA (CAÇAMBA: 0,8 M³ / 111 HP), FROTA DE 5 CAMINHÕES BASCULANTES DE 18 M³, DMT DE 3 KM E V ELOCIDADE MÉDIA 20 KM/H. AF_12/2013</v>
          </cell>
          <cell r="C7382" t="str">
            <v>M3</v>
          </cell>
          <cell r="D7382">
            <v>11.53</v>
          </cell>
        </row>
        <row r="7383">
          <cell r="A7383">
            <v>89912</v>
          </cell>
          <cell r="B7383" t="str">
            <v>ESCAVAÇÃO VERTICAL A CÉU ABERTO, INCLUINDO CARGA, DESCARGA E TRANSPORT E, EM SOLO DE 1ª CATEGORIA COM ESCAVADEIRA HIDRÁULICA (CAÇAMBA: 0,8 M³ / 111 HP), FROTA DE 5 CAMINHÕES BASCULANTES DE 18 M³, DMT DE 4 KM E V ELOCIDADE MÉDIA 22 KM/H. AF_12/2013</v>
          </cell>
          <cell r="C7383" t="str">
            <v>M3</v>
          </cell>
          <cell r="D7383">
            <v>12.24</v>
          </cell>
        </row>
        <row r="7384">
          <cell r="A7384">
            <v>89913</v>
          </cell>
          <cell r="B7384" t="str">
            <v>ESCAVAÇÃO VERTICAL A CÉU ABERTO, INCLUINDO CARGA, DESCARGA E TRANSPORT E, EM SOLO DE 1ª CATEGORIA COM ESCAVADEIRA HIDRÁULICA (CAÇAMBA: 0,8 M³ / 111 HP), FROTA DE 6 CAMINHÕES BASCULANTES DE 18 M³, DMT DE 6 KM E V ELOCIDADE MÉDIA 22 KM/H. AF_12/2013</v>
          </cell>
          <cell r="C7384" t="str">
            <v>M3</v>
          </cell>
          <cell r="D7384">
            <v>14.8</v>
          </cell>
        </row>
        <row r="7385">
          <cell r="A7385">
            <v>89921</v>
          </cell>
          <cell r="B7385" t="str">
            <v>ESCAVAÇÃO VERTICAL A CÉU ABERTO, INCLUINDO CARGA, DESCARGA E TRANSPORT E, EM SOLO DE 1ª CATEGORIA COM ESCAVADEIRA HIDRÁULICA (CAÇAMBA: 1,2 M³ / 155 HP), FROTA DE 3 CAMINHÕES BASCULANTES DE 14 M³, DMT DE 0,2 KM E VELOCIDADE MÉDIA 4 KM/H. AF_12/2013</v>
          </cell>
          <cell r="C7385" t="str">
            <v>M3</v>
          </cell>
          <cell r="D7385">
            <v>5.68</v>
          </cell>
        </row>
        <row r="7386">
          <cell r="A7386">
            <v>89922</v>
          </cell>
          <cell r="B7386" t="str">
            <v>ESCAVAÇÃO VERTICAL A CÉU ABERTO, INCLUINDO CARGA, DESCARGA E TRANSPORT E, EM SOLO DE 1ª CATEGORIA COM ESCAVADEIRA HIDRÁULICA (CAÇAMBA: 1,2 M³ / 155 HP), FROTA DE 3 CAMINHÕES BASCULANTES DE 14 M³, DMT DE 0,3 KM E VELOCIDADE MÉDIA 5,9 KM/H. AF_12/2013</v>
          </cell>
          <cell r="C7386" t="str">
            <v>M3</v>
          </cell>
          <cell r="D7386">
            <v>5.71</v>
          </cell>
        </row>
        <row r="7387">
          <cell r="A7387">
            <v>89923</v>
          </cell>
          <cell r="B7387" t="str">
            <v>ESCAVAÇÃO VERTICAL A CÉU ABERTO, INCLUINDO CARGA, DESCARGA E TRANSPORT E, EM SOLO DE 1ª CATEGORIA COM ESCAVADEIRA HIDRÁULICA (CAÇAMBA: 1,2 M³ / 155 HP), FROTA DE 3 CAMINHÕES BASCULANTES DE 14 M³, DMT DE 0,6 KM E VELOCIDADE MÉDIA 10 KM/H. AF_12/2013</v>
          </cell>
          <cell r="C7387" t="str">
            <v>M3</v>
          </cell>
          <cell r="D7387">
            <v>5.93</v>
          </cell>
        </row>
        <row r="7388">
          <cell r="A7388">
            <v>89924</v>
          </cell>
          <cell r="B7388" t="str">
            <v>ESCAVAÇÃO VERTICAL A CÉU ABERTO, INCLUINDO CARGA, DESCARGA E TRANSPORT E, EM SOLO DE 1ª CATEGORIA COM ESCAVADEIRA HIDRÁULICA (CAÇAMBA: 1,2 M³ / 155 HP), FROTA DE 3 CAMINHÕES BASCULANTES DE 14 M³, DMT DE 0,8 KM E VELOCIDADE MÉDIA 14 KM/H. AF_12/2013</v>
          </cell>
          <cell r="C7388" t="str">
            <v>M3</v>
          </cell>
          <cell r="D7388">
            <v>5.86</v>
          </cell>
        </row>
        <row r="7389">
          <cell r="A7389">
            <v>89925</v>
          </cell>
          <cell r="B7389" t="str">
            <v>ESCAVAÇÃO VERTICAL A CÉU ABERTO, INCLUINDO CARGA, DESCARGA E TRANSPORT E, EM SOLO DE 1ª CATEGORIA COM ESCAVADEIRA HIDRÁULICA (CAÇAMBA: 1,2 M³ / 155 HP), FROTA DE 3 CAMINHÕES BASCULANTES DE 14 M³, DMT DE 1 KM E V ELOCIDADE MÉDIA 15 KM/H. AF_12/2013</v>
          </cell>
          <cell r="C7389" t="str">
            <v>M3</v>
          </cell>
          <cell r="D7389">
            <v>6.09</v>
          </cell>
        </row>
        <row r="7390">
          <cell r="A7390">
            <v>89926</v>
          </cell>
          <cell r="B7390" t="str">
            <v>ESCAVAÇÃO VERTICAL A CÉU ABERTO, INCLUINDO CARGA, DESCARGA E TRANSPORT E, EM SOLO DE 1ª CATEGORIA COM ESCAVADEIRA HIDRÁULICA (CAÇAMBA: 1,2 M³ / 155 HP), FROTA DE 5 CAMINHÕES BASCULANTES DE 14 M³, DMT DE 1,5 KM E VELOCIDADE MÉDIA 18 KM/H. AF_12/2013</v>
          </cell>
          <cell r="C7390" t="str">
            <v>M3</v>
          </cell>
          <cell r="D7390">
            <v>9.06</v>
          </cell>
        </row>
        <row r="7391">
          <cell r="A7391">
            <v>89927</v>
          </cell>
          <cell r="B7391" t="str">
            <v>ESCAVAÇÃO VERTICAL A CÉU ABERTO, INCLUINDO CARGA, DESCARGA E TRANSPORT E, EM SOLO DE 1ª CATEGORIA COM ESCAVADEIRA HIDRÁULICA (CAÇAMBA: 1,2 M³ / 155 HP), FROTA DE 5 CAMINHÕES BASCULANTES DE 14 M³, DMT DE 2 KM E V ELOCIDADE MÉDIA 22 KM/H. AF_12/2013</v>
          </cell>
          <cell r="C7391" t="str">
            <v>M3</v>
          </cell>
          <cell r="D7391">
            <v>9.25</v>
          </cell>
        </row>
        <row r="7392">
          <cell r="A7392">
            <v>89928</v>
          </cell>
          <cell r="B7392" t="str">
            <v>ESCAVAÇÃO VERTICAL A CÉU ABERTO, INCLUINDO CARGA, DESCARGA E TRANSPORT E, EM SOLO DE 1ª CATEGORIA COM ESCAVADEIRA HIDRÁULICA (CAÇAMBA: 1,2 M³ / 155 HP), FROTA DE 5 CAMINHÕES BASCULANTES DE 14 M³, DMT DE 2 KM E V ELOCIDADE MÉDIA 35 KM/H. AF_12/2013</v>
          </cell>
          <cell r="C7392" t="str">
            <v>M3</v>
          </cell>
          <cell r="D7392">
            <v>8.42</v>
          </cell>
        </row>
        <row r="7393">
          <cell r="A7393">
            <v>89929</v>
          </cell>
          <cell r="B7393" t="str">
            <v>ESCAVAÇÃO VERTICAL A CÉU ABERTO, INCLUINDO CARGA, DESCARGA E TRANSPORT E, EM SOLO DE 1ª CATEGORIA COM ESCAVADEIRA HIDRÁULICA (CAÇAMBA: 1,2 M³ / 155 HP), FROTA DE 7 CAMINHÕES BASCULANTES DE 14 M³, DMT DE 3 KM E V ELOCIDADE MÉDIA 20 KM/H. AF_12/2013</v>
          </cell>
          <cell r="C7393" t="str">
            <v>M3</v>
          </cell>
          <cell r="D7393">
            <v>11.57</v>
          </cell>
        </row>
        <row r="7394">
          <cell r="A7394">
            <v>89930</v>
          </cell>
          <cell r="B7394" t="str">
            <v>ESCAVAÇÃO VERTICAL A CÉU ABERTO, INCLUINDO CARGA, DESCARGA E TRANSPORT E, EM SOLO DE 1ª CATEGORIA COM ESCAVADEIRA HIDRÁULICA (CAÇAMBA: 1,2 M³ / 155 HP), FROTA DE 7 CAMINHÕES BASCULANTES DE 14 M³, DMT DE 4 KM E V ELOCIDADE MÉDIA 22 KM/H. AF_12/2013</v>
          </cell>
          <cell r="C7394" t="str">
            <v>M3</v>
          </cell>
          <cell r="D7394">
            <v>12.34</v>
          </cell>
        </row>
        <row r="7395">
          <cell r="A7395">
            <v>89931</v>
          </cell>
          <cell r="B7395" t="str">
            <v>ESCAVAÇÃO VERTICAL A CÉU ABERTO, INCLUINDO CARGA, DESCARGA E TRANSPORT E, EM SOLO DE 1ª CATEGORIA COM ESCAVADEIRA HIDRÁULICA (CAÇAMBA: 1,2 M³ / 155 HP), FROTA DE 9 CAMINHÕES BASCULANTES DE 14 M³, DMT DE 6 KM E V ELOCIDADE MÉDIA 22 KM/H. AF_12/2013</v>
          </cell>
          <cell r="C7395" t="str">
            <v>M3</v>
          </cell>
          <cell r="D7395">
            <v>15.45</v>
          </cell>
        </row>
        <row r="7396">
          <cell r="A7396">
            <v>89939</v>
          </cell>
          <cell r="B7396" t="str">
            <v>ESCAVAÇÃO VERTICAL A CÉU ABERTO, INCLUINDO CARGA, DESCARGA E TRANSPORT E, EM SOLO DE 1ª CATEGORIA COM ESCAVADEIRA HIDRÁULICA (CAÇAMBA: 1,2 M³ / 155 HP), FROTA DE 3 CAMINHÕES BASCULANTES DE 18 M³, DMT DE 0,2 KM E VELOCIDADE MÉDIA 4 KM/H. AF_12/2013</v>
          </cell>
          <cell r="C7396" t="str">
            <v>M3</v>
          </cell>
          <cell r="D7396">
            <v>5.32</v>
          </cell>
        </row>
        <row r="7397">
          <cell r="A7397">
            <v>89940</v>
          </cell>
          <cell r="B7397" t="str">
            <v>ESCAVAÇÃO VERTICAL A CÉU ABERTO, INCLUINDO CARGA, DESCARGA E TRANSPORT E, EM SOLO DE 1ª CATEGORIA COM ESCAVADEIRA HIDRÁULICA (CAÇAMBA: 1,2 M³ / 155 HP), FROTA DE 3 CAMINHÕES BASCULANTES DE 18 M³, DMT DE 0,3 KM E VELOCIDADE MÉDIA 5,9 KM/H. AF_12/2013</v>
          </cell>
          <cell r="C7397" t="str">
            <v>M3</v>
          </cell>
          <cell r="D7397">
            <v>5.34</v>
          </cell>
        </row>
        <row r="7398">
          <cell r="A7398">
            <v>89941</v>
          </cell>
          <cell r="B7398" t="str">
            <v>ESCAVAÇÃO VERTICAL A CÉU ABERTO, INCLUINDO CARGA, DESCARGA E TRANSPORT E, EM SOLO DE 1ª CATEGORIA COM ESCAVADEIRA HIDRÁULICA (CAÇAMBA: 1,2 M³ / 155 HP), FROTA DE 3 CAMINHÕES BASCULANTES DE 18 M³, DMT DE 0,6 KM E VELOCIDADE MÉDIA 10 KM/H. AF_12/2013</v>
          </cell>
          <cell r="C7398" t="str">
            <v>M3</v>
          </cell>
          <cell r="D7398">
            <v>5.54</v>
          </cell>
        </row>
        <row r="7399">
          <cell r="A7399">
            <v>89942</v>
          </cell>
          <cell r="B7399" t="str">
            <v>ESCAVAÇÃO VERTICAL A CÉU ABERTO, INCLUINDO CARGA, DESCARGA E TRANSPORT E, EM SOLO DE 1ª CATEGORIA COM ESCAVADEIRA HIDRÁULICA (CAÇAMBA: 1,2 M³ / 155 HP), FROTA DE 3 CAMINHÕES BASCULANTES DE 18 M³, DMT DE 0,8 KM E VELOCIDADE MÉDIA 14 KM/H. AF_12/2013</v>
          </cell>
          <cell r="C7399" t="str">
            <v>M3</v>
          </cell>
          <cell r="D7399">
            <v>5.48</v>
          </cell>
        </row>
        <row r="7400">
          <cell r="A7400">
            <v>89943</v>
          </cell>
          <cell r="B7400" t="str">
            <v>ESCAVAÇÃO VERTICAL A CÉU ABERTO, INCLUINDO CARGA, DESCARGA E TRANSPORT E, EM SOLO DE 1ª CATEGORIA COM ESCAVADEIRA HIDRÁULICA (CAÇAMBA: 1,2 M³ / 155 HP), FROTA DE 3 CAMINHÕES BASCULANTES DE 18 M³, DMT DE 1 KM E V ELOCIDADE MÉDIA 15 KM/H. AF_12/2013</v>
          </cell>
          <cell r="C7400" t="str">
            <v>M3</v>
          </cell>
          <cell r="D7400">
            <v>5.68</v>
          </cell>
        </row>
        <row r="7401">
          <cell r="A7401">
            <v>89944</v>
          </cell>
          <cell r="B7401" t="str">
            <v>ESCAVAÇÃO VERTICAL A CÉU ABERTO, INCLUINDO CARGA, DESCARGA E TRANSPORT E, EM SOLO DE 1ª CATEGORIA COM ESCAVADEIRA HIDRÁULICA (CAÇAMBA: 1,2 M³ / 155 HP), FROTA DE 5 CAMINHÕES BASCULANTES DE 18 M³, DMT DE 1,5 KM E VELOCIDADE MÉDIA 18 KM/H. AF_12/2013</v>
          </cell>
          <cell r="C7401" t="str">
            <v>M3</v>
          </cell>
          <cell r="D7401">
            <v>8.35</v>
          </cell>
        </row>
        <row r="7402">
          <cell r="A7402">
            <v>89945</v>
          </cell>
          <cell r="B7402" t="str">
            <v>ESCAVAÇÃO VERTICAL A CÉU ABERTO, INCLUINDO CARGA, DESCARGA E TRANSPORT E, EM SOLO DE 1ª CATEGORIA COM ESCAVADEIRA HIDRÁULICA (CAÇAMBA: 1,2 M³ / 155 HP), FROTA DE 5 CAMINHÕES BASCULANTES DE 18 M³, DMT DE 2 KM E V ELOCIDADE MÉDIA 22 KM/H. AF_12/2013</v>
          </cell>
          <cell r="C7402" t="str">
            <v>M3</v>
          </cell>
          <cell r="D7402">
            <v>8.5299999999999994</v>
          </cell>
        </row>
        <row r="7403">
          <cell r="A7403">
            <v>89946</v>
          </cell>
          <cell r="B7403" t="str">
            <v>ESCAVAÇÃO VERTICAL A CÉU ABERTO, INCLUINDO CARGA, DESCARGA E TRANSPORT E, EM SOLO DE 1ª CATEGORIA COM ESCAVADEIRA HIDRÁULICA (CAÇAMBA: 1,2 M³ / 155 HP), FROTA DE 4 CAMINHÕES BASCULANTES DE 18 M³, DMT DE 2 KM E V ELOCIDADE MÉDIA 35 KM/H. AF_12/2013</v>
          </cell>
          <cell r="C7403" t="str">
            <v>M3</v>
          </cell>
          <cell r="D7403">
            <v>7.39</v>
          </cell>
        </row>
        <row r="7404">
          <cell r="A7404">
            <v>89947</v>
          </cell>
          <cell r="B7404" t="str">
            <v>ESCAVAÇÃO VERTICAL A CÉU ABERTO, INCLUINDO CARGA, DESCARGA E TRANSPORT E, EM SOLO DE 1ª CATEGORIA COM ESCAVADEIRA HIDRÁULICA (CAÇAMBA: 1,2 M³ / 155 HP), FROTA DE 6 CAMINHÕES BASCULANTES DE 18 M³, DMT DE 3 KM E V ELOCIDADE MÉDIA 20 KM/H. AF_12/2013</v>
          </cell>
          <cell r="C7404" t="str">
            <v>M3</v>
          </cell>
          <cell r="D7404">
            <v>10.210000000000001</v>
          </cell>
        </row>
        <row r="7405">
          <cell r="A7405">
            <v>89948</v>
          </cell>
          <cell r="B7405" t="str">
            <v>ESCAVAÇÃO VERTICAL A CÉU ABERTO, INCLUINDO CARGA, DESCARGA E TRANSPORT E, EM SOLO DE 1ª CATEGORIA COM ESCAVADEIRA HIDRÁULICA (CAÇAMBA: 1,2 M³ / 155 HP), FROTA DE 7 CAMINHÕES BASCULANTES DE 18 M³, DMT DE 4 KM E V ELOCIDADE MÉDIA 22 KM/H. AF_12/2013</v>
          </cell>
          <cell r="C7405" t="str">
            <v>M3</v>
          </cell>
          <cell r="D7405">
            <v>11.3</v>
          </cell>
        </row>
        <row r="7406">
          <cell r="A7406">
            <v>89949</v>
          </cell>
          <cell r="B7406" t="str">
            <v>ESCAVAÇÃO VERTICAL A CÉU ABERTO, INCLUINDO CARGA, DESCARGA E TRANSPORT E, EM SOLO DE 1ª CATEGORIA COM ESCAVADEIRA HIDRÁULICA (CAÇAMBA: 1,2 M³ / 155 HP), FROTA DE 8 CAMINHÕES BASCULANTES DE 18 M³, DMT DE 6 KM E V ELOCIDADE MÉDIA 22 KM/H. AF_12/2013</v>
          </cell>
          <cell r="C7406" t="str">
            <v>M3</v>
          </cell>
          <cell r="D7406">
            <v>13.68</v>
          </cell>
        </row>
        <row r="7407">
          <cell r="A7407">
            <v>89957</v>
          </cell>
          <cell r="B7407" t="str">
            <v>PONTO DE CONSUMO TERMINAL DE ÁGUA FRIA (SUBRAMAL) COM TUBULAÇÃO DE PVC , DN 25 MM, INSTALADO EM RAMAL DE ÁGUA, INCLUSOS RASGO E CHUMBAMENTO E M ALVENARIA. AF_12/2014</v>
          </cell>
          <cell r="C7407" t="str">
            <v>UN</v>
          </cell>
          <cell r="D7407">
            <v>96.33</v>
          </cell>
        </row>
        <row r="7408">
          <cell r="A7408">
            <v>89959</v>
          </cell>
          <cell r="B7408" t="str">
            <v>PONTO DE CONSUMO TERMINAL DE ÁGUA QUENTE (SUBRAMAL) COM TUBULAÇÃO DE C PVC, DN 22 MM, INSTALADO EM RAMAL DE ÁGUA, INCLUSOS RASGO E CHUMBAMENT O EM ALVENARIA. AF_12/2014</v>
          </cell>
          <cell r="C7408" t="str">
            <v>UN</v>
          </cell>
          <cell r="D7408">
            <v>168.45</v>
          </cell>
        </row>
        <row r="7409">
          <cell r="A7409">
            <v>89969</v>
          </cell>
          <cell r="B7409" t="str">
            <v>KIT DE REGISTRO DE PRESSÃO BRUTO DE LATÃO ½", INCLUSIVE CONEXÕES,  ROS CÁVEL, INSTALADO EM RAMAL DE ÁGUA FRIA - FORNECIMENTO E INSTALAÇÃO. AF _12/2014</v>
          </cell>
          <cell r="C7409" t="str">
            <v>UN</v>
          </cell>
          <cell r="D7409">
            <v>29.17</v>
          </cell>
        </row>
        <row r="7410">
          <cell r="A7410">
            <v>89970</v>
          </cell>
          <cell r="B7410" t="str">
            <v>KIT DE REGISTRO DE PRESSÃO BRUTO DE LATÃO ¾", INCLUSIVE CONEXÕES, ROSC ÁVEL, INSTALADO EM RAMAL DE ÁGUA FRIA - FORNECIMENTO E INSTALAÇÃO. AF_ 12/2014</v>
          </cell>
          <cell r="C7410" t="str">
            <v>UN</v>
          </cell>
          <cell r="D7410">
            <v>31.03</v>
          </cell>
        </row>
        <row r="7411">
          <cell r="A7411">
            <v>89971</v>
          </cell>
          <cell r="B7411" t="str">
            <v>KIT DE REGISTRO DE GAVETA BRUTO DE LATÃO ½", INCLUSIVE CONEXÕES, ROSCÁ VEL, INSTALADO EM RAMAL DE ÁGUA FRIA - FORNECIMENTO E INSTALAÇÃO. AF_1 2/2014</v>
          </cell>
          <cell r="C7411" t="str">
            <v>UN</v>
          </cell>
          <cell r="D7411">
            <v>32.1</v>
          </cell>
        </row>
        <row r="7412">
          <cell r="A7412">
            <v>89972</v>
          </cell>
          <cell r="B7412" t="str">
            <v>KIT DE REGISTRO DE GAVETA BRUTO DE LATÃO ¾", INCLUSIVE CONEXÕES, ROSCÁ VEL, INSTALADO EM RAMAL DE ÁGUA FRIA - FORNECIMENTO E INSTALAÇÃO. AF_1 2/2014</v>
          </cell>
          <cell r="C7412" t="str">
            <v>UN</v>
          </cell>
          <cell r="D7412">
            <v>34.4</v>
          </cell>
        </row>
        <row r="7413">
          <cell r="A7413">
            <v>89973</v>
          </cell>
          <cell r="B7413" t="str">
            <v>KIT DE MISTURADOR BASE BRUTA DE LATÃO ¾" MONOCOMANDO PARA CHUVEIRO, IN CLUSIVE CONEXÕES, INSTALADO EM RAMAL DE ÁGUA - FORNECIMENTO E INSTALAÇ ÃO. AF_12/2014</v>
          </cell>
          <cell r="C7413" t="str">
            <v>UN</v>
          </cell>
          <cell r="D7413">
            <v>385.33</v>
          </cell>
        </row>
        <row r="7414">
          <cell r="A7414">
            <v>89974</v>
          </cell>
          <cell r="B7414" t="str">
            <v>KIT DE TÊ MISTURADOR EM CPVC ¾" COM DUPLO COMANDO PARA CHUVEIRO, INCLU SIVE CONEXÕES, INSTALADO EM RAMAL DE ÁGUA - FORNECIMENTO E INSTALAÇÃO. AF_12/2014</v>
          </cell>
          <cell r="C7414" t="str">
            <v>UN</v>
          </cell>
          <cell r="D7414">
            <v>212.14</v>
          </cell>
        </row>
        <row r="7415">
          <cell r="A7415">
            <v>89977</v>
          </cell>
          <cell r="B7415" t="str">
            <v>(COMPOSIÇÃO REPRESENTATIVA) DO SERVIÇO DE ALVENARIA DE VEDAÇÃO DE BLOC OS VAZADOS DE CERÂMICA DE 14X9X19CM (ESPESSURA 14CM, BLOCO DEITADO), P ARA EDIFICAÇÃO HABITACIONAL UNIFAMILIAR (CASA) E EDIFICAÇÃO PÚBLICA PA DRÃO. AF_12/2014</v>
          </cell>
          <cell r="C7415" t="str">
            <v>M2</v>
          </cell>
          <cell r="D7415">
            <v>108.46</v>
          </cell>
        </row>
        <row r="7416">
          <cell r="A7416">
            <v>89978</v>
          </cell>
          <cell r="B7416" t="str">
            <v>(COMPOSIÇÃO REPRESENTATIVA) DO SERVIÇO DE ALVENARIA DE VEDAÇÃO DE BLOC OS VAZADOS DE CONCRETO DE 14X19X39CM (ESPESSURA 14CM), PARA EDIFICAÇÃO HABITACIONAL UNIFAMILIAR (CASA) E EDIFICAÇÃO PÚBLICA PADRÃO. AF_12/20 14</v>
          </cell>
          <cell r="C7416" t="str">
            <v>M2</v>
          </cell>
          <cell r="D7416">
            <v>56.31</v>
          </cell>
        </row>
        <row r="7417">
          <cell r="A7417">
            <v>89979</v>
          </cell>
          <cell r="B7417" t="str">
            <v>LUVA COM BUCHA DE LATÃO, PVC, SOLDÁVEL, DN 32MM X 1 , INSTALADO EM RAM AL OU SUB-RAMAL DE ÁGUA   FORNECIMENTO E INSTALAÇÃO. AF_12/2014</v>
          </cell>
          <cell r="C7417" t="str">
            <v>UN</v>
          </cell>
          <cell r="D7417">
            <v>17.11</v>
          </cell>
        </row>
        <row r="7418">
          <cell r="A7418">
            <v>89980</v>
          </cell>
          <cell r="B7418" t="str">
            <v>LUVA COM BUCHA DE LATÃO, PVC, SOLDÁVEL, DN 25MM X 3/4, INSTALADO EM P RUMADA DE ÁGUA - FORNECIMENTO E INSTALAÇÃO. AF_12/2014</v>
          </cell>
          <cell r="C7418" t="str">
            <v>UN</v>
          </cell>
          <cell r="D7418">
            <v>7.3</v>
          </cell>
        </row>
        <row r="7419">
          <cell r="A7419">
            <v>89981</v>
          </cell>
          <cell r="B7419" t="str">
            <v>LUVA SOLDÁVEL E COM BUCHA DE LATÃO, PVC, SOLDÁVEL, DN 32MM X 1 , INSTA LADO EM PRUMADA DE ÁGUA   FORNECIMENTO E INSTALAÇÃO. AF_12/2014</v>
          </cell>
          <cell r="C7419" t="str">
            <v>UN</v>
          </cell>
          <cell r="D7419">
            <v>14.82</v>
          </cell>
        </row>
        <row r="7420">
          <cell r="A7420">
            <v>89984</v>
          </cell>
          <cell r="B7420" t="str">
            <v>REGISTRO DE PRESSÃO BRUTO, LATÃO, ROSCÁVEL, 1/2", COM ACABAMENTO E CAN OPLA CROMADOS. FORNECIDO E INSTALADO EM RAMAL DE ÁGUA. AF_12/2014</v>
          </cell>
          <cell r="C7420" t="str">
            <v>UN</v>
          </cell>
          <cell r="D7420">
            <v>49.74</v>
          </cell>
        </row>
        <row r="7421">
          <cell r="A7421">
            <v>89985</v>
          </cell>
          <cell r="B7421" t="str">
            <v>REGISTRO DE PRESSÃO BRUTO, LATÃO, ROSCÁVEL, 3/4", COM ACABAMENTO E CAN OPLA CROMADOS. FORNECIDO E INSTALADO EM RAMAL DE ÁGUA. AF_12/2014</v>
          </cell>
          <cell r="C7421" t="str">
            <v>UN</v>
          </cell>
          <cell r="D7421">
            <v>51.13</v>
          </cell>
        </row>
        <row r="7422">
          <cell r="A7422">
            <v>89986</v>
          </cell>
          <cell r="B7422" t="str">
            <v>REGISTRO DE GAVETA BRUTO, LATÃO, ROSCÁVEL, 1/2", COM ACABAMENTO E CANO PLA CROMADOS. FORNECIDO E INSTALADO EM RAMAL DE ÁGUA. AF_12/2014</v>
          </cell>
          <cell r="C7422" t="str">
            <v>UN</v>
          </cell>
          <cell r="D7422">
            <v>48.58</v>
          </cell>
        </row>
        <row r="7423">
          <cell r="A7423">
            <v>89987</v>
          </cell>
          <cell r="B7423" t="str">
            <v>REGISTRO DE GAVETA BRUTO, LATÃO, ROSCÁVEL, 3/4", COM ACABAMENTO E CANO PLA CROMADOS. FORNECIDO E INSTALADO EM RAMAL DE ÁGUA. AF_12/2014</v>
          </cell>
          <cell r="C7423" t="str">
            <v>UN</v>
          </cell>
          <cell r="D7423">
            <v>53.68</v>
          </cell>
        </row>
        <row r="7424">
          <cell r="A7424">
            <v>89993</v>
          </cell>
          <cell r="B7424" t="str">
            <v>GRAUTEAMENTO VERTICAL EM ALVENARIA ESTRUTURAL. AF_01/2015</v>
          </cell>
          <cell r="C7424" t="str">
            <v>M3</v>
          </cell>
          <cell r="D7424">
            <v>549.6</v>
          </cell>
        </row>
        <row r="7425">
          <cell r="A7425">
            <v>89994</v>
          </cell>
          <cell r="B7425" t="str">
            <v>GRAUTEAMENTO DE CINTA INTERMEDIÁRIA OU DE CONTRAVERGA EM ALVENARIA EST RUTURAL. AF_01/2015</v>
          </cell>
          <cell r="C7425" t="str">
            <v>M3</v>
          </cell>
          <cell r="D7425">
            <v>458.89</v>
          </cell>
        </row>
        <row r="7426">
          <cell r="A7426">
            <v>89995</v>
          </cell>
          <cell r="B7426" t="str">
            <v>GRAUTEAMENTO DE CINTA SUPERIOR OU DE VERGA EM ALVENARIA ESTRUTURAL. AF _01/2015</v>
          </cell>
          <cell r="C7426" t="str">
            <v>M3</v>
          </cell>
          <cell r="D7426">
            <v>526.4</v>
          </cell>
        </row>
        <row r="7427">
          <cell r="A7427">
            <v>89996</v>
          </cell>
          <cell r="B7427" t="str">
            <v>ARMAÇÃO VERTICAL DE ALVENARIA ESTRUTURAL; DIÂMETRO DE 10,0 MM. AF_01/2 015</v>
          </cell>
          <cell r="C7427" t="str">
            <v>KG</v>
          </cell>
          <cell r="D7427">
            <v>4.8499999999999996</v>
          </cell>
        </row>
        <row r="7428">
          <cell r="A7428">
            <v>89997</v>
          </cell>
          <cell r="B7428" t="str">
            <v>ARMAÇÃO VERTICAL DE ALVENARIA ESTRUTURAL; DIÂMETRO DE 12,5 MM. AF_01/2 015</v>
          </cell>
          <cell r="C7428" t="str">
            <v>KG</v>
          </cell>
          <cell r="D7428">
            <v>4.09</v>
          </cell>
        </row>
        <row r="7429">
          <cell r="A7429">
            <v>89998</v>
          </cell>
          <cell r="B7429" t="str">
            <v>ARMAÇÃO DE CINTA DE ALVENARIA ESTRUTURAL; DIÂMETRO DE 10,0 MM. AF_01/2 015</v>
          </cell>
          <cell r="C7429" t="str">
            <v>KG</v>
          </cell>
          <cell r="D7429">
            <v>4.49</v>
          </cell>
        </row>
        <row r="7430">
          <cell r="A7430">
            <v>89999</v>
          </cell>
          <cell r="B7430" t="str">
            <v>ARMAÇÃO DE VERGA E CONTRAVERGA DE ALVENARIA ESTRUTURAL; DIÂMETRO DE 8, 0 MM. AF_01/2015</v>
          </cell>
          <cell r="C7430" t="str">
            <v>KG</v>
          </cell>
          <cell r="D7430">
            <v>7.8</v>
          </cell>
        </row>
        <row r="7431">
          <cell r="A7431">
            <v>90000</v>
          </cell>
          <cell r="B7431" t="str">
            <v>ARMAÇÃO DE VERGA E CONTRAVERGA DE ALVENARIA ESTRUTURAL; DIÂMETRO DE 10 ,0 MM. AF_01/2015</v>
          </cell>
          <cell r="C7431" t="str">
            <v>KG</v>
          </cell>
          <cell r="D7431">
            <v>5.78</v>
          </cell>
        </row>
        <row r="7432">
          <cell r="A7432">
            <v>90082</v>
          </cell>
          <cell r="B7432" t="str">
            <v>ESCAVAÇÃO MECANIZADA DE VALA COM PROF. ATÉ 1,5 M (MÉDIA ENTRE MONTANTE E JUSANTE/UMA COMPOSIÇÃO POR TRECHO), COM ESCAVADEIRA HIDRÁULICA (0,8 M3/111 HP), LARG. DE 1,5 M A 2,5 M, EM SOLO DE 1A CATEGORIA, EM LOCAI S COM ALTO NÍVEL DE INTERFERÊNCIA. AF_01/2015</v>
          </cell>
          <cell r="C7432" t="str">
            <v>M3</v>
          </cell>
          <cell r="D7432">
            <v>12.45</v>
          </cell>
        </row>
        <row r="7433">
          <cell r="A7433">
            <v>90084</v>
          </cell>
          <cell r="B7433" t="str">
            <v>ESCAVAÇÃO MECANIZADA DE VALA COM PROF. MAIOR QUE 1,5 M ATÉ 3,0 M (MÉDI A ENTRE MONTANTE E JUSANTE/UMA COMPOSIÇÃO POR TRECHO), COM ESCAVADEIRA HIDRÁULICA (0,8 M3/111 HP), LARGURA ATÉ 1,5 M, EM SOLO DE 1A CATEGORI A, EM LOCAIS COM ALTO NÍVEL DE INTERFERÊNCIA. AF_01/2015</v>
          </cell>
          <cell r="C7433" t="str">
            <v>M3</v>
          </cell>
          <cell r="D7433">
            <v>10.95</v>
          </cell>
        </row>
        <row r="7434">
          <cell r="A7434">
            <v>90085</v>
          </cell>
          <cell r="B7434" t="str">
            <v>ESCAVAÇÃO MECANIZADA DE VALA COM PROF. MAIOR QUE 1,5 M ATÉ 3,0 M (MÉDI A ENTRE MONTANTE E JUSANTE/UMA COMPOSIÇÃO POR TRECHO), COM ESCAVADEIRA HIDRÁULICA (0,8 M3/111 HP), LARG. DE 1,5 M A 2,5 M, EM SOLO DE 1A CAT EGORIA, EM LOCAIS COM ALTO NÍVEL DE INTERFERÊNCIA. AF_01/2015</v>
          </cell>
          <cell r="C7434" t="str">
            <v>M3</v>
          </cell>
          <cell r="D7434">
            <v>7.87</v>
          </cell>
        </row>
        <row r="7435">
          <cell r="A7435">
            <v>90086</v>
          </cell>
          <cell r="B7435" t="str">
            <v>ESCAVAÇÃO MECANIZADA DE VALA COM PROF. MAIOR QUE 3,0 M ATÉ 4,5 M(MÉDIA ENTRE MONTANTE E JUSANTE/UMA COMPOSIÇÃO POR TRECHO), COM ESCAVADEIRA HIDRÁULICA (0,8 M3/111 HP), LARG. MENOR QUE 1,5 M, EM SOLO DE 1A CATEG ORIA, EM LOCAIS COM ALTO NÍVEL DE INTERFERÊNCIA. AF_01/2015</v>
          </cell>
          <cell r="C7435" t="str">
            <v>M3</v>
          </cell>
          <cell r="D7435">
            <v>8.4600000000000009</v>
          </cell>
        </row>
        <row r="7436">
          <cell r="A7436">
            <v>90087</v>
          </cell>
          <cell r="B7436" t="str">
            <v>ESCAVAÇÃO MECANIZADA DE VALA COM PROF. DE 3,0 M ATÉ 4,5 M(MÉDIA ENTRE MONTANTE E JUSANTE/UMA COMPOSIÇÃO POR TRECHO), COM ESCAVADEIRA HIDRÁUL ICA (1,2 M3/155 HP), LARG. DE 1,5 M A 2,5 M, EM SOLO DE 1A CATEGORIA, EM LOCAIS COM ALTO NÍVEL DE INTERFERÊNCIA. AF_01/2015</v>
          </cell>
          <cell r="C7436" t="str">
            <v>M3</v>
          </cell>
          <cell r="D7436">
            <v>5</v>
          </cell>
        </row>
        <row r="7437">
          <cell r="A7437">
            <v>90088</v>
          </cell>
          <cell r="B7437" t="str">
            <v>ESCAVAÇÃO MECANIZADA DE VALA COM PROF. MAIOR QUE 4,5 M ATÉ 6,0 M(MÉDIA ENTRE MONTANTE E JUSANTE/UMA COMPOSIÇÃO POR TRECHO), COM ESCAVADEIRA HIDRÁULICA (1,2 M3/155 HP), LARG. MENOR QUE 1,5 M, EM SOLO DE 1A CATEG ORIA, EM LOCAIS COM ALTO NÍVEL DE INTERFERÊNCIA. AF_01/2015</v>
          </cell>
          <cell r="C7437" t="str">
            <v>M3</v>
          </cell>
          <cell r="D7437">
            <v>5.78</v>
          </cell>
        </row>
        <row r="7438">
          <cell r="A7438">
            <v>90090</v>
          </cell>
          <cell r="B7438" t="str">
            <v>ESCAVAÇÃO MECANIZADA DE VALA COM PROF. MAIOR QUE 4,5 M ATÉ 6,0 M(MÉDIA ENTRE MONTANTE E JUSANTE/UMA COMPOSIÇÃO POR TRECHO), COM ESCAVADEIRA HIDRÁULICA (1,2 M3/155 HP), LARG. DE 1,5 M A 2,5 M, EM SOLO DE 1A CATE GORIA, EM LOCAIS COM ALTO NÍVEL DE INTERFERÊNCIA. AF_01/2015</v>
          </cell>
          <cell r="C7438" t="str">
            <v>M3</v>
          </cell>
          <cell r="D7438">
            <v>4.09</v>
          </cell>
        </row>
        <row r="7439">
          <cell r="A7439">
            <v>90091</v>
          </cell>
          <cell r="B7439" t="str">
            <v>ESCAVAÇÃO MECANIZADA DE VALA COM PROF. ATÉ 1,5 M(MÉDIA ENTRE MONTANTE E JUSANTE/UMA COMPOSIÇÃO POR TRECHO), COM ESCAVADEIRA HIDRÁULICA (0,8 M3/111 HP), LARG. DE 1,5M A 2,5 M, EM SOLO DE 1A CATEGORIA, LOCAIS COM BAIXO NÍVEL DE INTERFERÊNCIA. AF_01/2015</v>
          </cell>
          <cell r="C7439" t="str">
            <v>M3</v>
          </cell>
          <cell r="D7439">
            <v>5.35</v>
          </cell>
        </row>
        <row r="7440">
          <cell r="A7440">
            <v>90092</v>
          </cell>
          <cell r="B7440" t="str">
            <v>ESCAVAÇÃO MECANIZADA DE VALA COM PROF. MAIOR QUE 1,5 M E ATÉ 3,0 M(MÉD IA ENTRE MONTANTE E JUSANTE/UMA COMPOSIÇÃO POR TRECHO), COM ESCAVADEIR A HIDRÁULICA (0,8 M3/111 HP), LARG. MENOR QUE 1,5 M, EM SOLO DE 1A CAT EGORIA, LOCAIS COM BAIXO NÍVEL DE INTERFERÊNCIA. AF_01/2015</v>
          </cell>
          <cell r="C7440" t="str">
            <v>M3</v>
          </cell>
          <cell r="D7440">
            <v>4.74</v>
          </cell>
        </row>
        <row r="7441">
          <cell r="A7441">
            <v>90093</v>
          </cell>
          <cell r="B7441" t="str">
            <v>ESCAVAÇÃO MECANIZADA DE VALA COM PROF. MAIOR QUE 1,5 M ATÉ 3,0 M (MÉDI A ENTRE MONTANTE E JUSANTE/UMA COMPOSIÇÃO POR TRECHO), COM ESCAVADEIRA HIDRÁULICA (0,8 M3/111 HP), LARG. DE 1,5 M A 2,5 M, EM SOLO DE 1A CAT EGORIA, LOCAIS COM BAIXO NÍVEL DE INTERFERÊNCIA. AF_01/2015</v>
          </cell>
          <cell r="C7441" t="str">
            <v>M3</v>
          </cell>
          <cell r="D7441">
            <v>3.33</v>
          </cell>
        </row>
        <row r="7442">
          <cell r="A7442">
            <v>90094</v>
          </cell>
          <cell r="B7442" t="str">
            <v>ESCAVAÇÃO MECANIZADA DE VALA COM PROF. MAIOR QUE 3,0 M ATÉ 4,5 M (MÉDI A ENTRE MONTANTE E JUSANTE/UMA COMPOSIÇÃO POR TRECHO), COM ESCAVADEIRA HIDRÁULICA (0,8 M3/111 HP), LARG. MENOR QUE 1,5 M, EM SOLO DE 1A CATE GORIA, LOCAIS COM BAIXO NÍVEL DE INTERFERÊNCIA. AF_01/2015</v>
          </cell>
          <cell r="C7442" t="str">
            <v>M3</v>
          </cell>
          <cell r="D7442">
            <v>3.54</v>
          </cell>
        </row>
        <row r="7443">
          <cell r="A7443">
            <v>90095</v>
          </cell>
          <cell r="B7443" t="str">
            <v>ESCAVAÇÃO MECANIZADA DE VALA COM PROF. MAIOR QUE 3,0 M ATÉ 4,5 M (MÉDI A ENTRE MONTANTE E JUSANTE/UMA COMPOSIÇÃO POR TRECHO), COM ESCAVADEIRA HIDRÁULICA (1,2 M3/155 HP), LARG. DE 1,5 M A 2,5 M, EM SOLO DE 1A CAT EGORIA, LOCAIS COM BAIXO NÍVEL DE INTERFERÊNCIA. AF_01/2015</v>
          </cell>
          <cell r="C7443" t="str">
            <v>M3</v>
          </cell>
          <cell r="D7443">
            <v>2.16</v>
          </cell>
        </row>
        <row r="7444">
          <cell r="A7444">
            <v>90096</v>
          </cell>
          <cell r="B7444" t="str">
            <v>ESCAVAÇÃO MECANIZADA DE VALA COM PROF. MAIOR QUE 4,5 M ATÉ 6,0 M (MÉDI A ENTRE MONTANTE E JUSANTE/UMA COMPOSIÇÃO POR TRECHO), COM ESCAVADEIRA HIDRÁULICA (1,2 M3/155 HP), LARG. MENOR QUE 1,5 M, EM SOLO DE 1A CATE GORIA, LOCAIS COM BAIXO NÍVEL DE INTERFERÊNCIA. AF_01/2015</v>
          </cell>
          <cell r="C7444" t="str">
            <v>M3</v>
          </cell>
          <cell r="D7444">
            <v>2.44</v>
          </cell>
        </row>
        <row r="7445">
          <cell r="A7445">
            <v>90098</v>
          </cell>
          <cell r="B7445" t="str">
            <v>ESCAVAÇÃO MECANIZADA DE VALA COM PROF. MAIOR QUE 4,5 M ATÉ 6,0 M (MÉDI A ENTRE MONTANTE E JUSANTE/UMA COMPOSIÇÃO POR TRECHO), COM ESCAVADEIRA HIDRÁULICA (1,2 M3/155 HP), LARG. DE 1,5 M A 2,5 M, EM SOLO DE 1A CAT EGORIA, LOCAIS COM BAIXO NÍVEL DE INTERFERÊNCIA. AF_01/2015</v>
          </cell>
          <cell r="C7445" t="str">
            <v>M3</v>
          </cell>
          <cell r="D7445">
            <v>1.67</v>
          </cell>
        </row>
        <row r="7446">
          <cell r="A7446">
            <v>90099</v>
          </cell>
          <cell r="B7446" t="str">
            <v>ESCAVAÇÃO MECANIZADA DE VALA COM PROF. ATÉ 1,5 M (MÉDIA ENTRE MONTANTE E JUSANTE/UMA COMPOSIÇÃO POR TRECHO), COM RETROESCAVADEIRA (0,26 M3/8 8 HP), LARG. MENOR QUE 0,8 M, EM SOLO DE 1A CATEGORIA, EM LOCAIS COM A LTO NÍVEL DE INTERFERÊNCIA. AF_01/2015</v>
          </cell>
          <cell r="C7446" t="str">
            <v>M3</v>
          </cell>
          <cell r="D7446">
            <v>15.06</v>
          </cell>
        </row>
        <row r="7447">
          <cell r="A7447">
            <v>90100</v>
          </cell>
          <cell r="B7447" t="str">
            <v>ESCAVAÇÃO MECANIZADA DE VALA COM PROF. ATÉ 1,5 M (MÉDIA ENTRE MONTANTE E JUSANTE/UMA COMPOSIÇÃO POR TRECHO), COM RETROESCAVADEIRA (0,26 M3/8 8 HP), LARG. DE 0,8 M A 1,5 M, EM SOLO DE 1A CATEGORIA, EM LOCAIS COM ALTO NÍVEL DE INTERFERÊNCIA. AF_01/2015</v>
          </cell>
          <cell r="C7447" t="str">
            <v>M3</v>
          </cell>
          <cell r="D7447">
            <v>12.84</v>
          </cell>
        </row>
        <row r="7448">
          <cell r="A7448">
            <v>90101</v>
          </cell>
          <cell r="B7448" t="str">
            <v>ESCAVAÇÃO MECANIZADA DE VALA COM PROF. MAIOR QUE 1,5 M ATÉ 3,0 M (MÉDI A ENTRE MONTANTE E JUSANTE/UMA COMPOSIÇÃO POR TRECHO), COM RETROESCAVA DEIRA (0,26 M3/88 HP), LARG. MENOR QUE 0,8 M, EM SOLO DE 1A CATEGORIA, EM LOCAIS COM ALTO NÍVEL DE INTERFERÊNCIA.AF_01/2015</v>
          </cell>
          <cell r="C7448" t="str">
            <v>M3</v>
          </cell>
          <cell r="D7448">
            <v>12.68</v>
          </cell>
        </row>
        <row r="7449">
          <cell r="A7449">
            <v>90102</v>
          </cell>
          <cell r="B7449" t="str">
            <v>ESCAVAÇÃO MECANIZADA DE VALA COM PROF. MAIOR QUE 1,5 M ATÉ 3,0 M (MÉDI A ENTRE MONTANTE E JUSANTE/UMA COMPOSIÇÃO POR TRECHO), COM RETROESCAVA DEIRA (0,26 M3/ POTÊNCIA:88 HP), LARGURA DE 0,8 M A 1,5 M, EM SOLO DE 1A CATEGORIA, EM LOCAIS COM ALTO NÍVEL DE INTERFERÊNCIA. AF_01/2015</v>
          </cell>
          <cell r="C7449" t="str">
            <v>M3</v>
          </cell>
          <cell r="D7449">
            <v>11.64</v>
          </cell>
        </row>
        <row r="7450">
          <cell r="A7450">
            <v>90105</v>
          </cell>
          <cell r="B7450" t="str">
            <v>ESCAVAÇÃO MECANIZADA DE VALA COM PROFUNDIDADE ATÉ 1,5 M (MÉDIA ENTRE M ONTANTE E JUSANTE/UMA COMPOSIÇÃO POR TRECHO) COM RETROESCAVADEIRA (CAP ACIDADE DA CAÇAMBA DA RETRO: 0,26 M3 / POTÊNCIA: 88 HP), LARGURA MENOR QUE 0,8 M, EM SOLO DE 1A CATEGORIA, LOCAISCOM BAIXO NÍVEL DE INTERFER ÊNCIA. AF_01/2015</v>
          </cell>
          <cell r="C7450" t="str">
            <v>M3</v>
          </cell>
          <cell r="D7450">
            <v>11.48</v>
          </cell>
        </row>
        <row r="7451">
          <cell r="A7451">
            <v>90106</v>
          </cell>
          <cell r="B7451" t="str">
            <v>ESCAVAÇÃO MECANIZADA DE VALA COM PROFUNDIDADE ATÉ 1,5 M (MÉDIA ENTRE M ONTANTE E JUSANTE/UMA COMPOSIÇÃO POR TRECHO) COM RETROESCAVADEIRA (CAP ACIDADE DA CAÇAMBA DA RETRO: 0,26 M3 / POTÊNCIA: 88 HP), LARGURA DE 0, 8 M A 1,5 M, EM SOLO DE 1A CATEGORIA, LOCAISCOM BAIXO NÍVEL DE INTERFE RÊNCIA. AF_01/2015</v>
          </cell>
          <cell r="C7451" t="str">
            <v>M3</v>
          </cell>
          <cell r="D7451">
            <v>9.83</v>
          </cell>
        </row>
        <row r="7452">
          <cell r="A7452">
            <v>90107</v>
          </cell>
          <cell r="B7452" t="str">
            <v>ESCAVAÇÃO MECANIZADA DE VALA COM PROFUNDIDADE MAIOR QUE 1,5 M ATÉ 3,0 M, COM (MÉDIA ENTRE MONTANTE E JUSANTE/UMA COMPOSIÇÃO POR TRECHO) COM RETROESCAVADEIRA (CAPACIDADE DA CAÇAMBA DA RETRO: 0,26 M3 / POTÊNCIA: 88 HP), LARGURA MENOR QUE 0,8 M, EM SOLO DE1A CATEGORIA, LOCAIS COM BA IXO NÍVEL DE INTERFERÊNCIA. AF_01/2015</v>
          </cell>
          <cell r="C7452" t="str">
            <v>M3</v>
          </cell>
          <cell r="D7452">
            <v>9.69</v>
          </cell>
        </row>
        <row r="7453">
          <cell r="A7453">
            <v>90108</v>
          </cell>
          <cell r="B7453" t="str">
            <v>ESCAVAÇÃO MECANIZADA DE VALA COM PROFUNDIDADE MAIOR QUE 1,5 M ATÉ 3,0 M (MÉDIA ENTRE MONTANTE E JUSANTE/UMA COMPOSIÇÃO POR TRECHO) COM RETRO ESCAVADEIRA (CAPACIDADE DA CAÇAMBA DA RETRO: 0,26 M3 / POTÊNCIA: 88 HP ), LARGURA DE 0,8 M A 1,5 M, EM SOLO DE 1A CATEGORIA, LOCAIS COM BAIXO NÍVEL DE INTERFERÊNCIA. AF_01/2015</v>
          </cell>
          <cell r="C7453" t="str">
            <v>M3</v>
          </cell>
          <cell r="D7453">
            <v>8.81</v>
          </cell>
        </row>
        <row r="7454">
          <cell r="A7454">
            <v>90112</v>
          </cell>
          <cell r="B7454" t="str">
            <v>ALVENARIA DE VEDAÇÃO DE BLOCOS CERÂMICOS FURADOS NA VERTICAL DE 14X19X 39CM (ESPESSURA 14CM) DE PAREDES COM ÁREA LÍQUIDA MENOR QUE 6M2 COM VÃ OS E ARGAMASSA DE ASSENTAMENTO COM PREPARO MANUAL. AF_06/2014</v>
          </cell>
          <cell r="C7454" t="str">
            <v>M2</v>
          </cell>
          <cell r="D7454">
            <v>54.43</v>
          </cell>
        </row>
        <row r="7455">
          <cell r="A7455">
            <v>90278</v>
          </cell>
          <cell r="B7455" t="str">
            <v>GRAUTE FGK=15 MPA; TRAÇO 1:0,04:2,0:2,4 (CIMENTO/ CAL/ AREIA GROSSA/ B RITA 0) - PREPARO MECÂNICO COM BETONEIRA 400 L. AF_02/2015</v>
          </cell>
          <cell r="C7455" t="str">
            <v>M3</v>
          </cell>
          <cell r="D7455">
            <v>257.98</v>
          </cell>
        </row>
        <row r="7456">
          <cell r="A7456">
            <v>90279</v>
          </cell>
          <cell r="B7456" t="str">
            <v>GRAUTE FGK=20 MPA; TRAÇO 1:0,04:1,6:1,9 (CIMENTO/ CAL/ AREIA GROSSA/ B RITA 0) - PREPARO MECÂNICO COM BETONEIRA 400 L. AF_02/2015</v>
          </cell>
          <cell r="C7456" t="str">
            <v>M3</v>
          </cell>
          <cell r="D7456">
            <v>275.54000000000002</v>
          </cell>
        </row>
        <row r="7457">
          <cell r="A7457">
            <v>90280</v>
          </cell>
          <cell r="B7457" t="str">
            <v>GRAUTE FGK=25 MPA; TRAÇO 1:0,02:1,2:1,5 (CIMENTO/ CAL/ AREIA GROSSA/ B RITA 0) - PREPARO MECÂNICO COM BETONEIRA 400 L. AF_02/2015</v>
          </cell>
          <cell r="C7457" t="str">
            <v>M3</v>
          </cell>
          <cell r="D7457">
            <v>309.5</v>
          </cell>
        </row>
        <row r="7458">
          <cell r="A7458">
            <v>90281</v>
          </cell>
          <cell r="B7458" t="str">
            <v>GRAUTE FGK=30 MPA; TRAÇO 1:0,02:0,8:1,1 (CIMENTO/ CAL/ AREIA GROSSA/ B RITA 0) - PREPARO MECÂNICO COM BETONEIRA 400 L. AF_02/2015</v>
          </cell>
          <cell r="C7458" t="str">
            <v>M3</v>
          </cell>
          <cell r="D7458">
            <v>356.15</v>
          </cell>
        </row>
        <row r="7459">
          <cell r="A7459">
            <v>90282</v>
          </cell>
          <cell r="B7459" t="str">
            <v>GRAUTE FGK=15 MPA; TRAÇO 1:2,0:2,4 (CIMENTO/ AREIA GROSSA/ BRITA 0/ AD ITIVO) - PREPARO MECÂNICO COM BETONEIRA 400 L. AF_02/2015</v>
          </cell>
          <cell r="C7459" t="str">
            <v>M3</v>
          </cell>
          <cell r="D7459">
            <v>263.38</v>
          </cell>
        </row>
        <row r="7460">
          <cell r="A7460">
            <v>90283</v>
          </cell>
          <cell r="B7460" t="str">
            <v>GRAUTE FGK=20 MPA; TRAÇO 1:1,6:1,9 (CIMENTO/ AREIA GROSSA/ BRITA 0/ AD ITIVO) - PREPARO MECÂNICO COM BETONEIRA 400 L. AF_02/2015</v>
          </cell>
          <cell r="C7460" t="str">
            <v>M3</v>
          </cell>
          <cell r="D7460">
            <v>282.2</v>
          </cell>
        </row>
        <row r="7461">
          <cell r="A7461">
            <v>90284</v>
          </cell>
          <cell r="B7461" t="str">
            <v>GRAUTE FGK=25 MPA; TRAÇO 1:1,2:1,5 (CIMENTO/ AREIA GROSSA/ BRITA 0/ AD ITIVO) - PREPARO MECÂNICO COM BETONEIRA 400 L. AF_02/2015</v>
          </cell>
          <cell r="C7461" t="str">
            <v>M3</v>
          </cell>
          <cell r="D7461">
            <v>317.2</v>
          </cell>
        </row>
        <row r="7462">
          <cell r="A7462">
            <v>90285</v>
          </cell>
          <cell r="B7462" t="str">
            <v>GRAUTE FGK=30 MPA; TRAÇO 1:0,8:1,1 (CIMENTO/ AREIA GROSSA/ BRITA 0/ AD ITIVO) - PREPARO MECÂNICO COM BETONEIRA 400 L. AF_02/2015</v>
          </cell>
          <cell r="C7462" t="str">
            <v>M3</v>
          </cell>
          <cell r="D7462">
            <v>366.76</v>
          </cell>
        </row>
        <row r="7463">
          <cell r="A7463">
            <v>90371</v>
          </cell>
          <cell r="B7463" t="str">
            <v>REGISTRO DE ESFERA, PVC, ROSCÁVEL, 3/4", FORNECIDO E INSTALADO EM RAMA L DE ÁGUA. AF_03/2015</v>
          </cell>
          <cell r="C7463" t="str">
            <v>UN</v>
          </cell>
          <cell r="D7463">
            <v>26.82</v>
          </cell>
        </row>
        <row r="7464">
          <cell r="A7464">
            <v>90373</v>
          </cell>
          <cell r="B7464" t="str">
            <v>JOELHO 90 GRAUS COM BUCHA DE LATÃO, PVC, SOLDÁVEL, DN 25MM, X 1/2 INS TALADO EM RAMAL OU SUB-RAMAL DE ÁGUA - FORNECIMENTO E INSTALAÇÃO. AF_1 2/2014</v>
          </cell>
          <cell r="C7464" t="str">
            <v>UN</v>
          </cell>
          <cell r="D7464">
            <v>10.63</v>
          </cell>
        </row>
        <row r="7465">
          <cell r="A7465">
            <v>90374</v>
          </cell>
          <cell r="B7465" t="str">
            <v>TÊ COM BUCHA DE LATÃO NA BOLSA CENTRAL, PVC, SOLDÁVEL, DN 25MM X 3/4, INSTALADO EM RAMAL OU SUB-RAMAL DE ÁGUA - FORNECIMENTO E INSTALAÇÃO. AF_03/2015</v>
          </cell>
          <cell r="C7465" t="str">
            <v>UN</v>
          </cell>
          <cell r="D7465">
            <v>16.190000000000001</v>
          </cell>
        </row>
        <row r="7466">
          <cell r="A7466">
            <v>90375</v>
          </cell>
          <cell r="B7466" t="str">
            <v>BUCHA DE REDUÇÃO, PVC, SOLDÁVEL, DN 40MM X 32MM, INSTALADO EM RAMAL OU SUB-RAMAL DE ÁGUA - FORNECIMENTO E INSTALAÇÃO. AF_03/2015</v>
          </cell>
          <cell r="C7466" t="str">
            <v>UN</v>
          </cell>
          <cell r="D7466">
            <v>6.35</v>
          </cell>
        </row>
        <row r="7467">
          <cell r="A7467">
            <v>90406</v>
          </cell>
          <cell r="B7467" t="str">
            <v>MASSA ÚNICA, PARA RECEBIMENTO DE PINTURA, EM ARGAMASSA TRAÇO 1:2:8, PR EPARO MECÂNICO COM BETONEIRA 400L, APLICADA MANUALMENTE EM TETO, ESPES SURA DE 20MM, COM EXECUÇÃO DE TALISCAS. AF_03/2015</v>
          </cell>
          <cell r="C7467" t="str">
            <v>M2</v>
          </cell>
          <cell r="D7467">
            <v>30.16</v>
          </cell>
        </row>
        <row r="7468">
          <cell r="A7468">
            <v>90407</v>
          </cell>
          <cell r="B7468" t="str">
            <v>MASSA ÚNICA, PARA RECEBIMENTO DE PINTURA, EM ARGAMASSA TRAÇO 1:2:8, PR EPARO MANUAL, APLICADA MANUALMENTE EM TETO, ESPESSURA DE 20MM, COM EXE CUÇÃO DE TALISCAS. AF_03/2015</v>
          </cell>
          <cell r="C7468" t="str">
            <v>M2</v>
          </cell>
          <cell r="D7468">
            <v>33.24</v>
          </cell>
        </row>
        <row r="7469">
          <cell r="A7469">
            <v>90408</v>
          </cell>
          <cell r="B7469" t="str">
            <v>MASSA ÚNICA, PARA RECEBIMENTO DE PINTURA, EM ARGAMASSA TRAÇO 1:2:8, PR EPARO MECÂNICO COM BETONEIRA 400L, APLICADA MANUALMENTE EM TETO, ESPES SURA DE 10MM, COM EXECUÇÃO DE TALISCAS. AF_03/2015</v>
          </cell>
          <cell r="C7469" t="str">
            <v>M2</v>
          </cell>
          <cell r="D7469">
            <v>21.82</v>
          </cell>
        </row>
        <row r="7470">
          <cell r="A7470">
            <v>90409</v>
          </cell>
          <cell r="B7470" t="str">
            <v>MASSA ÚNICA, PARA RECEBIMENTO DE PINTURA, EM ARGAMASSA TRAÇO 1:2:8, PR EPARO MANUAL, APLICADA MANUALMENTE EM TETO, ESPESSURA DE 10MM, COM EXE CUÇÃO DE TALISCAS. AF_03/2015</v>
          </cell>
          <cell r="C7470" t="str">
            <v>M2</v>
          </cell>
          <cell r="D7470">
            <v>23.56</v>
          </cell>
        </row>
        <row r="7471">
          <cell r="A7471">
            <v>90436</v>
          </cell>
          <cell r="B7471" t="str">
            <v>FURO EM ALVENARIA PARA DIÂMETROS MENORES OU IGUAIS A 40 MM. AF_05/2015</v>
          </cell>
          <cell r="C7471" t="str">
            <v>UN</v>
          </cell>
          <cell r="D7471">
            <v>9.74</v>
          </cell>
        </row>
        <row r="7472">
          <cell r="A7472">
            <v>90437</v>
          </cell>
          <cell r="B7472" t="str">
            <v>FURO EM ALVENARIA PARA DIÂMETROS MAIORES QUE 40 MM E MENORES OU IGUAIS A 75 MM. AF_05/2015</v>
          </cell>
          <cell r="C7472" t="str">
            <v>UN</v>
          </cell>
          <cell r="D7472">
            <v>23.66</v>
          </cell>
        </row>
        <row r="7473">
          <cell r="A7473">
            <v>90438</v>
          </cell>
          <cell r="B7473" t="str">
            <v>FURO EM ALVENARIA PARA DIÂMETROS MAIORES QUE 75 MM. AF_05/2015</v>
          </cell>
          <cell r="C7473" t="str">
            <v>UN</v>
          </cell>
          <cell r="D7473">
            <v>33.909999999999997</v>
          </cell>
        </row>
        <row r="7474">
          <cell r="A7474">
            <v>90439</v>
          </cell>
          <cell r="B7474" t="str">
            <v>FURO EM CONCRETO PARA DIÂMETROS MENORES OU IGUAIS A 40 MM. AF_05/2015</v>
          </cell>
          <cell r="C7474" t="str">
            <v>UN</v>
          </cell>
          <cell r="D7474">
            <v>37.58</v>
          </cell>
        </row>
        <row r="7475">
          <cell r="A7475">
            <v>90440</v>
          </cell>
          <cell r="B7475" t="str">
            <v>FURO EM CONCRETO PARA DIÂMETROS MAIORES QUE 40 MM E MENORES OU IGUAIS A 75 MM. AF_05/2015</v>
          </cell>
          <cell r="C7475" t="str">
            <v>UN</v>
          </cell>
          <cell r="D7475">
            <v>60.19</v>
          </cell>
        </row>
        <row r="7476">
          <cell r="A7476">
            <v>90441</v>
          </cell>
          <cell r="B7476" t="str">
            <v>FURO EM CONCRETO PARA DIÂMETROS MAIORES QUE 75 MM. AF_05/2015</v>
          </cell>
          <cell r="C7476" t="str">
            <v>UN</v>
          </cell>
          <cell r="D7476">
            <v>76.88</v>
          </cell>
        </row>
        <row r="7477">
          <cell r="A7477">
            <v>90443</v>
          </cell>
          <cell r="B7477" t="str">
            <v>RASGO EM ALVENARIA PARA RAMAIS/ DISTRIBUIÇÃO COM DIAMETROS MENORES OU IGUAIS A 40 MM. AF_05/2015</v>
          </cell>
          <cell r="C7477" t="str">
            <v>M</v>
          </cell>
          <cell r="D7477">
            <v>8.85</v>
          </cell>
        </row>
        <row r="7478">
          <cell r="A7478">
            <v>90444</v>
          </cell>
          <cell r="B7478" t="str">
            <v>RASGO EM CONTRAPISO PARA RAMAIS/ DISTRIBUIÇÃO COM DIÂMETROS MENORES OU IGUAIS A 40 MM. AF_05/2015</v>
          </cell>
          <cell r="C7478" t="str">
            <v>M</v>
          </cell>
          <cell r="D7478">
            <v>16.13</v>
          </cell>
        </row>
        <row r="7479">
          <cell r="A7479">
            <v>90445</v>
          </cell>
          <cell r="B7479" t="str">
            <v>RASGO EM CONTRAPISO PARA RAMAIS/ DISTRIBUIÇÃO COM DIÂMETROS MAIORES QU E 40 MM E MENORES OU IGUAIS A 75 MM. AF_05/2015</v>
          </cell>
          <cell r="C7479" t="str">
            <v>M</v>
          </cell>
          <cell r="D7479">
            <v>17.22</v>
          </cell>
        </row>
        <row r="7480">
          <cell r="A7480">
            <v>90446</v>
          </cell>
          <cell r="B7480" t="str">
            <v>RASGO EM CONTRAPISO PARA RAMAIS/ DISTRIBUIÇÃO COM DIÂMETROS MAIORES QU E 75 MM. AF_05/2015</v>
          </cell>
          <cell r="C7480" t="str">
            <v>M</v>
          </cell>
          <cell r="D7480">
            <v>18.71</v>
          </cell>
        </row>
        <row r="7481">
          <cell r="A7481">
            <v>90447</v>
          </cell>
          <cell r="B7481" t="str">
            <v>RASGO EM ALVENARIA PARA ELETRODUTOS COM DIAMETROS MENORES OU IGUAIS A 40 MM. AF_05/2015</v>
          </cell>
          <cell r="C7481" t="str">
            <v>M</v>
          </cell>
          <cell r="D7481">
            <v>4.29</v>
          </cell>
        </row>
        <row r="7482">
          <cell r="A7482">
            <v>90451</v>
          </cell>
          <cell r="B7482" t="str">
            <v>PASSANTE TIPO PEÇA EM POLIESTIRENO PARA ABERTURA PARA PASSAGEM DE 1 TU BO, FIXADO EM LAJE. AF_05/2015</v>
          </cell>
          <cell r="C7482" t="str">
            <v>UN</v>
          </cell>
          <cell r="D7482">
            <v>2.95</v>
          </cell>
        </row>
        <row r="7483">
          <cell r="A7483">
            <v>90452</v>
          </cell>
          <cell r="B7483" t="str">
            <v>PASSANTE TIPO PEÇA EM POLIESTIRENO PARA ABERTURA PARA PASSAGEM DE MAIS DE 1 TUBO, FIXADO EM LAJE. AF_05/2015</v>
          </cell>
          <cell r="C7483" t="str">
            <v>UN</v>
          </cell>
          <cell r="D7483">
            <v>12.48</v>
          </cell>
        </row>
        <row r="7484">
          <cell r="A7484">
            <v>90453</v>
          </cell>
          <cell r="B7484" t="str">
            <v>PASSANTE TIPO TUBO DE DIÂMETRO MENOR OU IGUAL A 40 MM, FIXADO EM LAJE. AF_05/2015</v>
          </cell>
          <cell r="C7484" t="str">
            <v>UN</v>
          </cell>
          <cell r="D7484">
            <v>1.8</v>
          </cell>
        </row>
        <row r="7485">
          <cell r="A7485">
            <v>90454</v>
          </cell>
          <cell r="B7485" t="str">
            <v>PASSANTE TIPO TUBO DE DIÂMETRO MAIORES QUE 40 MM E MENORES OU IGUAIS A 75 MM, FIXADO EM LAJE. AF_05/2015</v>
          </cell>
          <cell r="C7485" t="str">
            <v>UN</v>
          </cell>
          <cell r="D7485">
            <v>3.12</v>
          </cell>
        </row>
        <row r="7486">
          <cell r="A7486">
            <v>90455</v>
          </cell>
          <cell r="B7486" t="str">
            <v>PASSANTE TIPO TUBO DE DIÂMETRO MAIOR QUE 75 MM, FIXADO EM LAJE. AF_05/ 2015</v>
          </cell>
          <cell r="C7486" t="str">
            <v>UN</v>
          </cell>
          <cell r="D7486">
            <v>4.18</v>
          </cell>
        </row>
        <row r="7487">
          <cell r="A7487">
            <v>90456</v>
          </cell>
          <cell r="B7487" t="str">
            <v>QUEBRA EM ALVENARIA PARA INSTALAÇÃO DE CAIXA DE TOMADA (4X4 OU 4X2). A F_05/2015</v>
          </cell>
          <cell r="C7487" t="str">
            <v>UN</v>
          </cell>
          <cell r="D7487">
            <v>2.84</v>
          </cell>
        </row>
        <row r="7488">
          <cell r="A7488">
            <v>90457</v>
          </cell>
          <cell r="B7488" t="str">
            <v>QUEBRA EM ALVENARIA PARA INSTALAÇÃO DE QUADRO DISTRIBUIÇÃO PEQUENO (19 X25 CM). AF_05/2015</v>
          </cell>
          <cell r="C7488" t="str">
            <v>UN</v>
          </cell>
          <cell r="D7488">
            <v>6.48</v>
          </cell>
        </row>
        <row r="7489">
          <cell r="A7489">
            <v>90458</v>
          </cell>
          <cell r="B7489" t="str">
            <v>QUEBRA EM ALVENARIA PARA INSTALAÇÃO DE QUADRO DISTRIBUIÇÃO GRANDE (76X 40 CM). AF_05/2015</v>
          </cell>
          <cell r="C7489" t="str">
            <v>UN</v>
          </cell>
          <cell r="D7489">
            <v>18.39</v>
          </cell>
        </row>
        <row r="7490">
          <cell r="A7490">
            <v>90459</v>
          </cell>
          <cell r="B7490" t="str">
            <v>QUEBRA EM ALVENARIA PARA INSTALAÇÃO DE ABRIGO PARA MANGUEIRAS (90X60 C M). AF_05/2015</v>
          </cell>
          <cell r="C7490" t="str">
            <v>UN</v>
          </cell>
          <cell r="D7490">
            <v>25.93</v>
          </cell>
        </row>
        <row r="7491">
          <cell r="A7491">
            <v>90466</v>
          </cell>
          <cell r="B7491" t="str">
            <v>CHUMBAMENTO LINEAR EM ALVENARIA PARA RAMAIS/DISTRIBUIÇÃO COM DIÂMETROS MENORES OU IGUAIS A 40 MM. AF_05/2015</v>
          </cell>
          <cell r="C7491" t="str">
            <v>M</v>
          </cell>
          <cell r="D7491">
            <v>8.82</v>
          </cell>
        </row>
        <row r="7492">
          <cell r="A7492">
            <v>90467</v>
          </cell>
          <cell r="B7492" t="str">
            <v>CHUMBAMENTO LINEAR EM ALVENARIA PARA RAMAIS/DISTRIBUIÇÃO COM DIÂMETROS MAIORES QUE 40 MM E MENORES OU IGUAIS A 75 MM. AF_05/2015</v>
          </cell>
          <cell r="C7492" t="str">
            <v>M</v>
          </cell>
          <cell r="D7492">
            <v>13.94</v>
          </cell>
        </row>
        <row r="7493">
          <cell r="A7493">
            <v>90468</v>
          </cell>
          <cell r="B7493" t="str">
            <v>CHUMBAMENTO LINEAR EM CONTRAPISO PARA RAMAIS/DISTRIBUIÇÃO COM DIÂMETRO S MENORES OU IGUAIS A 40 MM. AF_05/2015</v>
          </cell>
          <cell r="C7493" t="str">
            <v>M</v>
          </cell>
          <cell r="D7493">
            <v>3.86</v>
          </cell>
        </row>
        <row r="7494">
          <cell r="A7494">
            <v>90469</v>
          </cell>
          <cell r="B7494" t="str">
            <v>CHUMBAMENTO LINEAR EM CONTRAPISO PARA RAMAIS/DISTRIBUIÇÃO COM DIÂMETRO S MAIORES QUE 40 MM E MENORES OU IGUAIS A 75 MM. AF_05/2015</v>
          </cell>
          <cell r="C7494" t="str">
            <v>M</v>
          </cell>
          <cell r="D7494">
            <v>6.18</v>
          </cell>
        </row>
        <row r="7495">
          <cell r="A7495">
            <v>90470</v>
          </cell>
          <cell r="B7495" t="str">
            <v>CHUMBAMENTO LINEAR EM CONTRAPISO PARA RAMAIS/DISTRIBUIÇÃO COM DIÂMETRO S MAIORES QUE 75 MM. AF_05/2015</v>
          </cell>
          <cell r="C7495" t="str">
            <v>M</v>
          </cell>
          <cell r="D7495">
            <v>8.49</v>
          </cell>
        </row>
        <row r="7496">
          <cell r="A7496">
            <v>90582</v>
          </cell>
          <cell r="B7496" t="str">
            <v>VIBRADOR DE IMERSÃO, DIÂMETRO DE PONTEIRA 45MM, MOTOR ELÉTRICO TRIFÁSI CO POTÊNCIA DE 2 CV - DEPRECIAÇÃO. AF_06/2015</v>
          </cell>
          <cell r="C7496" t="str">
            <v>H</v>
          </cell>
          <cell r="D7496">
            <v>1.71</v>
          </cell>
        </row>
        <row r="7497">
          <cell r="A7497">
            <v>90583</v>
          </cell>
          <cell r="B7497" t="str">
            <v>VIBRADOR DE IMERSÃO, DIÂMETRO DE PONTEIRA 45MM, MOTOR ELÉTRICO TRIFÁSI CO POTÊNCIA DE 2 CV - JUROS. AF_06/2015</v>
          </cell>
          <cell r="C7497" t="str">
            <v>H</v>
          </cell>
          <cell r="D7497">
            <v>0.06</v>
          </cell>
        </row>
        <row r="7498">
          <cell r="A7498">
            <v>90584</v>
          </cell>
          <cell r="B7498" t="str">
            <v>VIBRADOR DE IMERSÃO, DIÂMETRO DE PONTEIRA 45MM, MOTOR ELÉTRICO TRIFÁSI CO POTÊNCIA DE 2 CV - MANUTENÇÃO. AF_06/2015</v>
          </cell>
          <cell r="C7498" t="str">
            <v>H</v>
          </cell>
          <cell r="D7498">
            <v>0.16</v>
          </cell>
        </row>
        <row r="7499">
          <cell r="A7499">
            <v>90585</v>
          </cell>
          <cell r="B7499" t="str">
            <v>VIBRADOR DE IMERSÃO, DIÂMETRO DE PONTEIRA 45MM, MOTOR ELÉTRICO TRIFÁSI CO POTÊNCIA DE 2 CV - MATERIAIS NA OPERAÇÃO. AF_06/2015</v>
          </cell>
          <cell r="C7499" t="str">
            <v>H</v>
          </cell>
          <cell r="D7499">
            <v>0.46</v>
          </cell>
        </row>
        <row r="7500">
          <cell r="A7500">
            <v>90586</v>
          </cell>
          <cell r="B7500" t="str">
            <v>VIBRADOR DE IMERSÃO, DIÂMETRO DE PONTEIRA 45MM, MOTOR ELÉTRICO TRIFÁSI CO POTÊNCIA DE 2 CV - CHP DIURNO. AF_06/2015</v>
          </cell>
          <cell r="C7500" t="str">
            <v>CHP</v>
          </cell>
          <cell r="D7500">
            <v>2.4</v>
          </cell>
        </row>
        <row r="7501">
          <cell r="A7501">
            <v>90587</v>
          </cell>
          <cell r="B7501" t="str">
            <v>VIBRADOR DE IMERSÃO, DIÂMETRO DE PONTEIRA 45MM, MOTOR ELÉTRICO TRIFÁSI CO POTÊNCIA DE 2 CV - CHI DIURNO. AF_06/2015</v>
          </cell>
          <cell r="C7501" t="str">
            <v>CHI</v>
          </cell>
          <cell r="D7501">
            <v>1.78</v>
          </cell>
        </row>
        <row r="7502">
          <cell r="A7502">
            <v>90621</v>
          </cell>
          <cell r="B7502" t="str">
            <v>PERFURATRIZ MANUAL, TORQUE MÁXIMO 83 N.M, POTÊNCIA 5 CV, COM DIÂMETRO MÁXIMO 4" - DEPRECIAÇÃO. AF_06/2015</v>
          </cell>
          <cell r="C7502" t="str">
            <v>H</v>
          </cell>
          <cell r="D7502">
            <v>1.7</v>
          </cell>
        </row>
        <row r="7503">
          <cell r="A7503">
            <v>90622</v>
          </cell>
          <cell r="B7503" t="str">
            <v>PERFURATRIZ MANUAL, TORQUE MÁXIMO 83 N.M, POTÊNCIA 5 CV, COM DIÂMETRO MÁXIMO 4" - JUROS. AF_06/2015</v>
          </cell>
          <cell r="C7503" t="str">
            <v>H</v>
          </cell>
          <cell r="D7503">
            <v>0.37</v>
          </cell>
        </row>
        <row r="7504">
          <cell r="A7504">
            <v>90623</v>
          </cell>
          <cell r="B7504" t="str">
            <v>PERFURATRIZ MANUAL, TORQUE MÁXIMO 83 N.M, POTÊNCIA 5 CV, COM DIÂMETRO MÁXIMO 4" - MANUTENÇÃO. AF_06/2015</v>
          </cell>
          <cell r="C7504" t="str">
            <v>H</v>
          </cell>
          <cell r="D7504">
            <v>1.79</v>
          </cell>
        </row>
        <row r="7505">
          <cell r="A7505">
            <v>90624</v>
          </cell>
          <cell r="B7505" t="str">
            <v>PERFURATRIZ MANUAL, TORQUE MÁXIMO 83 N.M, POTÊNCIA 5 CV, COM DIÂMETRO MÁXIMO 4" - MATERIAIS NA OPERAÇÃO. AF_06/2015</v>
          </cell>
          <cell r="C7505" t="str">
            <v>H</v>
          </cell>
          <cell r="D7505">
            <v>1.1599999999999999</v>
          </cell>
        </row>
        <row r="7506">
          <cell r="A7506">
            <v>90625</v>
          </cell>
          <cell r="B7506" t="str">
            <v>PERFURATRIZ MANUAL, TORQUE MÁXIMO 83 N.M, POTÊNCIA 5 CV, COM DIÂMETRO MÁXIMO 4" - CHP DIURNO. AF_06/2015</v>
          </cell>
          <cell r="C7506" t="str">
            <v>CHP</v>
          </cell>
          <cell r="D7506">
            <v>5.05</v>
          </cell>
        </row>
        <row r="7507">
          <cell r="A7507">
            <v>90626</v>
          </cell>
          <cell r="B7507" t="str">
            <v>PERFURATRIZ MANUAL, TORQUE MÁXIMO 83 N.M, POTÊNCIA 5 CV, COM DIÂMETRO MÁXIMO 4" - CHI DIURNO. AF_06/2015</v>
          </cell>
          <cell r="C7507" t="str">
            <v>CHI</v>
          </cell>
          <cell r="D7507">
            <v>2.08</v>
          </cell>
        </row>
        <row r="7508">
          <cell r="A7508">
            <v>90627</v>
          </cell>
          <cell r="B7508" t="str">
            <v>PERFURATRIZ SOBRE ESTEIRA, TORQUE MÁXIMO 600 KGF, PESO MÉDIO 1000 KG, POTÊNCIA 20 HP, DIÂMETRO MÁXIMO 10" - DEPRECIAÇÃO. AF_06/2015</v>
          </cell>
          <cell r="C7508" t="str">
            <v>H</v>
          </cell>
          <cell r="D7508">
            <v>31.74</v>
          </cell>
        </row>
        <row r="7509">
          <cell r="A7509">
            <v>90628</v>
          </cell>
          <cell r="B7509" t="str">
            <v>PERFURATRIZ SOBRE ESTEIRA, TORQUE MÁXIMO 600 KGF, PESO MÉDIO 1000 KG, POTÊNCIA 20 HP, DIÂMETRO MÁXIMO 10" - JUROS. AF_06/2015</v>
          </cell>
          <cell r="C7509" t="str">
            <v>H</v>
          </cell>
          <cell r="D7509">
            <v>7.01</v>
          </cell>
        </row>
        <row r="7510">
          <cell r="A7510">
            <v>90629</v>
          </cell>
          <cell r="B7510" t="str">
            <v>PERFURATRIZ SOBRE ESTEIRA, TORQUE MÁXIMO 600 KGF, PESO MÉDIO 1000 KG, POTÊNCIA 20 HP, DIÂMETRO MÁXIMO 10" - MANUTENÇÃO. AF_06/2015</v>
          </cell>
          <cell r="C7510" t="str">
            <v>H</v>
          </cell>
          <cell r="D7510">
            <v>33.409999999999997</v>
          </cell>
        </row>
        <row r="7511">
          <cell r="A7511">
            <v>90630</v>
          </cell>
          <cell r="B7511" t="str">
            <v>PERFURATRIZ SOBRE ESTEIRA, TORQUE MÁXIMO 600 KGF, PESO MÉDIO 1000 KG, POTÊNCIA 20 HP, DIÂMETRO MÁXIMO 10" - MATERIAIS NA OPERAÇÃO. AF_06/201 5</v>
          </cell>
          <cell r="C7511" t="str">
            <v>H</v>
          </cell>
          <cell r="D7511">
            <v>4.7300000000000004</v>
          </cell>
        </row>
        <row r="7512">
          <cell r="A7512">
            <v>90631</v>
          </cell>
          <cell r="B7512" t="str">
            <v>PERFURATRIZ SOBRE ESTEIRA, TORQUE MÁXIMO 600 KGF, PESO MÉDIO 1000 KG, POTÊNCIA 20 HP, DIÂMETRO MÁXIMO 10" - CHP DIURNO. AF_06/2015</v>
          </cell>
          <cell r="C7512" t="str">
            <v>CHP</v>
          </cell>
          <cell r="D7512">
            <v>91.39</v>
          </cell>
        </row>
        <row r="7513">
          <cell r="A7513">
            <v>90632</v>
          </cell>
          <cell r="B7513" t="str">
            <v>PERFURATRIZ SOBRE ESTEIRA, TORQUE MÁXIMO 600 KGF, PESO MÉDIO 1000 KG, POTÊNCIA 20 HP, DIÂMETRO MÁXIMO 10" - CHI DIURNO. AF_06/2015</v>
          </cell>
          <cell r="C7513" t="str">
            <v>CHI</v>
          </cell>
          <cell r="D7513">
            <v>53.24</v>
          </cell>
        </row>
        <row r="7514">
          <cell r="A7514">
            <v>90633</v>
          </cell>
          <cell r="B7514" t="str">
            <v>MISTURADOR DUPLO HORIZONTAL DE ALTA TURBULÊNCIA, CAPACIDADE / VOLUME 2 X 500 LITROS, MOTORES ELÉTRICOS MÍNIMO 5 CV CADA, PARA NATA CIMENTO, ARGAMASSA E OUTROS - DEPRECIAÇÃO. AF_06/2015</v>
          </cell>
          <cell r="C7514" t="str">
            <v>H</v>
          </cell>
          <cell r="D7514">
            <v>2.92</v>
          </cell>
        </row>
        <row r="7515">
          <cell r="A7515">
            <v>90634</v>
          </cell>
          <cell r="B7515" t="str">
            <v>MISTURADOR DUPLO HORIZONTAL DE ALTA TURBULÊNCIA, CAPACIDADE / VOLUME 2 X 500 LITROS, MOTORES ELÉTRICOS MÍNIMO 5 CV CADA, PARA NATA CIMENTO, ARGAMASSA E OUTROS - JUROS. AF_06/2015</v>
          </cell>
          <cell r="C7515" t="str">
            <v>H</v>
          </cell>
          <cell r="D7515">
            <v>0.68</v>
          </cell>
        </row>
        <row r="7516">
          <cell r="A7516">
            <v>90635</v>
          </cell>
          <cell r="B7516" t="str">
            <v>MISTURADOR DUPLO HORIZONTAL DE ALTA TURBULÊNCIA, CAPACIDADE / VOLUME 2 X 500 LITROS, MOTORES ELÉTRICOS MÍNIMO 5 CV CADA, PARA NATA CIMENTO, ARGAMASSA E OUTROS - MANUTENÇÃO. AF_06/2015</v>
          </cell>
          <cell r="C7516" t="str">
            <v>H</v>
          </cell>
          <cell r="D7516">
            <v>2.4300000000000002</v>
          </cell>
        </row>
        <row r="7517">
          <cell r="A7517">
            <v>90636</v>
          </cell>
          <cell r="B7517" t="str">
            <v>MISTURADOR DUPLO HORIZONTAL DE ALTA TURBULÊNCIA, CAPACIDADE / VOLUME 2 X 500 LITROS, MOTORES ELÉTRICOS MÍNIMO 5 CV CADA, PARA NATA CIMENTO, ARGAMASSA E OUTROS - MATERIAIS NA OPERAÇÃO. AF_06/2015</v>
          </cell>
          <cell r="C7517" t="str">
            <v>H</v>
          </cell>
          <cell r="D7517">
            <v>2.33</v>
          </cell>
        </row>
        <row r="7518">
          <cell r="A7518">
            <v>90637</v>
          </cell>
          <cell r="B7518" t="str">
            <v>MISTURADOR DUPLO HORIZONTAL DE ALTA TURBULÊNCIA, CAPACIDADE / VOLUME 2 X 500 LITROS, MOTORES ELÉTRICOS MÍNIMO 5 CV CADA, PARA NATA CIMENTO, ARGAMASSA E OUTROS - CHP DIURNO. AF_06/2015</v>
          </cell>
          <cell r="C7518" t="str">
            <v>CHP</v>
          </cell>
          <cell r="D7518">
            <v>8.3800000000000008</v>
          </cell>
        </row>
        <row r="7519">
          <cell r="A7519">
            <v>90638</v>
          </cell>
          <cell r="B7519" t="str">
            <v>MISTURADOR DUPLO HORIZONTAL DE ALTA TURBULÊNCIA, CAPACIDADE / VOLUME 2 X 500 LITROS, MOTORES ELÉTRICOS MÍNIMO 5 CV CADA, PARA NATA CIMENTO, ARGAMASSA E OUTROS - CHI DIURNO. AF_06/2015</v>
          </cell>
          <cell r="C7519" t="str">
            <v>CHI</v>
          </cell>
          <cell r="D7519">
            <v>3.6</v>
          </cell>
        </row>
        <row r="7520">
          <cell r="A7520">
            <v>90639</v>
          </cell>
          <cell r="B7520" t="str">
            <v>BOMBA TRIPLEX, PARA INJEÇÃO DE NATA DE CIMENTO, VAZÃO MÁXIMA DE 100 LI TROS/MINUTO, PRESSÃO MÁXIMA DE 70 BAR - DEPRECIAÇÃO. AF_06/2015</v>
          </cell>
          <cell r="C7520" t="str">
            <v>H</v>
          </cell>
          <cell r="D7520">
            <v>4.83</v>
          </cell>
        </row>
        <row r="7521">
          <cell r="A7521">
            <v>90640</v>
          </cell>
          <cell r="B7521" t="str">
            <v>BOMBA TRIPLEX, PARA INJEÇÃO DE NATA DE CIMENTO, VAZÃO MÁXIMA DE 100 LI TROS/MINUTO, PRESSÃO MÁXIMA DE 70 BAR - JUROS. AF_06/2015</v>
          </cell>
          <cell r="C7521" t="str">
            <v>H</v>
          </cell>
          <cell r="D7521">
            <v>1.37</v>
          </cell>
        </row>
        <row r="7522">
          <cell r="A7522">
            <v>90641</v>
          </cell>
          <cell r="B7522" t="str">
            <v>BOMBA TRIPLEX, PARA INJEÇÃO DE NATA DE CIMENTO, VAZÃO MÁXIMA DE 100 LI TROS/MINUTO, PRESSÃO MÁXIMA DE 70 BAR - MANUTENÇÃO. AF_06/2015</v>
          </cell>
          <cell r="C7522" t="str">
            <v>H</v>
          </cell>
          <cell r="D7522">
            <v>3.18</v>
          </cell>
        </row>
        <row r="7523">
          <cell r="A7523">
            <v>90642</v>
          </cell>
          <cell r="B7523" t="str">
            <v>BOMBA TRIPLEX, PARA INJEÇÃO DE NATA DE CIMENTO, VAZÃO MÁXIMA DE 100 LI TROS/MINUTO, PRESSÃO MÁXIMA DE 70 BAR - MATERIAIS NA OPERAÇÃO. AF_06/2 015</v>
          </cell>
          <cell r="C7523" t="str">
            <v>H</v>
          </cell>
          <cell r="D7523">
            <v>5.54</v>
          </cell>
        </row>
        <row r="7524">
          <cell r="A7524">
            <v>90643</v>
          </cell>
          <cell r="B7524" t="str">
            <v>BOMBA TRIPLEX, PARA INJEÇÃO DE NATA DE CIMENTO, VAZÃO MÁXIMA DE 100 LI TROS/MINUTO, PRESSÃO MÁXIMA DE 70 BAR - CHP DIURNO. AF_06/2015</v>
          </cell>
          <cell r="C7524" t="str">
            <v>CHP</v>
          </cell>
          <cell r="D7524">
            <v>14.93</v>
          </cell>
        </row>
        <row r="7525">
          <cell r="A7525">
            <v>90644</v>
          </cell>
          <cell r="B7525" t="str">
            <v>BOMBA TRIPLEX, PARA INJEÇÃO DE NATA DE CIMENTO, VAZÃO MÁXIMA DE 100 LI TROS/MINUTO, PRESSÃO MÁXIMA DE 70 BAR - CHI DIURNO. AF_06/2015</v>
          </cell>
          <cell r="C7525" t="str">
            <v>CHI</v>
          </cell>
          <cell r="D7525">
            <v>6.21</v>
          </cell>
        </row>
        <row r="7526">
          <cell r="A7526">
            <v>90646</v>
          </cell>
          <cell r="B7526" t="str">
            <v>BOMBA CENTRÍFUGA MONOESTÁGIO COM MOTOR ELÉTRICO MONOFÁSICO, POTÊNCIA 1 5 HP, DIÂMETRO DO ROTOR 173 MM, HM/Q = 30 MCA / 90 M3/H A 45 MCA / 55 M3/H - DEPRECIAÇÃO. AF_06/2015</v>
          </cell>
          <cell r="C7526" t="str">
            <v>H</v>
          </cell>
          <cell r="D7526">
            <v>0.49</v>
          </cell>
        </row>
        <row r="7527">
          <cell r="A7527">
            <v>90647</v>
          </cell>
          <cell r="B7527" t="str">
            <v>BOMBA CENTRÍFUGA MONOESTÁGIO COM MOTOR ELÉTRICO MONOFÁSICO, POTÊNCIA 1 5 HP, DIÂMETRO DO ROTOR 173 MM, HM/Q = 30 MCA / 90 M3/H A 45 MCA / 55 M3/H - JUROS. AF_06/2015</v>
          </cell>
          <cell r="C7527" t="str">
            <v>H</v>
          </cell>
          <cell r="D7527">
            <v>0.13</v>
          </cell>
        </row>
        <row r="7528">
          <cell r="A7528">
            <v>90648</v>
          </cell>
          <cell r="B7528" t="str">
            <v>BOMBA CENTRÍFUGA MONOESTÁGIO COM MOTOR ELÉTRICO MONOFÁSICO, POTÊNCIA 1 5 HP, DIÂMETRO DO ROTOR 173 MM, HM/Q = 30 MCA / 90 M3/H A 45 MCA / 55 M3/H - MANUTENÇÃO. AF_06/2015</v>
          </cell>
          <cell r="C7528" t="str">
            <v>H</v>
          </cell>
          <cell r="D7528">
            <v>0.32</v>
          </cell>
        </row>
        <row r="7529">
          <cell r="A7529">
            <v>90649</v>
          </cell>
          <cell r="B7529" t="str">
            <v>BOMBA CENTRÍFUGA MONOESTÁGIO COM MOTOR ELÉTRICO MONOFÁSICO, POTÊNCIA 1 5 HP, DIÂMETRO DO ROTOR 173 MM, HM/Q = 30 MCA / 90 M3/H A 45 MCA / 55 M3/H - MATERIAIS NA OPERAÇÃO. AF_06/2015</v>
          </cell>
          <cell r="C7529" t="str">
            <v>H</v>
          </cell>
          <cell r="D7529">
            <v>4.37</v>
          </cell>
        </row>
        <row r="7530">
          <cell r="A7530">
            <v>90650</v>
          </cell>
          <cell r="B7530" t="str">
            <v>BOMBA CENTRÍFUGA MONOESTÁGIO COM MOTOR ELÉTRICO MONOFÁSICO, POTÊNCIA 1 5 HP, DIÂMETRO DO ROTOR 173 MM, HM/Q = 30 MCA / 90 M3/H A 45 MCA / 55 M3/H - CHP DIURNO. AF_06/2015</v>
          </cell>
          <cell r="C7530" t="str">
            <v>CHP</v>
          </cell>
          <cell r="D7530">
            <v>5.33</v>
          </cell>
        </row>
        <row r="7531">
          <cell r="A7531">
            <v>90651</v>
          </cell>
          <cell r="B7531" t="str">
            <v>BOMBA CENTRÍFUGA MONOESTÁGIO COM MOTOR ELÉTRICO MONOFÁSICO, POTÊNCIA 1 5 HP, DIÂMETRO DO ROTOR 173 MM, HM/Q = 30 MCA / 90 M3/H A 45 MCA / 55 M3/H - CHI DIURNO. AF_06/2015</v>
          </cell>
          <cell r="C7531" t="str">
            <v>CHI</v>
          </cell>
          <cell r="D7531">
            <v>0.63</v>
          </cell>
        </row>
        <row r="7532">
          <cell r="A7532">
            <v>90652</v>
          </cell>
          <cell r="B7532" t="str">
            <v>BOMBA DE PROJEÇÃO DE CONCRETO SECO, POTÊNCIA 10 CV, VAZÃO 3 M3/H - DEP RECIAÇÃO. AF_06/2015</v>
          </cell>
          <cell r="C7532" t="str">
            <v>H</v>
          </cell>
          <cell r="D7532">
            <v>3.14</v>
          </cell>
        </row>
        <row r="7533">
          <cell r="A7533">
            <v>90653</v>
          </cell>
          <cell r="B7533" t="str">
            <v>BOMBA DE PROJEÇÃO DE CONCRETO SECO, POTÊNCIA 10 CV, VAZÃO 3 M3/H - JUR OS. AF_06/2015</v>
          </cell>
          <cell r="C7533" t="str">
            <v>H</v>
          </cell>
          <cell r="D7533">
            <v>0.89</v>
          </cell>
        </row>
        <row r="7534">
          <cell r="A7534">
            <v>90654</v>
          </cell>
          <cell r="B7534" t="str">
            <v>BOMBA DE PROJEÇÃO DE CONCRETO SECO, POTÊNCIA 10 CV, VAZÃO 3 M3/H - MAN UTENÇÃO. AF_06/2015</v>
          </cell>
          <cell r="C7534" t="str">
            <v>H</v>
          </cell>
          <cell r="D7534">
            <v>2.0699999999999998</v>
          </cell>
        </row>
        <row r="7535">
          <cell r="A7535">
            <v>90655</v>
          </cell>
          <cell r="B7535" t="str">
            <v>BOMBA DE PROJEÇÃO DE CONCRETO SECO, POTÊNCIA 10 CV, VAZÃO 3 M3/H - MAT ERIAIS NA OPERAÇÃO. AF_06/2015</v>
          </cell>
          <cell r="C7535" t="str">
            <v>H</v>
          </cell>
          <cell r="D7535">
            <v>2.87</v>
          </cell>
        </row>
        <row r="7536">
          <cell r="A7536">
            <v>90656</v>
          </cell>
          <cell r="B7536" t="str">
            <v>BOMBA DE PROJEÇÃO DE CONCRETO SECO, POTÊNCIA 10 CV, VAZÃO 3 M3/H - CHP DIURNO. AF_06/2015</v>
          </cell>
          <cell r="C7536" t="str">
            <v>CHP</v>
          </cell>
          <cell r="D7536">
            <v>8.99</v>
          </cell>
        </row>
        <row r="7537">
          <cell r="A7537">
            <v>90657</v>
          </cell>
          <cell r="B7537" t="str">
            <v>BOMBA DE PROJEÇÃO DE CONCRETO SECO, POTÊNCIA 10 CV, VAZÃO 3 M3/H - CHI DIURNO. AF_06/2015</v>
          </cell>
          <cell r="C7537" t="str">
            <v>CHI</v>
          </cell>
          <cell r="D7537">
            <v>4.04</v>
          </cell>
        </row>
        <row r="7538">
          <cell r="A7538">
            <v>90658</v>
          </cell>
          <cell r="B7538" t="str">
            <v>BOMBA DE PROJEÇÃO DE CONCRETO SECO, POTÊNCIA 10 CV, VAZÃO 6 M3/H - DEP RECIAÇÃO. AF_06/2015</v>
          </cell>
          <cell r="C7538" t="str">
            <v>H</v>
          </cell>
          <cell r="D7538">
            <v>3.37</v>
          </cell>
        </row>
        <row r="7539">
          <cell r="A7539">
            <v>90659</v>
          </cell>
          <cell r="B7539" t="str">
            <v>BOMBA DE PROJEÇÃO DE CONCRETO SECO, POTÊNCIA 10 CV, VAZÃO 6 M3/H - JUR OS. AF_06/2015</v>
          </cell>
          <cell r="C7539" t="str">
            <v>H</v>
          </cell>
          <cell r="D7539">
            <v>0.95</v>
          </cell>
        </row>
        <row r="7540">
          <cell r="A7540">
            <v>90660</v>
          </cell>
          <cell r="B7540" t="str">
            <v>BOMBA DE PROJEÇÃO DE CONCRETO SECO, POTÊNCIA 10 CV, VAZÃO 6 M3/H - MAN UTENÇÃO. AF_06/2015</v>
          </cell>
          <cell r="C7540" t="str">
            <v>H</v>
          </cell>
          <cell r="D7540">
            <v>2.2200000000000002</v>
          </cell>
        </row>
        <row r="7541">
          <cell r="A7541">
            <v>90661</v>
          </cell>
          <cell r="B7541" t="str">
            <v>BOMBA DE PROJEÇÃO DE CONCRETO SECO, POTÊNCIA 10 CV, VAZÃO 6 M3/H - MAT ERIAIS NA OPERAÇÃO. AF_06/2015</v>
          </cell>
          <cell r="C7541" t="str">
            <v>H</v>
          </cell>
          <cell r="D7541">
            <v>2.87</v>
          </cell>
        </row>
        <row r="7542">
          <cell r="A7542">
            <v>90662</v>
          </cell>
          <cell r="B7542" t="str">
            <v>BOMBA DE PROJEÇÃO DE CONCRETO SECO, POTÊNCIA 10 CV, VAZÃO 6 M3/H - CHP DIURNO. AF_06/2015</v>
          </cell>
          <cell r="C7542" t="str">
            <v>CHP</v>
          </cell>
          <cell r="D7542">
            <v>9.43</v>
          </cell>
        </row>
        <row r="7543">
          <cell r="A7543">
            <v>90663</v>
          </cell>
          <cell r="B7543" t="str">
            <v>BOMBA DE PROJEÇÃO DE CONCRETO SECO, POTÊNCIA 10 CV, VAZÃO 6 M3/H - CHI DIURNO. AF_06/2015</v>
          </cell>
          <cell r="C7543" t="str">
            <v>CHI</v>
          </cell>
          <cell r="D7543">
            <v>4.33</v>
          </cell>
        </row>
        <row r="7544">
          <cell r="A7544">
            <v>90664</v>
          </cell>
          <cell r="B7544" t="str">
            <v>PROJETOR PNEUMÁTICO DE ARGAMASSA PARA CHAPISCO E REBOCO COM RECIPIENTE ACOPLADO, TIPO CANEQUINHA, COM COMPRESSOR DE AR REBOCÁVEL VAZÃO 89 PC M E MOTOR DIESEL DE 20 CV - DEPRECIAÇÃO. AF_06/2015</v>
          </cell>
          <cell r="C7544" t="str">
            <v>H</v>
          </cell>
          <cell r="D7544">
            <v>3.26</v>
          </cell>
        </row>
        <row r="7545">
          <cell r="A7545">
            <v>90665</v>
          </cell>
          <cell r="B7545" t="str">
            <v>PROJETOR PNEUMÁTICO DE ARGAMASSA PARA CHAPISCO E REBOCO COM RECIPIENTE ACOPLADO, TIPO CANEQUINHA, COM COMPRESSOR DE AR REBOCÁVEL VAZÃO 89 PC M E MOTOR DIESEL DE 20 CV - JUROS. AF_06/2015</v>
          </cell>
          <cell r="C7545" t="str">
            <v>H</v>
          </cell>
          <cell r="D7545">
            <v>0.76</v>
          </cell>
        </row>
        <row r="7546">
          <cell r="A7546">
            <v>90666</v>
          </cell>
          <cell r="B7546" t="str">
            <v>PROJETOR PNEUMÁTICO DE ARGAMASSA PARA CHAPISCO E REBOCO COM RECIPIENTE ACOPLADO, TIPO CANEQUINHA, COM COMPRESSOR DE AR REBOCÁVEL VAZÃO 89 PC M E MOTOR DIESEL DE 20 CV - MANUTENÇÃO. AF_06/2015</v>
          </cell>
          <cell r="C7546" t="str">
            <v>H</v>
          </cell>
          <cell r="D7546">
            <v>2.71</v>
          </cell>
        </row>
        <row r="7547">
          <cell r="A7547">
            <v>90667</v>
          </cell>
          <cell r="B7547" t="str">
            <v>PROJETOR PNEUMÁTICO DE ARGAMASSA PARA CHAPISCO E REBOCO COM RECIPIENTE ACOPLADO, TIPO CANEQUINHA, COM COMPRESSOR DE AR REBOCÁVEL VAZÃO 89 PC M E MOTOR DIESEL DE 20 CV - MATERIAIS NA OPERAÇÃO. AF_06/2015</v>
          </cell>
          <cell r="C7547" t="str">
            <v>H</v>
          </cell>
          <cell r="D7547">
            <v>42.78</v>
          </cell>
        </row>
        <row r="7548">
          <cell r="A7548">
            <v>90668</v>
          </cell>
          <cell r="B7548" t="str">
            <v>PROJETOR PNEUMÁTICO DE ARGAMASSA PARA CHAPISCO E REBOCO COM RECIPIENTE ACOPLADO, TIPO CANEQUINHA, COM COMPRESSOR DE AR REBOCÁVEL VAZÃO 89 PC M E MOTOR DIESEL DE 20 CV - CHP DIURNO. AF_06/2015</v>
          </cell>
          <cell r="C7548" t="str">
            <v>CHP</v>
          </cell>
          <cell r="D7548">
            <v>49.52</v>
          </cell>
        </row>
        <row r="7549">
          <cell r="A7549">
            <v>90669</v>
          </cell>
          <cell r="B7549" t="str">
            <v>PROJETOR PNEUMÁTICO DE ARGAMASSA PARA CHAPISCO E REBOCO COM RECIPIENTE ACOPLADO, TIPO CANEQUINHA, COM COMPRESSOR DE AR REBOCÁVEL VAZÃO 89 PC M E MOTOR DIESEL DE 20 CV - CHI DIURNO. AF_06/2015</v>
          </cell>
          <cell r="C7549" t="str">
            <v>CHI</v>
          </cell>
          <cell r="D7549">
            <v>4.0199999999999996</v>
          </cell>
        </row>
        <row r="7550">
          <cell r="A7550">
            <v>90670</v>
          </cell>
          <cell r="B7550" t="str">
            <v>PERFURATRIZ COM TORRE METÁLICA PARA EXECUÇÃO DE ESTACA HÉLICE CONTÍNUA , PROFUNDIDADE MÁXIMA DE 30 M, DIÂMETRO MÁXIMO DE 800 MM, POTÊNCIA INS TALADA DE 268 HP, MESA ROTATIVA COM TORQUE MÁXIMO DE 170 KNM - DEPRECI AÇÃO. AF_06/2015</v>
          </cell>
          <cell r="C7550" t="str">
            <v>H</v>
          </cell>
          <cell r="D7550">
            <v>145.68</v>
          </cell>
        </row>
        <row r="7551">
          <cell r="A7551">
            <v>90671</v>
          </cell>
          <cell r="B7551" t="str">
            <v>PERFURATRIZ COM TORRE METÁLICA PARA EXECUÇÃO DE ESTACA HÉLICE CONTÍNUA , PROFUNDIDADE MÁXIMA DE 30 M, DIÂMETRO MÁXIMO DE 800 MM, POTÊNCIA INS TALADA DE 268 HP, MESA ROTATIVA COM TORQUE MÁXIMO DE 170 KNM - JUROS. AF_06/2015</v>
          </cell>
          <cell r="C7551" t="str">
            <v>H</v>
          </cell>
          <cell r="D7551">
            <v>32.19</v>
          </cell>
        </row>
        <row r="7552">
          <cell r="A7552">
            <v>90672</v>
          </cell>
          <cell r="B7552" t="str">
            <v>PERFURATRIZ COM TORRE METÁLICA PARA EXECUÇÃO DE ESTACA HÉLICE CONTÍNUA , PROFUNDIDADE MÁXIMA DE 30 M, DIÂMETRO MÁXIMO DE 800 MM, POTÊNCIA INS TALADA DE 268 HP, MESA ROTATIVA COM TORQUE MÁXIMO DE 170 KNM - MANUTEN ÇÃO. AF_06/2015</v>
          </cell>
          <cell r="C7552" t="str">
            <v>H</v>
          </cell>
          <cell r="D7552">
            <v>153.33000000000001</v>
          </cell>
        </row>
        <row r="7553">
          <cell r="A7553">
            <v>90673</v>
          </cell>
          <cell r="B7553" t="str">
            <v>PERFURATRIZ COM TORRE METÁLICA PARA EXECUÇÃO DE ESTACA HÉLICE CONTÍNUA , PROFUNDIDADE MÁXIMA DE 30 M, DIÂMETRO MÁXIMO DE 800 MM, POTÊNCIA INS TALADA DE 268 HP, MESA ROTATIVA COM TORQUE MÁXIMO DE 170 KNM - MATERIA IS NA OPERAÇÃO. AF_06/2015</v>
          </cell>
          <cell r="C7553" t="str">
            <v>H</v>
          </cell>
          <cell r="D7553">
            <v>136.76</v>
          </cell>
        </row>
        <row r="7554">
          <cell r="A7554">
            <v>90674</v>
          </cell>
          <cell r="B7554" t="str">
            <v>PERFURATRIZ COM TORRE METÁLICA PARA EXECUÇÃO DE ESTACA HÉLICE CONTÍNUA , PROFUNDIDADE MÁXIMA DE 30 M, DIÂMETRO MÁXIMO DE 800 MM, POTÊNCIA INS TALADA DE 268 HP, MESA ROTATIVA COM TORQUE MÁXIMO DE 170 KNM - CHP DIU RNO. AF_06/2015</v>
          </cell>
          <cell r="C7554" t="str">
            <v>CHP</v>
          </cell>
          <cell r="D7554">
            <v>482.46</v>
          </cell>
        </row>
        <row r="7555">
          <cell r="A7555">
            <v>90675</v>
          </cell>
          <cell r="B7555" t="str">
            <v>PERFURATRIZ COM TORRE METÁLICA PARA EXECUÇÃO DE ESTACA HÉLICE CONTÍNUA , PROFUNDIDADE MÁXIMA DE 30 M, DIÂMETRO MÁXIMO DE 800 MM, POTÊNCIA INS TALADA DE 268 HP, MESA ROTATIVA COM TORQUE MÁXIMO DE 170 KNM - CHI DIU RNO. AF_06/2015</v>
          </cell>
          <cell r="C7555" t="str">
            <v>CHI</v>
          </cell>
          <cell r="D7555">
            <v>192.36</v>
          </cell>
        </row>
        <row r="7556">
          <cell r="A7556">
            <v>90676</v>
          </cell>
          <cell r="B7556" t="str">
            <v>PERFURATRIZ HIDRÁULICA SOBRE CAMINHÃO COM TRADO CURTO ACOPLADO, PROFUN DIDADE MÁXIMA DE 20 M, DIÂMETRO MÁXIMO DE 1500 MM, POTÊNCIA INSTALADA DE 137 HP, MESA ROTATIVA COM TORQUE MÁXIMO DE 30 KNM - DEPRECIAÇÃO. AF _06/2015</v>
          </cell>
          <cell r="C7556" t="str">
            <v>H</v>
          </cell>
          <cell r="D7556">
            <v>70.73</v>
          </cell>
        </row>
        <row r="7557">
          <cell r="A7557">
            <v>90677</v>
          </cell>
          <cell r="B7557" t="str">
            <v>PERFURATRIZ HIDRÁULICA SOBRE CAMINHÃO COM TRADO CURTO ACOPLADO, PROFUN DIDADE MÁXIMA DE 20 M, DIÂMETRO MÁXIMO DE 1500 MM, POTÊNCIA INSTALADA DE 137 HP, MESA ROTATIVA COM TORQUE MÁXIMO DE 30 KNM - JUROS. AF_06/20 15</v>
          </cell>
          <cell r="C7557" t="str">
            <v>H</v>
          </cell>
          <cell r="D7557">
            <v>15.63</v>
          </cell>
        </row>
        <row r="7558">
          <cell r="A7558">
            <v>90678</v>
          </cell>
          <cell r="B7558" t="str">
            <v>PERFURATRIZ HIDRÁULICA SOBRE CAMINHÃO COM TRADO CURTO ACOPLADO, PROFUN DIDADE MÁXIMA DE 20 M, DIÂMETRO MÁXIMO DE 1500 MM, POTÊNCIA INSTALADA DE 137 HP, MESA ROTATIVA COM TORQUE MÁXIMO DE 30 KNM - MANUTENÇÃO. AF_ 06/2015</v>
          </cell>
          <cell r="C7558" t="str">
            <v>H</v>
          </cell>
          <cell r="D7558">
            <v>74.44</v>
          </cell>
        </row>
        <row r="7559">
          <cell r="A7559">
            <v>90679</v>
          </cell>
          <cell r="B7559" t="str">
            <v>PERFURATRIZ HIDRÁULICA SOBRE CAMINHÃO COM TRADO CURTO ACOPLADO, PROFUN DIDADE MÁXIMA DE 20 M, DIÂMETRO MÁXIMO DE 1500 MM, POTÊNCIA INSTALADA DE 137 HP, MESA ROTATIVA COM TORQUE MÁXIMO DE 30 KNM - MATERIAIS NA OP ERAÇÃO. AF_06/2015</v>
          </cell>
          <cell r="C7559" t="str">
            <v>H</v>
          </cell>
          <cell r="D7559">
            <v>69.900000000000006</v>
          </cell>
        </row>
        <row r="7560">
          <cell r="A7560">
            <v>90680</v>
          </cell>
          <cell r="B7560" t="str">
            <v>PERFURATRIZ HIDRÁULICA SOBRE CAMINHÃO COM TRADO CURTO ACOPLADO, PROFUN DIDADE MÁXIMA DE 20 M, DIÂMETRO MÁXIMO DE 1500 MM, POTÊNCIA INSTALADA DE 137 HP, MESA ROTATIVA COM TORQUE MÁXIMO DE 30 KNM - CHP DIURNO. AF_ 06/2015</v>
          </cell>
          <cell r="C7560" t="str">
            <v>CHP</v>
          </cell>
          <cell r="D7560">
            <v>248.42</v>
          </cell>
        </row>
        <row r="7561">
          <cell r="A7561">
            <v>90681</v>
          </cell>
          <cell r="B7561" t="str">
            <v>PERFURATRIZ HIDRÁULICA SOBRE CAMINHÃO COM TRADO CURTO ACOPLADO, PROFUN DIDADE MÁXIMA DE 20 M, DIÂMETRO MÁXIMO DE 1500 MM, POTÊNCIA INSTALADA DE 137 HP, MESA ROTATIVA COM TORQUE MÁXIMO DE 30 KNM - CHI DIURNO. AF_ 06/2015</v>
          </cell>
          <cell r="C7561" t="str">
            <v>CHI</v>
          </cell>
          <cell r="D7561">
            <v>104.07</v>
          </cell>
        </row>
        <row r="7562">
          <cell r="A7562">
            <v>90682</v>
          </cell>
          <cell r="B7562" t="str">
            <v>MANIPULADOR TELESCÓPICO, POTÊNCIA DE 85 HP, CAPACIDADE DE CARGA DE 3.5 00 KG, ALTURA MÁXIMA DE ELEVAÇÃO DE 12,3 M - DEPRECIAÇÃO. AF_06/2015</v>
          </cell>
          <cell r="C7562" t="str">
            <v>H</v>
          </cell>
          <cell r="D7562">
            <v>24.22</v>
          </cell>
        </row>
        <row r="7563">
          <cell r="A7563">
            <v>90683</v>
          </cell>
          <cell r="B7563" t="str">
            <v>MANIPULADOR TELESCÓPICO, POTÊNCIA DE 85 HP, CAPACIDADE DE CARGA DE 3.5 00 KG, ALTURA MÁXIMA DE ELEVAÇÃO DE 12,3 M - JUROS. AF_06/2015</v>
          </cell>
          <cell r="C7563" t="str">
            <v>H</v>
          </cell>
          <cell r="D7563">
            <v>5.45</v>
          </cell>
        </row>
        <row r="7564">
          <cell r="A7564">
            <v>90684</v>
          </cell>
          <cell r="B7564" t="str">
            <v>MANIPULADOR TELESCÓPICO, POTÊNCIA DE 85 HP, CAPACIDADE DE CARGA DE 3.5 00 KG, ALTURA MÁXIMA DE ELEVAÇÃO DE 12,3 M - MANUTENÇÃO. AF_06/2015</v>
          </cell>
          <cell r="C7564" t="str">
            <v>H</v>
          </cell>
          <cell r="D7564">
            <v>26.49</v>
          </cell>
        </row>
        <row r="7565">
          <cell r="A7565">
            <v>90685</v>
          </cell>
          <cell r="B7565" t="str">
            <v>MANIPULADOR TELESCÓPICO, POTÊNCIA DE 85 HP, CAPACIDADE DE CARGA DE 3.5 00 KG, ALTURA MÁXIMA DE ELEVAÇÃO DE 12,3 M - MATERIAIS NA OPERAÇÃO. AF _06/2015</v>
          </cell>
          <cell r="C7565" t="str">
            <v>H</v>
          </cell>
          <cell r="D7565">
            <v>43.36</v>
          </cell>
        </row>
        <row r="7566">
          <cell r="A7566">
            <v>90686</v>
          </cell>
          <cell r="B7566" t="str">
            <v>MANIPULADOR TELESCÓPICO, POTÊNCIA DE 85 HP, CAPACIDADE DE CARGA DE 3.5 00 KG, ALTURA MÁXIMA DE ELEVAÇÃO DE 12,3 M - CHP DIURNO. AF_06/2015</v>
          </cell>
          <cell r="C7566" t="str">
            <v>CHP</v>
          </cell>
          <cell r="D7566">
            <v>115.23</v>
          </cell>
        </row>
        <row r="7567">
          <cell r="A7567">
            <v>90687</v>
          </cell>
          <cell r="B7567" t="str">
            <v>MANIPULADOR TELESCÓPICO, POTÊNCIA DE 85 HP, CAPACIDADE DE CARGA DE 3.5 00 KG, ALTURA MÁXIMA DE ELEVAÇÃO DE 12,3 M - CHI DIURNO. AF_06/2015</v>
          </cell>
          <cell r="C7567" t="str">
            <v>CHI</v>
          </cell>
          <cell r="D7567">
            <v>45.37</v>
          </cell>
        </row>
        <row r="7568">
          <cell r="A7568">
            <v>90688</v>
          </cell>
          <cell r="B7568" t="str">
            <v>MINICARREGADEIRA SOBRE RODAS, POTÊNCIA LÍQUIDA DE 47 HP, CAPACIDADE NO MINAL DE OPERAÇÃO DE 646 KG - DEPRECIAÇÃO. AF_06/2015</v>
          </cell>
          <cell r="C7568" t="str">
            <v>H</v>
          </cell>
          <cell r="D7568">
            <v>8.32</v>
          </cell>
        </row>
        <row r="7569">
          <cell r="A7569">
            <v>90689</v>
          </cell>
          <cell r="B7569" t="str">
            <v>MINICARREGADEIRA SOBRE RODAS, POTÊNCIA LÍQUIDA DE 47 HP, CAPACIDADE NO MINAL DE OPERAÇÃO DE 646 KG - JUROS. AF_06/2015</v>
          </cell>
          <cell r="C7569" t="str">
            <v>H</v>
          </cell>
          <cell r="D7569">
            <v>1.87</v>
          </cell>
        </row>
        <row r="7570">
          <cell r="A7570">
            <v>90690</v>
          </cell>
          <cell r="B7570" t="str">
            <v>MINICARREGADEIRA SOBRE RODAS, POTÊNCIA LÍQUIDA DE 47 HP, CAPACIDADE NO MINAL DE OPERAÇÃO DE 646 KG - MANUTENÇÃO. AF_06/2015</v>
          </cell>
          <cell r="C7570" t="str">
            <v>H</v>
          </cell>
          <cell r="D7570">
            <v>9.1</v>
          </cell>
        </row>
        <row r="7571">
          <cell r="A7571">
            <v>90691</v>
          </cell>
          <cell r="B7571" t="str">
            <v>MINICARREGADEIRA SOBRE RODAS, POTÊNCIA LÍQUIDA DE 47 HP, CAPACIDADE NO MINAL DE OPERAÇÃO DE 646 KG - MATERIAIS NA OPERAÇÃO. AF_06/2015</v>
          </cell>
          <cell r="C7571" t="str">
            <v>H</v>
          </cell>
          <cell r="D7571">
            <v>23.97</v>
          </cell>
        </row>
        <row r="7572">
          <cell r="A7572">
            <v>90692</v>
          </cell>
          <cell r="B7572" t="str">
            <v>MINICARREGADEIRA SOBRE RODAS, POTÊNCIA LÍQUIDA DE 47 HP, CAPACIDADE NO MINAL DE OPERAÇÃO DE 646 KG - CHP DIURNO. AF_06/2015</v>
          </cell>
          <cell r="C7572" t="str">
            <v>CHP</v>
          </cell>
          <cell r="D7572">
            <v>58.96</v>
          </cell>
        </row>
        <row r="7573">
          <cell r="A7573">
            <v>90693</v>
          </cell>
          <cell r="B7573" t="str">
            <v>MINICARREGADEIRA SOBRE RODAS, POTÊNCIA LÍQUIDA DE 47 HP, CAPACIDADE NO MINAL DE OPERAÇÃO DE 646 KG - CHI DIURNO. AF_06/2015</v>
          </cell>
          <cell r="C7573" t="str">
            <v>CHI</v>
          </cell>
          <cell r="D7573">
            <v>25.89</v>
          </cell>
        </row>
        <row r="7574">
          <cell r="A7574">
            <v>90694</v>
          </cell>
          <cell r="B7574" t="str">
            <v>TUBO DE PVC PARA REDE COLETORA DE ESGOTO DE PAREDE MACIÇA, DN 100 MM, JUNTA ELÁSTICA, INSTALADO EM LOCAL COM NÍVEL BAIXO DE INTERFERÊNCIAS - FORNECIMENTO E ASSENTAMENTO. AF_06/2015</v>
          </cell>
          <cell r="C7574" t="str">
            <v>M</v>
          </cell>
          <cell r="D7574">
            <v>15.87</v>
          </cell>
        </row>
        <row r="7575">
          <cell r="A7575">
            <v>90695</v>
          </cell>
          <cell r="B7575" t="str">
            <v>TUBO DE PVC PARA REDE COLETORA DE ESGOTO DE PAREDE MACIÇA, DN 150 MM, JUNTA ELÁSTICA, INSTALADO EM LOCAL COM NÍVEL BAIXO DE INTERFERÊNCIAS - FORNECIMENTO E ASSENTAMENTO. AF_06/2015</v>
          </cell>
          <cell r="C7575" t="str">
            <v>M</v>
          </cell>
          <cell r="D7575">
            <v>31.15</v>
          </cell>
        </row>
        <row r="7576">
          <cell r="A7576">
            <v>90696</v>
          </cell>
          <cell r="B7576" t="str">
            <v>TUBO DE PVC PARA REDE COLETORA DE ESGOTO DE PAREDE MACIÇA, DN 200 MM, JUNTA ELÁSTICA, INSTALADO EM LOCAL COM NÍVEL BAIXO DE INTERFERÊNCIAS - FORNECIMENTO E ASSENTAMENTO. AF_06/2015</v>
          </cell>
          <cell r="C7576" t="str">
            <v>M</v>
          </cell>
          <cell r="D7576">
            <v>50.4</v>
          </cell>
        </row>
        <row r="7577">
          <cell r="A7577">
            <v>90697</v>
          </cell>
          <cell r="B7577" t="str">
            <v>TUBO DE PVC PARA REDE COLETORA DE ESGOTO DE PAREDE MACIÇA, DN 250 MM, JUNTA ELÁSTICA, INSTALADO EM LOCAL COM NÍVEL BAIXO DE INTERFERÊNCIAS - FORNECIMENTO E ASSENTAMENTO. AF_06/2015</v>
          </cell>
          <cell r="C7577" t="str">
            <v>M</v>
          </cell>
          <cell r="D7577">
            <v>80.319999999999993</v>
          </cell>
        </row>
        <row r="7578">
          <cell r="A7578">
            <v>90698</v>
          </cell>
          <cell r="B7578" t="str">
            <v>TUBO DE PVC PARA REDE COLETORA DE ESGOTO DE PAREDE MACIÇA, DN 300 MM, JUNTA ELÁSTICA, INSTALADO EM LOCAL COM NÍVEL BAIXO DE INTERFERÊNCIAS - FORNECIMENTO E ASSENTAMENTO. AF_06/2015</v>
          </cell>
          <cell r="C7578" t="str">
            <v>M</v>
          </cell>
          <cell r="D7578">
            <v>128.85</v>
          </cell>
        </row>
        <row r="7579">
          <cell r="A7579">
            <v>90699</v>
          </cell>
          <cell r="B7579" t="str">
            <v>TUBO DE PVC PARA REDE COLETORA DE ESGOTO DE PAREDE MACIÇA, DN 350 MM, JUNTA ELÁSTICA, INSTALADO EM LOCAL COM NÍVEL BAIXO DE INTERFERÊNCIAS - FORNECIMENTO E ASSENTAMENTO. AF_06/2015</v>
          </cell>
          <cell r="C7579" t="str">
            <v>M</v>
          </cell>
          <cell r="D7579">
            <v>161.35</v>
          </cell>
        </row>
        <row r="7580">
          <cell r="A7580">
            <v>90700</v>
          </cell>
          <cell r="B7580" t="str">
            <v>TUBO DE PVC PARA REDE COLETORA DE ESGOTO DE PAREDE MACIÇA, DN 400 MM, JUNTA ELÁSTICA, INSTALADO EM LOCAL COM NÍVEL BAIXO DE INTERFERÊNCIAS - FORNECIMENTO E ASSENTAMENTO. AF_06/2015</v>
          </cell>
          <cell r="C7580" t="str">
            <v>M</v>
          </cell>
          <cell r="D7580">
            <v>215.21</v>
          </cell>
        </row>
        <row r="7581">
          <cell r="A7581">
            <v>90701</v>
          </cell>
          <cell r="B7581" t="str">
            <v>TUBO DE PVC CORRUGADO DE DUPLA PAREDE PARA REDE COLETORA DE ESGOTO, DN 150 MM, JUNTA ELÁSTICA, INSTALADO EM LOCAL COM NÍVEL BAIXO DE INTERFE RÊNCIAS - FORNECIMENTO E ASSENTAMENTO. AF_06/2015</v>
          </cell>
          <cell r="C7581" t="str">
            <v>M</v>
          </cell>
          <cell r="D7581">
            <v>36</v>
          </cell>
        </row>
        <row r="7582">
          <cell r="A7582">
            <v>90702</v>
          </cell>
          <cell r="B7582" t="str">
            <v>TUBO DE PVC CORRUGADO DE DUPLA PAREDE PARA REDE COLETORA DE ESGOTO, DN 200 MM, JUNTA ELÁSTICA, INSTALADO EM LOCAL COM NÍVEL BAIXO DE INTERFE RÊNCIAS - FORNECIMENTO E ASSENTAMENTO. AF_06/2015</v>
          </cell>
          <cell r="C7582" t="str">
            <v>M</v>
          </cell>
          <cell r="D7582">
            <v>53.95</v>
          </cell>
        </row>
        <row r="7583">
          <cell r="A7583">
            <v>90703</v>
          </cell>
          <cell r="B7583" t="str">
            <v>TUBO DE PVC CORRUGADO DE DUPLA PAREDE PARA REDE COLETORA DE ESGOTO, DN 250 MM, JUNTA ELÁSTICA, INSTALADO EM LOCAL COM NÍVEL BAIXO DE INTERFE RÊNCIAS - FORNECIMENTO E ASSENTAMENTO. AF_06/2015</v>
          </cell>
          <cell r="C7583" t="str">
            <v>M</v>
          </cell>
          <cell r="D7583">
            <v>88.37</v>
          </cell>
        </row>
        <row r="7584">
          <cell r="A7584">
            <v>90704</v>
          </cell>
          <cell r="B7584" t="str">
            <v>TUBO DE PVC CORRUGADO DE DUPLA PAREDE PARA REDE COLETORA DE ESGOTO, DN 300 MM, JUNTA ELÁSTICA, INSTALADO EM LOCAL COM NÍVEL BAIXO DE INTERFE RÊNCIAS - FORNECIMENTO E ASSENTAMENTO. AF_06/2015</v>
          </cell>
          <cell r="C7584" t="str">
            <v>M</v>
          </cell>
          <cell r="D7584">
            <v>137.63</v>
          </cell>
        </row>
        <row r="7585">
          <cell r="A7585">
            <v>90705</v>
          </cell>
          <cell r="B7585" t="str">
            <v>TUBO DE PVC CORRUGADO DE DUPLA PAREDE PARA REDE COLETORA DE ESGOTO, DN 350 MM, JUNTA ELÁSTICA, INSTALADO EM LOCAL COM NÍVEL BAIXO DE INTERFE RÊNCIAS - FORNECIMENTO E ASSENTAMENTO. AF_06/2015</v>
          </cell>
          <cell r="C7585" t="str">
            <v>M</v>
          </cell>
          <cell r="D7585">
            <v>201.26</v>
          </cell>
        </row>
        <row r="7586">
          <cell r="A7586">
            <v>90706</v>
          </cell>
          <cell r="B7586" t="str">
            <v>TUBO DE PVC CORRUGADO DE DUPLA PAREDE PARA REDE COLETORA DE ESGOTO, DN 400 MM, JUNTA ELÁSTICA, INSTALADO EM LOCAL COM NÍVEL BAIXO DE INTERFE RÊNCIAS - FORNECIMENTO E ASSENTAMENTO. AF_06/2015</v>
          </cell>
          <cell r="C7586" t="str">
            <v>M</v>
          </cell>
          <cell r="D7586">
            <v>245.23</v>
          </cell>
        </row>
        <row r="7587">
          <cell r="A7587">
            <v>90708</v>
          </cell>
          <cell r="B7587" t="str">
            <v>TUBO DE PEAD CORRUGADO DE DUPLA PAREDE PARA REDE COLETORA DE ESGOTO, D N 600 MM, JUNTA ELÁSTICA INTEGRADA, INSTALADO EM LOCAL COM NÍVEL BAIXO DE INTERFERÊNCIAS - FORNECIMENTO E ASSENTAMENTO. AF_06/2015</v>
          </cell>
          <cell r="C7587" t="str">
            <v>M</v>
          </cell>
          <cell r="D7587">
            <v>391.34</v>
          </cell>
        </row>
        <row r="7588">
          <cell r="A7588">
            <v>90709</v>
          </cell>
          <cell r="B7588" t="str">
            <v>TUBO DE PVC PARA REDE COLETORA DE ESGOTO DE PAREDE MACIÇA, DN 100 MM, JUNTA ELÁSTICA, INSTALADO EM LOCAL COM NÍVEL ALTO DE INTERFERÊNCIAS - FORNECIMENTO E ASSENTAMENTO. AF_06/2015</v>
          </cell>
          <cell r="C7588" t="str">
            <v>M</v>
          </cell>
          <cell r="D7588">
            <v>17.510000000000002</v>
          </cell>
        </row>
        <row r="7589">
          <cell r="A7589">
            <v>90710</v>
          </cell>
          <cell r="B7589" t="str">
            <v>TUBO DE PVC PARA REDE COLETORA DE ESGOTO DE PAREDE MACIÇA, DN 150 MM, JUNTA ELÁSTICA, INSTALADO EM LOCAL COM NÍVEL ALTO DE INTERFERÊNCIAS - FORNECIMENTO E ASSENTAMENTO. AF_06/2015</v>
          </cell>
          <cell r="C7589" t="str">
            <v>M</v>
          </cell>
          <cell r="D7589">
            <v>32.81</v>
          </cell>
        </row>
        <row r="7590">
          <cell r="A7590">
            <v>90711</v>
          </cell>
          <cell r="B7590" t="str">
            <v>TUBO DE PVC PARA REDE COLETORA DE ESGOTO DE PAREDE MACIÇA, DN 200 MM, JUNTA ELÁSTICA, INSTALADO EM LOCAL COM NÍVEL ALTO DE INTERFERÊNCIAS - FORNECIMENTO E ASSENTAMENTO. AF_06/2015</v>
          </cell>
          <cell r="C7590" t="str">
            <v>M</v>
          </cell>
          <cell r="D7590">
            <v>52.04</v>
          </cell>
        </row>
        <row r="7591">
          <cell r="A7591">
            <v>90712</v>
          </cell>
          <cell r="B7591" t="str">
            <v>TUBO DE PVC PARA REDE COLETORA DE ESGOTO DE PAREDE MACIÇA, DN 250 MM, JUNTA ELÁSTICA, INSTALADO EM LOCAL COM NÍVEL ALTO DE INTERFERÊNCIAS - FORNECIMENTO E ASSENTAMENTO. AF_06/2015</v>
          </cell>
          <cell r="C7591" t="str">
            <v>M</v>
          </cell>
          <cell r="D7591">
            <v>81.96</v>
          </cell>
        </row>
        <row r="7592">
          <cell r="A7592">
            <v>90713</v>
          </cell>
          <cell r="B7592" t="str">
            <v>TUBO DE PVC PARA REDE COLETORA DE ESGOTO DE PAREDE MACIÇA, DN 300 MM, JUNTA ELÁSTICA, INSTALADO EM LOCAL COM NÍVEL ALTO DE INTERFERÊNCIAS - FORNECIMENTO E ASSENTAMENTO. AF_06/2015</v>
          </cell>
          <cell r="C7592" t="str">
            <v>M</v>
          </cell>
          <cell r="D7592">
            <v>130.49</v>
          </cell>
        </row>
        <row r="7593">
          <cell r="A7593">
            <v>90714</v>
          </cell>
          <cell r="B7593" t="str">
            <v>TUBO DE PVC PARA REDE COLETORA DE ESGOTO DE PAREDE MACIÇA, DN 350 MM, JUNTA ELÁSTICA, INSTALADO EM LOCAL COM NÍVEL ALTO DE INTERFERÊNCIAS - FORNECIMENTO E ASSENTAMENTO. AF_06/2015</v>
          </cell>
          <cell r="C7593" t="str">
            <v>M</v>
          </cell>
          <cell r="D7593">
            <v>162.99</v>
          </cell>
        </row>
        <row r="7594">
          <cell r="A7594">
            <v>90715</v>
          </cell>
          <cell r="B7594" t="str">
            <v>TUBO DE PVC PARA REDE COLETORA DE ESGOTO DE PAREDE MACIÇA, DN 400 MM, JUNTA ELÁSTICA, INSTALADO EM LOCAL COM NÍVEL ALTO DE INTERFERÊNCIAS - FORNECIMENTO E ASSENTAMENTO. AF_06/2015</v>
          </cell>
          <cell r="C7594" t="str">
            <v>M</v>
          </cell>
          <cell r="D7594">
            <v>218.64</v>
          </cell>
        </row>
        <row r="7595">
          <cell r="A7595">
            <v>90716</v>
          </cell>
          <cell r="B7595" t="str">
            <v>TUBO DE PVC CORRUGADO DE DUPLA PAREDE PARA REDE COLETORA DE ESGOTO, DN 150 MM, JUNTA ELÁSTICA, INSTALADO EM LOCAL COM NÍVEL ALTO DE INTERFER ÊNCIAS - FORNECIMENTO E ASSENTAMENTO. AF_06/2015</v>
          </cell>
          <cell r="C7595" t="str">
            <v>M</v>
          </cell>
          <cell r="D7595">
            <v>37.64</v>
          </cell>
        </row>
        <row r="7596">
          <cell r="A7596">
            <v>90717</v>
          </cell>
          <cell r="B7596" t="str">
            <v>TUBO DE PVC CORRUGADO DE DUPLA PAREDE PARA REDE COLETORA DE ESGOTO, DN 200 MM, JUNTA ELÁSTICA, INSTALADO EM LOCAL COM NÍVEL ALTO DE INTERFER ÊNCIAS - FORNECIMENTO E ASSENTAMENTO. AF_06/2015</v>
          </cell>
          <cell r="C7596" t="str">
            <v>M</v>
          </cell>
          <cell r="D7596">
            <v>55.59</v>
          </cell>
        </row>
        <row r="7597">
          <cell r="A7597">
            <v>90718</v>
          </cell>
          <cell r="B7597" t="str">
            <v>TUBO DE PVC CORRUGADO DE DUPLA PAREDE PARA REDE COLETORA DE ESGOTO, DN 250 MM, JUNTA ELÁSTICA, INSTALADO EM LOCAL COM NÍVEL ALTO DE INTERFER ÊNCIAS - FORNECIMENTO E ASSENTAMENTO. AF_06/2015</v>
          </cell>
          <cell r="C7597" t="str">
            <v>M</v>
          </cell>
          <cell r="D7597">
            <v>90.01</v>
          </cell>
        </row>
        <row r="7598">
          <cell r="A7598">
            <v>90719</v>
          </cell>
          <cell r="B7598" t="str">
            <v>TUBO DE PVC CORRUGADO DE DUPLA PAREDE PARA REDE COLETORA DE ESGOTO, DN 300 MM, JUNTA ELÁSTICA, INSTALADO EM LOCAL COM NÍVEL ALTO DE INTERFER ÊNCIAS - FORNECIMENTO E ASSENTAMENTO. AF_06/2015</v>
          </cell>
          <cell r="C7598" t="str">
            <v>M</v>
          </cell>
          <cell r="D7598">
            <v>139.27000000000001</v>
          </cell>
        </row>
        <row r="7599">
          <cell r="A7599">
            <v>90720</v>
          </cell>
          <cell r="B7599" t="str">
            <v>TUBO DE PVC CORRUGADO DE DUPLA PAREDE PARA REDE COLETORA DE ESGOTO, DN 350 MM, JUNTA ELÁSTICA, INSTALADO EM LOCAL COM NÍVEL ALTO DE INTERFER ÊNCIAS - FORNECIMENTO E ASSENTAMENTO. AF_06/2015</v>
          </cell>
          <cell r="C7599" t="str">
            <v>M</v>
          </cell>
          <cell r="D7599">
            <v>202.9</v>
          </cell>
        </row>
        <row r="7600">
          <cell r="A7600">
            <v>90721</v>
          </cell>
          <cell r="B7600" t="str">
            <v>TUBO DE PVC CORRUGADO DE DUPLA PAREDE PARA REDE COLETORA DE ESGOTO, DN 400 MM, EM JUNTA ELÁSTICA, INSTALADO EM LOCAL COM NÍVEL ALTO DE INTER FERÊNCIAS - FORNECIMENTO E ASSENTAMENTO. AF_06/2015</v>
          </cell>
          <cell r="C7600" t="str">
            <v>M</v>
          </cell>
          <cell r="D7600">
            <v>248.66</v>
          </cell>
        </row>
        <row r="7601">
          <cell r="A7601">
            <v>90723</v>
          </cell>
          <cell r="B7601" t="str">
            <v>TUBO DE PEAD CORRUGADO DE DUPLA PAREDE PARA REDE COLETORA DE ESGOTO, D N 600 MM, JUNTA ELÁSTICA INTEGRADA, INSTALADO EM LOCAL COM NÍVEL ALTO DE INTERFERÊNCIAS - FORNECIMENTO E ASSENTAMENTO. AF_06/2015</v>
          </cell>
          <cell r="C7601" t="str">
            <v>M</v>
          </cell>
          <cell r="D7601">
            <v>393.58</v>
          </cell>
        </row>
        <row r="7602">
          <cell r="A7602">
            <v>90724</v>
          </cell>
          <cell r="B7602" t="str">
            <v>JUNTA ARGAMASSADA ENTRE TUBO DN 100 MM E O POÇO DE VISITA/ CAIXA DE CO NCRETO OU ALVENARIA EM REDES DE ESGOTO. AF_06/2015</v>
          </cell>
          <cell r="C7602" t="str">
            <v>UN</v>
          </cell>
          <cell r="D7602">
            <v>19.079999999999998</v>
          </cell>
        </row>
        <row r="7603">
          <cell r="A7603">
            <v>90725</v>
          </cell>
          <cell r="B7603" t="str">
            <v>JUNTA ARGAMASSADA ENTRE TUBO DN 150 MM E O POÇO DE VISITA/ CAIXA DE CO NCRETO OU ALVENARIA EM REDES DE ESGOTO. AF_06/2015</v>
          </cell>
          <cell r="C7603" t="str">
            <v>UN</v>
          </cell>
          <cell r="D7603">
            <v>23.56</v>
          </cell>
        </row>
        <row r="7604">
          <cell r="A7604">
            <v>90726</v>
          </cell>
          <cell r="B7604" t="str">
            <v>JUNTA ARGAMASSADA ENTRE TUBO DN 200 MM E O POÇO/ CAIXA DE CONCRETO OU ALVENARIA EM REDES DE ESGOTO. AF_06/2015</v>
          </cell>
          <cell r="C7604" t="str">
            <v>UN</v>
          </cell>
          <cell r="D7604">
            <v>28.03</v>
          </cell>
        </row>
        <row r="7605">
          <cell r="A7605">
            <v>90727</v>
          </cell>
          <cell r="B7605" t="str">
            <v>JUNTA ARGAMASSADA ENTRE TUBO DN 250 MM E O POÇO DE VISITA/ CAIXA DE CO NCRETO OU ALVENARIA EM REDES DE ESGOTO. AF_06/2015</v>
          </cell>
          <cell r="C7605" t="str">
            <v>UN</v>
          </cell>
          <cell r="D7605">
            <v>32.51</v>
          </cell>
        </row>
        <row r="7606">
          <cell r="A7606">
            <v>90728</v>
          </cell>
          <cell r="B7606" t="str">
            <v>JUNTA ARGAMASSADA ENTRE TUBO DN 300 MM E O POÇO DE VISITA/ CAIXA DE CO NCRETO OU ALVENARIA EM REDES DE ESGOTO. AF_06/2015</v>
          </cell>
          <cell r="C7606" t="str">
            <v>UN</v>
          </cell>
          <cell r="D7606">
            <v>36.979999999999997</v>
          </cell>
        </row>
        <row r="7607">
          <cell r="A7607">
            <v>90729</v>
          </cell>
          <cell r="B7607" t="str">
            <v>JUNTA ARGAMASSADA ENTRE TUBO DN 350 MM E O POÇO DE VISITA/ CAIXA DE CO NCRETO OU ALVENARIA EM REDES DE ESGOTO. AF_06/2015</v>
          </cell>
          <cell r="C7607" t="str">
            <v>UN</v>
          </cell>
          <cell r="D7607">
            <v>41.46</v>
          </cell>
        </row>
        <row r="7608">
          <cell r="A7608">
            <v>90730</v>
          </cell>
          <cell r="B7608" t="str">
            <v>JUNTA ARGAMASSADA ENTRE TUBO DN 400 MM E O POÇO DE VISITA/ CAIXA DE CO NCRETO OU ALVENARIA EM REDES DE ESGOTO. AF_06/2015</v>
          </cell>
          <cell r="C7608" t="str">
            <v>UN</v>
          </cell>
          <cell r="D7608">
            <v>45.97</v>
          </cell>
        </row>
        <row r="7609">
          <cell r="A7609">
            <v>90731</v>
          </cell>
          <cell r="B7609" t="str">
            <v>JUNTA ARGAMASSADA ENTRE TUBO DN 450 MM E O POÇO DE VISITA/ CAIXA DE CO NCRETO OU ALVENARIA EM REDES DE ESGOTO. AF_06/2015</v>
          </cell>
          <cell r="C7609" t="str">
            <v>UN</v>
          </cell>
          <cell r="D7609">
            <v>50.45</v>
          </cell>
        </row>
        <row r="7610">
          <cell r="A7610">
            <v>90732</v>
          </cell>
          <cell r="B7610" t="str">
            <v>JUNTA ARGAMASSADA ENTRE TUBO DN 600 MM E O POÇO DE VISITA/ CAIXA DE CO NCRETO OU ALVENARIA EM REDES DE ESGOTO. AF_06/2015</v>
          </cell>
          <cell r="C7610" t="str">
            <v>UN</v>
          </cell>
          <cell r="D7610">
            <v>63.87</v>
          </cell>
        </row>
        <row r="7611">
          <cell r="A7611">
            <v>90733</v>
          </cell>
          <cell r="B7611" t="str">
            <v>ASSENTAMENTO DE TUBO DE PVC PARA REDE COLETORA DE ESGOTO DE PAREDE MAC IÇA, DN 100 MM, JUNTA ELÁSTICA, INSTALADO EM LOCAL COM NÍVEL BAIXO DE INTERFERÊNCIAS (NÃO INCLUI FORNECIMENTO). AF_06/2015</v>
          </cell>
          <cell r="C7611" t="str">
            <v>M</v>
          </cell>
          <cell r="D7611">
            <v>2.0699999999999998</v>
          </cell>
        </row>
        <row r="7612">
          <cell r="A7612">
            <v>90734</v>
          </cell>
          <cell r="B7612" t="str">
            <v>ASSENTAMENTO DE TUBO DE PVC PARA REDE COLETORA DE ESGOTO DE PAREDE MAC IÇA, DN 150 MM, JUNTA ELÁSTICA, INSTALADO EM LOCAL COM NÍVEL BAIXO DE INTERFERÊNCIAS (NÃO INCLUI FORNECIMENTO). AF_06/2015</v>
          </cell>
          <cell r="C7612" t="str">
            <v>M</v>
          </cell>
          <cell r="D7612">
            <v>2.52</v>
          </cell>
        </row>
        <row r="7613">
          <cell r="A7613">
            <v>90735</v>
          </cell>
          <cell r="B7613" t="str">
            <v>ASSENTAMENTO DE TUBO DE PVC PARA REDE COLETORA DE ESGOTO DE PAREDE MAC IÇA, DN 200 MM, JUNTA ELÁSTICA, INSTALADO EM LOCAL COM NÍVEL BAIXO DE INTERFERÊNCIAS (NÃO INCLUI FORNECIMENTO). AF_06/2015</v>
          </cell>
          <cell r="C7613" t="str">
            <v>M</v>
          </cell>
          <cell r="D7613">
            <v>3</v>
          </cell>
        </row>
        <row r="7614">
          <cell r="A7614">
            <v>90736</v>
          </cell>
          <cell r="B7614" t="str">
            <v>ASSENTAMENTO DE TUBO DE PVC PARA REDE COLETORA DE ESGOTO DE PAREDE MAC IÇA, DN 250 MM, JUNTA ELÁSTICA, INSTALADO EM LOCAL COM NÍVEL BAIXO DE INTERFERÊNCIAS (NÃO INCLUI FORNECIMENTO). AF_06/2015</v>
          </cell>
          <cell r="C7614" t="str">
            <v>M</v>
          </cell>
          <cell r="D7614">
            <v>3.46</v>
          </cell>
        </row>
        <row r="7615">
          <cell r="A7615">
            <v>90737</v>
          </cell>
          <cell r="B7615" t="str">
            <v>ASSENTAMENTO DE TUBO DE PVC PARA REDE COLETORA DE ESGOTO DE PAREDE MAC IÇA, DN 300 MM, JUNTA ELÁSTICA, INSTALADO EM LOCAL COM NÍVEL BAIXO DE INTERFERÊNCIAS (NÃO INCLUI FORNECIMENTO). AF_06/2015</v>
          </cell>
          <cell r="C7615" t="str">
            <v>M</v>
          </cell>
          <cell r="D7615">
            <v>3.92</v>
          </cell>
        </row>
        <row r="7616">
          <cell r="A7616">
            <v>90738</v>
          </cell>
          <cell r="B7616" t="str">
            <v>ASSENTAMENTO DE TUBO DE PVC PARA REDE COLETORA DE ESGOTO DE PAREDE MAC IÇA, DN 350 MM, JUNTA ELÁSTICA, INSTALADO EM LOCAL COM NÍVEL BAIXO DE INTERFERÊNCIAS (NÃO INCLUI FORNECIMENTO). AF_06/2015</v>
          </cell>
          <cell r="C7616" t="str">
            <v>M</v>
          </cell>
          <cell r="D7616">
            <v>4.38</v>
          </cell>
        </row>
        <row r="7617">
          <cell r="A7617">
            <v>90739</v>
          </cell>
          <cell r="B7617" t="str">
            <v>ASSENTAMENTO DE TUBO DE PVC PARA REDE COLETORA DE ESGOTO DE PAREDE MAC IÇA, DN 400 MM, JUNTA ELÁSTICA, INSTALADO EM LOCAL COM NÍVEL BAIXO DE INTERFERÊNCIAS (NÃO INCLUI FORNECIMENTO). AF_06/2015</v>
          </cell>
          <cell r="C7617" t="str">
            <v>M</v>
          </cell>
          <cell r="D7617">
            <v>10.130000000000001</v>
          </cell>
        </row>
        <row r="7618">
          <cell r="A7618">
            <v>90740</v>
          </cell>
          <cell r="B7618" t="str">
            <v>ASSENTAMENTO DE TUBO DE PVC CORRUGADO DE DUPLA PAREDE PARA REDE COLETO RA DE ESGOTO, DN 150 MM, JUNTA ELÁSTICA, INSTALADO EM LOCAL COM NÍVEL BAIXO DE INTERFERÊNCIAS (NÃO INCLUI FORNECIMENTO). AF_06/2015</v>
          </cell>
          <cell r="C7618" t="str">
            <v>M</v>
          </cell>
          <cell r="D7618">
            <v>4.62</v>
          </cell>
        </row>
        <row r="7619">
          <cell r="A7619">
            <v>90741</v>
          </cell>
          <cell r="B7619" t="str">
            <v>ASSENTAMENTO DE TUBO DE PVC CORRUGADO DE DUPLA PAREDE PARA REDE COLETO RA DE ESGOTO, DN 200 MM, JUNTA ELÁSTICA, INSTALADO EM LOCAL COM NÍVEL BAIXO DE INTERFERÊNCIAS (NÃO INCLUI FORNECIMENTO). AF_06/2015</v>
          </cell>
          <cell r="C7619" t="str">
            <v>M</v>
          </cell>
          <cell r="D7619">
            <v>5.08</v>
          </cell>
        </row>
        <row r="7620">
          <cell r="A7620">
            <v>90742</v>
          </cell>
          <cell r="B7620" t="str">
            <v>ASSENTAMENTO DE TUBO DE PVC CORRUGADO DE DUPLA PAREDE PARA REDE COLETO RA DE ESGOTO, DN 250 MM, JUNTA ELÁSTICA, INSTALADO EM LOCAL COM NÍVEL BAIXO DE INTERFERÊNCIAS (NÃO INCLUI FORNECIMENTO). AF_06/2015</v>
          </cell>
          <cell r="C7620" t="str">
            <v>M</v>
          </cell>
          <cell r="D7620">
            <v>5.54</v>
          </cell>
        </row>
        <row r="7621">
          <cell r="A7621">
            <v>90743</v>
          </cell>
          <cell r="B7621" t="str">
            <v>ASSENTAMENTO DE TUBO DE PVC CORRUGADO DE DUPLA PAREDE PARA REDE COLETO RA DE ESGOTO, DN 300 MM, JUNTA ELÁSTICA, INSTALADO EM LOCAL COM NÍVEL BAIXO DE INTERFERÊNCIAS (NÃO INCLUI FORNECIMENTO). AF_06/2015</v>
          </cell>
          <cell r="C7621" t="str">
            <v>M</v>
          </cell>
          <cell r="D7621">
            <v>6</v>
          </cell>
        </row>
        <row r="7622">
          <cell r="A7622">
            <v>90744</v>
          </cell>
          <cell r="B7622" t="str">
            <v>ASSENTAMENTO DE TUBO DE PVC CORRUGADO DE DUPLA PAREDE PARA REDE COLETO RA DE ESGOTO, DN 350 MM, JUNTA ELÁSTICA, INSTALADO EM LOCAL COM NÍVEL BAIXO DE INTERFERÊNCIAS (NÃO INCLUI FORNECIMENTO). AF_06/2015</v>
          </cell>
          <cell r="C7622" t="str">
            <v>M</v>
          </cell>
          <cell r="D7622">
            <v>6.47</v>
          </cell>
        </row>
        <row r="7623">
          <cell r="A7623">
            <v>90745</v>
          </cell>
          <cell r="B7623" t="str">
            <v>ASSENTAMENTO DE TUBO DE PVC CORRUGADO DE DUPLA PAREDE PARA REDE COLETO RA DE ESGOTO, DN 400 MM, JUNTA ELÁSTICA, INSTALADO EM LOCAL COM NÍVEL BAIXO DE INTERFERÊNCIAS (NÃO INCLUI FORNECIMENTO). AF_06/2015</v>
          </cell>
          <cell r="C7623" t="str">
            <v>M</v>
          </cell>
          <cell r="D7623">
            <v>14.48</v>
          </cell>
        </row>
        <row r="7624">
          <cell r="A7624">
            <v>90746</v>
          </cell>
          <cell r="B7624" t="str">
            <v>ASSENTAMENTO DE TUBO DE PEAD CORRUGADO DE DUPLA PAREDE PARA REDE COLET ORA DE ESGOTO, DN 450 MM, JUNTA ELÁSTICA INTEGRADA, INSTALADO EM LOCAL COM NÍVEL BAIXO DE INTERFERÊNCIAS (NÃO INCLUI FORNECIMENTO). AF_06/20 15</v>
          </cell>
          <cell r="C7624" t="str">
            <v>M</v>
          </cell>
          <cell r="D7624">
            <v>2.81</v>
          </cell>
        </row>
        <row r="7625">
          <cell r="A7625">
            <v>90747</v>
          </cell>
          <cell r="B7625" t="str">
            <v>ASSENTAMENTO DE TUBO DE PEAD CORRUGADO DE DUPLA PAREDE PARA REDE COLET ORA DE ESGOTO, DN 600 MM, JUNTA ELÁSTICA INTEGRADA, INSTALADO EM LOCAL COM NÍVEL BAIXO DE INTERFERÊNCIAS (NÃO INCLUI FORNECIMENTO). AF_06/20 15</v>
          </cell>
          <cell r="C7625" t="str">
            <v>M</v>
          </cell>
          <cell r="D7625">
            <v>11.77</v>
          </cell>
        </row>
        <row r="7626">
          <cell r="A7626">
            <v>90748</v>
          </cell>
          <cell r="B7626" t="str">
            <v>ASSENTAMENTO DE TUBO DE PVC PARA REDE COLETORA DE ESGOTO DE PAREDE MAC IÇA, DN 100 MM, JUNTA ELÁSTICA, INSTALADO EM LOCAL COM NÍVEL ALTO DE I NTERFERÊNCIAS (NÃO INCLUI FORNECIMENTO). AF_06/2015</v>
          </cell>
          <cell r="C7626" t="str">
            <v>M</v>
          </cell>
          <cell r="D7626">
            <v>3.71</v>
          </cell>
        </row>
        <row r="7627">
          <cell r="A7627">
            <v>90749</v>
          </cell>
          <cell r="B7627" t="str">
            <v>ASSENTAMENTO DE TUBO DE PVC PARA REDE COLETORA DE ESGOTO DE PAREDE MAC IÇA, DN 150 MM, JUNTA ELÁSTICA, INSTALADO EM LOCAL COM NÍVEL ALTO DE I NTERFERÊNCIAS (NÃO INCLUI FORNECIMENTO). AF_06/2015</v>
          </cell>
          <cell r="C7627" t="str">
            <v>M</v>
          </cell>
          <cell r="D7627">
            <v>4.17</v>
          </cell>
        </row>
        <row r="7628">
          <cell r="A7628">
            <v>90750</v>
          </cell>
          <cell r="B7628" t="str">
            <v>ASSENTAMENTO DE TUBO DE PVC PARA REDE COLETORA DE ESGOTO DE PAREDE MAC IÇA, DN 200 MM, JUNTA ELÁSTICA, INSTALADO EM LOCAL COM NÍVEL ALTO DE I NTERFERÊNCIAS (NÃO INCLUI FORNECIMENTO). AF_06/2015</v>
          </cell>
          <cell r="C7628" t="str">
            <v>M</v>
          </cell>
          <cell r="D7628">
            <v>4.6399999999999997</v>
          </cell>
        </row>
        <row r="7629">
          <cell r="A7629">
            <v>90751</v>
          </cell>
          <cell r="B7629" t="str">
            <v>ASSENTAMENTO DE TUBO DE PVC PARA REDE COLETORA DE ESGOTO DE PAREDE MAC IÇA, DN 250 MM, JUNTA ELÁSTICA, INSTALADO EM LOCAL COM NÍVEL ALTO DE I NTERFERÊNCIAS (NÃO INCLUI FORNECIMENTO). AF_06/2015</v>
          </cell>
          <cell r="C7629" t="str">
            <v>M</v>
          </cell>
          <cell r="D7629">
            <v>5.0999999999999996</v>
          </cell>
        </row>
        <row r="7630">
          <cell r="A7630">
            <v>90752</v>
          </cell>
          <cell r="B7630" t="str">
            <v>ASSENTAMENTO DE TUBO DE PVC PARA REDE COLETORA DE ESGOTO DE PAREDE MAC IÇA, DN 300 MM, JUNTA ELÁSTICA, INSTALADO EM LOCAL COM NÍVEL ALTO DE I NTERFERÊNCIAS (NÃO INCLUI FORNECIMENTO). AF_06/2015</v>
          </cell>
          <cell r="C7630" t="str">
            <v>M</v>
          </cell>
          <cell r="D7630">
            <v>5.56</v>
          </cell>
        </row>
        <row r="7631">
          <cell r="A7631">
            <v>90753</v>
          </cell>
          <cell r="B7631" t="str">
            <v>ASSENTAMENTO DE TUBO DE PVC PARA REDE COLETORA DE ESGOTO DE PAREDE MAC IÇA, DN 350 MM, JUNTA ELÁSTICA, INSTALADO EM LOCAL COM NÍVEL ALTO DE I NTERFERÊNCIAS (NÃO INCLUI FORNECIMENTO). AF_06/2015</v>
          </cell>
          <cell r="C7631" t="str">
            <v>M</v>
          </cell>
          <cell r="D7631">
            <v>6.02</v>
          </cell>
        </row>
        <row r="7632">
          <cell r="A7632">
            <v>90754</v>
          </cell>
          <cell r="B7632" t="str">
            <v>ASSENTAMENTO DE TUBO DE PVC PARA REDE COLETORA DE ESGOTO DE PAREDE MAC IÇA, DN 400 MM, JUNTA ELÁSTICA, INSTALADO EM LOCAL COM NÍVEL ALTO DE I NTERFERÊNCIAS (NÃO INCLUI FORNECIMENTO). AF_06/2015</v>
          </cell>
          <cell r="C7632" t="str">
            <v>M</v>
          </cell>
          <cell r="D7632">
            <v>13.56</v>
          </cell>
        </row>
        <row r="7633">
          <cell r="A7633">
            <v>90755</v>
          </cell>
          <cell r="B7633" t="str">
            <v>ASSENTAMENTO DE TUBO DE PVC CORRUGADO DE DUPLA PAREDE PARA REDE COLETO RA DE ESGOTO, DN 150 MM, JUNTA ELÁSTICA, INSTALADO EM LOCAL COM NÍVEL ALTO DE INTERFERÊNCIAS (NÃO INCLUI FORNECIMENTO). AF_06/2015</v>
          </cell>
          <cell r="C7633" t="str">
            <v>M</v>
          </cell>
          <cell r="D7633">
            <v>6.26</v>
          </cell>
        </row>
        <row r="7634">
          <cell r="A7634">
            <v>90756</v>
          </cell>
          <cell r="B7634" t="str">
            <v>ASSENTAMENTO DE TUBO DE PVC CORRUGADO DE DUPLA PAREDE PARA REDE COLETO RA DE ESGOTO, DN 200 MM, JUNTA ELÁSTICA, INSTALADO EM LOCAL COM NÍVEL ALTO DE INTERFERÊNCIAS (NÃO INCLUI FORNECIMENTO). AF_06/2015</v>
          </cell>
          <cell r="C7634" t="str">
            <v>M</v>
          </cell>
          <cell r="D7634">
            <v>6.72</v>
          </cell>
        </row>
        <row r="7635">
          <cell r="A7635">
            <v>90757</v>
          </cell>
          <cell r="B7635" t="str">
            <v>ASSENTAMENTO DE TUBO DE PVC CORRUGADO DE DUPLA PAREDE PARA REDE COLETO RA DE ESGOTO, DN 250 MM, JUNTA ELÁSTICA, INSTALADO EM LOCAL COM NÍVEL ALTO DE INTERFERÊNCIAS (NÃO INCLUI FORNECIMENTO). AF_06/2015</v>
          </cell>
          <cell r="C7635" t="str">
            <v>M</v>
          </cell>
          <cell r="D7635">
            <v>7.18</v>
          </cell>
        </row>
        <row r="7636">
          <cell r="A7636">
            <v>90758</v>
          </cell>
          <cell r="B7636" t="str">
            <v>ASSENTAMENTO DE TUBO DE PVC CORRUGADO DE DUPLA PAREDE PARA REDE COLETO RA DE ESGOTO, DN 300 MM, JUNTA ELÁSTICA, INSTALADO EM LOCAL COM NÍVEL ALTO DE INTERFERÊNCIAS (NÃO INCLUI FORNECIMENTO). AF_06/2015</v>
          </cell>
          <cell r="C7636" t="str">
            <v>M</v>
          </cell>
          <cell r="D7636">
            <v>7.64</v>
          </cell>
        </row>
        <row r="7637">
          <cell r="A7637">
            <v>90759</v>
          </cell>
          <cell r="B7637" t="str">
            <v>ASSENTAMENTO DE TUBO DE PVC CORRUGADO DE DUPLA PAREDE PARA REDE COLETO RA DE ESGOTO, DN 350 MM, JUNTA ELÁSTICA, INSTALADO EM LOCAL COM NÍVEL ALTO DE INTERFERÊNCIAS (NÃO INCLUI FORNECIMENTO). AF_06/2015</v>
          </cell>
          <cell r="C7637" t="str">
            <v>M</v>
          </cell>
          <cell r="D7637">
            <v>8.1</v>
          </cell>
        </row>
        <row r="7638">
          <cell r="A7638">
            <v>90760</v>
          </cell>
          <cell r="B7638" t="str">
            <v>ASSENTAMENTO DE TUBO DE PVC CORRUGADO DE DUPLA PAREDE PARA REDE COLETO RA DE ESGOTO, DN 400 MM, EM JUNTA ELÁSTICA, INSTALADO EM LOCAL COM NÍV EL ALTO DE INTERFERÊNCIAS (NÃO INCLUI FORNECIMENTO). AF_06/2015</v>
          </cell>
          <cell r="C7638" t="str">
            <v>M</v>
          </cell>
          <cell r="D7638">
            <v>17.91</v>
          </cell>
        </row>
        <row r="7639">
          <cell r="A7639">
            <v>90761</v>
          </cell>
          <cell r="B7639" t="str">
            <v>ASSENTAMENTO DE TUBO DE PEAD CORRUGADO DE DUPLA PAREDE PARA REDE COLET ORA DE ESGOTO, DN 450 MM, JUNTA ELÁSTICA INTEGRADA, INSTALADO EM LOCAL COM NÍVEL ALTO DE INTERFERÊNCIAS (NÃO INCLUI FORNECIMENTO). AF_06/201 5</v>
          </cell>
          <cell r="C7639" t="str">
            <v>M</v>
          </cell>
          <cell r="D7639">
            <v>3.44</v>
          </cell>
        </row>
        <row r="7640">
          <cell r="A7640">
            <v>90762</v>
          </cell>
          <cell r="B7640" t="str">
            <v>ASSENTAMENTO DE TUBO DE PEAD CORRUGADO DE DUPLA PAREDE PARA REDE COLET ORA DE ESGOTO, DN 600 MM, JUNTA ELÁSTICA INTEGRADA, INSTALADO EM LOCAL COM NÍVEL ALTO DE INTERFERÊNCIAS (NÃO INCLUI FORNECIMENTO). AF_06/201 5</v>
          </cell>
          <cell r="C7640" t="str">
            <v>M</v>
          </cell>
          <cell r="D7640">
            <v>14.01</v>
          </cell>
        </row>
        <row r="7641">
          <cell r="A7641">
            <v>90766</v>
          </cell>
          <cell r="B7641" t="str">
            <v>ALMOXARIFE COM ENCARGOS COMPLEMENTARES</v>
          </cell>
          <cell r="C7641" t="str">
            <v>H</v>
          </cell>
          <cell r="D7641">
            <v>15.53</v>
          </cell>
        </row>
        <row r="7642">
          <cell r="A7642">
            <v>90767</v>
          </cell>
          <cell r="B7642" t="str">
            <v>APONTADOR OU APROPRIADOR COM ENCARGOS COMPLEMENTARES</v>
          </cell>
          <cell r="C7642" t="str">
            <v>H</v>
          </cell>
          <cell r="D7642">
            <v>15</v>
          </cell>
        </row>
        <row r="7643">
          <cell r="A7643">
            <v>90768</v>
          </cell>
          <cell r="B7643" t="str">
            <v>ARQUITETO DE OBRA JUNIOR COM ENCARGOS COMPLEMENTARES</v>
          </cell>
          <cell r="C7643" t="str">
            <v>H</v>
          </cell>
          <cell r="D7643">
            <v>61.92</v>
          </cell>
        </row>
        <row r="7644">
          <cell r="A7644">
            <v>90769</v>
          </cell>
          <cell r="B7644" t="str">
            <v>ARQUITETO DE OBRA PLENO COM ENCARGOS COMPLEMENTARES</v>
          </cell>
          <cell r="C7644" t="str">
            <v>H</v>
          </cell>
          <cell r="D7644">
            <v>70.989999999999995</v>
          </cell>
        </row>
        <row r="7645">
          <cell r="A7645">
            <v>90770</v>
          </cell>
          <cell r="B7645" t="str">
            <v>ARQUITETO DE OBRA SENIOR COM ENCARGOS COMPLEMENTARES</v>
          </cell>
          <cell r="C7645" t="str">
            <v>H</v>
          </cell>
          <cell r="D7645">
            <v>84.02</v>
          </cell>
        </row>
        <row r="7646">
          <cell r="A7646">
            <v>90771</v>
          </cell>
          <cell r="B7646" t="str">
            <v>AUXILIAR DE DESENHISTA COM ENCARGOS COMPLEMENTARES</v>
          </cell>
          <cell r="C7646" t="str">
            <v>H</v>
          </cell>
          <cell r="D7646">
            <v>13.5</v>
          </cell>
        </row>
        <row r="7647">
          <cell r="A7647">
            <v>90772</v>
          </cell>
          <cell r="B7647" t="str">
            <v>AUXILIAR DE ESCRITORIO COM ENCARGOS COMPLEMENTARES</v>
          </cell>
          <cell r="C7647" t="str">
            <v>H</v>
          </cell>
          <cell r="D7647">
            <v>14.67</v>
          </cell>
        </row>
        <row r="7648">
          <cell r="A7648">
            <v>90773</v>
          </cell>
          <cell r="B7648" t="str">
            <v>DESENHISTA COPISTA COM ENCARGOS COMPLEMENTARES</v>
          </cell>
          <cell r="C7648" t="str">
            <v>H</v>
          </cell>
          <cell r="D7648">
            <v>13.63</v>
          </cell>
        </row>
        <row r="7649">
          <cell r="A7649">
            <v>90775</v>
          </cell>
          <cell r="B7649" t="str">
            <v>DESENHISTA PROJETISTA COM ENCARGOS COMPLEMENTARES</v>
          </cell>
          <cell r="C7649" t="str">
            <v>H</v>
          </cell>
          <cell r="D7649">
            <v>19.46</v>
          </cell>
        </row>
        <row r="7650">
          <cell r="A7650">
            <v>90776</v>
          </cell>
          <cell r="B7650" t="str">
            <v>ENCARREGADO GERAL COM ENCARGOS COMPLEMENTARES</v>
          </cell>
          <cell r="C7650" t="str">
            <v>H</v>
          </cell>
          <cell r="D7650">
            <v>19.920000000000002</v>
          </cell>
        </row>
        <row r="7651">
          <cell r="A7651">
            <v>90777</v>
          </cell>
          <cell r="B7651" t="str">
            <v>ENGENHEIRO CIVIL DE OBRA JUNIOR COM ENCARGOS COMPLEMENTARES</v>
          </cell>
          <cell r="C7651" t="str">
            <v>H</v>
          </cell>
          <cell r="D7651">
            <v>65.819999999999993</v>
          </cell>
        </row>
        <row r="7652">
          <cell r="A7652">
            <v>90778</v>
          </cell>
          <cell r="B7652" t="str">
            <v>ENGENHEIRO CIVIL DE OBRA PLENO COM ENCARGOS COMPLEMENTARES</v>
          </cell>
          <cell r="C7652" t="str">
            <v>H</v>
          </cell>
          <cell r="D7652">
            <v>82.78</v>
          </cell>
        </row>
        <row r="7653">
          <cell r="A7653">
            <v>90779</v>
          </cell>
          <cell r="B7653" t="str">
            <v>ENGENHEIRO CIVIL DE OBRA SENIOR COM ENCARGOS COMPLEMENTARES</v>
          </cell>
          <cell r="C7653" t="str">
            <v>H</v>
          </cell>
          <cell r="D7653">
            <v>108.61</v>
          </cell>
        </row>
        <row r="7654">
          <cell r="A7654">
            <v>90780</v>
          </cell>
          <cell r="B7654" t="str">
            <v>MESTRE DE OBRAS COM ENCARGOS COMPLEMENTARES</v>
          </cell>
          <cell r="C7654" t="str">
            <v>H</v>
          </cell>
          <cell r="D7654">
            <v>28.31</v>
          </cell>
        </row>
        <row r="7655">
          <cell r="A7655">
            <v>90781</v>
          </cell>
          <cell r="B7655" t="str">
            <v>TOPOGRAFO COM ENCARGOS COMPLEMENTARES</v>
          </cell>
          <cell r="C7655" t="str">
            <v>H</v>
          </cell>
          <cell r="D7655">
            <v>15.56</v>
          </cell>
        </row>
        <row r="7656">
          <cell r="A7656">
            <v>90800</v>
          </cell>
          <cell r="B7656" t="str">
            <v>ADUELA / MARCO / BATENTE PARA PORTA DE 60X210CM, PADRÃO MÉDIO - FORNEC IMENTO E MONTAGEM. AF_08/2015</v>
          </cell>
          <cell r="C7656" t="str">
            <v>UN</v>
          </cell>
          <cell r="D7656">
            <v>145.37</v>
          </cell>
        </row>
        <row r="7657">
          <cell r="A7657">
            <v>90801</v>
          </cell>
          <cell r="B7657" t="str">
            <v>ADUELA / MARCO / BATENTE PARA PORTA DE 70X210CM, PADRÃO MÉDIO - FORNEC IMENTO E MONTAGEM. AF_08/2015</v>
          </cell>
          <cell r="C7657" t="str">
            <v>UN</v>
          </cell>
          <cell r="D7657">
            <v>151.4</v>
          </cell>
        </row>
        <row r="7658">
          <cell r="A7658">
            <v>90802</v>
          </cell>
          <cell r="B7658" t="str">
            <v>ADUELA / MARCO / BATENTE PARA PORTA DE 80X210CM, PADRÃO MÉDIO - FORNEC IMENTO E MONTAGEM. AF_08/2015</v>
          </cell>
          <cell r="C7658" t="str">
            <v>UN</v>
          </cell>
          <cell r="D7658">
            <v>157.44</v>
          </cell>
        </row>
        <row r="7659">
          <cell r="A7659">
            <v>90803</v>
          </cell>
          <cell r="B7659" t="str">
            <v>ADUELA / MARCO / BATENTE PARA PORTA DE 90X210CM, PADRÃO MÉDIO - FORNEC IMENTO E MONTAGEM. AF_08/2015</v>
          </cell>
          <cell r="C7659" t="str">
            <v>UN</v>
          </cell>
          <cell r="D7659">
            <v>163.47</v>
          </cell>
        </row>
        <row r="7660">
          <cell r="A7660">
            <v>90804</v>
          </cell>
          <cell r="B7660" t="str">
            <v>ADUELA / MARCO / BATENTE PARA PORTA DE 60X210CM, FIXAÇÃO COM ARGAMASSA , PADRÃO MÉDIO - FORNECIMENTO E INSTALAÇÃO. AF_08/2015_P</v>
          </cell>
          <cell r="C7660" t="str">
            <v>UN</v>
          </cell>
          <cell r="D7660">
            <v>198.28</v>
          </cell>
        </row>
        <row r="7661">
          <cell r="A7661">
            <v>90805</v>
          </cell>
          <cell r="B7661" t="str">
            <v>ADUELA / MARCO / BATENTE PARA PORTA DE 60X210CM, FIXAÇÃO COM ARGAMASSA - SOMENTE INSTALAÇÃO. AF_08/2015_P</v>
          </cell>
          <cell r="C7661" t="str">
            <v>UN</v>
          </cell>
          <cell r="D7661">
            <v>52.9</v>
          </cell>
        </row>
        <row r="7662">
          <cell r="A7662">
            <v>90806</v>
          </cell>
          <cell r="B7662" t="str">
            <v>ADUELA / MARCO / BATENTE PARA PORTA DE 70X210CM, FIXAÇÃO COM ARGAMASSA , PADRÃO MÉDIO - FORNECIMENTO E INSTALAÇÃO. AF_08/2015_P</v>
          </cell>
          <cell r="C7662" t="str">
            <v>UN</v>
          </cell>
          <cell r="D7662">
            <v>208.73</v>
          </cell>
        </row>
        <row r="7663">
          <cell r="A7663">
            <v>90807</v>
          </cell>
          <cell r="B7663" t="str">
            <v>ADUELA / MARCO / BATENTE PARA PORTA DE 70X210CM, FIXAÇÃO COM ARGAMASSA - SOMENTE INSTALAÇÃO. AF_08/2015_P</v>
          </cell>
          <cell r="C7663" t="str">
            <v>UN</v>
          </cell>
          <cell r="D7663">
            <v>57.33</v>
          </cell>
        </row>
        <row r="7664">
          <cell r="A7664">
            <v>90808</v>
          </cell>
          <cell r="B7664" t="str">
            <v>ESTACA HÉLICE CONTÍNUA, DIÂMETRO DE 30 CM, COMPRIMENTO TOTAL ATÉ 15 M, PERFURATRIZ COM TORQUE DE 170 KN.M (EXCLUSIVE MOBILIZAÇÃO E DESMOBILI ZAÇÃO). AF_02/2015</v>
          </cell>
          <cell r="C7664" t="str">
            <v>M</v>
          </cell>
          <cell r="D7664">
            <v>65.239999999999995</v>
          </cell>
        </row>
        <row r="7665">
          <cell r="A7665">
            <v>90809</v>
          </cell>
          <cell r="B7665" t="str">
            <v>ESTACA HÉLICE CONTÍNUA, DIÂMETRO DE 30 CM, COMPRIMENTO TOTAL ACIMA DE 15 M ATÉ 20 M, PERFURATRIZ COM TORQUE DE 170 KN.M (EXCLUSIVE MOBILIZAÇ ÃO E DESMOBILIZAÇÃO). AF_02/2015</v>
          </cell>
          <cell r="C7665" t="str">
            <v>M</v>
          </cell>
          <cell r="D7665">
            <v>63.24</v>
          </cell>
        </row>
        <row r="7666">
          <cell r="A7666">
            <v>90810</v>
          </cell>
          <cell r="B7666" t="str">
            <v>ESTACA HÉLICE CONTÍNUA, DIÂMETRO DE 50 CM, COMPRIMENTO TOTAL ATÉ 15 M, PERFURATRIZ COM TORQUE DE 170 KN.M (EXCLUSIVE MOBILIZAÇÃO E DESMOBILI ZAÇÃO). AF_02/2015</v>
          </cell>
          <cell r="C7666" t="str">
            <v>M</v>
          </cell>
          <cell r="D7666">
            <v>143.22</v>
          </cell>
        </row>
        <row r="7667">
          <cell r="A7667">
            <v>90811</v>
          </cell>
          <cell r="B7667" t="str">
            <v>ESTACA HÉLICE CONTÍNUA, DIÂMETRO DE 50 CM, COMPRIMENTO TOTAL ACIMA DE 15 M ATÉ 30 M, PERFURATRIZ COM TORQUE DE 170 KN.M (EXCLUSIVE MOBILIZAÇ ÃO E DESMOBILIZAÇÃO). AF_02/2015</v>
          </cell>
          <cell r="C7667" t="str">
            <v>M</v>
          </cell>
          <cell r="D7667">
            <v>137.24</v>
          </cell>
        </row>
        <row r="7668">
          <cell r="A7668">
            <v>90812</v>
          </cell>
          <cell r="B7668" t="str">
            <v>ESTACA HÉLICE CONTÍNUA, DIÂMETRO DE 70 CM, COMPRIMENTO TOTAL ATÉ 15 M, PERFURATRIZ COM TORQUE DE 170 KN.M (EXCLUSIVE MOBILIZAÇÃO E DESMOBILI ZAÇÃO). AF_02/2015</v>
          </cell>
          <cell r="C7668" t="str">
            <v>M</v>
          </cell>
          <cell r="D7668">
            <v>249.12</v>
          </cell>
        </row>
        <row r="7669">
          <cell r="A7669">
            <v>90813</v>
          </cell>
          <cell r="B7669" t="str">
            <v>ESTACA HÉLICE CONTÍNUA, DIÂMETRO DE 70 CM, COMPRIMENTO TOTAL ACIMA DE 15 M ATÉ 30 M, PERFURATRIZ COM TORQUE DE 170 KN.M (EXCLUSIVE MOBILIZAÇ ÃO E DESMOBILIZAÇÃO). AF_02/2015</v>
          </cell>
          <cell r="C7669" t="str">
            <v>M</v>
          </cell>
          <cell r="D7669">
            <v>240.92</v>
          </cell>
        </row>
        <row r="7670">
          <cell r="A7670">
            <v>90814</v>
          </cell>
          <cell r="B7670" t="str">
            <v>ESTACA HÉLICE CONTÍNUA, DIÂMETRO DE 80 CM, COMPRIMENTO TOTAL ATÉ 30 M, PERFURATRIZ COM TORQUE DE 170 KN.M (EXCLUSIVE MOBILIZAÇÃO E DESMOBILI ZAÇÃO). AF_02/2015</v>
          </cell>
          <cell r="C7670" t="str">
            <v>M</v>
          </cell>
          <cell r="D7670">
            <v>304.27999999999997</v>
          </cell>
        </row>
        <row r="7671">
          <cell r="A7671">
            <v>90815</v>
          </cell>
          <cell r="B7671" t="str">
            <v>ESTACA HÉLICE CONTÍNUA, DIÂMETRO DE 90 CM, COMPRIMENTO TOTAL ATÉ 30 M, PERFURATRIZ COM TORQUE DE 263 KN.M (EXCLUSIVE MOBILIZAÇÃO E DESMOBILI ZAÇÃO). AF_02/2015</v>
          </cell>
          <cell r="C7671" t="str">
            <v>M</v>
          </cell>
          <cell r="D7671">
            <v>372.38</v>
          </cell>
        </row>
        <row r="7672">
          <cell r="A7672">
            <v>90816</v>
          </cell>
          <cell r="B7672" t="str">
            <v>ADUELA / MARCO / BATENTE PARA PORTA DE 80X210CM, FIXAÇÃO COM ARGAMASSA , PADRÃO MÉDIO - FORNECIMENTO E INSTALAÇÃO. AF_08/2015_P</v>
          </cell>
          <cell r="C7672" t="str">
            <v>UN</v>
          </cell>
          <cell r="D7672">
            <v>219.18</v>
          </cell>
        </row>
        <row r="7673">
          <cell r="A7673">
            <v>90817</v>
          </cell>
          <cell r="B7673" t="str">
            <v>ADUELA / MARCO / BATENTE PARA PORTA DE 80X210CM, FIXAÇÃO COM ARGAMASSA - SOMENTE INSTALAÇÃO. AF_08/2015_P</v>
          </cell>
          <cell r="C7673" t="str">
            <v>UN</v>
          </cell>
          <cell r="D7673">
            <v>61.73</v>
          </cell>
        </row>
        <row r="7674">
          <cell r="A7674">
            <v>90818</v>
          </cell>
          <cell r="B7674" t="str">
            <v>ADUELA / MARCO / BATENTE PARA PORTA DE 90X210CM, FIXAÇÃO COM ARGAMASSA , PADRÃO MÉDIO - FORNECIMENTO E INSTALAÇÃO. AF_08/2015_P</v>
          </cell>
          <cell r="C7674" t="str">
            <v>UN</v>
          </cell>
          <cell r="D7674">
            <v>229.67</v>
          </cell>
        </row>
        <row r="7675">
          <cell r="A7675">
            <v>90819</v>
          </cell>
          <cell r="B7675" t="str">
            <v>ADUELA / MARCO / BATENTE PARA PORTA DE 90X210CM, FIXAÇÃO COM ARGAMASSA - SOMENTE INSTALAÇÃO. AF_08/2015_P</v>
          </cell>
          <cell r="C7675" t="str">
            <v>UN</v>
          </cell>
          <cell r="D7675">
            <v>66.19</v>
          </cell>
        </row>
        <row r="7676">
          <cell r="A7676">
            <v>90820</v>
          </cell>
          <cell r="B7676" t="str">
            <v>PORTA DE MADEIRA PARA PINTURA, SEMI-OCA (LEVE OU MÉDIA), 60X210CM, ESP ESSURA DE 3,5CM, INCLUSO DOBRADIÇAS - FORNECIMENTO E INSTALAÇÃO. AF_08 /2015</v>
          </cell>
          <cell r="C7676" t="str">
            <v>UN</v>
          </cell>
          <cell r="D7676">
            <v>247.39</v>
          </cell>
        </row>
        <row r="7677">
          <cell r="A7677">
            <v>90821</v>
          </cell>
          <cell r="B7677" t="str">
            <v>PORTA DE MADEIRA PARA PINTURA, SEMI-OCA (LEVE OU MÉDIA), 70X210CM, ESP ESSURA DE 3,5CM, INCLUSO DOBRADIÇAS - FORNECIMENTO E INSTALAÇÃO. AF_08 /2015</v>
          </cell>
          <cell r="C7677" t="str">
            <v>UN</v>
          </cell>
          <cell r="D7677">
            <v>272.82</v>
          </cell>
        </row>
        <row r="7678">
          <cell r="A7678">
            <v>90822</v>
          </cell>
          <cell r="B7678" t="str">
            <v>PORTA DE MADEIRA PARA PINTURA, SEMI-OCA (LEVE OU MÉDIA), 80X210CM, ESP ESSURA DE 3,5CM, INCLUSO DOBRADIÇAS - FORNECIMENTO E INSTALAÇÃO. AF_08 /2015</v>
          </cell>
          <cell r="C7678" t="str">
            <v>UN</v>
          </cell>
          <cell r="D7678">
            <v>268.58</v>
          </cell>
        </row>
        <row r="7679">
          <cell r="A7679">
            <v>90823</v>
          </cell>
          <cell r="B7679" t="str">
            <v>PORTA DE MADEIRA PARA PINTURA, SEMI-OCA (LEVE OU MÉDIA), 90X210CM, ESP ESSURA DE 3,5CM, INCLUSO DOBRADIÇAS - FORNECIMENTO E INSTALAÇÃO. AF_08 /2015</v>
          </cell>
          <cell r="C7679" t="str">
            <v>UN</v>
          </cell>
          <cell r="D7679">
            <v>284.48</v>
          </cell>
        </row>
        <row r="7680">
          <cell r="A7680">
            <v>90826</v>
          </cell>
          <cell r="B7680" t="str">
            <v>ALIZAR / GUARNIÇÃO DE 5X1,5CM PARA PORTA DE 60X210CM FIXADO COM PREGOS , PADRÃO MÉDIO - FORNECIMENTO E INSTALAÇÃO. AF_08/2015</v>
          </cell>
          <cell r="C7680" t="str">
            <v>UN</v>
          </cell>
          <cell r="D7680">
            <v>21.93</v>
          </cell>
        </row>
        <row r="7681">
          <cell r="A7681">
            <v>90827</v>
          </cell>
          <cell r="B7681" t="str">
            <v>ALIZAR / GUARNIÇÃO DE 5X1,5CM PARA PORTA DE 70X210CM FIXADO COM PREGOS , PADRÃO MÉDIO - FORNECIMENTO E INSTALAÇÃO. AF_08/2015</v>
          </cell>
          <cell r="C7681" t="str">
            <v>UN</v>
          </cell>
          <cell r="D7681">
            <v>23.09</v>
          </cell>
        </row>
        <row r="7682">
          <cell r="A7682">
            <v>90828</v>
          </cell>
          <cell r="B7682" t="str">
            <v>ALIZAR / GUARNIÇÃO DE 5X1,5CM PARA PORTA DE 80X210CM FIXADO COM PREGOS , PADRÃO MÉDIO - FORNECIMENTO E INSTALAÇÃO. AF_08/2015</v>
          </cell>
          <cell r="C7682" t="str">
            <v>UN</v>
          </cell>
          <cell r="D7682">
            <v>24.26</v>
          </cell>
        </row>
        <row r="7683">
          <cell r="A7683">
            <v>90829</v>
          </cell>
          <cell r="B7683" t="str">
            <v>ALIZAR / GUARNIÇÃO DE 5X1,5CM PARA PORTA DE 90X210CM FIXADO COM PREGOS , PADRÃO MÉDIO - FORNECIMENTO E INSTALAÇÃO. AF_08/2015</v>
          </cell>
          <cell r="C7683" t="str">
            <v>UN</v>
          </cell>
          <cell r="D7683">
            <v>25.45</v>
          </cell>
        </row>
        <row r="7684">
          <cell r="A7684">
            <v>90830</v>
          </cell>
          <cell r="B7684" t="str">
            <v>FECHADURA DE EMBUTIR COM CILINDRO, EXTERNA, COMPLETA, ACABAMENTO PADRÃ O MÉDIO, INCLUSO EXECUÇÃO DE FURO - FORNECIMENTO E INSTALAÇÃO. AF_08/2 015</v>
          </cell>
          <cell r="C7684" t="str">
            <v>UN</v>
          </cell>
          <cell r="D7684">
            <v>85.22</v>
          </cell>
        </row>
        <row r="7685">
          <cell r="A7685">
            <v>90831</v>
          </cell>
          <cell r="B7685" t="str">
            <v>FECHADURA DE EMBUTIR PARA PORTA DE BANHEIRO, COMPLETA, ACABAMENTO PADR ÃO MÉDIO, INCLUSO EXECUÇÃO DE FURO - FORNECIMENTO E INSTALAÇÃO. AF_08/ 2015</v>
          </cell>
          <cell r="C7685" t="str">
            <v>UN</v>
          </cell>
          <cell r="D7685">
            <v>66.8</v>
          </cell>
        </row>
        <row r="7686">
          <cell r="A7686">
            <v>90838</v>
          </cell>
          <cell r="B7686" t="str">
            <v>PORTA CORTA-FOGO 90X210X4CM - FORNECIMENTO E INSTALAÇÃO. AF_08/2015</v>
          </cell>
          <cell r="C7686" t="str">
            <v>UN</v>
          </cell>
          <cell r="D7686">
            <v>1391.01</v>
          </cell>
        </row>
        <row r="7687">
          <cell r="A7687">
            <v>90841</v>
          </cell>
          <cell r="B7687" t="str">
            <v>KIT DE PORTA DE MADEIRA PARA PINTURA, SEMI-OCA (LEVE OU MÉDIA), PADRÃO MÉDIO, 60X210CM, ESPESSURA DE 3,5CM, ITENS INCLUSOS: DOBRADIÇAS, MONT AGEM E INSTALAÇÃO DO BATENTE, FECHADURA COM EXECUÇÃO DO FURO - FORNECI MENTO E INSTALAÇÃO. AF_08/2015</v>
          </cell>
          <cell r="C7687" t="str">
            <v>UN</v>
          </cell>
          <cell r="D7687">
            <v>556.34</v>
          </cell>
        </row>
        <row r="7688">
          <cell r="A7688">
            <v>90842</v>
          </cell>
          <cell r="B7688" t="str">
            <v>KIT DE PORTA DE MADEIRA PARA PINTURA, SEMI-OCA (LEVE OU MÉDIA), PADRÃO MÉDIO, 70X210CM, ESPESSURA DE 3,5CM, ITENS INCLUSOS: DOBRADIÇAS, MONT AGEM E INSTALAÇÃO DO BATENTE, FECHADURA COM EXECUÇÃO DO FURO - FORNECI MENTO E INSTALAÇÃO. AF_08/2015</v>
          </cell>
          <cell r="C7688" t="str">
            <v>UN</v>
          </cell>
          <cell r="D7688">
            <v>600.5</v>
          </cell>
        </row>
        <row r="7689">
          <cell r="A7689">
            <v>90843</v>
          </cell>
          <cell r="B7689" t="str">
            <v>KIT DE PORTA DE MADEIRA PARA PINTURA, SEMI-OCA (LEVE OU MÉDIA), PADRÃO MÉDIO, 80X210CM, ESPESSURA DE 3,5CM, ITENS INCLUSOS: DOBRADIÇAS, MONT AGEM E INSTALAÇÃO DO BATENTE, FECHADURA COM EXECUÇÃO DO FURO - FORNECI MENTO E INSTALAÇÃO. AF_08/2015</v>
          </cell>
          <cell r="C7689" t="str">
            <v>UN</v>
          </cell>
          <cell r="D7689">
            <v>621.52</v>
          </cell>
        </row>
        <row r="7690">
          <cell r="A7690">
            <v>90844</v>
          </cell>
          <cell r="B7690" t="str">
            <v>KIT DE PORTA DE MADEIRA PARA PINTURA, SEMI-OCA (LEVE OU MÉDIA), PADRÃO MÉDIO, 90X210CM, ESPESSURA DE 3,5CM, ITENS INCLUSOS: DOBRADIÇAS, MONT AGEM E INSTALAÇÃO DO BATENTE, FECHADURA COM EXECUÇÃO DO FURO - FORNECI MENTO E INSTALAÇÃO. AF_08/2015</v>
          </cell>
          <cell r="C7690" t="str">
            <v>UN</v>
          </cell>
          <cell r="D7690">
            <v>650.28</v>
          </cell>
        </row>
        <row r="7691">
          <cell r="A7691">
            <v>90847</v>
          </cell>
          <cell r="B7691" t="str">
            <v>KIT DE PORTA DE MADEIRA PARA PINTURA, SEMI-OCA (LEVE OU MÉDIA), PADRÃO MÉDIO, 60X210CM, ESPESSURA DE 3,5CM, ITENS INCLUSOS: DOBRADIÇAS, MONT AGEM E INSTALAÇÃO DO BATENTE, SEM FECHADURA - FORNECIMENTO E INSTALAÇÃ O. AF_08/2015</v>
          </cell>
          <cell r="C7691" t="str">
            <v>UN</v>
          </cell>
          <cell r="D7691">
            <v>489.54</v>
          </cell>
        </row>
        <row r="7692">
          <cell r="A7692">
            <v>90848</v>
          </cell>
          <cell r="B7692" t="str">
            <v>KIT DE PORTA DE MADEIRA PARA PINTURA, SEMI-OCA (LEVE OU MÉDIA), PADRÃO MÉDIO, 70X210CM, ESPESSURA DE 3,5CM, ITENS INCLUSOS: DOBRADIÇAS, MONT AGEM E INSTALAÇÃO DO BATENTE, SEM FECHADURA - FORNECIMENTO E INSTALAÇÃ O. AF_08/2015</v>
          </cell>
          <cell r="C7692" t="str">
            <v>UN</v>
          </cell>
          <cell r="D7692">
            <v>527.75</v>
          </cell>
        </row>
        <row r="7693">
          <cell r="A7693">
            <v>90849</v>
          </cell>
          <cell r="B7693" t="str">
            <v>KIT DE PORTA DE MADEIRA PARA PINTURA, SEMI-OCA (LEVE OU MÉDIA), PADRÃO MÉDIO, 80X210CM, ESPESSURA DE 3,5CM, ITENS INCLUSOS: DOBRADIÇAS, MONT AGEM E INSTALAÇÃO DO BATENTE, SEM FECHADURA - FORNECIMENTO E INSTALAÇÃ O. AF_08/2015</v>
          </cell>
          <cell r="C7693" t="str">
            <v>UN</v>
          </cell>
          <cell r="D7693">
            <v>536.29</v>
          </cell>
        </row>
        <row r="7694">
          <cell r="A7694">
            <v>90850</v>
          </cell>
          <cell r="B7694" t="str">
            <v>KIT DE PORTA DE MADEIRA PARA PINTURA, SEMI-OCA (LEVE OU MÉDIA), PADRÃO MÉDIO, 90X210CM, ESPESSURA DE 3,5CM, ITENS INCLUSOS: DOBRADIÇAS, MONT AGEM E INSTALAÇÃO DO BATENTE, SEM FECHADURA - FORNECIMENTO E INSTALAÇÃ O. AF_08/2015</v>
          </cell>
          <cell r="C7694" t="str">
            <v>UN</v>
          </cell>
          <cell r="D7694">
            <v>565.05999999999995</v>
          </cell>
        </row>
        <row r="7695">
          <cell r="A7695">
            <v>90853</v>
          </cell>
          <cell r="B7695" t="str">
            <v>CONCRETAGEM DE LAJES EM EDIFICAÇÕES UNIFAMILIARES FEITAS COM SISTEMA D E FÔRMAS MANUSEÁVEIS COM CONCRETO USINADO BOMBEÁVEL, FCK 20 MPA, LANÇA DO COM BOMBA LANÇA - LANÇAMENTO, ADENSAMENTO E ACABAMENTO. AF_06/2015</v>
          </cell>
          <cell r="C7695" t="str">
            <v>M3</v>
          </cell>
          <cell r="D7695">
            <v>427.36</v>
          </cell>
        </row>
        <row r="7696">
          <cell r="A7696">
            <v>90854</v>
          </cell>
          <cell r="B7696" t="str">
            <v>CONCRETAGEM DE PAREDES EM EDIFICAÇÕES UNIFAMILIARES FEITAS COM SISTEMA DE FÔRMAS MANUSEÁVEIS COM CONCRETO USINADO BOMBEÁVEL, FCK 20 MPA, LAN ÇADO COM BOMBA LANÇA - LANÇAMENTO, ADENSAMENTO E ACABAMENTO. AF_06/201 5</v>
          </cell>
          <cell r="C7696" t="str">
            <v>M3</v>
          </cell>
          <cell r="D7696">
            <v>414.47</v>
          </cell>
        </row>
        <row r="7697">
          <cell r="A7697">
            <v>90855</v>
          </cell>
          <cell r="B7697" t="str">
            <v>CONCRETAGEM DE PLATIBANDA EM EDIFICAÇÕES UNIFAMILIARES FEITAS COM SIST EMA DE FÔRMAS MANUSEÁVEIS COM CONCRETO USINADO BOMBEÁVEL, FCK 20 MPA, LANÇADO COM BOMBA LANÇA - LANÇAMENTO, ADENSAMENTO E ACABAMENTO. AF_06/ 2015</v>
          </cell>
          <cell r="C7697" t="str">
            <v>M3</v>
          </cell>
          <cell r="D7697">
            <v>452.19</v>
          </cell>
        </row>
        <row r="7698">
          <cell r="A7698">
            <v>90856</v>
          </cell>
          <cell r="B7698" t="str">
            <v>CONCRETAGEM DE LAJES EM EDIFICAÇÕES MULTIFAMILIARES FEITAS COM SISTEMA DE FÔRMAS MANUSEÁVEIS COM CONCRETO USINADO BOMBEÁVEL, FCK 20 MPA, LAN ÇADO COM BOMBA LANÇA - LANÇAMENTO, ADENSAMENTO E ACABAMENTO. AF_06/201 5</v>
          </cell>
          <cell r="C7698" t="str">
            <v>M3</v>
          </cell>
          <cell r="D7698">
            <v>430.5</v>
          </cell>
        </row>
        <row r="7699">
          <cell r="A7699">
            <v>90857</v>
          </cell>
          <cell r="B7699" t="str">
            <v>CONCRETAGEM DE PAREDES EM EDIFICAÇÕES MULTIFAMILIARES FEITAS COM SISTE MA DE FÔRMAS MANUSEÁVEIS COM CONCRETO USINADO BOMBEÁVEL, FCK 20 MPA, L ANÇADO COM BOMBA LANÇA - LANÇAMENTO, ADENSAMENTO E ACABAMENTO. AF_06/2 015</v>
          </cell>
          <cell r="C7699" t="str">
            <v>M3</v>
          </cell>
          <cell r="D7699">
            <v>416.55</v>
          </cell>
        </row>
        <row r="7700">
          <cell r="A7700">
            <v>90858</v>
          </cell>
          <cell r="B7700" t="str">
            <v>CONCRETAGEM DE PLATIBANDA EM EDIFICAÇÕES MULTIFAMILIARES FEITAS COM SI STEMA DE FÔRMAS MANUSEÁVEIS COM CONCRETO USINADO BOMBEÁVEL, FCK 20 MPA , LANÇADO COM BOMBA LANÇA - LANÇAMENTO, ADENSAMENTO E ACABAMENTO. AF_0 6/2015</v>
          </cell>
          <cell r="C7700" t="str">
            <v>M3</v>
          </cell>
          <cell r="D7700">
            <v>466.59</v>
          </cell>
        </row>
        <row r="7701">
          <cell r="A7701">
            <v>90859</v>
          </cell>
          <cell r="B7701" t="str">
            <v>CONCRETAGEM DE PLATIBANDA EM EDIFICAÇÕES UNIFAMILIARES FEITAS COM SIST EMA DE FÔRMAS MANUSEÁVEIS COM CONCRETO USINADO AUTOADENSÁVEL, FCK 20 M PA, LANÇADO COM BOMBA LANÇA - LANÇAMENTO E ACABAMENTO. AF_06/2015</v>
          </cell>
          <cell r="C7701" t="str">
            <v>M3</v>
          </cell>
          <cell r="D7701">
            <v>407.63</v>
          </cell>
        </row>
        <row r="7702">
          <cell r="A7702">
            <v>90860</v>
          </cell>
          <cell r="B7702" t="str">
            <v>CONCRETAGEM DE PLATIBANDA EM EDIFICAÇÕES MULTIFAMILIARES FEITAS COM SI STEMA DE FÔRMAS MANUSEÁVEIS COM CONCRETO USINADO AUTOADENSÁVEL, FCK 20 MPA, LANÇADO COM BOMBA LANÇA - LANÇAMENTO E ACABAMENTO. AF_06/2015</v>
          </cell>
          <cell r="C7702" t="str">
            <v>M3</v>
          </cell>
          <cell r="D7702">
            <v>411.95</v>
          </cell>
        </row>
        <row r="7703">
          <cell r="A7703">
            <v>90861</v>
          </cell>
          <cell r="B7703" t="str">
            <v>CONCRETAGEM DE EDIFICAÇÕES (PAREDES E LAJES) FEITAS COM SISTEMA DE FÔR MAS MANUSEÁVEIS COM CONCRETO USINADO BOMBEÁVEL, FCK 20 MPA, LANÇADO CO M BOMBA LANÇA - LANÇAMENTO, ADENSAMENTO E ACABAMENTO. AF_06/2015</v>
          </cell>
          <cell r="C7703" t="str">
            <v>M3</v>
          </cell>
          <cell r="D7703">
            <v>420.52</v>
          </cell>
        </row>
        <row r="7704">
          <cell r="A7704">
            <v>90862</v>
          </cell>
          <cell r="B7704" t="str">
            <v>CONCRETAGEM DE EDIFICAÇÕES (PAREDES E LAJES) FEITAS COM SISTEMA DE FÔR MAS MANUSEÁVEIS COM CONCRETO USINADO AUTOADENSÁVEL, FCK 20 MPA, LANÇAD O COM BOMBA LANÇA - LANÇAMENTO E ACABAMENTO. AF_06/2015</v>
          </cell>
          <cell r="C7704" t="str">
            <v>M3</v>
          </cell>
          <cell r="D7704">
            <v>383.44</v>
          </cell>
        </row>
        <row r="7705">
          <cell r="A7705">
            <v>90877</v>
          </cell>
          <cell r="B7705" t="str">
            <v>ESTACA ESCAVADA MECANICAMENTE, SEM FLUIDO ESTABILIZANTE, COM 25 CM DE DIÂMETRO, ATÉ 9 M DE COMPRIMENTO, CONCRETO LANÇADO POR CAMINHÃO BETONE IRA (EXCLUSIVE MOBILIZAÇÃO E DESMOBILIZAÇÃO). AF_02/2015</v>
          </cell>
          <cell r="C7705" t="str">
            <v>M</v>
          </cell>
          <cell r="D7705">
            <v>34.68</v>
          </cell>
        </row>
        <row r="7706">
          <cell r="A7706">
            <v>90878</v>
          </cell>
          <cell r="B7706" t="str">
            <v>ESTACA ESCAVADA MECANICAMENTE, SEM FLUIDO ESTABILIZANTE, COM 25 CM DE DIÂMETRO, ACIMA DE 9 M DE COMPRIMENTO, CONCRETO LANÇADO POR CAMINHÃO B ETONEIRA (EXCLUSIVE MOBILIZAÇÃO E DESMOBILIZAÇÃO). AF_02/2015</v>
          </cell>
          <cell r="C7706" t="str">
            <v>M</v>
          </cell>
          <cell r="D7706">
            <v>33.56</v>
          </cell>
        </row>
        <row r="7707">
          <cell r="A7707">
            <v>90880</v>
          </cell>
          <cell r="B7707" t="str">
            <v>ESTACA ESCAVADA MECANICAMENTE, SEM FLUIDO ESTABILIZANTE, COM 25 CM DE DIÂMETRO, ATÉ 9 M DE COMPRIMENTO, CONCRETO LANÇADO MANUALMENTE (EXCLUS IVE MOBILIZAÇÃO E DESMOBILIZAÇÃO). AF_02/2015</v>
          </cell>
          <cell r="C7707" t="str">
            <v>M</v>
          </cell>
          <cell r="D7707">
            <v>46.13</v>
          </cell>
        </row>
        <row r="7708">
          <cell r="A7708">
            <v>90881</v>
          </cell>
          <cell r="B7708" t="str">
            <v>ESTACA ESCAVADA MECANICAMENTE, SEM FLUIDO ESTABILIZANTE, COM 25 CM DE DIÂMETRO, ACIMA DE 9 M DE COMPRIMENTO, CONCRETO LANÇADO MANUALMENTE (E XCLUSIVE MOBILIZAÇÃO E DESMOBILIZAÇÃO). AF_02/2015</v>
          </cell>
          <cell r="C7708" t="str">
            <v>M</v>
          </cell>
          <cell r="D7708">
            <v>42.75</v>
          </cell>
        </row>
        <row r="7709">
          <cell r="A7709">
            <v>90883</v>
          </cell>
          <cell r="B7709" t="str">
            <v>ESTACA ESCAVADA MECANICAMENTE, SEM FLUIDO ESTABILIZANTE, COM 40 CM DE DIÂMETRO, ATÉ 9 M DE COMPRIMENTO, CONCRETO LANÇADO POR CAMINHÃO BETONE IRA (EXCLUSIVE MOBILIZAÇÃO E DESMOBILIZAÇÃO). AF_02/2015</v>
          </cell>
          <cell r="C7709" t="str">
            <v>M</v>
          </cell>
          <cell r="D7709">
            <v>66.260000000000005</v>
          </cell>
        </row>
        <row r="7710">
          <cell r="A7710">
            <v>90884</v>
          </cell>
          <cell r="B7710" t="str">
            <v>ESTACA ESCAVADA MECANICAMENTE, SEM FLUIDO ESTABILIZANTE, COM 40 CM DE DIÂMETRO, ACIMA DE 9 M ATÉ 15 M DE COMPRIMENTO, CONCRETO LANÇADO POR C AMINHÃO BETONEIRA (EXCLUSIVE MOBILIZAÇÃO E DESMOBILIZAÇÃO). AF_02/2015</v>
          </cell>
          <cell r="C7710" t="str">
            <v>M</v>
          </cell>
          <cell r="D7710">
            <v>64.92</v>
          </cell>
        </row>
        <row r="7711">
          <cell r="A7711">
            <v>90885</v>
          </cell>
          <cell r="B7711" t="str">
            <v>ESTACA ESCAVADA MECANICAMENTE, SEM FLUIDO ESTABILIZANTE, COM 40 CM DE DIÂMETRO, ACIMA DE 15 M DE COMPRIMENTO, CONCRETO LANÇADO POR CAMINHÃO BETONEIRA (EXCLUSIVE MOBILIZAÇÃO E DESMOBILIZAÇÃO). AF_02/2015</v>
          </cell>
          <cell r="C7711" t="str">
            <v>M</v>
          </cell>
          <cell r="D7711">
            <v>64.31</v>
          </cell>
        </row>
        <row r="7712">
          <cell r="A7712">
            <v>90886</v>
          </cell>
          <cell r="B7712" t="str">
            <v>ESTACA ESCAVADA MECANICAMENTE, SEM FLUIDO ESTABILIZANTE, COM 60 CM DE DIÂMETRO, ATÉ 9 M DE COMPRIMENTO, CONCRETO LANÇADO POR CAMINHÃO BETONE IRA (EXCLUSIVE MOBILIZAÇÃO E DESMOBILIZAÇÃO). AF_02/2015</v>
          </cell>
          <cell r="C7712" t="str">
            <v>M</v>
          </cell>
          <cell r="D7712">
            <v>135.09</v>
          </cell>
        </row>
        <row r="7713">
          <cell r="A7713">
            <v>90887</v>
          </cell>
          <cell r="B7713" t="str">
            <v>ESTACA ESCAVADA MECANICAMENTE, SEM FLUIDO ESTABILIZANTE, COM 60 CM DE DIÂMETRO, ACIMA DE 9 M ATÉ 15 M DE COMPRIMENTO, CONCRETO LANÇADO POR C AMINHÃO BETONEIRA (EXCLUSIVE MOBILIZAÇÃO E DESMOBILIZAÇÃO). AF_02/2015</v>
          </cell>
          <cell r="C7713" t="str">
            <v>M</v>
          </cell>
          <cell r="D7713">
            <v>133.52000000000001</v>
          </cell>
        </row>
        <row r="7714">
          <cell r="A7714">
            <v>90888</v>
          </cell>
          <cell r="B7714" t="str">
            <v>ESTACA ESCAVADA MECANICAMENTE, SEM FLUIDO ESTABILIZANTE, COM 60 CM DE DIÂMETRO, ACIMA DE 15 M DE COMPRIMENTO, CONCRETO LANÇADO POR CAMINHÃO BETONEIRA (EXCLUSIVE MOBILIZAÇÃO E DESMOBILIZAÇÃO). AF_02/2015</v>
          </cell>
          <cell r="C7714" t="str">
            <v>M</v>
          </cell>
          <cell r="D7714">
            <v>132.84</v>
          </cell>
        </row>
        <row r="7715">
          <cell r="A7715">
            <v>90889</v>
          </cell>
          <cell r="B7715" t="str">
            <v>ESTACA ESCAVADA MECANICAMENTE, SEM FLUIDO ESTABILIZANTE, COM 60 CM DE DIÂMETRO, ATÉ 9 M DE COMPRIMENTO, CONCRETO LANÇADO POR BOMBA LANÇA (EX CLUSIVE MOBILIZAÇÃO E DESMOBILIZAÇÃO). AF_02/2015</v>
          </cell>
          <cell r="C7715" t="str">
            <v>M</v>
          </cell>
          <cell r="D7715">
            <v>160.31</v>
          </cell>
        </row>
        <row r="7716">
          <cell r="A7716">
            <v>90890</v>
          </cell>
          <cell r="B7716" t="str">
            <v>ESTACA ESCAVADA MECANICAMENTE, SEM FLUIDO ESTABILIZANTE, COM 60 CM DE DIÂMETRO, ACIMA DE 9 M ATÉ 15 M DE COMPRIMENTO, CONCRETO LANÇADO POR B OMBA LANÇA (EXCLUSIVE MOBILIZAÇÃO E DESMOBILIZAÇÃO). AF_02/2015</v>
          </cell>
          <cell r="C7716" t="str">
            <v>M</v>
          </cell>
          <cell r="D7716">
            <v>157.77000000000001</v>
          </cell>
        </row>
        <row r="7717">
          <cell r="A7717">
            <v>90891</v>
          </cell>
          <cell r="B7717" t="str">
            <v>ESTACA ESCAVADA MECANICAMENTE, SEM FLUIDO ESTABILIZANTE, COM 60 CM DE DIÂMETRO, ACIMA DE 15 M DE COMPRIMENTO, CONCRETO LANÇADO POR BOMBA LAN ÇA (EXCLUSIVE MOBILIZAÇÃO E DESMOBILIZAÇÃO). AF_02/2015</v>
          </cell>
          <cell r="C7717" t="str">
            <v>M</v>
          </cell>
          <cell r="D7717">
            <v>156.62</v>
          </cell>
        </row>
        <row r="7718">
          <cell r="A7718">
            <v>90900</v>
          </cell>
          <cell r="B7718" t="str">
            <v>CONTRAPISO ACÚSTICO EM ARGAMASSA TRAÇO 1:4 (CIMENTO E AREIA), PREPARO MECÂNICO COM BETONEIRA 400L, APLICADO EM ÁREAS SECAS MENORES QUE 15M2, ESPESSURA 5CM. AF_10/2014</v>
          </cell>
          <cell r="C7718" t="str">
            <v>M2</v>
          </cell>
          <cell r="D7718">
            <v>57.57</v>
          </cell>
        </row>
        <row r="7719">
          <cell r="A7719">
            <v>90902</v>
          </cell>
          <cell r="B7719" t="str">
            <v>CONTRAPISO ACÚSTICO EM ARGAMASSA TRAÇO 1:4 (CIMENTO E AREIA), PREPARO MANUAL, APLICADO EM ÁREAS SECAS MENORES QUE 15M2, ESPESSURA 5CM. AF_10 /2014</v>
          </cell>
          <cell r="C7719" t="str">
            <v>M2</v>
          </cell>
          <cell r="D7719">
            <v>62.48</v>
          </cell>
        </row>
        <row r="7720">
          <cell r="A7720">
            <v>90903</v>
          </cell>
          <cell r="B7720" t="str">
            <v>CONTRAPISO ACÚSTICO EM ARGAMASSA PRONTA, PREPARO MECÂNICO COM MISTURAD OR 300 KG, APLICADO EM ÁREAS SECAS MENORES QUE 15M2, ESPESSURA 5CM. AF _10/2014</v>
          </cell>
          <cell r="C7720" t="str">
            <v>M2</v>
          </cell>
          <cell r="D7720">
            <v>112.69</v>
          </cell>
        </row>
        <row r="7721">
          <cell r="A7721">
            <v>90904</v>
          </cell>
          <cell r="B7721" t="str">
            <v>CONTRAPISO ACÚSTICO EM ARGAMASSA PRONTA, PREPARO MANUAL, APLICADO EM Á REAS SECAS MENORES QUE 15M2, ESPESSURA 5CM. AF_10/2014</v>
          </cell>
          <cell r="C7721" t="str">
            <v>M2</v>
          </cell>
          <cell r="D7721">
            <v>122.06</v>
          </cell>
        </row>
        <row r="7722">
          <cell r="A7722">
            <v>90910</v>
          </cell>
          <cell r="B7722" t="str">
            <v>CONTRAPISO ACÚSTICO EM ARGAMASSA TRAÇO 1:4 (CIMENTO E AREIA), PREPARO MECÂNICO COM BETONEIRA 400L, APLICADO EM ÁREAS SECAS MENORES QUE 15M2, ESPESSURA 6CM. AF_10/2014</v>
          </cell>
          <cell r="C7722" t="str">
            <v>M2</v>
          </cell>
          <cell r="D7722">
            <v>60.76</v>
          </cell>
        </row>
        <row r="7723">
          <cell r="A7723">
            <v>90912</v>
          </cell>
          <cell r="B7723" t="str">
            <v>CONTRAPISO ACÚSTICO EM ARGAMASSA TRAÇO 1:4 (CIMENTO E AREIA), PREPARO MANUAL, APLICADO EM ÁREAS SECAS MENORES QUE 15M2, ESPESSURA 6CM. AF_10 /2014</v>
          </cell>
          <cell r="C7723" t="str">
            <v>M2</v>
          </cell>
          <cell r="D7723">
            <v>66.11</v>
          </cell>
        </row>
        <row r="7724">
          <cell r="A7724">
            <v>90913</v>
          </cell>
          <cell r="B7724" t="str">
            <v>CONTRAPISO ACÚSTICO EM ARGAMASSA PRONTA, PREPARO MECÂNICO COM MISTURAD OR 300 KG, APLICADO EM ÁREAS SECAS MENORES QUE 15M2, ESPESSURA 6CM. AF _10/2014</v>
          </cell>
          <cell r="C7724" t="str">
            <v>M2</v>
          </cell>
          <cell r="D7724">
            <v>120.78</v>
          </cell>
        </row>
        <row r="7725">
          <cell r="A7725">
            <v>90914</v>
          </cell>
          <cell r="B7725" t="str">
            <v>CONTRAPISO ACÚSTICO EM ARGAMASSA PRONTA, PREPARO MANUAL, APLICADO EM Á REAS SECAS MENORES QUE 15M2, ESPESSURA 6CM. AF_10/2014</v>
          </cell>
          <cell r="C7725" t="str">
            <v>M2</v>
          </cell>
          <cell r="D7725">
            <v>130.99</v>
          </cell>
        </row>
        <row r="7726">
          <cell r="A7726">
            <v>90920</v>
          </cell>
          <cell r="B7726" t="str">
            <v>CONTRAPISO ACÚSTICO EM ARGAMASSA TRAÇO 1:4 (CIMENTO E AREIA), PREPARO MECÂNICO COM BETONEIRA 400L, APLICADO EM ÁREAS SECAS MENORES QUE 15M2, ESPESSURA 7CM. AF_10/2014</v>
          </cell>
          <cell r="C7726" t="str">
            <v>M2</v>
          </cell>
          <cell r="D7726">
            <v>66.650000000000006</v>
          </cell>
        </row>
        <row r="7727">
          <cell r="A7727">
            <v>90922</v>
          </cell>
          <cell r="B7727" t="str">
            <v>CONTRAPISO ACÚSTICO EM ARGAMASSA TRAÇO 1:4 (CIMENTO E AREIA), PREPARO MANUAL, APLICADO EM ÁREAS SECAS MENORES QUE 15M2, ESPESSURA 7CM. AF_10 /2014</v>
          </cell>
          <cell r="C7727" t="str">
            <v>M2</v>
          </cell>
          <cell r="D7727">
            <v>72.790000000000006</v>
          </cell>
        </row>
        <row r="7728">
          <cell r="A7728">
            <v>90923</v>
          </cell>
          <cell r="B7728" t="str">
            <v>CONTRAPISO ACÚSTICO EM ARGAMASSA PRONTA, PREPARO MECÂNICO COM MISTURAD OR 300 KG, APLICADO EM ÁREAS SECAS MENORES QUE 15M2, ESPESSURA 7CM. AF _10/2014</v>
          </cell>
          <cell r="C7728" t="str">
            <v>M2</v>
          </cell>
          <cell r="D7728">
            <v>135.65</v>
          </cell>
        </row>
        <row r="7729">
          <cell r="A7729">
            <v>90924</v>
          </cell>
          <cell r="B7729" t="str">
            <v>CONTRAPISO ACÚSTICO EM ARGAMASSA PRONTA, PREPARO MANUAL, APLICADO EM Á REAS SECAS MENORES QUE 15M2, ESPESSURA 7CM. AF_10/2014</v>
          </cell>
          <cell r="C7729" t="str">
            <v>M2</v>
          </cell>
          <cell r="D7729">
            <v>147.38999999999999</v>
          </cell>
        </row>
        <row r="7730">
          <cell r="A7730">
            <v>90930</v>
          </cell>
          <cell r="B7730" t="str">
            <v>CONTRAPISO ACÚSTICO EM ARGAMASSA TRAÇO 1:4 (CIMENTO E AREIA), PREPARO MECÂNICO COM BETONEIRA 400L, APLICADO EM ÁREAS SECAS MAIORES QUE 15M2, ESPESSURA 5CM. AF_10/2014</v>
          </cell>
          <cell r="C7730" t="str">
            <v>M2</v>
          </cell>
          <cell r="D7730">
            <v>52.85</v>
          </cell>
        </row>
        <row r="7731">
          <cell r="A7731">
            <v>90932</v>
          </cell>
          <cell r="B7731" t="str">
            <v>CONTRAPISO ACÚSTICO EM ARGAMASSA TRAÇO 1:4 (CIMENTO E AREIA), PREPARO MANUAL, APLICADO EM ÁREAS SECAS MAIORES QUE 15M2, ESPESSURA 5CM. AF_10 /2014</v>
          </cell>
          <cell r="C7731" t="str">
            <v>M2</v>
          </cell>
          <cell r="D7731">
            <v>57.75</v>
          </cell>
        </row>
        <row r="7732">
          <cell r="A7732">
            <v>90933</v>
          </cell>
          <cell r="B7732" t="str">
            <v>CONTRAPISO ACÚSTICO EM ARGAMASSA PRONTA, PREPARO MECÂNICO COM MISTURAD OR 300 KG, APLICADO EM ÁREAS SECAS MAIORES QUE 15M2, ESPESSURA 5CM. AF _10/2014</v>
          </cell>
          <cell r="C7732" t="str">
            <v>M2</v>
          </cell>
          <cell r="D7732">
            <v>107.96</v>
          </cell>
        </row>
        <row r="7733">
          <cell r="A7733">
            <v>90934</v>
          </cell>
          <cell r="B7733" t="str">
            <v>CONTRAPISO ACÚSTICO EM ARGAMASSA PRONTA, PREPARO MANUAL, APLICADO EM Á REAS SECAS MAIORES QUE 15M2, ESPESSURA 5CM. AF_10/2014</v>
          </cell>
          <cell r="C7733" t="str">
            <v>M2</v>
          </cell>
          <cell r="D7733">
            <v>117.34</v>
          </cell>
        </row>
        <row r="7734">
          <cell r="A7734">
            <v>90940</v>
          </cell>
          <cell r="B7734" t="str">
            <v>CONTRAPISO ACÚSTICO EM ARGAMASSA TRAÇO 1:4 (CIMENTO E AREIA), PREPARO MECÂNICO COM BETONEIRA 400L, APLICADO EM ÁREAS SECAS MAIORES QUE 15M2, ESPESSURA 6CM. AF_10/2014</v>
          </cell>
          <cell r="C7734" t="str">
            <v>M2</v>
          </cell>
          <cell r="D7734">
            <v>56.06</v>
          </cell>
        </row>
        <row r="7735">
          <cell r="A7735">
            <v>90942</v>
          </cell>
          <cell r="B7735" t="str">
            <v>CONTRAPISO ACÚSTICO EM ARGAMASSA TRAÇO 1:4 (CIMENTO E AREIA), PREPARO MANUAL, APLICADO EM ÁREAS SECAS MAIORES QUE 15M2, ESPESSURA 6CM. AF_10 /2014</v>
          </cell>
          <cell r="C7735" t="str">
            <v>M2</v>
          </cell>
          <cell r="D7735">
            <v>61.4</v>
          </cell>
        </row>
        <row r="7736">
          <cell r="A7736">
            <v>90943</v>
          </cell>
          <cell r="B7736" t="str">
            <v>CONTRAPISO ACÚSTICO EM ARGAMASSA PRONTA, PREPARO MECÂNICO COM MISTURAD OR 300 KG, APLICADO EM ÁREAS SECAS MAIORES QUE 15M2, ESPESSURA 6CM. AF _10/2014</v>
          </cell>
          <cell r="C7736" t="str">
            <v>M2</v>
          </cell>
          <cell r="D7736">
            <v>116.07</v>
          </cell>
        </row>
        <row r="7737">
          <cell r="A7737">
            <v>90944</v>
          </cell>
          <cell r="B7737" t="str">
            <v>CONTRAPISO ACÚSTICO EM ARGAMASSA PRONTA, PREPARO MANUAL, APLICADO EM Á REAS SECAS MAIORES QUE 15M2, ESPESSURA 6CM. AF_10/2014</v>
          </cell>
          <cell r="C7737" t="str">
            <v>M2</v>
          </cell>
          <cell r="D7737">
            <v>126.28</v>
          </cell>
        </row>
        <row r="7738">
          <cell r="A7738">
            <v>90950</v>
          </cell>
          <cell r="B7738" t="str">
            <v>CONTRAPISO ACÚSTICO EM ARGAMASSA TRAÇO 1:4 (CIMENTO E AREIA), PREPARO MECÂNICO COM BETONEIRA 400L, APLICADO EM ÁREAS SECAS MAIORES QUE 15M2, ESPESSURA 7CM. AF_10/2014</v>
          </cell>
          <cell r="C7738" t="str">
            <v>M2</v>
          </cell>
          <cell r="D7738">
            <v>61.92</v>
          </cell>
        </row>
        <row r="7739">
          <cell r="A7739">
            <v>90952</v>
          </cell>
          <cell r="B7739" t="str">
            <v>CONTRAPISO ACÚSTICO EM ARGAMASSA TRAÇO 1:4 (CIMENTO E AREIA), PREPARO MANUAL, APLICADO EM ÁREAS SECAS MAIORES QUE 15M2, ESPESSURA 7CM. AF_10 /2014</v>
          </cell>
          <cell r="C7739" t="str">
            <v>M2</v>
          </cell>
          <cell r="D7739">
            <v>68.06</v>
          </cell>
        </row>
        <row r="7740">
          <cell r="A7740">
            <v>90953</v>
          </cell>
          <cell r="B7740" t="str">
            <v>CONTRAPISO ACÚSTICO EM ARGAMASSA PRONTA, PREPARO MECÂNICO COM MISTURAD OR 300 KG, APLICADO EM ÁREAS SECAS MAIORES QUE 15M2, ESPESSURA 7CM. AF _10/2014</v>
          </cell>
          <cell r="C7740" t="str">
            <v>M2</v>
          </cell>
          <cell r="D7740">
            <v>130.91999999999999</v>
          </cell>
        </row>
        <row r="7741">
          <cell r="A7741">
            <v>90954</v>
          </cell>
          <cell r="B7741" t="str">
            <v>CONTRAPISO ACÚSTICO EM ARGAMASSA PRONTA, PREPARO MANUAL, APLICADO EM Á REAS SECAS MAIORES QUE 15M2, ESPESSURA 7CM. AF_10/2014</v>
          </cell>
          <cell r="C7741" t="str">
            <v>M2</v>
          </cell>
          <cell r="D7741">
            <v>142.66</v>
          </cell>
        </row>
        <row r="7742">
          <cell r="A7742">
            <v>90957</v>
          </cell>
          <cell r="B7742" t="str">
            <v>COMPRESSOR DE AR REBOCÁVEL, VAZÃO 189 PCM, PRESSÃO EFETIVA DE TRABALHO 102 PSI, MOTOR DIESEL, POTÊNCIA 63 CV - DEPRECIAÇÃO. AF_06/2015</v>
          </cell>
          <cell r="C7742" t="str">
            <v>H</v>
          </cell>
          <cell r="D7742">
            <v>2.0099999999999998</v>
          </cell>
        </row>
        <row r="7743">
          <cell r="A7743">
            <v>90958</v>
          </cell>
          <cell r="B7743" t="str">
            <v>COMPRESSOR DE AR REBOCÁVEL, VAZÃO 189 PCM, PRESSÃO EFETIVA DE TRABALHO 102 PSI, MOTOR DIESEL, POTÊNCIA 63 CV - JUROS. AF_06/2015</v>
          </cell>
          <cell r="C7743" t="str">
            <v>H</v>
          </cell>
          <cell r="D7743">
            <v>0.55000000000000004</v>
          </cell>
        </row>
        <row r="7744">
          <cell r="A7744">
            <v>90960</v>
          </cell>
          <cell r="B7744" t="str">
            <v>COMPRESSOR DE AR REBOCÁVEL, VAZÃO 89 PCM, PRESSÃO EFETIVA DE TRABALHO 102 PSI, MOTOR DIESEL, POTÊNCIA 20 CV - DEPRECIAÇÃO. AF_06/2015</v>
          </cell>
          <cell r="C7744" t="str">
            <v>H</v>
          </cell>
          <cell r="D7744">
            <v>2.61</v>
          </cell>
        </row>
        <row r="7745">
          <cell r="A7745">
            <v>90961</v>
          </cell>
          <cell r="B7745" t="str">
            <v>COMPRESSOR DE AR REBOCÁVEL, VAZÃO 89 PCM, PRESSÃO EFETIVA DE TRABALHO 102 PSI, MOTOR DIESEL, POTÊNCIA 20 CV - JUROS. AF_06/2015</v>
          </cell>
          <cell r="C7745" t="str">
            <v>H</v>
          </cell>
          <cell r="D7745">
            <v>0.73</v>
          </cell>
        </row>
        <row r="7746">
          <cell r="A7746">
            <v>90962</v>
          </cell>
          <cell r="B7746" t="str">
            <v>COMPRESSOR DE AR REBOCÁVEL, VAZÃO 89 PCM, PRESSÃO EFETIVA DE TRABALHO 102 PSI, MOTOR DIESEL, POTÊNCIA 20 CV - MANUTENÇÃO. AF_06/2015</v>
          </cell>
          <cell r="C7746" t="str">
            <v>H</v>
          </cell>
          <cell r="D7746">
            <v>3.07</v>
          </cell>
        </row>
        <row r="7747">
          <cell r="A7747">
            <v>90963</v>
          </cell>
          <cell r="B7747" t="str">
            <v>COMPRESSOR DE AR REBOCÁVEL, VAZÃO 89 PCM, PRESSÃO EFETIVA DE TRABALHO 102 PSI, MOTOR DIESEL, POTÊNCIA 20 CV - MATERIAIS NA OPERAÇÃO. AF_06/2 015</v>
          </cell>
          <cell r="C7747" t="str">
            <v>H</v>
          </cell>
          <cell r="D7747">
            <v>11.08</v>
          </cell>
        </row>
        <row r="7748">
          <cell r="A7748">
            <v>90964</v>
          </cell>
          <cell r="B7748" t="str">
            <v>COMPRESSOR DE AR REBOCÁVEL, VAZÃO 89 PCM, PRESSÃO EFETIVA DE TRABALHO 102 PSI, MOTOR DIESEL, POTÊNCIA 20 CV - CHP DIURNO. AF_06/2015</v>
          </cell>
          <cell r="C7748" t="str">
            <v>CHP</v>
          </cell>
          <cell r="D7748">
            <v>17.5</v>
          </cell>
        </row>
        <row r="7749">
          <cell r="A7749">
            <v>90965</v>
          </cell>
          <cell r="B7749" t="str">
            <v>COMPRESSOR DE AR REBOCÁVEL, VAZÃO 89 PCM, PRESSÃO EFETIVA DE TRABALHO 102 PSI, MOTOR DIESEL, POTÊNCIA 20 CV - CHI DIURNO. AF_06/2015</v>
          </cell>
          <cell r="C7749" t="str">
            <v>CHI</v>
          </cell>
          <cell r="D7749">
            <v>3.35</v>
          </cell>
        </row>
        <row r="7750">
          <cell r="A7750">
            <v>90968</v>
          </cell>
          <cell r="B7750" t="str">
            <v>COMPRESSOR DE AR REBOCAVEL, VAZÃO 250 PCM, PRESSAO DE TRABALHO 102 PSI , MOTOR A DIESEL POTÊNCIA 81 CV - DEPRECIAÇÃO. AF_06/2015</v>
          </cell>
          <cell r="C7750" t="str">
            <v>H</v>
          </cell>
          <cell r="D7750">
            <v>2.62</v>
          </cell>
        </row>
        <row r="7751">
          <cell r="A7751">
            <v>90969</v>
          </cell>
          <cell r="B7751" t="str">
            <v>COMPRESSOR DE AR REBOCAVEL, VAZÃO 250 PCM, PRESSAO DE TRABALHO 102 PSI , MOTOR A DIESEL POTÊNCIA 81 CV - JUROS. AF_06/2015</v>
          </cell>
          <cell r="C7751" t="str">
            <v>H</v>
          </cell>
          <cell r="D7751">
            <v>0.74</v>
          </cell>
        </row>
        <row r="7752">
          <cell r="A7752">
            <v>90970</v>
          </cell>
          <cell r="B7752" t="str">
            <v>COMPRESSOR DE AR REBOCAVEL, VAZÃO 250 PCM, PRESSAO DE TRABALHO 102 PSI , MOTOR A DIESEL POTÊNCIA 81 CV - MANUTENÇÃO. AF_06/2015</v>
          </cell>
          <cell r="C7752" t="str">
            <v>H</v>
          </cell>
          <cell r="D7752">
            <v>3.08</v>
          </cell>
        </row>
        <row r="7753">
          <cell r="A7753">
            <v>90971</v>
          </cell>
          <cell r="B7753" t="str">
            <v>COMPRESSOR DE AR REBOCAVEL, VAZÃO 250 PCM, PRESSAO DE TRABALHO 102 PSI , MOTOR A DIESEL POTÊNCIA 81 CV - MATERIAIS NA OPERAÇÃO. AF_06/2015</v>
          </cell>
          <cell r="C7753" t="str">
            <v>H</v>
          </cell>
          <cell r="D7753">
            <v>44.87</v>
          </cell>
        </row>
        <row r="7754">
          <cell r="A7754">
            <v>90972</v>
          </cell>
          <cell r="B7754" t="str">
            <v>COMPRESSOR DE AR REBOCAVEL, VAZÃO 250 PCM, PRESSAO DE TRABALHO 102 PSI , MOTOR A DIESEL POTÊNCIA 81 CV - CHP DIURNO. AF_06/2015</v>
          </cell>
          <cell r="C7754" t="str">
            <v>CHP</v>
          </cell>
          <cell r="D7754">
            <v>51.31</v>
          </cell>
        </row>
        <row r="7755">
          <cell r="A7755">
            <v>90973</v>
          </cell>
          <cell r="B7755" t="str">
            <v>COMPRESSOR DE AR REBOCAVEL, VAZÃO 250 PCM, PRESSAO DE TRABALHO 102 PSI , MOTOR A DIESEL POTÊNCIA 81 CV - CHI DIURNO. AF_06/2015</v>
          </cell>
          <cell r="C7755" t="str">
            <v>CHI</v>
          </cell>
          <cell r="D7755">
            <v>3.36</v>
          </cell>
        </row>
        <row r="7756">
          <cell r="A7756">
            <v>90975</v>
          </cell>
          <cell r="B7756" t="str">
            <v>COMPRESSOR DE AR REBOCÁVEL, VAZÃO 748 PCM, PRESSÃO EFETIVA DE TRABALHO 102 PSI, MOTOR DIESEL, POTÊNCIA 210 CV - DEPRECIAÇÃO. AF_06/2015</v>
          </cell>
          <cell r="C7756" t="str">
            <v>H</v>
          </cell>
          <cell r="D7756">
            <v>6.65</v>
          </cell>
        </row>
        <row r="7757">
          <cell r="A7757">
            <v>90976</v>
          </cell>
          <cell r="B7757" t="str">
            <v>COMPRESSOR DE AR REBOCÁVEL, VAZÃO 748 PCM, PRESSÃO EFETIVA DE TRABALHO 102 PSI, MOTOR DIESEL, POTÊNCIA 210 CV - JUROS. AF_06/2015</v>
          </cell>
          <cell r="C7757" t="str">
            <v>H</v>
          </cell>
          <cell r="D7757">
            <v>1.88</v>
          </cell>
        </row>
        <row r="7758">
          <cell r="A7758">
            <v>90977</v>
          </cell>
          <cell r="B7758" t="str">
            <v>COMPRESSOR DE AR REBOCÁVEL, VAZÃO 748 PCM, PRESSÃO EFETIVA DE TRABALHO 102 PSI, MOTOR DIESEL, POTÊNCIA 210 CV - MANUTENÇÃO. AF_06/2015</v>
          </cell>
          <cell r="C7758" t="str">
            <v>H</v>
          </cell>
          <cell r="D7758">
            <v>7.83</v>
          </cell>
        </row>
        <row r="7759">
          <cell r="A7759">
            <v>90978</v>
          </cell>
          <cell r="B7759" t="str">
            <v>COMPRESSOR DE AR REBOCÁVEL, VAZÃO 748 PCM, PRESSÃO EFETIVA DE TRABALHO 102 PSI, MOTOR DIESEL, POTÊNCIA 210 CV - MATERIAIS NA OPERAÇÃO. AF_06 /2015</v>
          </cell>
          <cell r="C7759" t="str">
            <v>H</v>
          </cell>
          <cell r="D7759">
            <v>116.28</v>
          </cell>
        </row>
        <row r="7760">
          <cell r="A7760">
            <v>90979</v>
          </cell>
          <cell r="B7760" t="str">
            <v>COMPRESSOR DE AR REBOCÁVEL, VAZÃO 748 PCM, PRESSÃO EFETIVA DE TRABALHO 102 PSI, MOTOR DIESEL, POTÊNCIA 210 CV - CHP DIURNO. AF_06/2015</v>
          </cell>
          <cell r="C7760" t="str">
            <v>CHP</v>
          </cell>
          <cell r="D7760">
            <v>132.63999999999999</v>
          </cell>
        </row>
        <row r="7761">
          <cell r="A7761">
            <v>90982</v>
          </cell>
          <cell r="B7761" t="str">
            <v>COMPRESSOR DE AR REBOCÁVEL, VAZÃO 748 PCM, PRESSÃO EFETIVA DE TRABALHO 102 PSI, MOTOR DIESEL, POTÊNCIA 210 CV - CHI DIURNO. AF_06/2015</v>
          </cell>
          <cell r="C7761" t="str">
            <v>CHI</v>
          </cell>
          <cell r="D7761">
            <v>8.5299999999999994</v>
          </cell>
        </row>
        <row r="7762">
          <cell r="A7762">
            <v>90991</v>
          </cell>
          <cell r="B7762" t="str">
            <v>ESCAVADEIRA HIDRÁULICA SOBRE ESTEIRAS, CAÇAMBA 0,80 M3, PESO OPERACION AL 17,8 T, POTÊNCIA LÍQUIDA 110 HP - CHP DIURNO. AF_10/2014</v>
          </cell>
          <cell r="C7762" t="str">
            <v>CHP</v>
          </cell>
          <cell r="D7762">
            <v>138.47</v>
          </cell>
        </row>
        <row r="7763">
          <cell r="A7763">
            <v>90992</v>
          </cell>
          <cell r="B7763" t="str">
            <v>COMPRESSOR DE AR REBOCAVEL, VAZÃO 400 PCM, PRESSAO DE TRABALHO 102 PSI , MOTOR A DIESEL POTÊNCIA 110 CV - DEPRECIAÇÃO. AF_06/2015</v>
          </cell>
          <cell r="C7763" t="str">
            <v>H</v>
          </cell>
          <cell r="D7763">
            <v>3.1</v>
          </cell>
        </row>
        <row r="7764">
          <cell r="A7764">
            <v>90993</v>
          </cell>
          <cell r="B7764" t="str">
            <v>COMPRESSOR DE AR REBOCAVEL, VAZÃO 400 PCM, PRESSAO DE TRABALHO 102 PSI , MOTOR A DIESEL POTÊNCIA 110 CV - JUROS. AF_06/2015</v>
          </cell>
          <cell r="C7764" t="str">
            <v>H</v>
          </cell>
          <cell r="D7764">
            <v>0.87</v>
          </cell>
        </row>
        <row r="7765">
          <cell r="A7765">
            <v>90994</v>
          </cell>
          <cell r="B7765" t="str">
            <v>COMPRESSOR DE AR REBOCAVEL, VAZÃO 400 PCM, PRESSAO DE TRABALHO 102 PSI , MOTOR A DIESEL POTÊNCIA 110 CV - MANUTENÇÃO. AF_06/2015</v>
          </cell>
          <cell r="C7765" t="str">
            <v>H</v>
          </cell>
          <cell r="D7765">
            <v>3.65</v>
          </cell>
        </row>
        <row r="7766">
          <cell r="A7766">
            <v>90995</v>
          </cell>
          <cell r="B7766" t="str">
            <v>COMPRESSOR DE AR REBOCAVEL, VAZÃO 400 PCM, PRESSAO DE TRABALHO 102 PSI , MOTOR A DIESEL POTÊNCIA 110 CV - MATERIAIS NA OPERAÇÃO. AF_06/2015</v>
          </cell>
          <cell r="C7766" t="str">
            <v>H</v>
          </cell>
          <cell r="D7766">
            <v>60.91</v>
          </cell>
        </row>
        <row r="7767">
          <cell r="A7767">
            <v>90996</v>
          </cell>
          <cell r="B7767" t="str">
            <v>FORMAS MANUSEÁVEIS PARA PAREDES DE CONCRETO MOLDADAS IN LOCO, DE EDIFI CAÇÕES DE MULTIPLOS PAVIMENTO, EM PLATIBANDA. AF_06/2015</v>
          </cell>
          <cell r="C7767" t="str">
            <v>M2</v>
          </cell>
          <cell r="D7767">
            <v>10.63</v>
          </cell>
        </row>
        <row r="7768">
          <cell r="A7768">
            <v>90997</v>
          </cell>
          <cell r="B7768" t="str">
            <v>FORMAS MANUSEÁVEIS PARA PAREDES DE CONCRETO MOLDADAS IN LOCO, DE EDIFI CAÇÕES DE MULTIPLOS PAVIMENTOS, EM FACES INTERNAS DE PAREDES. AF_06/20 15</v>
          </cell>
          <cell r="C7768" t="str">
            <v>M2</v>
          </cell>
          <cell r="D7768">
            <v>14.46</v>
          </cell>
        </row>
        <row r="7769">
          <cell r="A7769">
            <v>90998</v>
          </cell>
          <cell r="B7769" t="str">
            <v>FORMAS MANUSEÁVEIS PARA PAREDES DE CONCRETO MOLDADAS IN LOCO, DE EDIFI CAÇÕES DE MULTIPLOS PAVIMENTOS, EM LAJES. AF_06/2015</v>
          </cell>
          <cell r="C7769" t="str">
            <v>M2</v>
          </cell>
          <cell r="D7769">
            <v>17.46</v>
          </cell>
        </row>
        <row r="7770">
          <cell r="A7770">
            <v>90999</v>
          </cell>
          <cell r="B7770" t="str">
            <v>COMPRESSOR DE AR REBOCAVEL, VAZÃO 400 PCM, PRESSAO DE TRABALHO 102 PSI , MOTOR A DIESEL POTÊNCIA 110 CV - CHP DIURNO. AF_06/2015</v>
          </cell>
          <cell r="C7770" t="str">
            <v>CHP</v>
          </cell>
          <cell r="D7770">
            <v>68.55</v>
          </cell>
        </row>
        <row r="7771">
          <cell r="A7771">
            <v>91000</v>
          </cell>
          <cell r="B7771" t="str">
            <v>FORMAS MANUSEÁVEIS PARA PAREDES DE CONCRETO MOLDADAS IN LOCO, DE EDIFI CAÇÕES DE MULTIPLOS PAVIMENTOS, EM PANOS DE FACHADA COM VÃOS. AF_06/20 15</v>
          </cell>
          <cell r="C7771" t="str">
            <v>M2</v>
          </cell>
          <cell r="D7771">
            <v>13.32</v>
          </cell>
        </row>
        <row r="7772">
          <cell r="A7772">
            <v>91001</v>
          </cell>
          <cell r="B7772" t="str">
            <v>COMPRESSOR DE AR REBOCAVEL, VAZÃO 400 PCM, PRESSAO DE TRABALHO 102 PSI , MOTOR A DIESEL POTÊNCIA 110 CV - CHI DIURNO. AF_06/2015</v>
          </cell>
          <cell r="C7772" t="str">
            <v>CHI</v>
          </cell>
          <cell r="D7772">
            <v>3.98</v>
          </cell>
        </row>
        <row r="7773">
          <cell r="A7773">
            <v>91002</v>
          </cell>
          <cell r="B7773" t="str">
            <v>FORMAS MANUSEÁVEIS PARA PAREDES DE CONCRETO MOLDADAS IN LOCO, DE EDIFI CAÇÕES DE MULTIPLOS PAVIMENTOS, EM PANOS DE FACHADA SEM VÃOS. AF_06/20 15</v>
          </cell>
          <cell r="C7773" t="str">
            <v>M2</v>
          </cell>
          <cell r="D7773">
            <v>12.25</v>
          </cell>
        </row>
        <row r="7774">
          <cell r="A7774">
            <v>91003</v>
          </cell>
          <cell r="B7774" t="str">
            <v>FORMAS MANUSEÁVEIS PARA PAREDES DE CONCRETO MOLDADAS IN LOCO, DE EDIFI CAÇÕES DE MULTIPLOS PAVIMENTOS, EM PANOS DE FACHADA COM VARANDAS. AF_0 6/2015</v>
          </cell>
          <cell r="C7774" t="str">
            <v>M2</v>
          </cell>
          <cell r="D7774">
            <v>14.19</v>
          </cell>
        </row>
        <row r="7775">
          <cell r="A7775">
            <v>91004</v>
          </cell>
          <cell r="B7775" t="str">
            <v>FORMAS MANUSEÁVEIS PARA PAREDES DE CONCRETO MOLDADAS IN LOCO, DE EDIFI CAÇÕES DE PAVIMENTO ÚNICO, EM FACES INTERNAS DE PAREDES. AF_06/2015</v>
          </cell>
          <cell r="C7775" t="str">
            <v>M2</v>
          </cell>
          <cell r="D7775">
            <v>11.15</v>
          </cell>
        </row>
        <row r="7776">
          <cell r="A7776">
            <v>91005</v>
          </cell>
          <cell r="B7776" t="str">
            <v>FORMAS MANUSEÁVEIS PARA PAREDES DE CONCRETO MOLDADAS IN LOCO, DE EDIFI CAÇÕES DE PAVIMENTO ÚNICO, EM LAJES. AF_06/2015</v>
          </cell>
          <cell r="C7776" t="str">
            <v>M2</v>
          </cell>
          <cell r="D7776">
            <v>13.39</v>
          </cell>
        </row>
        <row r="7777">
          <cell r="A7777">
            <v>91006</v>
          </cell>
          <cell r="B7777" t="str">
            <v>FORMAS MANUSEÁVEIS PARA PAREDES DE CONCRETO MOLDADAS IN LOCO, DE EDIFI CAÇÕES DE PAVIMENTO ÚNICO, EM PANOS DE FACHADA COM VÃOS. AF_06/2015</v>
          </cell>
          <cell r="C7777" t="str">
            <v>M2</v>
          </cell>
          <cell r="D7777">
            <v>10.3</v>
          </cell>
        </row>
        <row r="7778">
          <cell r="A7778">
            <v>91007</v>
          </cell>
          <cell r="B7778" t="str">
            <v>FORMAS MANUSEÁVEIS PARA PAREDES DE CONCRETO MOLDADAS IN LOCO, DE EDIFI CAÇÕES DE PAVIMENTO ÚNICO, EM PANOS DE FACHADA SEM VÃOS. AF_06/2015</v>
          </cell>
          <cell r="C7778" t="str">
            <v>M2</v>
          </cell>
          <cell r="D7778">
            <v>9.23</v>
          </cell>
        </row>
        <row r="7779">
          <cell r="A7779">
            <v>91008</v>
          </cell>
          <cell r="B7779" t="str">
            <v>FORMAS MANUSEÁVEIS PARA PAREDES DE CONCRETO MOLDADAS IN LOCO, DE EDIFI CAÇÕES DE PAVIMENTO ÚNICO, EM PANOS DE FACHADA COM VARANDA. AF_06/2015</v>
          </cell>
          <cell r="C7779" t="str">
            <v>M2</v>
          </cell>
          <cell r="D7779">
            <v>11.17</v>
          </cell>
        </row>
        <row r="7780">
          <cell r="A7780">
            <v>91009</v>
          </cell>
          <cell r="B7780" t="str">
            <v>PORTA DE MADEIRA PARA VERNIZ, SEMI-OCA (LEVE OU MÉDIA), 60X210CM, ESPE SSURA DE 3,5CM, INCLUSO DOBRADIÇAS - FORNECIMENTO E INSTALAÇÃO. AF_08/ 2015</v>
          </cell>
          <cell r="C7780" t="str">
            <v>UN</v>
          </cell>
          <cell r="D7780">
            <v>254.36</v>
          </cell>
        </row>
        <row r="7781">
          <cell r="A7781">
            <v>91010</v>
          </cell>
          <cell r="B7781" t="str">
            <v>PORTA DE MADEIRA PARA VERNIZ, SEMI-OCA (LEVE OU MÉDIA), 70X210CM, ESPE SSURA DE 3,5CM, INCLUSO DOBRADIÇAS - FORNECIMENTO E INSTALAÇÃO. AF_08/ 2015</v>
          </cell>
          <cell r="C7781" t="str">
            <v>UN</v>
          </cell>
          <cell r="D7781">
            <v>196.37</v>
          </cell>
        </row>
        <row r="7782">
          <cell r="A7782">
            <v>91011</v>
          </cell>
          <cell r="B7782" t="str">
            <v>PORTA DE MADEIRA PARA VERNIZ, SEMI-OCA (LEVE OU MÉDIA), 80X210CM, ESPE SSURA DE 3,5CM, INCLUSO DOBRADIÇAS - FORNECIMENTO E INSTALAÇÃO. AF_08/ 2015</v>
          </cell>
          <cell r="C7782" t="str">
            <v>UN</v>
          </cell>
          <cell r="D7782">
            <v>294.7</v>
          </cell>
        </row>
        <row r="7783">
          <cell r="A7783">
            <v>91012</v>
          </cell>
          <cell r="B7783" t="str">
            <v>PORTA DE MADEIRA PARA VERNIZ, SEMI-OCA (LEVE OU MÉDIA), 90X210CM, ESPE SSURA DE 3,5CM, INCLUSO DOBRADIÇAS - FORNECIMENTO E INSTALAÇÃO. AF_08/ 2015</v>
          </cell>
          <cell r="C7783" t="str">
            <v>UN</v>
          </cell>
          <cell r="D7783">
            <v>279.11</v>
          </cell>
        </row>
        <row r="7784">
          <cell r="A7784">
            <v>91013</v>
          </cell>
          <cell r="B7784" t="str">
            <v>KIT DE PORTA DE MADEIRA PARA VERNIZ, SEMI-OCA (LEVE OU MÉDIA), PADRÃO MÉDIO, 60X210CM, ESPESSURA DE 3,5CM, ITENS INCLUSOS: DOBRADIÇAS, MONTA GEM E INSTALAÇÃO DO BATENTE, SEM FECHADURA - FORNECIMENTO E INSTALAÇÃO . AF_08/2015</v>
          </cell>
          <cell r="C7784" t="str">
            <v>UN</v>
          </cell>
          <cell r="D7784">
            <v>496.52</v>
          </cell>
        </row>
        <row r="7785">
          <cell r="A7785">
            <v>91014</v>
          </cell>
          <cell r="B7785" t="str">
            <v>KIT DE PORTA DE MADEIRA PARA VERNIZ, SEMI-OCA (LEVE OU MÉDIA), PADRÃO MÉDIO, 70X210CM, ESPESSURA DE 3,5CM, ITENS INCLUSOS: DOBRADIÇAS, MONTA GEM E INSTALAÇÃO DO BATENTE, SEM FECHADURA - FORNECIMENTO E INSTALAÇÃO . AF_08/2015</v>
          </cell>
          <cell r="C7785" t="str">
            <v>UN</v>
          </cell>
          <cell r="D7785">
            <v>451.29</v>
          </cell>
        </row>
        <row r="7786">
          <cell r="A7786">
            <v>91015</v>
          </cell>
          <cell r="B7786" t="str">
            <v>KIT DE PORTA DE MADEIRA PARA VERNIZ, SEMI-OCA (LEVE OU MÉDIA), PADRÃO MÉDIO, 80X210CM, ESPESSURA DE 3,5CM, ITENS INCLUSOS: DOBRADIÇAS, MONTA GEM E INSTALAÇÃO DO BATENTE, SEM FECHADURA - FORNECIMENTO E INSTALAÇÃO . AF_08/2015</v>
          </cell>
          <cell r="C7786" t="str">
            <v>UN</v>
          </cell>
          <cell r="D7786">
            <v>562.41999999999996</v>
          </cell>
        </row>
        <row r="7787">
          <cell r="A7787">
            <v>91016</v>
          </cell>
          <cell r="B7787" t="str">
            <v>KIT DE PORTA DE MADEIRA PARA VERNIZ, SEMI-OCA (LEVE OU MÉDIA), PADRÃO MÉDIO, 90X210CM, ESPESSURA DE 3,5CM, ITENS INCLUSOS: DOBRADIÇAS, MONTA GEM E INSTALAÇÃO DO BATENTE, SEM FECHADURA - FORNECIMENTO E INSTALAÇÃO . AF_08/2015</v>
          </cell>
          <cell r="C7787" t="str">
            <v>UN</v>
          </cell>
          <cell r="D7787">
            <v>559.69000000000005</v>
          </cell>
        </row>
        <row r="7788">
          <cell r="A7788">
            <v>91021</v>
          </cell>
          <cell r="B7788" t="str">
            <v>PERFURATRIZ HIDRÁULICA SOBRE CAMINHÃO COM TRADO CURTO ACOPLADO, PROFUN DIDADE MÁXIMA DE 20 M, DIÂMETRO MÁXIMO DE 1500 MM, POTÊNCIA INSTALADA DE 137 HP, MESA ROTATIVA COM TORQUE MÁXIMO DE 30 KNM - IMPOSTOS E SEGU ROS. AF_06/2015</v>
          </cell>
          <cell r="C7788" t="str">
            <v>H</v>
          </cell>
          <cell r="D7788">
            <v>3.22</v>
          </cell>
        </row>
        <row r="7789">
          <cell r="A7789">
            <v>91026</v>
          </cell>
          <cell r="B7789" t="str">
            <v>CAMINHÃO TRUCADO (C/ TERCEIRO EIXO) ELETRÔNICO - POTÊNCIA 231CV - PBT = 22000KG - DIST. ENTRE EIXOS 5170 MM - INCLUI CARROCERIA FIXA ABERTA DE MADEIRA - DEPRECIAÇÃO. AF_06/2015</v>
          </cell>
          <cell r="C7789" t="str">
            <v>H</v>
          </cell>
          <cell r="D7789">
            <v>12.34</v>
          </cell>
        </row>
        <row r="7790">
          <cell r="A7790">
            <v>91027</v>
          </cell>
          <cell r="B7790" t="str">
            <v>CAMINHÃO TRUCADO (C/ TERCEIRO EIXO) ELETRÔNICO - POTÊNCIA 231CV - PBT = 22000KG - DIST. ENTRE EIXOS 5170 MM - INCLUI CARROCERIA FIXA ABERTA DE MADEIRA - JUROS. AF_06/2015</v>
          </cell>
          <cell r="C7790" t="str">
            <v>H</v>
          </cell>
          <cell r="D7790">
            <v>3.15</v>
          </cell>
        </row>
        <row r="7791">
          <cell r="A7791">
            <v>91028</v>
          </cell>
          <cell r="B7791" t="str">
            <v>CAMINHÃO TRUCADO (C/ TERCEIRO EIXO) ELETRÔNICO - POTÊNCIA 231CV - PBT = 22000KG - DIST. ENTRE EIXOS 5170 MM - INCLUI CARROCERIA FIXA ABERTA DE MADEIRA - IMPOSTOS E SEGUROS. AF_06/2015</v>
          </cell>
          <cell r="C7791" t="str">
            <v>H</v>
          </cell>
          <cell r="D7791">
            <v>0.64</v>
          </cell>
        </row>
        <row r="7792">
          <cell r="A7792">
            <v>91029</v>
          </cell>
          <cell r="B7792" t="str">
            <v>CAMINHÃO TRUCADO (C/ TERCEIRO EIXO) ELETRÔNICO - POTÊNCIA 231CV - PBT = 22000KG - DIST. ENTRE EIXOS 5170 MM - INCLUI CARROCERIA FIXA ABERTA DE MADEIRA - MANUTENÇÃO. AF_06/2015</v>
          </cell>
          <cell r="C7792" t="str">
            <v>H</v>
          </cell>
          <cell r="D7792">
            <v>15.42</v>
          </cell>
        </row>
        <row r="7793">
          <cell r="A7793">
            <v>91030</v>
          </cell>
          <cell r="B7793" t="str">
            <v>CAMINHÃO TRUCADO (C/ TERCEIRO EIXO) ELETRÔNICO - POTÊNCIA 231CV - PBT = 22000KG - DIST. ENTRE EIXOS 5170 MM - INCLUI CARROCERIA FIXA ABERTA DE MADEIRA - MATERIAIS NA OPERAÇÃO. AF_06/2015</v>
          </cell>
          <cell r="C7793" t="str">
            <v>H</v>
          </cell>
          <cell r="D7793">
            <v>87.21</v>
          </cell>
        </row>
        <row r="7794">
          <cell r="A7794">
            <v>91031</v>
          </cell>
          <cell r="B7794" t="str">
            <v>CAMINHÃO TRUCADO (C/ TERCEIRO EIXO) ELETRÔNICO - POTÊNCIA 231CV - PBT = 22000KG - DIST. ENTRE EIXOS 5170 MM - INCLUI CARROCERIA FIXA ABERTA DE MADEIRA - CHP DIURNO. AF_06/2015</v>
          </cell>
          <cell r="C7794" t="str">
            <v>CHP</v>
          </cell>
          <cell r="D7794">
            <v>132.37</v>
          </cell>
        </row>
        <row r="7795">
          <cell r="A7795">
            <v>91032</v>
          </cell>
          <cell r="B7795" t="str">
            <v>CAMINHÃO TRUCADO (C/ TERCEIRO EIXO) ELETRÔNICO - POTÊNCIA 231CV - PBT = 22000KG - DIST. ENTRE EIXOS 5170 MM - INCLUI CARROCERIA FIXA ABERTA DE MADEIRA - CHI DIURNO. AF_06/2015</v>
          </cell>
          <cell r="C7795" t="str">
            <v>CHI</v>
          </cell>
          <cell r="D7795">
            <v>29.74</v>
          </cell>
        </row>
        <row r="7796">
          <cell r="A7796">
            <v>91069</v>
          </cell>
          <cell r="B7796" t="str">
            <v>EXECUÇÃO DE REVESTIMENTO DE CONCRETO PROJETADO COM ESPESSURA DE 7 CM, ARMADO COM TELA, INCLINAÇÃO MENOR QUE 90°, APLICAÇÃO CONTÍNUA, UTILIZA NDO EQUIPAMENTO DE PROJEÇÃO COM 6 M³/H DE CAPACIDADE. AF_01/2016</v>
          </cell>
          <cell r="C7796" t="str">
            <v>M2</v>
          </cell>
          <cell r="D7796">
            <v>73.23</v>
          </cell>
        </row>
        <row r="7797">
          <cell r="A7797">
            <v>91070</v>
          </cell>
          <cell r="B7797" t="str">
            <v>EXECUÇÃO DE REVESTIMENTO DE CONCRETO PROJETADO COM ESPESSURA DE 10 CM, ARMADO COM TELA, INCLINAÇÃO MENOR QUE 90°, APLICAÇÃO CONTÍNUA, UTILIZ ANDO EQUIPAMENTO DE PROJEÇÃO COM 6 M³/H DE CAPACIDADE. AF_01/2016</v>
          </cell>
          <cell r="C7797" t="str">
            <v>M2</v>
          </cell>
          <cell r="D7797">
            <v>81.42</v>
          </cell>
        </row>
        <row r="7798">
          <cell r="A7798">
            <v>91071</v>
          </cell>
          <cell r="B7798" t="str">
            <v>EXECUÇÃO DE REVESTIMENTO DE CONCRETO PROJETADO COM ESPESSURA DE 7 CM, ARMADO COM TELA, INCLINAÇÃO DE 90°, APLICAÇÃO CONTÍNUA, UTILIZANDO EQU IPAMENTO DE PROJEÇÃO COM 6 M³/H DE CAPACIDADE. AF_01/2016</v>
          </cell>
          <cell r="C7798" t="str">
            <v>M2</v>
          </cell>
          <cell r="D7798">
            <v>100.94</v>
          </cell>
        </row>
        <row r="7799">
          <cell r="A7799">
            <v>91072</v>
          </cell>
          <cell r="B7799" t="str">
            <v>EXECUÇÃO DE REVESTIMENTO DE CONCRETO PROJETADO COM ESPESSURA DE 10 CM, ARMADO COM TELA, INCLINAÇÃO DE 90°, APLICAÇÃO CONTÍNUA, UTILIZANDO EQ UIPAMENTO DE PROJEÇÃO COM 6 M³/H DE CAPACIDADE. AF_01/2016</v>
          </cell>
          <cell r="C7799" t="str">
            <v>M2</v>
          </cell>
          <cell r="D7799">
            <v>109.1</v>
          </cell>
        </row>
        <row r="7800">
          <cell r="A7800">
            <v>91073</v>
          </cell>
          <cell r="B7800" t="str">
            <v>EXECUÇÃO DE REVESTIMENTO DE CONCRETO PROJETADO COM ESPESSURA DE 7 CM, ARMADO COM TELA, INCLINAÇÃO MENOR QUE 90°, APLICAÇÃO CONTÍNUA, UTILIZA NDO EQUIPAMENTO DE PROJEÇÃO COM 3 M³/H DE CAPACIDADE. AF_01/2016</v>
          </cell>
          <cell r="C7800" t="str">
            <v>M2</v>
          </cell>
          <cell r="D7800">
            <v>82.83</v>
          </cell>
        </row>
        <row r="7801">
          <cell r="A7801">
            <v>91074</v>
          </cell>
          <cell r="B7801" t="str">
            <v>EXECUÇÃO DE REVESTIMENTO DE CONCRETO PROJETADO COM ESPESSURA DE 10 CM, ARMADO COM TELA, INCLINAÇÃO MENOR QUE 90°, APLICAÇÃO CONTÍNUA, UTILIZ ANDO EQUIPAMENTO DE PROJEÇÃO COM 3 M³/H DE CAPACIDADE. AF_01/2016</v>
          </cell>
          <cell r="C7801" t="str">
            <v>M2</v>
          </cell>
          <cell r="D7801">
            <v>92.01</v>
          </cell>
        </row>
        <row r="7802">
          <cell r="A7802">
            <v>91075</v>
          </cell>
          <cell r="B7802" t="str">
            <v>EXECUÇÃO DE REVESTIMENTO DE CONCRETO PROJETADO COM ESPESSURA DE 7 CM, ARMADO COM TELA, INCLINAÇÃO DE 90°, APLICAÇÃO CONTÍNUA, UTILIZANDO EQU IPAMENTO DE PROJEÇÃO COM 3 M³/H DE CAPACIDADE. AF_01/2016</v>
          </cell>
          <cell r="C7802" t="str">
            <v>M2</v>
          </cell>
          <cell r="D7802">
            <v>112.34</v>
          </cell>
        </row>
        <row r="7803">
          <cell r="A7803">
            <v>91076</v>
          </cell>
          <cell r="B7803" t="str">
            <v>EXECUÇÃO DE REVESTIMENTO DE CONCRETO PROJETADO COM ESPESSURA DE 10 CM, ARMADO COM TELA, INCLINAÇÃO DE 90°, APLICAÇÃO CONTÍNUA, UTILIZANDO EQ UIPAMENTO DE PROJEÇÃO COM 3 M³/H DE CAPACIDADE. AF_01/2016</v>
          </cell>
          <cell r="C7803" t="str">
            <v>M2</v>
          </cell>
          <cell r="D7803">
            <v>121.54</v>
          </cell>
        </row>
        <row r="7804">
          <cell r="A7804">
            <v>91077</v>
          </cell>
          <cell r="B7804" t="str">
            <v>EXECUÇÃO DE REVESTIMENTO DE CONCRETO PROJETADO COM ESPESSURA DE 7 CM, ARMADO COM FIBRAS DE AÇO, INCLINAÇÃO MENOR QUE 90°, APLICAÇÃO CONTÍNUA , UTILIZANDO EQUIPAMENTO DE PROJEÇÃO COM 6 M³/H DE CAPACIDADE. AF_01/2 016</v>
          </cell>
          <cell r="C7804" t="str">
            <v>M2</v>
          </cell>
          <cell r="D7804">
            <v>115.23</v>
          </cell>
        </row>
        <row r="7805">
          <cell r="A7805">
            <v>91078</v>
          </cell>
          <cell r="B7805" t="str">
            <v>EXECUÇÃO DE REVESTIMENTO DE CONCRETO PROJETADO COM ESPESSURA DE 10 CM, ARMADO COM FIBRAS DE AÇO, INCLINAÇÃO MENOR QUE 90°, APLICAÇÃO CONTÍNU A, UTILIZANDO EQUIPAMENTO DE PROJEÇÃO COM 6 M³/H DE CAPACIDADE. AF_01/ 2016</v>
          </cell>
          <cell r="C7805" t="str">
            <v>M2</v>
          </cell>
          <cell r="D7805">
            <v>136.28</v>
          </cell>
        </row>
        <row r="7806">
          <cell r="A7806">
            <v>91079</v>
          </cell>
          <cell r="B7806" t="str">
            <v>EXECUÇÃO DE REVESTIMENTO DE CONCRETO PROJETADO COM ESPESSURA DE 7 CM, ARMADO COM FIBRAS DE AÇO, INCLINAÇÃO DE 90°, APLICAÇÃO CONTÍNUA, UTILI ZANDO EQUIPAMENTO DE PROJEÇÃO COM 6 M³/H DE CAPACIDADE. AF_01/2016</v>
          </cell>
          <cell r="C7806" t="str">
            <v>M2</v>
          </cell>
          <cell r="D7806">
            <v>119.28</v>
          </cell>
        </row>
        <row r="7807">
          <cell r="A7807">
            <v>91080</v>
          </cell>
          <cell r="B7807" t="str">
            <v>EXECUÇÃO DE REVESTIMENTO DE CONCRETO PROJETADO COM ESPESSURA DE 10 CM, ARMADO COM FIBRAS DE AÇO, INCLINAÇÃO DE 90°, APLICAÇÃO CONTÍNUA, UTIL IZANDO EQUIPAMENTO DE PROJEÇÃO COM 6 M³/H DE CAPACIDADE. AF_01/2016</v>
          </cell>
          <cell r="C7807" t="str">
            <v>M2</v>
          </cell>
          <cell r="D7807">
            <v>140.18</v>
          </cell>
        </row>
        <row r="7808">
          <cell r="A7808">
            <v>91081</v>
          </cell>
          <cell r="B7808" t="str">
            <v>EXECUÇÃO DE REVESTIMENTO DE CONCRETO PROJETADO COM ESPESSURA DE 7 CM, ARMADO COM FIBRAS DE AÇO, INCLINAÇÃO MENOR QUE 90°, APLICAÇÃO CONTÍNUA , UTILIZANDO EQUIPAMENTO DE PROJEÇÃO COM 3 M³/H DE CAPACIDADE. AF_01/2 016</v>
          </cell>
          <cell r="C7808" t="str">
            <v>M2</v>
          </cell>
          <cell r="D7808">
            <v>125.93</v>
          </cell>
        </row>
        <row r="7809">
          <cell r="A7809">
            <v>91082</v>
          </cell>
          <cell r="B7809" t="str">
            <v>EXECUÇÃO DE REVESTIMENTO DE CONCRETO PROJETADO COM ESPESSURA DE 10 CM, ARMADO COM FIBRAS DE AÇO, INCLINAÇÃO MENOR QUE 90°, APLICAÇÃO CONTÍNU A, UTILIZANDO EQUIPAMENTO DE PROJEÇÃO COM 3 M³/H DE CAPACIDADE. AF_01/ 2016</v>
          </cell>
          <cell r="C7809" t="str">
            <v>M2</v>
          </cell>
          <cell r="D7809">
            <v>147.86000000000001</v>
          </cell>
        </row>
        <row r="7810">
          <cell r="A7810">
            <v>91083</v>
          </cell>
          <cell r="B7810" t="str">
            <v>EXECUÇÃO DE REVESTIMENTO DE CONCRETO PROJETADO COM ESPESSURA DE 7 CM, ARMADO COM FIBRAS DE AÇO, INCLINAÇÃO DE 90°, APLICAÇÃO CONTÍNUA, UTILI ZANDO EQUIPAMENTO DE PROJEÇÃO COM 3 M³/H DE CAPACIDADE. AF_01/2016</v>
          </cell>
          <cell r="C7810" t="str">
            <v>M2</v>
          </cell>
          <cell r="D7810">
            <v>133</v>
          </cell>
        </row>
        <row r="7811">
          <cell r="A7811">
            <v>91084</v>
          </cell>
          <cell r="B7811" t="str">
            <v>EXECUÇÃO DE REVESTIMENTO DE CONCRETO PROJETADO COM ESPESSURA DE 10 CM, ARMADO COM FIBRAS DE AÇO, INCLINAÇÃO DE 90°, APLICAÇÃO CONTÍNUA, UTIL IZANDO EQUIPAMENTO DE PROJEÇÃO COM 3 M³/H DE CAPACIDADE. AF_01/2016</v>
          </cell>
          <cell r="C7811" t="str">
            <v>M2</v>
          </cell>
          <cell r="D7811">
            <v>154.75</v>
          </cell>
        </row>
        <row r="7812">
          <cell r="A7812">
            <v>91086</v>
          </cell>
          <cell r="B7812" t="str">
            <v>EXECUÇÃO DE REVESTIMENTO DE CONCRETO PROJETADO COM ESPESSURA DE 7 CM, ARMADO COM TELA, INCLINAÇÃO MENOR QUE 90°, APLICAÇÃO DESCONTÍNUA, UTIL IZANDO EQUIPAMENTO DE PROJEÇÃO COM 6 M³/H DE CAPACIDADE. AF_01/2016</v>
          </cell>
          <cell r="C7812" t="str">
            <v>M2</v>
          </cell>
          <cell r="D7812">
            <v>80.27</v>
          </cell>
        </row>
        <row r="7813">
          <cell r="A7813">
            <v>91087</v>
          </cell>
          <cell r="B7813" t="str">
            <v>EXECUÇÃO DE REVESTIMENTO DE CONCRETO PROJETADO COM ESPESSURA DE 10 CM, ARMADO COM TELA, INCLINAÇÃO MENOR QUE 90°, APLICAÇÃO DESCONTÍNUA, UTI LIZANDO EQUIPAMENTO DE PROJEÇÃO COM 6 M³/H DE CAPACIDADE. AF_01/2016</v>
          </cell>
          <cell r="C7813" t="str">
            <v>M2</v>
          </cell>
          <cell r="D7813">
            <v>88.7</v>
          </cell>
        </row>
        <row r="7814">
          <cell r="A7814">
            <v>91088</v>
          </cell>
          <cell r="B7814" t="str">
            <v>EXECUÇÃO DE REVESTIMENTO DE CONCRETO PROJETADO COM ESPESSURA DE 7 CM, ARMADO COM TELA, INCLINAÇÃO DE 90°, APLICAÇÃO DESCONTÍNUA, UTILIZANDO EQUIPAMENTO DE PROJEÇÃO COM 6 M³/H DE CAPACIDADE. AF_01/2016</v>
          </cell>
          <cell r="C7814" t="str">
            <v>M2</v>
          </cell>
          <cell r="D7814">
            <v>108.97</v>
          </cell>
        </row>
        <row r="7815">
          <cell r="A7815">
            <v>91089</v>
          </cell>
          <cell r="B7815" t="str">
            <v>EXECUÇÃO DE REVESTIMENTO DE CONCRETO PROJETADO COM ESPESSURA DE 10 CM, ARMADO COM TELA, INCLINAÇÃO DE 90°, APLICAÇÃO DESCONTÍNUA, UTILIZANDO EQUIPAMENTO DE PROJEÇÃO COM 6 M³/H DE CAPACIDADE. AF_01/2016</v>
          </cell>
          <cell r="C7815" t="str">
            <v>M2</v>
          </cell>
          <cell r="D7815">
            <v>117.48</v>
          </cell>
        </row>
        <row r="7816">
          <cell r="A7816">
            <v>91090</v>
          </cell>
          <cell r="B7816" t="str">
            <v>EXECUÇÃO DE REVESTIMENTO DE CONCRETO PROJETADO COM ESPESSURA DE 7 CM, ARMADO COM TELA, INCLINAÇÃO MENOR QUE 90°, APLICAÇÃO DESCONTÍNUA, UTIL IZANDO EQUIPAMENTO DE PROJEÇÃO COM 3 M³/H DE CAPACIDADE. AF_01/2016</v>
          </cell>
          <cell r="C7816" t="str">
            <v>M2</v>
          </cell>
          <cell r="D7816">
            <v>88.57</v>
          </cell>
        </row>
        <row r="7817">
          <cell r="A7817">
            <v>91091</v>
          </cell>
          <cell r="B7817" t="str">
            <v>EXECUÇÃO DE REVESTIMENTO DE CONCRETO PROJETADO COM ESPESSURA DE 10 CM, ARMADO COM TELA, INCLINAÇÃO MENOR QUE 90°, APLICAÇÃO DESCONTÍNUA, UTI LIZANDO EQUIPAMENTO DE PROJEÇÃO COM 3 M³/H DE CAPACIDADE. AF_01/2016</v>
          </cell>
          <cell r="C7817" t="str">
            <v>M2</v>
          </cell>
          <cell r="D7817">
            <v>98.11</v>
          </cell>
        </row>
        <row r="7818">
          <cell r="A7818">
            <v>91092</v>
          </cell>
          <cell r="B7818" t="str">
            <v>EXECUÇÃO DE REVESTIMENTO DE CONCRETO PROJETADO COM ESPESSURA DE 7 CM, ARMADO COM TELA, INCLINAÇÃO DE 90°, APLICAÇÃO DESCONTÍNUA, UTILIZANDO EQUIPAMENTO DE PROJEÇÃO COM 3 M³/H DE CAPACIDADE. AF_01/2016</v>
          </cell>
          <cell r="C7818" t="str">
            <v>M2</v>
          </cell>
          <cell r="D7818">
            <v>118.73</v>
          </cell>
        </row>
        <row r="7819">
          <cell r="A7819">
            <v>91093</v>
          </cell>
          <cell r="B7819" t="str">
            <v>EXECUÇÃO DE REVESTIMENTO DE CONCRETO PROJETADO COM ESPESSURA DE 10 CM, ARMADO COM TELA, INCLINAÇÃO DE 90°, APLICAÇÃO DESCONTÍNUA, UTILIZANDO EQUIPAMENTO DE PROJEÇÃO COM 3 M³/H DE CAPACIDADE. AF_01/2016</v>
          </cell>
          <cell r="C7819" t="str">
            <v>M2</v>
          </cell>
          <cell r="D7819">
            <v>128.5</v>
          </cell>
        </row>
        <row r="7820">
          <cell r="A7820">
            <v>91094</v>
          </cell>
          <cell r="B7820" t="str">
            <v>EXECUÇÃO DE REVESTIMENTO DE CONCRETO PROJETADO COM ESPESSURA DE 7 CM, ARMADO COM FIBRAS DE AÇO, INCLINAÇÃO MENOR QUE 90°, APLICAÇÃO DESCONTÍ NUA, UTILIZANDO EQUIPAMENTO DE PROJEÇÃO COM 6 M³/H DE CAPACIDADE. AF_0 1/2016</v>
          </cell>
          <cell r="C7820" t="str">
            <v>M2</v>
          </cell>
          <cell r="D7820">
            <v>119.45</v>
          </cell>
        </row>
        <row r="7821">
          <cell r="A7821">
            <v>91095</v>
          </cell>
          <cell r="B7821" t="str">
            <v>EXECUÇÃO DE REVESTIMENTO DE CONCRETO PROJETADO COM ESPESSURA DE 10 CM, ARMADO COM FIBRAS DE AÇO, INCLINAÇÃO MENOR QUE 90°, APLICAÇÃO DESCONT ÍNUA, UTILIZANDO EQUIPAMENTO DE PROJEÇÃO COM 6 M³/H DE CAPACIDADE. AF_ 01/2016</v>
          </cell>
          <cell r="C7821" t="str">
            <v>M2</v>
          </cell>
          <cell r="D7821">
            <v>140.79</v>
          </cell>
        </row>
        <row r="7822">
          <cell r="A7822">
            <v>91096</v>
          </cell>
          <cell r="B7822" t="str">
            <v>EXECUÇÃO DE REVESTIMENTO DE CONCRETO PROJETADO COM ESPESSURA DE 7 CM, ARMADO COM FIBRAS DE AÇO, INCLINAÇÃO DE 90°, APLICAÇÃO DESCONTÍNUA, UT ILIZANDO EQUIPAMENTO DE PROJEÇÃO COM 6 M³/H DE CAPACIDADE. AF_01/2016</v>
          </cell>
          <cell r="C7822" t="str">
            <v>M2</v>
          </cell>
          <cell r="D7822">
            <v>121.52</v>
          </cell>
        </row>
        <row r="7823">
          <cell r="A7823">
            <v>91097</v>
          </cell>
          <cell r="B7823" t="str">
            <v>EXECUÇÃO DE REVESTIMENTO DE CONCRETO PROJETADO COM ESPESSURA DE 10 CM, ARMADO COM FIBRAS DE AÇO, INCLINAÇÃO DE 90°, APLICAÇÃO DESCONTÍNUA, U TILIZANDO EQUIPAMENTO DE PROJEÇÃO COM 6 M³/H DE CAPACIDADE. AF_01/2016</v>
          </cell>
          <cell r="C7823" t="str">
            <v>M2</v>
          </cell>
          <cell r="D7823">
            <v>142.74</v>
          </cell>
        </row>
        <row r="7824">
          <cell r="A7824">
            <v>91098</v>
          </cell>
          <cell r="B7824" t="str">
            <v>EXECUÇÃO DE REVESTIMENTO DE CONCRETO PROJETADO COM ESPESSURA DE 7 CM, ARMADO COM FIBRAS DE AÇO, INCLINAÇÃO MENOR QUE 90°, APLICAÇÃO DESCONTÍ NUA, UTILIZANDO EQUIPAMENTO DE PROJEÇÃO COM 3 M³/H DE CAPACIDADE. AF_0 1/2016</v>
          </cell>
          <cell r="C7824" t="str">
            <v>M2</v>
          </cell>
          <cell r="D7824">
            <v>130.07</v>
          </cell>
        </row>
        <row r="7825">
          <cell r="A7825">
            <v>91099</v>
          </cell>
          <cell r="B7825" t="str">
            <v>EXECUÇÃO DE REVESTIMENTO DE CONCRETO PROJETADO COM ESPESSURA DE 10 CM, ARMADO COM FIBRAS DE AÇO, INCLINAÇÃO MENOR QUE 90°, APLICAÇÃO DESCONT ÍNUA, UTILIZANDO EQUIPAMENTO DE PROJEÇÃO COM 3 M³/H DE CAPACIDADE. AF_ 01/2016</v>
          </cell>
          <cell r="C7825" t="str">
            <v>M2</v>
          </cell>
          <cell r="D7825">
            <v>152.36000000000001</v>
          </cell>
        </row>
        <row r="7826">
          <cell r="A7826">
            <v>91100</v>
          </cell>
          <cell r="B7826" t="str">
            <v>EXECUÇÃO DE REVESTIMENTO DE CONCRETO PROJETADO COM ESPESSURA DE 7 CM, ARMADO COM FIBRAS DE AÇO, INCLINAÇÃO DE 90°, APLICAÇÃO DESCONTÍNUA, UT ILIZANDO EQUIPAMENTO DE PROJEÇÃO COM 3 M³/H DE CAPACIDADE. AF_01/2016</v>
          </cell>
          <cell r="C7826" t="str">
            <v>M2</v>
          </cell>
          <cell r="D7826">
            <v>135.69</v>
          </cell>
        </row>
        <row r="7827">
          <cell r="A7827">
            <v>91101</v>
          </cell>
          <cell r="B7827" t="str">
            <v>EXECUÇÃO DE REVESTIMENTO DE CONCRETO PROJETADO COM ESPESSURA DE 10 CM, ARMADO COM FIBRAS DE AÇO, INCLINAÇÃO DE 90°, APLICAÇÃO DESCONTÍNUA, U TILIZANDO EQUIPAMENTO DE PROJEÇÃO COM 3 M³/H DE CAPACIDADE. AF_01/2016</v>
          </cell>
          <cell r="C7827" t="str">
            <v>M2</v>
          </cell>
          <cell r="D7827">
            <v>157.88999999999999</v>
          </cell>
        </row>
        <row r="7828">
          <cell r="A7828">
            <v>91104</v>
          </cell>
          <cell r="B7828" t="str">
            <v>TRANSPORTE HORIZONTAL, TUBOS DE PVC SOLDÁVEL COM DIÂMETRO MENOR OU IGU AL A 60 MM, MANUAL, 30M. AF_06/2015</v>
          </cell>
          <cell r="C7828" t="str">
            <v>M</v>
          </cell>
          <cell r="D7828">
            <v>0.05</v>
          </cell>
        </row>
        <row r="7829">
          <cell r="A7829">
            <v>91105</v>
          </cell>
          <cell r="B7829" t="str">
            <v>TRANSPORTE HORIZONTAL, TUBOS DE PVC SOLDÁVEL COM DIÂMETRO MAIOR QUE 60 MM E MENOR OU IGUAL A 85 MM, MANUAL, 30M. AF_06/2015</v>
          </cell>
          <cell r="C7829" t="str">
            <v>M</v>
          </cell>
          <cell r="D7829">
            <v>0.13</v>
          </cell>
        </row>
        <row r="7830">
          <cell r="A7830">
            <v>91106</v>
          </cell>
          <cell r="B7830" t="str">
            <v>TRANSPORTE HORIZONTAL, TUBOS DE PVC SÉRIE NORMAL - ESGOTO PREDIAL, OU REFORÇADO PARA ESGOTO OU ÁGUAS PLUVIAIS PREDIAL, COM DIÂMETRO MENOR OU IGUAL A 75 MM, MANUAL, 30M. AF_06/2015</v>
          </cell>
          <cell r="C7830" t="str">
            <v>M</v>
          </cell>
          <cell r="D7830">
            <v>0.05</v>
          </cell>
        </row>
        <row r="7831">
          <cell r="A7831">
            <v>91107</v>
          </cell>
          <cell r="B7831" t="str">
            <v>TRANSPORTE HORIZONTAL, TUBOS DE PVC SÉRIE NORMAL - ESGOTO PREDIAL, OU REFORÇADO PARA ESGOTO OU ÁGUAS PLUVIAIS PREDIAL, COM DIÂMETRO MAIOR QU E 75 MM E MENOR OU IGUAL A 100 MM, MANUAL, 30M. AF_06/2015</v>
          </cell>
          <cell r="C7831" t="str">
            <v>M</v>
          </cell>
          <cell r="D7831">
            <v>0.06</v>
          </cell>
        </row>
        <row r="7832">
          <cell r="A7832">
            <v>91108</v>
          </cell>
          <cell r="B7832" t="str">
            <v>TRANSPORTE HORIZONTAL, TUBOS DE PVC SÉRIE NORMAL - ESGOTO PREDIAL, OU REFORÇADO PARA ESGOTO OU ÁGUAS PLUVIAIS PREDIAL, COM DIÂMETRO MAIOR QU E 100 MM E MENOR OU IGUAL A 150 MM, MANUAL, 30M. AF_06/2015</v>
          </cell>
          <cell r="C7832" t="str">
            <v>M</v>
          </cell>
          <cell r="D7832">
            <v>0.13</v>
          </cell>
        </row>
        <row r="7833">
          <cell r="A7833">
            <v>91109</v>
          </cell>
          <cell r="B7833" t="str">
            <v>TRANSPORTE HORIZONTAL, TUBOS DE CPVC COM DIÂMETRO MENOR OU IGUAL A 54 MM, MANUAL, 30M. AF_06/2015</v>
          </cell>
          <cell r="C7833" t="str">
            <v>M</v>
          </cell>
          <cell r="D7833">
            <v>0.1</v>
          </cell>
        </row>
        <row r="7834">
          <cell r="A7834">
            <v>91110</v>
          </cell>
          <cell r="B7834" t="str">
            <v>TRANSPORTE HORIZONTAL, TUBOS DE CPVC COM DIÂMETRO MAIOR QUE 54 MM E ME NOR OU IGUAL A 73 MM, MANUAL, 30M. AF_06/2015</v>
          </cell>
          <cell r="C7834" t="str">
            <v>M</v>
          </cell>
          <cell r="D7834">
            <v>0.13</v>
          </cell>
        </row>
        <row r="7835">
          <cell r="A7835">
            <v>91111</v>
          </cell>
          <cell r="B7835" t="str">
            <v>TRANSPORTE HORIZONTAL, TUBOS DE CPVC COM DIÂMETRO MAIOR QUE 73 MM E ME NOR OU IGUAL A 89 MM, MANUAL, 30M. AF_06/2015</v>
          </cell>
          <cell r="C7835" t="str">
            <v>M</v>
          </cell>
          <cell r="D7835">
            <v>0.18</v>
          </cell>
        </row>
        <row r="7836">
          <cell r="A7836">
            <v>91112</v>
          </cell>
          <cell r="B7836" t="str">
            <v>TRANSPORTE HORIZONTAL, TUBOS DE PPR - PN 12 OU PN 25 COM DIÂMETRO MENO R OU IGUAL A 50 MM, MANUAL, 30M. AF_06/2015</v>
          </cell>
          <cell r="C7836" t="str">
            <v>M</v>
          </cell>
          <cell r="D7836">
            <v>0.1</v>
          </cell>
        </row>
        <row r="7837">
          <cell r="A7837">
            <v>91113</v>
          </cell>
          <cell r="B7837" t="str">
            <v>TRANSPORTE HORIZONTAL, TUBOS DE PPR - PN 12 OU PN 25 COM DIÂMETRO MAIO R QUE 50 MM E MENOR OU IGUAL A 75 MM, MANUAL, 30M. AF_06/2015</v>
          </cell>
          <cell r="C7837" t="str">
            <v>M</v>
          </cell>
          <cell r="D7837">
            <v>0.2</v>
          </cell>
        </row>
        <row r="7838">
          <cell r="A7838">
            <v>91114</v>
          </cell>
          <cell r="B7838" t="str">
            <v>TRANSPORTE HORIZONTAL, TUBOS DE PPR - PN 12 OU PN 25 COM DIÂMETRO MAIO R QUE 75 MM E MENOR OU IGUAL A 110 MM, MANUAL, 30M. AF_06/2015</v>
          </cell>
          <cell r="C7838" t="str">
            <v>M</v>
          </cell>
          <cell r="D7838">
            <v>0.38</v>
          </cell>
        </row>
        <row r="7839">
          <cell r="A7839">
            <v>91115</v>
          </cell>
          <cell r="B7839" t="str">
            <v>TRANSPORTE HORIZONTAL, TUBOS DE COBRE - CLASSE E, COM DIÂMETRO MENOR O U IGUAL A 42 MM, MANUAL, 30M. AF_06/2015</v>
          </cell>
          <cell r="C7839" t="str">
            <v>M</v>
          </cell>
          <cell r="D7839">
            <v>0.06</v>
          </cell>
        </row>
        <row r="7840">
          <cell r="A7840">
            <v>91116</v>
          </cell>
          <cell r="B7840" t="str">
            <v>TRANSPORTE HORIZONTAL, TUBOS DE COBRE - CLASSE E, COM DIÂMETRO MAIOR Q UE 42 MM E MENOR OU IGUAL A 66 MM, MANUAL, 30M. AF_06/2015</v>
          </cell>
          <cell r="C7840" t="str">
            <v>M</v>
          </cell>
          <cell r="D7840">
            <v>0.1</v>
          </cell>
        </row>
        <row r="7841">
          <cell r="A7841">
            <v>91117</v>
          </cell>
          <cell r="B7841" t="str">
            <v>TRANSPORTE HORIZONTAL, TUBOS DE COBRE - CLASSE E, COM DIÂMETRO MAIOR Q UE 66 MM E MENOR OU IGUAL A 104 MM, MANUAL, 30M. AF_06/2015</v>
          </cell>
          <cell r="C7841" t="str">
            <v>M</v>
          </cell>
          <cell r="D7841">
            <v>0.16</v>
          </cell>
        </row>
        <row r="7842">
          <cell r="A7842">
            <v>91118</v>
          </cell>
          <cell r="B7842" t="str">
            <v>TRANSPORTE HORIZONTAL, TUBOS DE AÇO CARBONO LEVE OU MÉDIO, PRETO OU GA LVANIZADO, COM DIÂMETRO MENOR OU IGUAL A 25 MM, MANUAL, 30M. AF_06/201 5</v>
          </cell>
          <cell r="C7842" t="str">
            <v>M</v>
          </cell>
          <cell r="D7842">
            <v>0.13</v>
          </cell>
        </row>
        <row r="7843">
          <cell r="A7843">
            <v>91119</v>
          </cell>
          <cell r="B7843" t="str">
            <v>TRANSPORTE HORIZONTAL, TUBOS DE AÇO CARBONO LEVE OU MÉDIO, PRETO OU GA LVANIZADO, COM DIÂMETRO MAIOR QUE 25 MM E MENOR OU IGUAL A 40 MM, MANU AL, 30M. AF_06/2015</v>
          </cell>
          <cell r="C7843" t="str">
            <v>M</v>
          </cell>
          <cell r="D7843">
            <v>0.25</v>
          </cell>
        </row>
        <row r="7844">
          <cell r="A7844">
            <v>91120</v>
          </cell>
          <cell r="B7844" t="str">
            <v>TRANSPORTE HORIZONTAL, TUBOS DE AÇO CARBONO LEVE OU MÉDIO, PRETO OU GA LVANIZADO, COM DIÂMETRO MAIOR QUE 40 MM E MENOR OU IGUAL A 65 MM, MANU AL, 30M. AF_06/2015</v>
          </cell>
          <cell r="C7844" t="str">
            <v>M</v>
          </cell>
          <cell r="D7844">
            <v>0.38</v>
          </cell>
        </row>
        <row r="7845">
          <cell r="A7845">
            <v>91121</v>
          </cell>
          <cell r="B7845" t="str">
            <v>TRANSPORTE HORIZONTAL, TUBOS DE AÇO CARBONO LEVE OU MÉDIO, PRETO OU GA LVANIZADO, COM DIÂMETRO MAIOR QUE 65 MM E MENOR OU IGUAL A 90 MM, MANU AL, 30M. AF_06/2015</v>
          </cell>
          <cell r="C7845" t="str">
            <v>M</v>
          </cell>
          <cell r="D7845">
            <v>0.64</v>
          </cell>
        </row>
        <row r="7846">
          <cell r="A7846">
            <v>91122</v>
          </cell>
          <cell r="B7846" t="str">
            <v>TRANSPORTE HORIZONTAL, TUBOS DE AÇO CARBONO LEVE OU MÉDIO, PRETO OU GA LVANIZADO, COM DIÂMETRO MAIOR QUE 90 MM E MENOR OU IGUAL A 125 MM, MAN UAL, 30M. AF_06/2015</v>
          </cell>
          <cell r="C7846" t="str">
            <v>M</v>
          </cell>
          <cell r="D7846">
            <v>0.89</v>
          </cell>
        </row>
        <row r="7847">
          <cell r="A7847">
            <v>91123</v>
          </cell>
          <cell r="B7847" t="str">
            <v>TRANSPORTE HORIZONTAL, TUBOS DE AÇO CARBONO LEVE OU MÉDIO, PRETO OU GA LVANIZADO, COM DIÂMETRO MAIOR QUE 125 MM E MENOR OU IGUAL A 150 MM, MA NUAL, 30M. AF_06/2015</v>
          </cell>
          <cell r="C7847" t="str">
            <v>M</v>
          </cell>
          <cell r="D7847">
            <v>1.1499999999999999</v>
          </cell>
        </row>
        <row r="7848">
          <cell r="A7848">
            <v>91124</v>
          </cell>
          <cell r="B7848" t="str">
            <v>TRANSPORTE HORIZONTAL, MADEIRA, MANUAL, 30M. AF_06/2015</v>
          </cell>
          <cell r="C7848" t="str">
            <v>M3</v>
          </cell>
          <cell r="D7848">
            <v>59.04</v>
          </cell>
        </row>
        <row r="7849">
          <cell r="A7849">
            <v>91125</v>
          </cell>
          <cell r="B7849" t="str">
            <v>TRANSPORTE HORIZONTAL, VERGALHÕES DE AÇO, MANUAL, 30M. AF_06/2015</v>
          </cell>
          <cell r="C7849" t="str">
            <v>KG</v>
          </cell>
          <cell r="D7849">
            <v>7.0000000000000007E-2</v>
          </cell>
        </row>
        <row r="7850">
          <cell r="A7850">
            <v>91128</v>
          </cell>
          <cell r="B7850" t="str">
            <v>TRANSPORTE HORIZONTAL, LATA DE 18 L, MANIPULADOR TELESCÓPICO, 30M. AF_ 06/2014</v>
          </cell>
          <cell r="C7850" t="str">
            <v>18L</v>
          </cell>
          <cell r="D7850">
            <v>0.13</v>
          </cell>
        </row>
        <row r="7851">
          <cell r="A7851">
            <v>91129</v>
          </cell>
          <cell r="B7851" t="str">
            <v>TRANSPORTE HORIZONTAL, LATA DE 18 L, MANIPULADOR TELESCÓPICO, 50M. AF_ 06/2014</v>
          </cell>
          <cell r="C7851" t="str">
            <v>18L</v>
          </cell>
          <cell r="D7851">
            <v>0.2</v>
          </cell>
        </row>
        <row r="7852">
          <cell r="A7852">
            <v>91130</v>
          </cell>
          <cell r="B7852" t="str">
            <v>TRANSPORTE HORIZONTAL, LATA DE 18 L, MANIPULADOR TELESCÓPICO, 75M. AF_ 06/2014</v>
          </cell>
          <cell r="C7852" t="str">
            <v>18L</v>
          </cell>
          <cell r="D7852">
            <v>0.27</v>
          </cell>
        </row>
        <row r="7853">
          <cell r="A7853">
            <v>91132</v>
          </cell>
          <cell r="B7853" t="str">
            <v>TRANSPORTE HORIZONTAL, LATA DE 18 L, MANIPULADOR TELESCÓPICO, 100M. AF _06/2014</v>
          </cell>
          <cell r="C7853" t="str">
            <v>18L</v>
          </cell>
          <cell r="D7853">
            <v>0.37</v>
          </cell>
        </row>
        <row r="7854">
          <cell r="A7854">
            <v>91134</v>
          </cell>
          <cell r="B7854" t="str">
            <v>TRANSPORTE HORIZONTAL, PÁLETE DE SACOS, MANIPULADOR TELESCÓPICO, 30M. AF_06/2014</v>
          </cell>
          <cell r="C7854" t="str">
            <v>T</v>
          </cell>
          <cell r="D7854">
            <v>2.19</v>
          </cell>
        </row>
        <row r="7855">
          <cell r="A7855">
            <v>91135</v>
          </cell>
          <cell r="B7855" t="str">
            <v>TRANSPORTE HORIZONTAL, PÁLETE DE SACOS, MANIPULADOR TELESCÓPICO, 50M. AF_06/2014</v>
          </cell>
          <cell r="C7855" t="str">
            <v>T</v>
          </cell>
          <cell r="D7855">
            <v>3.94</v>
          </cell>
        </row>
        <row r="7856">
          <cell r="A7856">
            <v>91136</v>
          </cell>
          <cell r="B7856" t="str">
            <v>TRANSPORTE HORIZONTAL, PÁLETE DE SACOS, MANIPULADOR TELESCÓPICO, 75M. AF_06/2014</v>
          </cell>
          <cell r="C7856" t="str">
            <v>T</v>
          </cell>
          <cell r="D7856">
            <v>5.68</v>
          </cell>
        </row>
        <row r="7857">
          <cell r="A7857">
            <v>91137</v>
          </cell>
          <cell r="B7857" t="str">
            <v>TRANSPORTE HORIZONTAL, PÁLETE DE SACOS, MANIPULADOR TELESCÓPICO, 100M. AF_06/2014</v>
          </cell>
          <cell r="C7857" t="str">
            <v>T</v>
          </cell>
          <cell r="D7857">
            <v>7.43</v>
          </cell>
        </row>
        <row r="7858">
          <cell r="A7858">
            <v>91138</v>
          </cell>
          <cell r="B7858" t="str">
            <v>TRANSPORTE HORIZONTAL, BLOCOS VAZADOS DE CONCRETO 19X19X39 CM, MANIPUL ADOR TELESCÓPICO, 30M. AF_06/2014</v>
          </cell>
          <cell r="C7858" t="str">
            <v>MIL</v>
          </cell>
          <cell r="D7858">
            <v>74.34</v>
          </cell>
        </row>
        <row r="7859">
          <cell r="A7859">
            <v>91139</v>
          </cell>
          <cell r="B7859" t="str">
            <v>TRANSPORTE HORIZONTAL, BLOCOS CERÂMICOS FURADOS NA VERTICAL 19X19X39 C M, MANIPULADOR TELESCÓPICO, 30M. AF_06/2014</v>
          </cell>
          <cell r="C7859" t="str">
            <v>MIL</v>
          </cell>
          <cell r="D7859">
            <v>39.43</v>
          </cell>
        </row>
        <row r="7860">
          <cell r="A7860">
            <v>91140</v>
          </cell>
          <cell r="B7860" t="str">
            <v>TRANSPORTE HORIZONTAL, BLOCOS CERÂMICOS FURADOS NA HORIZONTAL 9X19X19 CM, MANIPULADOR TELESCÓPICO, 30M. AF_06/2014</v>
          </cell>
          <cell r="C7860" t="str">
            <v>MIL</v>
          </cell>
          <cell r="D7860">
            <v>17.45</v>
          </cell>
        </row>
        <row r="7861">
          <cell r="A7861">
            <v>91141</v>
          </cell>
          <cell r="B7861" t="str">
            <v>TRANSPORTE HORIZONTAL, BLOCOS VAZADOS DE CONCRETO 19X19X39 CM, MANIPUL ADOR TELESCÓPICO, 50M. AF_06/2014</v>
          </cell>
          <cell r="C7861" t="str">
            <v>MIL</v>
          </cell>
          <cell r="D7861">
            <v>113.78</v>
          </cell>
        </row>
        <row r="7862">
          <cell r="A7862">
            <v>91142</v>
          </cell>
          <cell r="B7862" t="str">
            <v>TRANSPORTE HORIZONTAL, BLOCOS CERÂMICOS FURADOS NA VERTICAL 19X19X39 C M, MANIPULADOR TELESCÓPICO, 50M. AF_06/2014</v>
          </cell>
          <cell r="C7862" t="str">
            <v>MIL</v>
          </cell>
          <cell r="D7862">
            <v>74.34</v>
          </cell>
        </row>
        <row r="7863">
          <cell r="A7863">
            <v>91143</v>
          </cell>
          <cell r="B7863" t="str">
            <v>TRANSPORTE HORIZONTAL, BLOCOS CERÂMICOS FURADOS NA HORIZONTAL 9X19X19 CM, MANIPULADOR TELESCÓPICO, 50M. AF_06/2014</v>
          </cell>
          <cell r="C7863" t="str">
            <v>MIL</v>
          </cell>
          <cell r="D7863">
            <v>17.45</v>
          </cell>
        </row>
        <row r="7864">
          <cell r="A7864">
            <v>91144</v>
          </cell>
          <cell r="B7864" t="str">
            <v>TRANSPORTE HORIZONTAL, BLOCOS VAZADOS DE CONCRETO 19X19X39 CM, MANIPUL ADOR TELESCÓPICO, 75M. AF_06/2014</v>
          </cell>
          <cell r="C7864" t="str">
            <v>MIL</v>
          </cell>
          <cell r="D7864">
            <v>153.22</v>
          </cell>
        </row>
        <row r="7865">
          <cell r="A7865">
            <v>91145</v>
          </cell>
          <cell r="B7865" t="str">
            <v>TRANSPORTE HORIZONTAL, BLOCOS CERÂMICOS FURADOS NA VERTICAL 19X19X39 C M, MANIPULADOR TELESCÓPICO, 75M. AF_06/2014</v>
          </cell>
          <cell r="C7865" t="str">
            <v>MIL</v>
          </cell>
          <cell r="D7865">
            <v>113.78</v>
          </cell>
        </row>
        <row r="7866">
          <cell r="A7866">
            <v>91146</v>
          </cell>
          <cell r="B7866" t="str">
            <v>TRANSPORTE HORIZONTAL, BLOCOS CERÂMICOS FURADOS NA HORIZONTAL 9X19X19 CM, MANIPULADOR TELESCÓPICO, 75M. AF_06/2014</v>
          </cell>
          <cell r="C7866" t="str">
            <v>MIL</v>
          </cell>
          <cell r="D7866">
            <v>21.98</v>
          </cell>
        </row>
        <row r="7867">
          <cell r="A7867">
            <v>91147</v>
          </cell>
          <cell r="B7867" t="str">
            <v>TRANSPORTE HORIZONTAL, BLOCOS VAZADOS DE CONCRETO 19X19X39 CM, MANIPUL ADOR TELESCÓPICO, 100M. AF_06/2014</v>
          </cell>
          <cell r="C7867" t="str">
            <v>MIL</v>
          </cell>
          <cell r="D7867">
            <v>210.11</v>
          </cell>
        </row>
        <row r="7868">
          <cell r="A7868">
            <v>91148</v>
          </cell>
          <cell r="B7868" t="str">
            <v>TRANSPORTE HORIZONTAL, BLOCOS CERÂMICOS FURADOS NA VERTICAL 19X19X39 C M, MANIPULADOR TELESCÓPICO, 100M. AF_06/2014</v>
          </cell>
          <cell r="C7868" t="str">
            <v>MIL</v>
          </cell>
          <cell r="D7868">
            <v>135.76</v>
          </cell>
        </row>
        <row r="7869">
          <cell r="A7869">
            <v>91149</v>
          </cell>
          <cell r="B7869" t="str">
            <v>TRANSPORTE HORIZONTAL, BLOCOS CERÂMICOS FURADOS NA HORIZONTAL 9X19X19 CM, MANIPULADOR TELESCÓPICO, 100M. AF_06/2014</v>
          </cell>
          <cell r="C7869" t="str">
            <v>MIL</v>
          </cell>
          <cell r="D7869">
            <v>34.9</v>
          </cell>
        </row>
        <row r="7870">
          <cell r="A7870">
            <v>91166</v>
          </cell>
          <cell r="B7870" t="str">
            <v>FIXAÇÃO DE TUBOS HORIZONTAIS DE PEX DIAMETROS IGUAIS OU INFERIORES A 4 0 MM COM ABRAÇADEIRA PLÁSTICA 390 MM, FIXADA EM LAJE. AF_05/2015</v>
          </cell>
          <cell r="C7870" t="str">
            <v>M</v>
          </cell>
          <cell r="D7870">
            <v>2.68</v>
          </cell>
        </row>
        <row r="7871">
          <cell r="A7871">
            <v>91167</v>
          </cell>
          <cell r="B7871" t="str">
            <v>FIXAÇÃO DE TUBOS HORIZONTAIS DE PPR DIÂMETROS MENORES OU IGUAIS A 40 M M COM ABRAÇADEIRA METÁLICA RÍGIDA TIPO D 1/2", FIXADA EM PERFILADO EM LAJE. AF_05/2015</v>
          </cell>
          <cell r="C7871" t="str">
            <v>M</v>
          </cell>
          <cell r="D7871">
            <v>7.49</v>
          </cell>
        </row>
        <row r="7872">
          <cell r="A7872">
            <v>91168</v>
          </cell>
          <cell r="B7872" t="str">
            <v>FIXAÇÃO DE TUBOS HORIZONTAIS DE PPR DIÂMETROS MAIORES QUE 40 MM E MENO RES OU IGUAIS A 75 MM COM ABRAÇADEIRA METÁLICA RÍGIDA TIPO D 1 1/2", F IXADA EM PERFILADO EM LAJE. AF_05/2015</v>
          </cell>
          <cell r="C7872" t="str">
            <v>M</v>
          </cell>
          <cell r="D7872">
            <v>5.65</v>
          </cell>
        </row>
        <row r="7873">
          <cell r="A7873">
            <v>91169</v>
          </cell>
          <cell r="B7873" t="str">
            <v>FIXAÇÃO DE TUBOS HORIZONTAIS DE PPR DIÂMETROS MAIORES QUE 75 MM COM AB RAÇADEIRA METÁLICA RÍGIDA TIPO D 3", FIXADA EM PERFILADO EM LAJE. AF_0 5/2015</v>
          </cell>
          <cell r="C7873" t="str">
            <v>M</v>
          </cell>
          <cell r="D7873">
            <v>6.7</v>
          </cell>
        </row>
        <row r="7874">
          <cell r="A7874">
            <v>91170</v>
          </cell>
          <cell r="B7874" t="str">
            <v>FIXAÇÃO DE TUBOS HORIZONTAIS DE PVC, CPVC OU COBRE DIÂMETROS MENORES O U IGUAIS A 40 MM OU ELETROCALHAS ATÉ 150MM DE LARGURA, COM ABRAÇADEIRA METÁLICA RÍGIDA TIPO D 1/2, FIXADA EM PERFILADO EM LAJE. AF_05/2015</v>
          </cell>
          <cell r="C7874" t="str">
            <v>M</v>
          </cell>
          <cell r="D7874">
            <v>1.93</v>
          </cell>
        </row>
        <row r="7875">
          <cell r="A7875">
            <v>91171</v>
          </cell>
          <cell r="B7875" t="str">
            <v>FIXAÇÃO DE TUBOS HORIZONTAIS DE PVC, CPVC OU COBRE DIÂMETROS MAIORES Q UE 40 MM E MENORES OU IGUAIS A 75 MM COM ABRAÇADEIRA METÁLICA RÍGIDA T IPO D 1 1/2", FIXADA EM PERFILADO EM LAJE. AF_05/2015</v>
          </cell>
          <cell r="C7875" t="str">
            <v>M</v>
          </cell>
          <cell r="D7875">
            <v>2.41</v>
          </cell>
        </row>
        <row r="7876">
          <cell r="A7876">
            <v>91172</v>
          </cell>
          <cell r="B7876" t="str">
            <v>FIXAÇÃO DE TUBOS HORIZONTAIS DE PVC, CPVC OU COBRE DIÂMETROS MAIORES Q UE 75 MM COM ABRAÇADEIRA METÁLICA RÍGIDA TIPO D 3", FIXADA EM PERFILAD O EM LAJE. AF_05/2015</v>
          </cell>
          <cell r="C7876" t="str">
            <v>M</v>
          </cell>
          <cell r="D7876">
            <v>3.54</v>
          </cell>
        </row>
        <row r="7877">
          <cell r="A7877">
            <v>91173</v>
          </cell>
          <cell r="B7877" t="str">
            <v>FIXAÇÃO DE TUBOS VERTICAIS DE PPR DIÂMETROS MENORES OU IGUAIS A 40 MM COM ABRAÇADEIRA METÁLICA RÍGIDA TIPO D 1/2", FIXADA EM PERFILADO EM AL VENARIA. AF_05/2015</v>
          </cell>
          <cell r="C7877" t="str">
            <v>M</v>
          </cell>
          <cell r="D7877">
            <v>0.98</v>
          </cell>
        </row>
        <row r="7878">
          <cell r="A7878">
            <v>91174</v>
          </cell>
          <cell r="B7878" t="str">
            <v>FIXAÇÃO DE TUBOS VERTICAIS DE PPR DIÂMETROS MAIORES QUE 40 MM E MENORE S OU IGUAIS A 75 MM COM ABRAÇADEIRA METÁLICA RÍGIDA TIPO D 1 1/2", FIX ADA EM PERFILADO EM ALVENARIA. AF_05/2015</v>
          </cell>
          <cell r="C7878" t="str">
            <v>M</v>
          </cell>
          <cell r="D7878">
            <v>1.91</v>
          </cell>
        </row>
        <row r="7879">
          <cell r="A7879">
            <v>91175</v>
          </cell>
          <cell r="B7879" t="str">
            <v>FIXAÇÃO DE TUBOS VERTICAIS DE PPR DIÂMETROS MAIORES QUE 75 MM COM ABRA ÇADEIRA METÁLICA RÍGIDA TIPO D 3", FIXADA EM PERFILADO EM ALVENARIA. A F_05/2015</v>
          </cell>
          <cell r="C7879" t="str">
            <v>M</v>
          </cell>
          <cell r="D7879">
            <v>3.11</v>
          </cell>
        </row>
        <row r="7880">
          <cell r="A7880">
            <v>91182</v>
          </cell>
          <cell r="B7880" t="str">
            <v>FIXAÇÃO DE TUBOS HORIZONTAIS DE PPR DIÂMETROS MENORES OU IGUAIS A 40 M M COM ABRAÇADEIRA METÁLICA FLEXÍVEL 18 MM, FIXADA DIRETAMENTE NA LAJE. AF_05/2015</v>
          </cell>
          <cell r="C7880" t="str">
            <v>M</v>
          </cell>
          <cell r="D7880">
            <v>18.62</v>
          </cell>
        </row>
        <row r="7881">
          <cell r="A7881">
            <v>91183</v>
          </cell>
          <cell r="B7881" t="str">
            <v>FIXAÇÃO DE TUBOS HORIZONTAIS DE PPR DIÂMETROS MAIORES QUE 40 MM E MENO RES OU IGUAIS A 75 MM COM ABRAÇADEIRA METÁLICA FLEXÍVEL 18 MM, FIXADA DIRETAMENTE NA LAJE. AF_05/2015</v>
          </cell>
          <cell r="C7881" t="str">
            <v>M</v>
          </cell>
          <cell r="D7881">
            <v>9.27</v>
          </cell>
        </row>
        <row r="7882">
          <cell r="A7882">
            <v>91184</v>
          </cell>
          <cell r="B7882" t="str">
            <v>FIXAÇÃO DE TUBOS HORIZONTAIS DE PPR DIÂMETROS MAIORES QUE 75 MM COM AB RAÇADEIRA METÁLICA FLEXÍVEL 18 MM, FIXADA DIRETAMENTE NA LAJE. AF_05/2 015</v>
          </cell>
          <cell r="C7882" t="str">
            <v>M</v>
          </cell>
          <cell r="D7882">
            <v>8.68</v>
          </cell>
        </row>
        <row r="7883">
          <cell r="A7883">
            <v>91185</v>
          </cell>
          <cell r="B7883" t="str">
            <v>FIXAÇÃO DE TUBOS HORIZONTAIS DE PVC, CPVC OU COBRE DIÂMETROS MENORES O U IGUAIS A 40 MM COM ABRAÇADEIRA METÁLICA FLEXÍVEL 18 MM, FIXADA DIRET AMENTE NA LAJE. AF_05/2015</v>
          </cell>
          <cell r="C7883" t="str">
            <v>M</v>
          </cell>
          <cell r="D7883">
            <v>4.79</v>
          </cell>
        </row>
        <row r="7884">
          <cell r="A7884">
            <v>91186</v>
          </cell>
          <cell r="B7884" t="str">
            <v>FIXAÇÃO DE TUBOS HORIZONTAIS DE PVC, CPVC OU COBRE DIÂMETROS MAIORES Q UE 40 MM E MENORES OU IGUAIS A 75 MM COM ABRAÇADEIRA METÁLICA FLEXÍVEL 18 MM, FIXADA DIRETAMENTE NA LAJE. AF_05/2015</v>
          </cell>
          <cell r="C7884" t="str">
            <v>M</v>
          </cell>
          <cell r="D7884">
            <v>3.97</v>
          </cell>
        </row>
        <row r="7885">
          <cell r="A7885">
            <v>91187</v>
          </cell>
          <cell r="B7885" t="str">
            <v>FIXAÇÃO DE TUBOS HORIZONTAIS DE PVC, CPVC OU COBRE DIÂMETROS MAIORES Q UE 75 MM COM ABRAÇADEIRA METÁLICA FLEXÍVEL 18 MM, FIXADA DIRETAMENTE N A LAJE. AF_05/2015</v>
          </cell>
          <cell r="C7885" t="str">
            <v>M</v>
          </cell>
          <cell r="D7885">
            <v>4.58</v>
          </cell>
        </row>
        <row r="7886">
          <cell r="A7886">
            <v>91188</v>
          </cell>
          <cell r="B7886" t="str">
            <v>CHUMBAMENTO PONTUAL DE ABERTURA EM LAJE COM PASSAGEM DE 1 TUBO DE DIAM ETRO EQUIVALENTE IGUAL À  50 MM. AF_05/2015</v>
          </cell>
          <cell r="C7886" t="str">
            <v>UN</v>
          </cell>
          <cell r="D7886">
            <v>4.74</v>
          </cell>
        </row>
        <row r="7887">
          <cell r="A7887">
            <v>91189</v>
          </cell>
          <cell r="B7887" t="str">
            <v>CHUMBAMENTO PONTUAL DE ABERTURA EM LAJE COM PASSAGEM DE MAIS DE 1 TUBO DE  DIAMETRO EQUIVALENTE IGUAL À  50 MM. AF_05/2015</v>
          </cell>
          <cell r="C7887" t="str">
            <v>UN</v>
          </cell>
          <cell r="D7887">
            <v>31.78</v>
          </cell>
        </row>
        <row r="7888">
          <cell r="A7888">
            <v>91190</v>
          </cell>
          <cell r="B7888" t="str">
            <v>CHUMBAMENTO PONTUAL EM PASSAGEM DE TUBO COM DIÂMETRO MENOR OU IGUAL A 40 MM. AF_05/2015</v>
          </cell>
          <cell r="C7888" t="str">
            <v>UN</v>
          </cell>
          <cell r="D7888">
            <v>3.42</v>
          </cell>
        </row>
        <row r="7889">
          <cell r="A7889">
            <v>91191</v>
          </cell>
          <cell r="B7889" t="str">
            <v>CHUMBAMENTO PONTUAL EM PASSAGEM DE TUBO COM DIÂMETROS ENTRE 40 MM E 75 MM. AF_05/2015</v>
          </cell>
          <cell r="C7889" t="str">
            <v>UN</v>
          </cell>
          <cell r="D7889">
            <v>3.63</v>
          </cell>
        </row>
        <row r="7890">
          <cell r="A7890">
            <v>91192</v>
          </cell>
          <cell r="B7890" t="str">
            <v>CHUMBAMENTO PONTUAL EM PASSAGEM DE TUBO COM DIÂMETRO MAIOR QUE 75 MM. AF_05/2015</v>
          </cell>
          <cell r="C7890" t="str">
            <v>UN</v>
          </cell>
          <cell r="D7890">
            <v>4.0199999999999996</v>
          </cell>
        </row>
        <row r="7891">
          <cell r="A7891">
            <v>91222</v>
          </cell>
          <cell r="B7891" t="str">
            <v>RASGO EM ALVENARIA PARA RAMAIS/ DISTRIBUIÇÃO COM DIÂMETROS MAIORES QUE 40 MM E MENORES OU IGUAIS A 75 MM. AF_05/2015</v>
          </cell>
          <cell r="C7891" t="str">
            <v>M</v>
          </cell>
          <cell r="D7891">
            <v>9.5299999999999994</v>
          </cell>
        </row>
        <row r="7892">
          <cell r="A7892">
            <v>91273</v>
          </cell>
          <cell r="B7892" t="str">
            <v>PLACA VIBRATÓRIA REVERSÍVEL COM MOTOR 4 TEMPOS A GASOLINA, FORÇA CENTR ÍFUGA DE 25 KN (2500 KGF), POTÊNCIA 5,5 CV - DEPRECIAÇÃO. AF_08/2015</v>
          </cell>
          <cell r="C7892" t="str">
            <v>H</v>
          </cell>
          <cell r="D7892">
            <v>0.79</v>
          </cell>
        </row>
        <row r="7893">
          <cell r="A7893">
            <v>91274</v>
          </cell>
          <cell r="B7893" t="str">
            <v>PLACA VIBRATÓRIA REVERSÍVEL COM MOTOR 4 TEMPOS A GASOLINA, FORÇA CENTR ÍFUGA DE 25 KN (2500 KGF), POTÊNCIA 5,5 CV - JUROS. AF_08/2015</v>
          </cell>
          <cell r="C7893" t="str">
            <v>H</v>
          </cell>
          <cell r="D7893">
            <v>0.27</v>
          </cell>
        </row>
        <row r="7894">
          <cell r="A7894">
            <v>91275</v>
          </cell>
          <cell r="B7894" t="str">
            <v>PLACA VIBRATÓRIA REVERSÍVEL COM MOTOR 4 TEMPOS A GASOLINA, FORÇA CENTR ÍFUGA DE 25 KN (2500 KGF), POTÊNCIA 5,5 CV - MANUTENÇÃO. AF_08/2015</v>
          </cell>
          <cell r="C7894" t="str">
            <v>H</v>
          </cell>
          <cell r="D7894">
            <v>0.52</v>
          </cell>
        </row>
        <row r="7895">
          <cell r="A7895">
            <v>91276</v>
          </cell>
          <cell r="B7895" t="str">
            <v>PLACA VIBRATÓRIA REVERSÍVEL COM MOTOR 4 TEMPOS A GASOLINA, FORÇA CENTR ÍFUGA DE 25 KN (2500 KGF), POTÊNCIA 5,5 CV - MATERIAIS NA OPERAÇÃO. AF _08/2015</v>
          </cell>
          <cell r="C7895" t="str">
            <v>H</v>
          </cell>
          <cell r="D7895">
            <v>4.57</v>
          </cell>
        </row>
        <row r="7896">
          <cell r="A7896">
            <v>91277</v>
          </cell>
          <cell r="B7896" t="str">
            <v>PLACA VIBRATÓRIA REVERSÍVEL COM MOTOR 4 TEMPOS A GASOLINA, FORÇA CENTR ÍFUGA DE 25 KN (2500 KGF), POTÊNCIA 5,5 CV - CHP DIURNO. AF_08/2015</v>
          </cell>
          <cell r="C7896" t="str">
            <v>CHP</v>
          </cell>
          <cell r="D7896">
            <v>6.17</v>
          </cell>
        </row>
        <row r="7897">
          <cell r="A7897">
            <v>91278</v>
          </cell>
          <cell r="B7897" t="str">
            <v>PLACA VIBRATÓRIA REVERSÍVEL COM MOTOR 4 TEMPOS A GASOLINA, FORÇA CENTR ÍFUGA DE 25 KN (2500 KGF), POTÊNCIA 5,5 CV - CHI DIURNO. AF_08/2015</v>
          </cell>
          <cell r="C7897" t="str">
            <v>CHI</v>
          </cell>
          <cell r="D7897">
            <v>1.07</v>
          </cell>
        </row>
        <row r="7898">
          <cell r="A7898">
            <v>91279</v>
          </cell>
          <cell r="B7898" t="str">
            <v>CORTADORA DE PISO COM MOTOR 4 TEMPOS A GASOLINA, POTÊNCIA DE 13 HP, CO M DISCO DE CORTE DIAMANTADO SEGMENTADO PARA CONCRETO, DIÂMETRO DE 350 MM, FURO DE 1" (14 X 1") - DEPRECIAÇÃO. AF_08/2015</v>
          </cell>
          <cell r="C7898" t="str">
            <v>H</v>
          </cell>
          <cell r="D7898">
            <v>0.98</v>
          </cell>
        </row>
        <row r="7899">
          <cell r="A7899">
            <v>91280</v>
          </cell>
          <cell r="B7899" t="str">
            <v>CORTADORA DE PISO COM MOTOR 4 TEMPOS A GASOLINA, POTÊNCIA DE 13 HP, CO M DISCO DE CORTE DIAMANTADO SEGMENTADO PARA CONCRETO, DIÂMETRO DE 350 MM, FURO DE 1" (14 X 1") - JUROS. AF_08/2015</v>
          </cell>
          <cell r="C7899" t="str">
            <v>H</v>
          </cell>
          <cell r="D7899">
            <v>0.28999999999999998</v>
          </cell>
        </row>
        <row r="7900">
          <cell r="A7900">
            <v>91281</v>
          </cell>
          <cell r="B7900" t="str">
            <v>CORTADORA DE PISO COM MOTOR 4 TEMPOS A GASOLINA, POTÊNCIA DE 13 HP, CO M DISCO DE CORTE DIAMANTADO SEGMENTADO PARA CONCRETO, DIÂMETRO DE 350 MM, FURO DE 1" (14 X 1") - MANUTENÇÃO. AF_08/2015</v>
          </cell>
          <cell r="C7900" t="str">
            <v>H</v>
          </cell>
          <cell r="D7900">
            <v>0.95</v>
          </cell>
        </row>
        <row r="7901">
          <cell r="A7901">
            <v>91282</v>
          </cell>
          <cell r="B7901" t="str">
            <v>CORTADORA DE PISO COM MOTOR 4 TEMPOS A GASOLINA, POTÊNCIA DE 13 HP, CO M DISCO DE CORTE DIAMANTADO SEGMENTADO PARA CONCRETO, DIÂMETRO DE 350 MM, FURO DE 1" (14 X 1") - MATERIAIS NA OPERAÇÃO. AF_08/2015</v>
          </cell>
          <cell r="C7901" t="str">
            <v>H</v>
          </cell>
          <cell r="D7901">
            <v>10.99</v>
          </cell>
        </row>
        <row r="7902">
          <cell r="A7902">
            <v>91283</v>
          </cell>
          <cell r="B7902" t="str">
            <v>CORTADORA DE PISO COM MOTOR 4 TEMPOS A GASOLINA, POTÊNCIA DE 13 HP, CO M DISCO DE CORTE DIAMANTADO SEGMENTADO PARA CONCRETO, DIÂMETRO DE 350 MM, FURO DE 1" (14 X 1") - CHP DIURNO. AF_08/2015</v>
          </cell>
          <cell r="C7902" t="str">
            <v>CHP</v>
          </cell>
          <cell r="D7902">
            <v>13.23</v>
          </cell>
        </row>
        <row r="7903">
          <cell r="A7903">
            <v>91285</v>
          </cell>
          <cell r="B7903" t="str">
            <v>CORTADORA DE PISO COM MOTOR 4 TEMPOS A GASOLINA, POTÊNCIA DE 13 HP, CO M DISCO DE CORTE DIAMANTADO SEGMENTADO PARA CONCRETO, DIÂMETRO DE 350 MM, FURO DE 1" (14 X 1") - CHI DIURNO. AF_08/2015</v>
          </cell>
          <cell r="C7903" t="str">
            <v>CHI</v>
          </cell>
          <cell r="D7903">
            <v>1.27</v>
          </cell>
        </row>
        <row r="7904">
          <cell r="A7904">
            <v>91286</v>
          </cell>
          <cell r="B7904" t="str">
            <v>ADUELA / MARCO / BATENTE PARA PORTA DE 60X210CM, PADRÃO POPULAR - FORN ECIMENTO E MONTAGEM. AF_08/2015</v>
          </cell>
          <cell r="C7904" t="str">
            <v>UN</v>
          </cell>
          <cell r="D7904">
            <v>116.04</v>
          </cell>
        </row>
        <row r="7905">
          <cell r="A7905">
            <v>91287</v>
          </cell>
          <cell r="B7905" t="str">
            <v>ADUELA / MARCO / BATENTE PARA PORTA DE 70X210CM, PADRÃO POPULAR - FORN ECIMENTO E MONTAGEM. AF_08/2015</v>
          </cell>
          <cell r="C7905" t="str">
            <v>UN</v>
          </cell>
          <cell r="D7905">
            <v>122.07</v>
          </cell>
        </row>
        <row r="7906">
          <cell r="A7906">
            <v>91288</v>
          </cell>
          <cell r="B7906" t="str">
            <v>ADUELA / MARCO / BATENTE PARA PORTA DE 80X210CM, PADRÃO POPULAR - FORN ECIMENTO E MONTAGEM. AF_08/2015</v>
          </cell>
          <cell r="C7906" t="str">
            <v>UN</v>
          </cell>
          <cell r="D7906">
            <v>128.12</v>
          </cell>
        </row>
        <row r="7907">
          <cell r="A7907">
            <v>91290</v>
          </cell>
          <cell r="B7907" t="str">
            <v>ADUELA / MARCO / BATENTE PARA PORTA DE 90X210CM, PADRÃO POPULAR - FORN ECIMENTO E MONTAGEM. AF_08/2015</v>
          </cell>
          <cell r="C7907" t="str">
            <v>UN</v>
          </cell>
          <cell r="D7907">
            <v>134.15</v>
          </cell>
        </row>
        <row r="7908">
          <cell r="A7908">
            <v>91291</v>
          </cell>
          <cell r="B7908" t="str">
            <v>ADUELA / MARCO / BATENTE PARA PORTA DE 60X210CM, FIXAÇÃO COM ARGAMASSA , PADRÃO POPULAR - FORNECIMENTO E INSTALAÇÃO. AF_08/2015_P</v>
          </cell>
          <cell r="C7908" t="str">
            <v>UN</v>
          </cell>
          <cell r="D7908">
            <v>168.95</v>
          </cell>
        </row>
        <row r="7909">
          <cell r="A7909">
            <v>91292</v>
          </cell>
          <cell r="B7909" t="str">
            <v>ADUELA / MARCO / BATENTE PARA PORTA DE 70X210CM, FIXAÇÃO COM ARGAMASSA , PADRÃO POPULAR - FORNECIMENTO E INSTALAÇÃO. AF_08/2015_P</v>
          </cell>
          <cell r="C7909" t="str">
            <v>UN</v>
          </cell>
          <cell r="D7909">
            <v>179.4</v>
          </cell>
        </row>
        <row r="7910">
          <cell r="A7910">
            <v>91293</v>
          </cell>
          <cell r="B7910" t="str">
            <v>ADUELA / MARCO / BATENTE PARA PORTA DE 80X210CM, FIXAÇÃO COM ARGAMASSA , PADRÃO POPULAR - FORNECIMENTO E INSTALAÇÃO. AF_08/2015_P</v>
          </cell>
          <cell r="C7910" t="str">
            <v>UN</v>
          </cell>
          <cell r="D7910">
            <v>189.86</v>
          </cell>
        </row>
        <row r="7911">
          <cell r="A7911">
            <v>91294</v>
          </cell>
          <cell r="B7911" t="str">
            <v>ADUELA / MARCO / BATENTE PARA PORTA DE 90X210CM, FIXAÇÃO COM ARGAMASSA , PADRÃO POPULAR - FORNECIMENTO E INSTALAÇÃO. AF_08/2015_P</v>
          </cell>
          <cell r="C7911" t="str">
            <v>UN</v>
          </cell>
          <cell r="D7911">
            <v>200.34</v>
          </cell>
        </row>
        <row r="7912">
          <cell r="A7912">
            <v>91295</v>
          </cell>
          <cell r="B7912" t="str">
            <v>PORTA DE MADEIRA ALMOFADADA, SEMI-OCA (LEVE OU MÉDIA), 60X210CM, ESPES SURA DE 3CM, INCLUSO DOBRADIÇAS - FORNECIMENTO E INSTALAÇÃO. AF_08/201 5</v>
          </cell>
          <cell r="C7912" t="str">
            <v>UN</v>
          </cell>
          <cell r="D7912">
            <v>235.62</v>
          </cell>
        </row>
        <row r="7913">
          <cell r="A7913">
            <v>91296</v>
          </cell>
          <cell r="B7913" t="str">
            <v>PORTA DE MADEIRA ALMOFADADA, SEMI-OCA (LEVE OU MÉDIA), 70X210CM, ESPES SURA DE 3CM, INCLUSO DOBRADIÇAS - FORNECIMENTO E INSTALAÇÃO. AF_08/201 5</v>
          </cell>
          <cell r="C7913" t="str">
            <v>UN</v>
          </cell>
          <cell r="D7913">
            <v>252.44</v>
          </cell>
        </row>
        <row r="7914">
          <cell r="A7914">
            <v>91297</v>
          </cell>
          <cell r="B7914" t="str">
            <v>PORTA DE MADEIRA ALMOFADADA, SEMI-OCA (LEVE OU MÉDIA), 80X210CM, ESPES SURA DE 3,5CM, INCLUSO DOBRADIÇAS - FORNECIMENTO E INSTALAÇÃO. AF_08/2 015</v>
          </cell>
          <cell r="C7914" t="str">
            <v>UN</v>
          </cell>
          <cell r="D7914">
            <v>296.62</v>
          </cell>
        </row>
        <row r="7915">
          <cell r="A7915">
            <v>91298</v>
          </cell>
          <cell r="B7915" t="str">
            <v>PORTA DE MADEIRA TIPO VENEZIANA, SEMI-OCA (LEVE OU MÉDIA), 80X210CM, E SPESSURA DE 3CM, INCLUSO DOBRADIÇAS - FORNECIMENTO E INSTALAÇÃO. AF_08 /2015</v>
          </cell>
          <cell r="C7915" t="str">
            <v>UN</v>
          </cell>
          <cell r="D7915">
            <v>526.97</v>
          </cell>
        </row>
        <row r="7916">
          <cell r="A7916">
            <v>91299</v>
          </cell>
          <cell r="B7916" t="str">
            <v>PORTA DE MADEIRA, TIPO MEXICANA, SEMI-OCA (PESADA OU SUPERPESADA), 80X 210CM, ESPESSURA DE 3,5CM, INCLUSO DOBRADIÇAS - FORNECIMENTO E INSTALA ÇÃO. AF_08/2015</v>
          </cell>
          <cell r="C7916" t="str">
            <v>UN</v>
          </cell>
          <cell r="D7916">
            <v>878.31</v>
          </cell>
        </row>
        <row r="7917">
          <cell r="A7917">
            <v>91300</v>
          </cell>
          <cell r="B7917" t="str">
            <v>ALIZAR / GUARNIÇÃO DE 5X1,5CM PARA PORTA DE 60X210CM FIXADO COM PREGOS , PADRÃO POPULAR - FORNECIMENTO E INSTALAÇÃO. AF_08/2015</v>
          </cell>
          <cell r="C7917" t="str">
            <v>UN</v>
          </cell>
          <cell r="D7917">
            <v>18.52</v>
          </cell>
        </row>
        <row r="7918">
          <cell r="A7918">
            <v>91301</v>
          </cell>
          <cell r="B7918" t="str">
            <v>ALIZAR / GUARNIÇÃO DE 5X1,5CM PARA PORTA DE 70X210CM FIXADO COM PREGOS , PADRÃO POPULAR - FORNECIMENTO E INSTALAÇÃO. AF_08/2015</v>
          </cell>
          <cell r="C7918" t="str">
            <v>UN</v>
          </cell>
          <cell r="D7918">
            <v>19.62</v>
          </cell>
        </row>
        <row r="7919">
          <cell r="A7919">
            <v>91302</v>
          </cell>
          <cell r="B7919" t="str">
            <v>ALIZAR / GUARNIÇÃO DE 5X1,5CM PARA PORTA DE 80X210CM FIXADO COM PREGOS , PADRÃO POPULAR - FORNECIMENTO E INSTALAÇÃO. AF_08/2015</v>
          </cell>
          <cell r="C7919" t="str">
            <v>UN</v>
          </cell>
          <cell r="D7919">
            <v>20.72</v>
          </cell>
        </row>
        <row r="7920">
          <cell r="A7920">
            <v>91303</v>
          </cell>
          <cell r="B7920" t="str">
            <v>ALIZAR / GUARNIÇÃO DE 5X1,5CM PARA PORTA DE 90X210CM FIXADO COM PREGOS , PADRÃO POPULAR - FORNECIMENTO E INSTALAÇÃO. AF_08/2015</v>
          </cell>
          <cell r="C7920" t="str">
            <v>UN</v>
          </cell>
          <cell r="D7920">
            <v>21.85</v>
          </cell>
        </row>
        <row r="7921">
          <cell r="A7921">
            <v>91304</v>
          </cell>
          <cell r="B7921" t="str">
            <v>FECHADURA DE EMBUTIR COM CILINDRO, EXTERNA, COMPLETA, ACABAMENTO PADRÃ O POPULAR, INCLUSO EXECUÇÃO DE FURO - FORNECIMENTO E INSTALAÇÃO. AF_08 /2015</v>
          </cell>
          <cell r="C7921" t="str">
            <v>UN</v>
          </cell>
          <cell r="D7921">
            <v>64.400000000000006</v>
          </cell>
        </row>
        <row r="7922">
          <cell r="A7922">
            <v>91305</v>
          </cell>
          <cell r="B7922" t="str">
            <v>FECHADURA DE EMBUTIR PARA PORTA DE BANHEIRO, COMPLETA, ACABAMENTO PADR ÃO POPULAR, INCLUSO EXECUÇÃO DE FURO - FORNECIMENTO E INSTALAÇÃO. AF_0 8/2015</v>
          </cell>
          <cell r="C7922" t="str">
            <v>UN</v>
          </cell>
          <cell r="D7922">
            <v>48.6</v>
          </cell>
        </row>
        <row r="7923">
          <cell r="A7923">
            <v>91306</v>
          </cell>
          <cell r="B7923" t="str">
            <v>FECHADURA DE EMBUTIR PARA PORTAS INTERNAS, COMPLETA, ACABAMENTO PADRÃO MÉDIO, COM EXECUÇÃO DE FURO - FORNECIMENTO E INSTALAÇÃO. AF_08/2015</v>
          </cell>
          <cell r="C7923" t="str">
            <v>UN</v>
          </cell>
          <cell r="D7923">
            <v>72.75</v>
          </cell>
        </row>
        <row r="7924">
          <cell r="A7924">
            <v>91307</v>
          </cell>
          <cell r="B7924" t="str">
            <v>FECHADURA DE EMBUTIR PARA PORTAS INTERNAS, COMPLETA, ACABAMENTO PADRÃO POPULAR, COM EXECUÇÃO DE FURO - FORNECIMENTO E INSTALAÇÃO. AF_08/2015</v>
          </cell>
          <cell r="C7924" t="str">
            <v>UN</v>
          </cell>
          <cell r="D7924">
            <v>51.05</v>
          </cell>
        </row>
        <row r="7925">
          <cell r="A7925">
            <v>91312</v>
          </cell>
          <cell r="B7925" t="str">
            <v>KIT DE PORTA DE MADEIRA PARA PINTURA, SEMI-OCA (LEVE OU MÉDIA), PADRÃO POPULAR, 60X210CM, ESPESSURA DE 3,5CM, ITENS INCLUSOS: DOBRADIÇAS, MO NTAGEM E INSTALAÇÃO DO BATENTE, FECHADURA COM EXECUÇÃO DO FURO - FORNE CIMENTO E INSTALAÇÃO. AF_08/2015</v>
          </cell>
          <cell r="C7925" t="str">
            <v>UN</v>
          </cell>
          <cell r="D7925">
            <v>501.99</v>
          </cell>
        </row>
        <row r="7926">
          <cell r="A7926">
            <v>91313</v>
          </cell>
          <cell r="B7926" t="str">
            <v>KIT DE PORTA DE MADEIRA PARA PINTURA, SEMI-OCA (LEVE OU MÉDIA), PADRÃO POPULAR, 70X210CM, ESPESSURA DE 3,5CM, ITENS INCLUSOS: DOBRADIÇAS, MO NTAGEM E INSTALAÇÃO DO BATENTE, FECHADURA COM EXECUÇÃO DO FURO - FORNE CIMENTO E INSTALAÇÃO. AF_08/2015</v>
          </cell>
          <cell r="C7926" t="str">
            <v>UN</v>
          </cell>
          <cell r="D7926">
            <v>542.53</v>
          </cell>
        </row>
        <row r="7927">
          <cell r="A7927">
            <v>91314</v>
          </cell>
          <cell r="B7927" t="str">
            <v>KIT DE PORTA DE MADEIRA PARA PINTURA, SEMI-OCA (LEVE OU MÉDIA), PADRÃO POPULAR, 80X210CM, ESPESSURA DE 3,5CM, ITENS INCLUSOS: DOBRADIÇAS, MO NTAGEM E INSTALAÇÃO DO BATENTE, FECHADURA COM EXECUÇÃO DO FURO - FORNE CIMENTO E INSTALAÇÃO. AF_08/2015</v>
          </cell>
          <cell r="C7927" t="str">
            <v>UN</v>
          </cell>
          <cell r="D7927">
            <v>564.29</v>
          </cell>
        </row>
        <row r="7928">
          <cell r="A7928">
            <v>91315</v>
          </cell>
          <cell r="B7928" t="str">
            <v>KIT DE PORTA DE MADEIRA PARA PINTURA, SEMI-OCA (LEVE OU MÉDIA), PADRÃO POPULAR, 90X210CM, ESPESSURA DE 3,5CM, ITENS INCLUSOS: DOBRADIÇAS, MO NTAGEM E INSTALAÇÃO DO BATENTE, FECHADURA COM EXECUÇÃO DO FURO - FORNE CIMENTO E INSTALAÇÃO. AF_08/2015</v>
          </cell>
          <cell r="C7928" t="str">
            <v>UN</v>
          </cell>
          <cell r="D7928">
            <v>592.94000000000005</v>
          </cell>
        </row>
        <row r="7929">
          <cell r="A7929">
            <v>91318</v>
          </cell>
          <cell r="B7929" t="str">
            <v>KIT DE PORTA DE MADEIRA PARA PINTURA, SEMI-OCA (LEVE OU MÉDIA), PADRÃO POPULAR, 60X210CM, ESPESSURA DE 3,5CM, ITENS INCLUSOS: DOBRADIÇAS, MO NTAGEM E INSTALAÇÃO DO BATENTE, SEM FECHADURA - FORNECIMENTO E INSTALA ÇÃO. AF_08/2015</v>
          </cell>
          <cell r="C7929" t="str">
            <v>UN</v>
          </cell>
          <cell r="D7929">
            <v>453.39</v>
          </cell>
        </row>
        <row r="7930">
          <cell r="A7930">
            <v>91319</v>
          </cell>
          <cell r="B7930" t="str">
            <v>KIT DE PORTA DE MADEIRA PARA PINTURA, SEMI-OCA (LEVE OU MÉDIA), PADRÃO POPULAR, 70X210CM, ESPESSURA DE 3,5CM, ITENS INCLUSOS: DOBRADIÇAS, MO NTAGEM E INSTALAÇÃO DO BATENTE, SEM FECHADURA - FORNECIMENTO E INSTALA ÇÃO. AF_08/2015</v>
          </cell>
          <cell r="C7930" t="str">
            <v>UN</v>
          </cell>
          <cell r="D7930">
            <v>491.47</v>
          </cell>
        </row>
        <row r="7931">
          <cell r="A7931">
            <v>91320</v>
          </cell>
          <cell r="B7931" t="str">
            <v>KIT DE PORTA DE MADEIRA PARA PINTURA, SEMI-OCA (LEVE OU MÉDIA), PADRÃO POPULAR, 80X210CM, ESPESSURA DE 3,5CM, ITENS INCLUSOS: DOBRADIÇAS, MO NTAGEM E INSTALAÇÃO DO BATENTE, SEM FECHADURA - FORNECIMENTO E INSTALA ÇÃO. AF_08/2015</v>
          </cell>
          <cell r="C7931" t="str">
            <v>UN</v>
          </cell>
          <cell r="D7931">
            <v>499.89</v>
          </cell>
        </row>
        <row r="7932">
          <cell r="A7932">
            <v>91321</v>
          </cell>
          <cell r="B7932" t="str">
            <v>KIT DE PORTA DE MADEIRA PARA PINTURA, SEMI-OCA (LEVE OU MÉDIA), PADRÃO POPULAR, 90X210CM, ESPESSURA DE 3,5CM, ITENS INCLUSOS: DOBRADIÇAS, MO NTAGEM E INSTALAÇÃO DO BATENTE, SEM FECHADURA - FORNECIMENTO E INSTALA ÇÃO. AF_08/2015</v>
          </cell>
          <cell r="C7932" t="str">
            <v>UN</v>
          </cell>
          <cell r="D7932">
            <v>528.54</v>
          </cell>
        </row>
        <row r="7933">
          <cell r="A7933">
            <v>91324</v>
          </cell>
          <cell r="B7933" t="str">
            <v>KIT DE PORTA DE MADEIRA PARA VERNIZ, SEMI-OCA (LEVE OU MÉDIA), PADRÃO POPULAR, 60X210CM, ESPESSURA DE 3,5CM, ITENS INCLUSOS: DOBRADIÇAS, MON TAGEM E INSTALAÇÃO DO BATENTE, SEM FECHADURA - FORNECIMENTO E INSTALAÇ ÃO. AF_08/2015</v>
          </cell>
          <cell r="C7933" t="str">
            <v>UN</v>
          </cell>
          <cell r="D7933">
            <v>460.36</v>
          </cell>
        </row>
        <row r="7934">
          <cell r="A7934">
            <v>91325</v>
          </cell>
          <cell r="B7934" t="str">
            <v>KIT DE PORTA DE MADEIRA PARA VERNIZ, SEMI-OCA (LEVE OU MÉDIA), PADRÃO POPULAR, 70X210CM, ESPESSURA DE 3,5CM, ITENS INCLUSOS: DOBRADIÇAS, MON TAGEM E INSTALAÇÃO DO BATENTE, SEM FECHADURA - FORNECIMENTO E INSTALAÇ ÃO. AF_08/2015</v>
          </cell>
          <cell r="C7934" t="str">
            <v>UN</v>
          </cell>
          <cell r="D7934">
            <v>415.01</v>
          </cell>
        </row>
        <row r="7935">
          <cell r="A7935">
            <v>91326</v>
          </cell>
          <cell r="B7935" t="str">
            <v>KIT DE PORTA DE MADEIRA PARA VERNIZ, SEMI-OCA (LEVE OU MÉDIA), PADRÃO POPULAR, 80X210CM, ESPESSURA DE 3,5CM, ITENS INCLUSOS: DOBRADIÇAS, MON TAGEM E INSTALAÇÃO DO BATENTE, SEM FECHADURA - FORNECIMENTO E INSTALAÇ ÃO. AF_08/2015</v>
          </cell>
          <cell r="C7935" t="str">
            <v>UN</v>
          </cell>
          <cell r="D7935">
            <v>526.02</v>
          </cell>
        </row>
        <row r="7936">
          <cell r="A7936">
            <v>91327</v>
          </cell>
          <cell r="B7936" t="str">
            <v>KIT DE PORTA DE MADEIRA PARA VERNIZ, SEMI-OCA (LEVE OU MÉDIA), PADRÃO POPULAR, 90X210CM, ESPESSURA DE 3,5CM, ITENS INCLUSOS: DOBRADIÇAS, MON TAGEM E INSTALAÇÃO DO BATENTE, SEM FECHADURA - FORNECIMENTO E INSTALAÇ ÃO. AF_08/2015</v>
          </cell>
          <cell r="C7936" t="str">
            <v>UN</v>
          </cell>
          <cell r="D7936">
            <v>523.16999999999996</v>
          </cell>
        </row>
        <row r="7937">
          <cell r="A7937">
            <v>91328</v>
          </cell>
          <cell r="B7937" t="str">
            <v>KIT DE PORTA DE MADEIRA ALMOFADADA, SEMI-OCA (LEVE OU MÉDIA), PADRÃO M ÉDIO 60X210CM, ESPESSURA DE 3CM, ITENS INCLUSOS: DOBRADIÇAS, MONTAGEM E INSTALAÇÃO DO BATENTE, SEM FECHADURA - FORNECIMENTO E INSTALAÇÃO. AF _08/2015</v>
          </cell>
          <cell r="C7937" t="str">
            <v>UN</v>
          </cell>
          <cell r="D7937">
            <v>477.78</v>
          </cell>
        </row>
        <row r="7938">
          <cell r="A7938">
            <v>91329</v>
          </cell>
          <cell r="B7938" t="str">
            <v>KIT DE PORTA DE MADEIRA ALMOFADADA, SEMI-OCA (LEVE OU MÉDIA), PADRÃO P OPULAR, 60X210CM, ESPESSURA DE 3CM, ITENS INCLUSOS: DOBRADIÇAS, MONTAG EM E INSTALAÇÃO DO BATENTE, SEM FECHADURA - FORNECIMENTO E INSTALAÇÃO. AF_08/2015</v>
          </cell>
          <cell r="C7938" t="str">
            <v>UN</v>
          </cell>
          <cell r="D7938">
            <v>441.62</v>
          </cell>
        </row>
        <row r="7939">
          <cell r="A7939">
            <v>91330</v>
          </cell>
          <cell r="B7939" t="str">
            <v>KIT DE PORTA DE MADEIRA ALMOFADADA, SEMI-OCA (LEVE OU MÉDIA), PADRÃO M ÉDIO, 70X210CM, ESPESSURA DE 3CM, ITENS INCLUSOS: DOBRADIÇAS, MONTAGEM E INSTALAÇÃO DO BATENTE, SEM FECHADURA - FORNECIMENTO E INSTALAÇÃO. A F_08/2015</v>
          </cell>
          <cell r="C7939" t="str">
            <v>UN</v>
          </cell>
          <cell r="D7939">
            <v>507.37</v>
          </cell>
        </row>
        <row r="7940">
          <cell r="A7940">
            <v>91331</v>
          </cell>
          <cell r="B7940" t="str">
            <v>KIT DE PORTA DE MADEIRA ALMOFADADA, SEMI-OCA (LEVE OU MÉDIA), PADRÃO P OPULAR, 70X210CM, ESPESSURA DE 3CM, ITENS INCLUSOS: DOBRADIÇAS, MONTAG EM E INSTALAÇÃO DO BATENTE, SEM FECHADURA - FORNECIMENTO E INSTALAÇÃO. AF_08/2015</v>
          </cell>
          <cell r="C7940" t="str">
            <v>UN</v>
          </cell>
          <cell r="D7940">
            <v>471.09</v>
          </cell>
        </row>
        <row r="7941">
          <cell r="A7941">
            <v>91332</v>
          </cell>
          <cell r="B7941" t="str">
            <v>KIT DE PORTA DE MADEIRA ALMOFADADA, SEMI-OCA (LEVE OU MÉDIA), PADRÃO M ÉDIO, 80X210CM, ESPESSURA DE 3,5CM, ITENS INCLUSOS: DOBRADIÇAS, MONTAG EM E INSTALAÇÃO DO BATENTE, SEM FECHADURA - FORNECIMENTO E INSTALAÇÃO. AF_08/2015</v>
          </cell>
          <cell r="C7941" t="str">
            <v>UN</v>
          </cell>
          <cell r="D7941">
            <v>564.33000000000004</v>
          </cell>
        </row>
        <row r="7942">
          <cell r="A7942">
            <v>91333</v>
          </cell>
          <cell r="B7942" t="str">
            <v>KIT DE PORTA DE MADEIRA ALMOFADADA, SEMI-OCA (LEVE OU MÉDIA), PADRÃO P OPULAR, 80X210CM, ESPESSURA DE 3,5CM, ITENS INCLUSOS: DOBRADIÇAS, MONT AGEM E INSTALAÇÃO DO BATENTE, SEM FECHADURA - FORNECIMENTO E INSTALAÇÃ O. AF_08/2015</v>
          </cell>
          <cell r="C7942" t="str">
            <v>UN</v>
          </cell>
          <cell r="D7942">
            <v>527.92999999999995</v>
          </cell>
        </row>
        <row r="7943">
          <cell r="A7943">
            <v>91334</v>
          </cell>
          <cell r="B7943" t="str">
            <v>KIT DE PORTA DE MADEIRA TIPO VENEZIANA, SEMI-OCA (LEVE OU MÉDIA), PADR ÃO MÉDIO, 80X210CM, ESPESSURA DE 3CM, ITENS INCLUSOS: DOBRADIÇAS, MONT AGEM E INSTALAÇÃO DO BATENTE, SEM FECHADURA - FORNECIMENTO E INSTALAÇÃ O. AF_08/2015</v>
          </cell>
          <cell r="C7943" t="str">
            <v>UN</v>
          </cell>
          <cell r="D7943">
            <v>794.68</v>
          </cell>
        </row>
        <row r="7944">
          <cell r="A7944">
            <v>91335</v>
          </cell>
          <cell r="B7944" t="str">
            <v>KIT DE PORTA DE MADEIRA TIPO VENEZIANA, SEMI-OCA (LEVE OU MÉDIA), PADR ÃO POPULAR, 80X210CM, ESPESSURA DE 3CM, ITENS INCLUSOS: DOBRADIÇAS, MO NTAGEM E INSTALAÇÃO DO BATENTE, SEM FECHADURA - FORNECIMENTO E INSTALA ÇÃO. AF_08/2015</v>
          </cell>
          <cell r="C7944" t="str">
            <v>UN</v>
          </cell>
          <cell r="D7944">
            <v>758.28</v>
          </cell>
        </row>
        <row r="7945">
          <cell r="A7945">
            <v>91336</v>
          </cell>
          <cell r="B7945" t="str">
            <v>KIT DE PORTA DE MADEIRA TIPO MEXICANA, SEMI-OCA (PESADA OU SUPERPESADA ), PADRÃO MÉDIO, 80X210CM, ESPESSURA DE 3CM, ITENS INCLUSOS: DOBRADIÇA S, MONTAGEM E INSTALAÇÃO DO BATENTE, SEM FECHADURA - FORNECIMENTO E IN STALAÇÃO. AF_08/2015</v>
          </cell>
          <cell r="C7945" t="str">
            <v>UN</v>
          </cell>
          <cell r="D7945">
            <v>1146.02</v>
          </cell>
        </row>
        <row r="7946">
          <cell r="A7946">
            <v>91337</v>
          </cell>
          <cell r="B7946" t="str">
            <v>KIT DE PORTA DE MADEIRA TIPO MEXICANA, SEMI-OCA (PESADA OU SUPERPESADA ), PADRÃO POPULAR, 80X210CM, ESPESSURA DE 3CM, ITENS INCLUSOS: DOBRADI ÇAS, MONTAGEM E INSTALAÇÃO DO BATENTE, SEM FECHADURA - FORNECIMENTO E INSTALAÇÃO. AF_08/2015</v>
          </cell>
          <cell r="C7946" t="str">
            <v>UN</v>
          </cell>
          <cell r="D7946">
            <v>1109.6199999999999</v>
          </cell>
        </row>
        <row r="7947">
          <cell r="A7947">
            <v>91338</v>
          </cell>
          <cell r="B7947" t="str">
            <v>PORTA DE ALUMÍNIO DE ABRIR COM LAMBRI, COMM GUARNIÇÃO, FIXAÇÃO COM PAR AFUSOS - FORNECIMENTO E INSTALAÇÃO. AF_08/2015</v>
          </cell>
          <cell r="C7947" t="str">
            <v>M2</v>
          </cell>
          <cell r="D7947">
            <v>1277.24</v>
          </cell>
        </row>
        <row r="7948">
          <cell r="A7948">
            <v>91339</v>
          </cell>
          <cell r="B7948" t="str">
            <v>PORTA EM AÇO DE ABRIR COM POSTIGO PARA VIDRO, COM GUARNIÇÃO, FIXAÇÃO C OM PARAFUSOS, EXCLUSIVE VIDRO - FORNECIMENTO E INSTALAÇÃO. AF_08/2015</v>
          </cell>
          <cell r="C7948" t="str">
            <v>M2</v>
          </cell>
          <cell r="D7948">
            <v>501.31</v>
          </cell>
        </row>
        <row r="7949">
          <cell r="A7949">
            <v>91340</v>
          </cell>
          <cell r="B7949" t="str">
            <v>PORTA EM AÇO DE ABRIR COM TRAVESSAS PARA VIDRO, COM GUARNIÇÃO, FIXAÇÃO COM PARAFUSOS, EXCLUSIVE VIDROS - FORNECIMENTO E INSTALAÇÃO. AF_08/20 15</v>
          </cell>
          <cell r="C7949" t="str">
            <v>M2</v>
          </cell>
          <cell r="D7949">
            <v>488.67</v>
          </cell>
        </row>
        <row r="7950">
          <cell r="A7950">
            <v>91341</v>
          </cell>
          <cell r="B7950" t="str">
            <v>PORTA EM ALUMÍNIO DE ABRIR TIPO VENEZIANA COM GUARNIÇÃO, FIXAÇÃO COM P ARAFUSOS - FORNECIMENTO E INSTALAÇÃO. AF_08/2015</v>
          </cell>
          <cell r="C7950" t="str">
            <v>M2</v>
          </cell>
          <cell r="D7950">
            <v>981.62</v>
          </cell>
        </row>
        <row r="7951">
          <cell r="A7951">
            <v>91354</v>
          </cell>
          <cell r="B7951" t="str">
            <v>CAMINHÃO TOCO, PESO BRUTO TOTAL 14.300 KG, CARGA ÚTIL MÁXIMA 9590 KG, DISTÂNCIA ENTRE EIXOS 4,76 M, POTÊNCIA 185 CV (NÃO INCLUI CARROCERIA) - DEPRECIAÇÃO. AF_06/2014</v>
          </cell>
          <cell r="C7951" t="str">
            <v>H</v>
          </cell>
          <cell r="D7951">
            <v>9.49</v>
          </cell>
        </row>
        <row r="7952">
          <cell r="A7952">
            <v>91355</v>
          </cell>
          <cell r="B7952" t="str">
            <v>CAMINHÃO TOCO, PESO BRUTO TOTAL 14.300 KG, CARGA ÚTIL MÁXIMA 9590 KG, DISTÂNCIA ENTRE EIXOS 4,76 M, POTÊNCIA 185 CV (NÃO INCLUI CARROCERIA) - JUROS. AF_06/2014</v>
          </cell>
          <cell r="C7952" t="str">
            <v>H</v>
          </cell>
          <cell r="D7952">
            <v>2.42</v>
          </cell>
        </row>
        <row r="7953">
          <cell r="A7953">
            <v>91356</v>
          </cell>
          <cell r="B7953" t="str">
            <v>CAMINHÃO TOCO, PESO BRUTO TOTAL 14.300 KG, CARGA ÚTIL MÁXIMA 9590 KG, DISTÂNCIA ENTRE EIXOS 4,76 M, POTÊNCIA 185 CV (NÃO INCLUI CARROCERIA) - IMPOSTOS E SEGUROS. AF_06/2014</v>
          </cell>
          <cell r="C7953" t="str">
            <v>H</v>
          </cell>
          <cell r="D7953">
            <v>0.49</v>
          </cell>
        </row>
        <row r="7954">
          <cell r="A7954">
            <v>91359</v>
          </cell>
          <cell r="B7954" t="str">
            <v>CAMINHÃO PIPA 6.000 L, PESO BRUTO TOTAL 13.000 KG, DISTÂNCIA ENTRE EIX OS 4,80 M, POTÊNCIA 189 CV INCLUSIVE TANQUE DE AÇO PARA TRANSPORTE DE ÁGUA, CAPACIDADE 6 M3 - DEPRECIAÇÃO. AF_06/2014</v>
          </cell>
          <cell r="C7954" t="str">
            <v>H</v>
          </cell>
          <cell r="D7954">
            <v>10.75</v>
          </cell>
        </row>
        <row r="7955">
          <cell r="A7955">
            <v>91360</v>
          </cell>
          <cell r="B7955" t="str">
            <v>CAMINHÃO PIPA 6.000 L, PESO BRUTO TOTAL 13.000 KG, DISTÂNCIA ENTRE EIX OS 4,80 M, POTÊNCIA 189 CV INCLUSIVE TANQUE DE AÇO PARA TRANSPORTE DE ÁGUA, CAPACIDADE 6 M3 - JUROS. AF_06/2014</v>
          </cell>
          <cell r="C7955" t="str">
            <v>H</v>
          </cell>
          <cell r="D7955">
            <v>2.74</v>
          </cell>
        </row>
        <row r="7956">
          <cell r="A7956">
            <v>91361</v>
          </cell>
          <cell r="B7956" t="str">
            <v>CAMINHÃO PIPA 6.000 L, PESO BRUTO TOTAL 13.000 KG, DISTÂNCIA ENTRE EIX OS 4,80 M, POTÊNCIA 189 CV INCLUSIVE TANQUE DE AÇO PARA TRANSPORTE DE ÁGUA, CAPACIDADE 6 M3 - IMPOSTOS E SEGUROS. AF_06/2014</v>
          </cell>
          <cell r="C7956" t="str">
            <v>H</v>
          </cell>
          <cell r="D7956">
            <v>0.56000000000000005</v>
          </cell>
        </row>
        <row r="7957">
          <cell r="A7957">
            <v>91367</v>
          </cell>
          <cell r="B7957" t="str">
            <v>CAMINHÃO BASCULANTE 6 M3, PESO BRUTO TOTAL 16.000 KG, CARGA ÚTIL MÁXIM A 13.071 KG, DISTÂNCIA ENTRE EIXOS 4,80 M, POTÊNCIA 230 CV INCLUSIVE C AÇAMBA METÁLICA - DEPRECIAÇÃO. AF_06/2014</v>
          </cell>
          <cell r="C7957" t="str">
            <v>H</v>
          </cell>
          <cell r="D7957">
            <v>13.25</v>
          </cell>
        </row>
        <row r="7958">
          <cell r="A7958">
            <v>91368</v>
          </cell>
          <cell r="B7958" t="str">
            <v>CAMINHÃO BASCULANTE 6 M3, PESO BRUTO TOTAL 16.000 KG, CARGA ÚTIL MÁXIM A 13.071 KG, DISTÂNCIA ENTRE EIXOS 4,80 M, POTÊNCIA 230 CV INCLUSIVE C AÇAMBA METÁLICA - JUROS. AF_06/2014</v>
          </cell>
          <cell r="C7958" t="str">
            <v>H</v>
          </cell>
          <cell r="D7958">
            <v>3.13</v>
          </cell>
        </row>
        <row r="7959">
          <cell r="A7959">
            <v>91369</v>
          </cell>
          <cell r="B7959" t="str">
            <v>CAMINHÃO BASCULANTE 6 M3, PESO BRUTO TOTAL 16.000 KG, CARGA ÚTIL MÁXIM A 13.071 KG, DISTÂNCIA ENTRE EIXOS 4,80 M, POTÊNCIA 230 CV INCLUSIVE C AÇAMBA METÁLICA - IMPOSTOS E SEGUROS. AF_06/2014</v>
          </cell>
          <cell r="C7959" t="str">
            <v>H</v>
          </cell>
          <cell r="D7959">
            <v>0.63</v>
          </cell>
        </row>
        <row r="7960">
          <cell r="A7960">
            <v>91375</v>
          </cell>
          <cell r="B7960" t="str">
            <v>CAMINHÃO TOCO, PESO BRUTO TOTAL 16.000 KG, CARGA ÚTIL MÁXIMA DE 10.685 KG, DISTÂNCIA ENTRE EIXOS 4,80 M, POTÊNCIA 189 CV EXCLUSIVE CARROCERI A - DEPRECIAÇÃO. AF_06/2014</v>
          </cell>
          <cell r="C7960" t="str">
            <v>H</v>
          </cell>
          <cell r="D7960">
            <v>8.01</v>
          </cell>
        </row>
        <row r="7961">
          <cell r="A7961">
            <v>91376</v>
          </cell>
          <cell r="B7961" t="str">
            <v>CAMINHÃO TOCO, PESO BRUTO TOTAL 16.000 KG, CARGA ÚTIL MÁXIMA DE 10.685 KG, DISTÂNCIA ENTRE EIXOS 4,80 M, POTÊNCIA 189 CV EXCLUSIVE CARROCERI A - JUROS. AF_06/2014</v>
          </cell>
          <cell r="C7961" t="str">
            <v>H</v>
          </cell>
          <cell r="D7961">
            <v>2.04</v>
          </cell>
        </row>
        <row r="7962">
          <cell r="A7962">
            <v>91377</v>
          </cell>
          <cell r="B7962" t="str">
            <v>CAMINHÃO TOCO, PESO BRUTO TOTAL 16.000 KG, CARGA ÚTIL MÁXIMA DE 10.685 KG, DISTÂNCIA ENTRE EIXOS 4,80 M, POTÊNCIA 189 CV EXCLUSIVE CARROCERI A - IMPOSTOS E SEGUROS. AF_06/2014</v>
          </cell>
          <cell r="C7962" t="str">
            <v>H</v>
          </cell>
          <cell r="D7962">
            <v>0.42</v>
          </cell>
        </row>
        <row r="7963">
          <cell r="A7963">
            <v>91380</v>
          </cell>
          <cell r="B7963" t="str">
            <v>CAMINHÃO BASCULANTE 10 M3, TRUCADO CABINE SIMPLES, PESO BRUTO TOTAL 23 .000 KG, CARGA ÚTIL MÁXIMA 15.935 KG, DISTÂNCIA ENTRE EIXOS 4,80 M, PO TÊNCIA 230 CV INCLUSIVE CAÇAMBA METÁLICA - DEPRECIAÇÃO. AF_06/2014</v>
          </cell>
          <cell r="C7963" t="str">
            <v>H</v>
          </cell>
          <cell r="D7963">
            <v>15.01</v>
          </cell>
        </row>
        <row r="7964">
          <cell r="A7964">
            <v>91381</v>
          </cell>
          <cell r="B7964" t="str">
            <v>CAMINHÃO BASCULANTE 10 M3, TRUCADO CABINE SIMPLES, PESO BRUTO TOTAL 23 .000 KG, CARGA ÚTIL MÁXIMA 15.935 KG, DISTÂNCIA ENTRE EIXOS 4,80 M, PO TÊNCIA 230 CV INCLUSIVE CAÇAMBA METÁLICA - JUROS. AF_06/2014</v>
          </cell>
          <cell r="C7964" t="str">
            <v>H</v>
          </cell>
          <cell r="D7964">
            <v>3.55</v>
          </cell>
        </row>
        <row r="7965">
          <cell r="A7965">
            <v>91382</v>
          </cell>
          <cell r="B7965" t="str">
            <v>CAMINHÃO BASCULANTE 10 M3, TRUCADO CABINE SIMPLES, PESO BRUTO TOTAL 23 .000 KG, CARGA ÚTIL MÁXIMA 15.935 KG, DISTÂNCIA ENTRE EIXOS 4,80 M, PO TÊNCIA 230 CV INCLUSIVE CAÇAMBA METÁLICA - IMPOSTOS E SEGUROS. AF_06/2 014</v>
          </cell>
          <cell r="C7965" t="str">
            <v>H</v>
          </cell>
          <cell r="D7965">
            <v>0.72</v>
          </cell>
        </row>
        <row r="7966">
          <cell r="A7966">
            <v>91383</v>
          </cell>
          <cell r="B7966" t="str">
            <v>CAMINHÃO BASCULANTE 10 M3, TRUCADO CABINE SIMPLES, PESO BRUTO TOTAL 23 .000 KG, CARGA ÚTIL MÁXIMA 15.935 KG, DISTÂNCIA ENTRE EIXOS 4,80 M, PO TÊNCIA 230 CV INCLUSIVE CAÇAMBA METÁLICA - MANUTENÇÃO. AF_06/2014</v>
          </cell>
          <cell r="C7966" t="str">
            <v>H</v>
          </cell>
          <cell r="D7966">
            <v>21.1</v>
          </cell>
        </row>
        <row r="7967">
          <cell r="A7967">
            <v>91384</v>
          </cell>
          <cell r="B7967" t="str">
            <v>CAMINHÃO BASCULANTE 10 M3, TRUCADO CABINE SIMPLES, PESO BRUTO TOTAL 23 .000 KG, CARGA ÚTIL MÁXIMA 15.935 KG, DISTÂNCIA ENTRE EIXOS 4,80 M, PO TÊNCIA 230 CV INCLUSIVE CAÇAMBA METÁLICA - MATERIAIS NA OPERAÇÃO. AF_0 6/2014</v>
          </cell>
          <cell r="C7967" t="str">
            <v>H</v>
          </cell>
          <cell r="D7967">
            <v>86.83</v>
          </cell>
        </row>
        <row r="7968">
          <cell r="A7968">
            <v>91386</v>
          </cell>
          <cell r="B7968" t="str">
            <v>CAMINHÃO BASCULANTE 10 M3, TRUCADO CABINE SIMPLES, PESO BRUTO TOTAL 23 .000 KG, CARGA ÚTIL MÁXIMA 15.935 KG, DISTÂNCIA ENTRE EIXOS 4,80 M, PO TÊNCIA 230 CV INCLUSIVE CAÇAMBA METÁLICA - CHP DIURNO. AF_06/2014</v>
          </cell>
          <cell r="C7968" t="str">
            <v>CHP</v>
          </cell>
          <cell r="D7968">
            <v>140.82</v>
          </cell>
        </row>
        <row r="7969">
          <cell r="A7969">
            <v>91387</v>
          </cell>
          <cell r="B7969" t="str">
            <v>CAMINHÃO BASCULANTE 10 M3, TRUCADO CABINE SIMPLES, PESO BRUTO TOTAL 23 .000 KG, CARGA ÚTIL MÁXIMA 15.935 KG, DISTÂNCIA ENTRE EIXOS 4,80 M, PO TÊNCIA 230 CV INCLUSIVE CAÇAMBA METÁLICA - CHI DIURNO. AF_06/2014</v>
          </cell>
          <cell r="C7969" t="str">
            <v>CHI</v>
          </cell>
          <cell r="D7969">
            <v>32.880000000000003</v>
          </cell>
        </row>
        <row r="7970">
          <cell r="A7970">
            <v>91390</v>
          </cell>
          <cell r="B7970" t="str">
            <v>CAMINHÃO TOCO, PBT 14.300 KG, CARGA ÚTIL MÁX. 9.710 KG, DIST. ENTRE EI XOS 3,56 M, POTÊNCIA 185 CV, INCLUSIVE CARROCERIA FIXA ABERTA DE MADEI RA P/ TRANSPORTE GERAL DE CARGA SECA, DIMEN. APROX. 2,50 X 6,50 X 0,50 M - DEPRECIAÇÃO. AF_06/2014</v>
          </cell>
          <cell r="C7970" t="str">
            <v>H</v>
          </cell>
          <cell r="D7970">
            <v>12.97</v>
          </cell>
        </row>
        <row r="7971">
          <cell r="A7971">
            <v>91391</v>
          </cell>
          <cell r="B7971" t="str">
            <v>CAMINHÃO TOCO, PBT 14.300 KG, CARGA ÚTIL MÁX. 9.710 KG, DIST. ENTRE EI XOS 3,56 M, POTÊNCIA 185 CV, INCLUSIVE CARROCERIA FIXA ABERTA DE MADEI RA P/ TRANSPORTE GERAL DE CARGA SECA, DIMEN. APROX. 2,50 X 6,50 X 0,50 M - JUROS. AF_06/2014</v>
          </cell>
          <cell r="C7971" t="str">
            <v>H</v>
          </cell>
          <cell r="D7971">
            <v>2.65</v>
          </cell>
        </row>
        <row r="7972">
          <cell r="A7972">
            <v>91392</v>
          </cell>
          <cell r="B7972" t="str">
            <v>CAMINHÃO TOCO, PBT 14.300 KG, CARGA ÚTIL MÁX. 9.710 KG, DIST. ENTRE EI XOS 3,56 M, POTÊNCIA 185 CV, INCLUSIVE CARROCERIA FIXA ABERTA DE MADEI RA P/ TRANSPORTE GERAL DE CARGA SECA, DIMEN. APROX. 2,50 X 6,50 X 0,50 M - IMPOSTOS E SEGUROS. AF_06/2014</v>
          </cell>
          <cell r="C7972" t="str">
            <v>H</v>
          </cell>
          <cell r="D7972">
            <v>0.54</v>
          </cell>
        </row>
        <row r="7973">
          <cell r="A7973">
            <v>91395</v>
          </cell>
          <cell r="B7973" t="str">
            <v>CAMINHÃO TOCO, PBT 14.300 KG, CARGA ÚTIL MÁX. 9.710 KG, DIST. ENTRE EI XOS 3,56 M, POTÊNCIA 185 CV, INCLUSIVE CARROCERIA FIXA ABERTA DE MADEI RA P/ TRANSPORTE GERAL DE CARGA SECA, DIMEN. APROX. 2,50 X 6,50 X 0,50 M - CHI DIURNO. AF_06/2014</v>
          </cell>
          <cell r="C7973" t="str">
            <v>CHI</v>
          </cell>
          <cell r="D7973">
            <v>29.77</v>
          </cell>
        </row>
        <row r="7974">
          <cell r="A7974">
            <v>91396</v>
          </cell>
          <cell r="B7974" t="str">
            <v>CAMINHÃO PIPA 10.000 L TRUCADO, PESO BRUTO TOTAL 23.000 KG, CARGA ÚTIL MÁXIMA 15.935 KG, DISTÂNCIA ENTRE EIXOS 4,8 M, POTÊNCIA 230 CV, INCLU SIVE TANQUE DE AÇO PARA TRANSPORTE DE ÁGUA - DEPRECIAÇÃO. AF_06/2014</v>
          </cell>
          <cell r="C7974" t="str">
            <v>H</v>
          </cell>
          <cell r="D7974">
            <v>13.8</v>
          </cell>
        </row>
        <row r="7975">
          <cell r="A7975">
            <v>91397</v>
          </cell>
          <cell r="B7975" t="str">
            <v>CAMINHÃO PIPA 10.000 L TRUCADO, PESO BRUTO TOTAL 23.000 KG, CARGA ÚTIL MÁXIMA 15.935 KG, DISTÂNCIA ENTRE EIXOS 4,8 M, POTÊNCIA 230 CV, INCLU SIVE TANQUE DE AÇO PARA TRANSPORTE DE ÁGUA - JUROS. AF_06/2014</v>
          </cell>
          <cell r="C7975" t="str">
            <v>H</v>
          </cell>
          <cell r="D7975">
            <v>3.52</v>
          </cell>
        </row>
        <row r="7976">
          <cell r="A7976">
            <v>91398</v>
          </cell>
          <cell r="B7976" t="str">
            <v>CAMINHÃO PIPA 10.000 L TRUCADO, PESO BRUTO TOTAL 23.000 KG, CARGA ÚTIL MÁXIMA 15.935 KG, DISTÂNCIA ENTRE EIXOS 4,8 M, POTÊNCIA 230 CV, INCLU SIVE TANQUE DE AÇO PARA TRANSPORTE DE ÁGUA - IMPOSTOS E SEGUROS. AF_06 /2014</v>
          </cell>
          <cell r="C7976" t="str">
            <v>H</v>
          </cell>
          <cell r="D7976">
            <v>0.72</v>
          </cell>
        </row>
        <row r="7977">
          <cell r="A7977">
            <v>91402</v>
          </cell>
          <cell r="B7977" t="str">
            <v>CAMINHÃO BASCULANTE 6 M3 TOCO, PESO BRUTO TOTAL 16.000 KG, CARGA ÚTIL MÁXIMA 11.130 KG, DISTÂNCIA ENTRE EIXOS 5,36 M, POTÊNCIA 185 CV, INCLU SIVE CAÇAMBA METÁLICA - IMPOSTOS E SEGUROS. AF_06/2014</v>
          </cell>
          <cell r="C7977" t="str">
            <v>H</v>
          </cell>
          <cell r="D7977">
            <v>0.6</v>
          </cell>
        </row>
        <row r="7978">
          <cell r="A7978">
            <v>91466</v>
          </cell>
          <cell r="B7978" t="str">
            <v>GUINDAUTO HIDRÁULICO, CAPACIDADE MÁXIMA DE CARGA 6200 KG, MOMENTO MÁXI MO DE CARGA 11,7 TM, ALCANCE MÁXIMO HORIZONTAL 9,70 M, INCLUSIVE CAMIN HÃO TOCO PBT 16.000 KG, POTÊNCIA DE 189 CV - IMPOSTOS E SEGUROS. AF_08 /2015</v>
          </cell>
          <cell r="C7978" t="str">
            <v>H</v>
          </cell>
          <cell r="D7978">
            <v>0.56999999999999995</v>
          </cell>
        </row>
        <row r="7979">
          <cell r="A7979">
            <v>91467</v>
          </cell>
          <cell r="B7979" t="str">
            <v>GUINDAUTO HIDRÁULICO, CAPACIDADE MÁXIMA DE CARGA 6200 KG, MOMENTO MÁXI MO DE CARGA 11,7 TM, ALCANCE MÁXIMO HORIZONTAL 9,70 M, INCLUSIVE CAMIN HÃO TOCO PBT 16.000 KG, POTÊNCIA DE 189 CV - MATERIAIS NA OPERAÇÃO. AF _08/2015</v>
          </cell>
          <cell r="C7979" t="str">
            <v>H</v>
          </cell>
          <cell r="D7979">
            <v>71.34</v>
          </cell>
        </row>
        <row r="7980">
          <cell r="A7980">
            <v>91468</v>
          </cell>
          <cell r="B7980" t="str">
            <v>ESPARGIDOR DE ASFALTO PRESSURIZADO, TANQUE 6 M3 COM ISOLAÇÃO TÉRMICA, AQUECIDO COM 2 MAÇARICOS, COM BARRA ESPARGIDORA 3,60 M, MONTADO SOBRE CAMINHÃO  TOCO, PBT 14.300 KG, POTÊNCIA 185 CV - DEPRECIAÇÃO. AF_08/20 15</v>
          </cell>
          <cell r="C7980" t="str">
            <v>H</v>
          </cell>
          <cell r="D7980">
            <v>17.09</v>
          </cell>
        </row>
        <row r="7981">
          <cell r="A7981">
            <v>91469</v>
          </cell>
          <cell r="B7981" t="str">
            <v>ESPARGIDOR DE ASFALTO PRESSURIZADO, TANQUE 6 M3 COM ISOLAÇÃO TÉRMICA, AQUECIDO COM 2 MAÇARICOS, COM BARRA ESPARGIDORA 3,60 M, MONTADO SOBRE CAMINHÃO  TOCO, PBT 14.300 KG, POTÊNCIA 185 CV - JUROS. AF_08/2015</v>
          </cell>
          <cell r="C7981" t="str">
            <v>H</v>
          </cell>
          <cell r="D7981">
            <v>4.37</v>
          </cell>
        </row>
        <row r="7982">
          <cell r="A7982">
            <v>91484</v>
          </cell>
          <cell r="B7982" t="str">
            <v>ESPARGIDOR DE ASFALTO PRESSURIZADO, TANQUE 6 M3 COM ISOLAÇÃO TÉRMICA, AQUECIDO COM 2 MAÇARICOS, COM BARRA ESPARGIDORA 3,60 M, MONTADO SOBRE CAMINHÃO  TOCO, PBT 14.300 KG, POTÊNCIA 185 CV - IMPOSTOS E SEGUROS. A F_08/2015</v>
          </cell>
          <cell r="C7982" t="str">
            <v>H</v>
          </cell>
          <cell r="D7982">
            <v>0.89</v>
          </cell>
        </row>
        <row r="7983">
          <cell r="A7983">
            <v>91485</v>
          </cell>
          <cell r="B7983" t="str">
            <v>ESPARGIDOR DE ASFALTO PRESSURIZADO, TANQUE 6 M3 COM ISOLAÇÃO TÉRMICA, AQUECIDO COM 2 MAÇARICOS, COM BARRA ESPARGIDORA 3,60 M, MONTADO SOBRE CAMINHÃO  TOCO, PBT 14.300 KG, POTÊNCIA 185 CV - MATERIAIS NA OPERAÇÃO . AF_08/2015</v>
          </cell>
          <cell r="C7983" t="str">
            <v>H</v>
          </cell>
          <cell r="D7983">
            <v>104.03</v>
          </cell>
        </row>
        <row r="7984">
          <cell r="A7984">
            <v>91486</v>
          </cell>
          <cell r="B7984" t="str">
            <v>ESPARGIDOR DE ASFALTO PRESSURIZADO, TANQUE 6 M3 COM ISOLAÇÃO TÉRMICA, AQUECIDO COM 2 MAÇARICOS, COM BARRA ESPARGIDORA 3,60 M, MONTADO SOBRE CAMINHÃO  TOCO, PBT 14.300 KG, POTÊNCIA 185 CV - CHI DIURNO. AF_08/201 5</v>
          </cell>
          <cell r="C7984" t="str">
            <v>CHI</v>
          </cell>
          <cell r="D7984">
            <v>35.97</v>
          </cell>
        </row>
        <row r="7985">
          <cell r="A7985">
            <v>91514</v>
          </cell>
          <cell r="B7985" t="str">
            <v>ESTUCAMENTO DE PANOS DE FACHADA SEM VÃOS DO SISTEMA DE PAREDES DE CONC RETO EM EDIFICAÇÕES DE MÚLTIPLOS PAVIMENTOS. AF_06/2015</v>
          </cell>
          <cell r="C7985" t="str">
            <v>M2</v>
          </cell>
          <cell r="D7985">
            <v>4.5199999999999996</v>
          </cell>
        </row>
        <row r="7986">
          <cell r="A7986">
            <v>91515</v>
          </cell>
          <cell r="B7986" t="str">
            <v>ESTUCAMENTO DE PANOS DE FACHADA COM VÃOS DO SISTEMA DE PAREDES DE CONC RETO EM EDIFICAÇÕES DE MÚLTIPLOS PAVIMENTOS. AF_06/2015</v>
          </cell>
          <cell r="C7986" t="str">
            <v>M2</v>
          </cell>
          <cell r="D7986">
            <v>5.98</v>
          </cell>
        </row>
        <row r="7987">
          <cell r="A7987">
            <v>91516</v>
          </cell>
          <cell r="B7987" t="str">
            <v>ESTUCAMENTO DE SUPERFÍCIE EXTERNA DA SACADA DO SISTEMA DE PAREDES DE C ONCRETO EM EDIFICAÇÕES DE MÚLTIPLOS PAVIMENTOS. AF_06/2015</v>
          </cell>
          <cell r="C7987" t="str">
            <v>M2</v>
          </cell>
          <cell r="D7987">
            <v>8.7200000000000006</v>
          </cell>
        </row>
        <row r="7988">
          <cell r="A7988">
            <v>91517</v>
          </cell>
          <cell r="B7988" t="str">
            <v>ESTUCAMENTO DE PANOS DE FACHADA SEM VÃOS DO SISTEMA DE PAREDES DE CONC RETO EM EDIFICAÇÕES DE PAVIMENTO ÚNICO. AF_06/2015</v>
          </cell>
          <cell r="C7988" t="str">
            <v>M2</v>
          </cell>
          <cell r="D7988">
            <v>9.7100000000000009</v>
          </cell>
        </row>
        <row r="7989">
          <cell r="A7989">
            <v>91519</v>
          </cell>
          <cell r="B7989" t="str">
            <v>ESTUCAMENTO DE PANOS DE FACHADA COM VÃOS DO SISTEMA DE PAREDES DE CONC RETO EM EDIFICAÇÕES DE PAVIMENTO ÚNICO. AF_06/2015</v>
          </cell>
          <cell r="C7989" t="str">
            <v>M2</v>
          </cell>
          <cell r="D7989">
            <v>11.15</v>
          </cell>
        </row>
        <row r="7990">
          <cell r="A7990">
            <v>91520</v>
          </cell>
          <cell r="B7990" t="str">
            <v>ESTUCAMENTO DE DENSIDADE BAIXA NAS FACES INTERNAS DE PAREDES DO SISTEM A DE PAREDES DE CONCRETO. AF_06/2015</v>
          </cell>
          <cell r="C7990" t="str">
            <v>M2</v>
          </cell>
          <cell r="D7990">
            <v>1.65</v>
          </cell>
        </row>
        <row r="7991">
          <cell r="A7991">
            <v>91522</v>
          </cell>
          <cell r="B7991" t="str">
            <v>ESTUCAMENTO, PARA QUALQUER REVESTIMENTO, EM TETO DO SISTEMA DE PAREDES DE CONCRETO. AF_06/2015</v>
          </cell>
          <cell r="C7991" t="str">
            <v>M2</v>
          </cell>
          <cell r="D7991">
            <v>1.98</v>
          </cell>
        </row>
        <row r="7992">
          <cell r="A7992">
            <v>91525</v>
          </cell>
          <cell r="B7992" t="str">
            <v>ESTUCAMENTO DE DENSIDADE ALTA, NAS FACES INTERNAS DE PAREDES DO SISTEM A DE PAREDES DE CONCRETO. AF_06/2015</v>
          </cell>
          <cell r="C7992" t="str">
            <v>M2</v>
          </cell>
          <cell r="D7992">
            <v>3.69</v>
          </cell>
        </row>
        <row r="7993">
          <cell r="A7993">
            <v>91529</v>
          </cell>
          <cell r="B7993" t="str">
            <v>COMPACTADOR DE SOLOS DE PERCUSSÃO (SOQUETE) COM MOTOR A GASOLINA 4 TEM POS, POTÊNCIA 4 CV - DEPRECIAÇÃO. AF_08/2015</v>
          </cell>
          <cell r="C7993" t="str">
            <v>H</v>
          </cell>
          <cell r="D7993">
            <v>1.3</v>
          </cell>
        </row>
        <row r="7994">
          <cell r="A7994">
            <v>91530</v>
          </cell>
          <cell r="B7994" t="str">
            <v>COMPACTADOR DE SOLOS DE PERCUSSÃO (SOQUETE) COM MOTOR A GASOLINA 4 TEM POS, POTÊNCIA 4 CV - JUROS. AF_08/2015</v>
          </cell>
          <cell r="C7994" t="str">
            <v>H</v>
          </cell>
          <cell r="D7994">
            <v>0.41</v>
          </cell>
        </row>
        <row r="7995">
          <cell r="A7995">
            <v>91531</v>
          </cell>
          <cell r="B7995" t="str">
            <v>COMPACTADOR DE SOLOS DE PERCUSSÃO (SOQUETE) COM MOTOR A GASOLINA 4 TEM POS, POTÊNCIA 4 CV - MANUTENÇÃO. AF_08/2015</v>
          </cell>
          <cell r="C7995" t="str">
            <v>H</v>
          </cell>
          <cell r="D7995">
            <v>1.37</v>
          </cell>
        </row>
        <row r="7996">
          <cell r="A7996">
            <v>91532</v>
          </cell>
          <cell r="B7996" t="str">
            <v>COMPACTADOR DE SOLOS DE PERCUSSÃO (SOQUETE) COM MOTOR A GASOLINA 4 TEM POS, POTÊNCIA 4 CV - MATERIAIS NA OPERAÇÃO. AF_08/2015</v>
          </cell>
          <cell r="C7996" t="str">
            <v>H</v>
          </cell>
          <cell r="D7996">
            <v>3.32</v>
          </cell>
        </row>
        <row r="7997">
          <cell r="A7997">
            <v>91533</v>
          </cell>
          <cell r="B7997" t="str">
            <v>COMPACTADOR DE SOLOS DE PERCUSSÃO (SOQUETE) COM MOTOR A GASOLINA 4 TEM POS, POTÊNCIA 4 CV - CHP DIURNO. AF_08/2015</v>
          </cell>
          <cell r="C7997" t="str">
            <v>CHP</v>
          </cell>
          <cell r="D7997">
            <v>6.42</v>
          </cell>
        </row>
        <row r="7998">
          <cell r="A7998">
            <v>91534</v>
          </cell>
          <cell r="B7998" t="str">
            <v>COMPACTADOR DE SOLOS DE PERCUSSÃO (SOQUETE) COM MOTOR A GASOLINA 4 TEM POS, POTÊNCIA 4 CV - CHI DIURNO. AF_08/2015</v>
          </cell>
          <cell r="C7998" t="str">
            <v>CHI</v>
          </cell>
          <cell r="D7998">
            <v>1.71</v>
          </cell>
        </row>
        <row r="7999">
          <cell r="A7999">
            <v>91593</v>
          </cell>
          <cell r="B7999" t="str">
            <v>ARMAÇÃO DO SISTEMA DE PAREDES DE CONCRETO, EXECUTADA EM PAREDES DE EDI FICAÇÕES DE MÚLTIPLOS PAVIMENTOS, TELA Q-138. AF_06/2015</v>
          </cell>
          <cell r="C7999" t="str">
            <v>KG</v>
          </cell>
          <cell r="D7999">
            <v>6.88</v>
          </cell>
        </row>
        <row r="8000">
          <cell r="A8000">
            <v>91594</v>
          </cell>
          <cell r="B8000" t="str">
            <v>ARMAÇÃO DO SISTEMA DE PAREDES DE CONCRETO, EXECUTADA EM PAREDES DE EDI FICAÇÕES TÉRREAS OU DE MÚLTIPLOS PAVIMENTOS, TELA Q-92. AF_06/2015</v>
          </cell>
          <cell r="C8000" t="str">
            <v>KG</v>
          </cell>
          <cell r="D8000">
            <v>7.27</v>
          </cell>
        </row>
        <row r="8001">
          <cell r="A8001">
            <v>91595</v>
          </cell>
          <cell r="B8001" t="str">
            <v>ARMAÇÃO DO SISTEMA DE PAREDES DE CONCRETO, EXECUTADA EM PAREDES DE EDI FICAÇÕES TÉRREAS, TELA Q-61. AF_06/2015</v>
          </cell>
          <cell r="C8001" t="str">
            <v>KG</v>
          </cell>
          <cell r="D8001">
            <v>8.0500000000000007</v>
          </cell>
        </row>
        <row r="8002">
          <cell r="A8002">
            <v>91596</v>
          </cell>
          <cell r="B8002" t="str">
            <v>ARMAÇÃO DO SISTEMA DE PAREDES DE CONCRETO, EXECUTADA COMO ARMADURA POS ITIVA DE LAJES, TELA Q-138. AF_06/2015</v>
          </cell>
          <cell r="C8002" t="str">
            <v>KG</v>
          </cell>
          <cell r="D8002">
            <v>7.02</v>
          </cell>
        </row>
        <row r="8003">
          <cell r="A8003">
            <v>91597</v>
          </cell>
          <cell r="B8003" t="str">
            <v>ARMAÇÃO DO SISTEMA DE PAREDES DE CONCRETO, EXECUTADA COMO ARMADURA NEG ATIVA DE LAJES, TELA T-196. AF_06/2015</v>
          </cell>
          <cell r="C8003" t="str">
            <v>KG</v>
          </cell>
          <cell r="D8003">
            <v>4.8899999999999997</v>
          </cell>
        </row>
        <row r="8004">
          <cell r="A8004">
            <v>91598</v>
          </cell>
          <cell r="B8004" t="str">
            <v>ARMAÇÃO DO SISTEMA DE PAREDES DE CONCRETO, EXECUTADA COMO ARMADURA POS ITIVA DE LAJES, TELA Q-113. AF_06/2015</v>
          </cell>
          <cell r="C8004" t="str">
            <v>KG</v>
          </cell>
          <cell r="D8004">
            <v>6.96</v>
          </cell>
        </row>
        <row r="8005">
          <cell r="A8005">
            <v>91599</v>
          </cell>
          <cell r="B8005" t="str">
            <v>ARMAÇÃO DO SISTEMA DE PAREDES DE CONCRETO, EXECUTADA COMO ARMADURA NEG ATIVA DE LAJES, TELA L-159. AF_06/2015</v>
          </cell>
          <cell r="C8005" t="str">
            <v>KG</v>
          </cell>
          <cell r="D8005">
            <v>7.43</v>
          </cell>
        </row>
        <row r="8006">
          <cell r="A8006">
            <v>91600</v>
          </cell>
          <cell r="B8006" t="str">
            <v>ARMAÇÃO DO SISTEMA DE PAREDES DE CONCRETO, EXECUTADA EM PLATIBANDAS, T ELA Q-92. AF_06/2015</v>
          </cell>
          <cell r="C8006" t="str">
            <v>KG</v>
          </cell>
          <cell r="D8006">
            <v>7.91</v>
          </cell>
        </row>
        <row r="8007">
          <cell r="A8007">
            <v>91601</v>
          </cell>
          <cell r="B8007" t="str">
            <v>ARMAÇÃO DO SISTEMA DE PAREDES DE CONCRETO, EXECUTADA COMO REFORÇO, VER GALHÃO DE 6,3 MM DE DIÂMETRO. AF_06/2015</v>
          </cell>
          <cell r="C8007" t="str">
            <v>KG</v>
          </cell>
          <cell r="D8007">
            <v>6.41</v>
          </cell>
        </row>
        <row r="8008">
          <cell r="A8008">
            <v>91602</v>
          </cell>
          <cell r="B8008" t="str">
            <v>ARMAÇÃO DO SISTEMA DE PAREDES DE CONCRETO, EXECUTADA COMO REFORÇO, VER GALHÃO DE 8,0 MM DE DIÂMETRO. AF_06/2015</v>
          </cell>
          <cell r="C8008" t="str">
            <v>KG</v>
          </cell>
          <cell r="D8008">
            <v>5.82</v>
          </cell>
        </row>
        <row r="8009">
          <cell r="A8009">
            <v>91603</v>
          </cell>
          <cell r="B8009" t="str">
            <v>ARMAÇÃO DO SISTEMA DE PAREDES DE CONCRETO, EXECUTADA COMO REFORÇO, VER GALHÃO DE 10,0 MM DE DIÂMETRO. AF_06/2015</v>
          </cell>
          <cell r="C8009" t="str">
            <v>KG</v>
          </cell>
          <cell r="D8009">
            <v>4.6100000000000003</v>
          </cell>
        </row>
        <row r="8010">
          <cell r="A8010">
            <v>91629</v>
          </cell>
          <cell r="B8010" t="str">
            <v>GUINDAUTO HIDRÁULICO, CAPACIDADE MÁXIMA DE CARGA 6500 KG, MOMENTO MÁXI MO DE CARGA 5,8 TM, ALCANCE MÁXIMO HORIZONTAL 7,60 M, INCLUSIVE CAMINH ÃO TOCO PBT 9.700 KG, POTÊNCIA DE 160 CV - DEPRECIAÇÃO. AF_08/2015</v>
          </cell>
          <cell r="C8010" t="str">
            <v>H</v>
          </cell>
          <cell r="D8010">
            <v>10.050000000000001</v>
          </cell>
        </row>
        <row r="8011">
          <cell r="A8011">
            <v>91630</v>
          </cell>
          <cell r="B8011" t="str">
            <v>GUINDAUTO HIDRÁULICO, CAPACIDADE MÁXIMA DE CARGA 6500 KG, MOMENTO MÁXI MO DE CARGA 5,8 TM, ALCANCE MÁXIMO HORIZONTAL 7,60 M, INCLUSIVE CAMINH ÃO TOCO PBT 9.700 KG, POTÊNCIA DE 160 CV - JUROS. AF_08/2015</v>
          </cell>
          <cell r="C8011" t="str">
            <v>H</v>
          </cell>
          <cell r="D8011">
            <v>2.56</v>
          </cell>
        </row>
        <row r="8012">
          <cell r="A8012">
            <v>91631</v>
          </cell>
          <cell r="B8012" t="str">
            <v>GUINDAUTO HIDRÁULICO, CAPACIDADE MÁXIMA DE CARGA 6500 KG, MOMENTO MÁXI MO DE CARGA 5,8 TM, ALCANCE MÁXIMO HORIZONTAL 7,60 M, INCLUSIVE CAMINH ÃO TOCO PBT 9.700 KG, POTÊNCIA DE 160 CV - IMPOSTOS E SEGUROS. AF_08/2 015</v>
          </cell>
          <cell r="C8012" t="str">
            <v>H</v>
          </cell>
          <cell r="D8012">
            <v>0.52</v>
          </cell>
        </row>
        <row r="8013">
          <cell r="A8013">
            <v>91632</v>
          </cell>
          <cell r="B8013" t="str">
            <v>GUINDAUTO HIDRÁULICO, CAPACIDADE MÁXIMA DE CARGA 6500 KG, MOMENTO MÁXI MO DE CARGA 5,8 TM, ALCANCE MÁXIMO HORIZONTAL 7,60 M, INCLUSIVE CAMINH ÃO TOCO PBT 9.700 KG, POTÊNCIA DE 160 CV - MANUTENÇÃO. AF_08/2015</v>
          </cell>
          <cell r="C8013" t="str">
            <v>H</v>
          </cell>
          <cell r="D8013">
            <v>12.56</v>
          </cell>
        </row>
        <row r="8014">
          <cell r="A8014">
            <v>91633</v>
          </cell>
          <cell r="B8014" t="str">
            <v>GUINDAUTO HIDRÁULICO, CAPACIDADE MÁXIMA DE CARGA 6500 KG, MOMENTO MÁXI MO DE CARGA 5,8 TM, ALCANCE MÁXIMO HORIZONTAL 7,60 M, INCLUSIVE CAMINH ÃO TOCO PBT 9.700 KG, POTÊNCIA DE 160 CV - MATERIAIS NA OPERAÇÃO. AF_0 8/2015</v>
          </cell>
          <cell r="C8014" t="str">
            <v>H</v>
          </cell>
          <cell r="D8014">
            <v>60.39</v>
          </cell>
        </row>
        <row r="8015">
          <cell r="A8015">
            <v>91634</v>
          </cell>
          <cell r="B8015" t="str">
            <v>GUINDAUTO HIDRÁULICO, CAPACIDADE MÁXIMA DE CARGA 6500 KG, MOMENTO MÁXI MO DE CARGA 5,8 TM, ALCANCE MÁXIMO HORIZONTAL 7,60 M, INCLUSIVE CAMINH ÃO TOCO PBT 9.700 KG, POTÊNCIA DE 160 CV - CHP DIURNO. AF_08/2015</v>
          </cell>
          <cell r="C8015" t="str">
            <v>CHP</v>
          </cell>
          <cell r="D8015">
            <v>100.8</v>
          </cell>
        </row>
        <row r="8016">
          <cell r="A8016">
            <v>91635</v>
          </cell>
          <cell r="B8016" t="str">
            <v>GUINDAUTO HIDRÁULICO, CAPACIDADE MÁXIMA DE CARGA 6500 KG, MOMENTO MÁXI MO DE CARGA 5,8 TM, ALCANCE MÁXIMO HORIZONTAL 7,60 M, INCLUSIVE CAMINH ÃO TOCO PBT 9.700 KG, POTÊNCIA DE 160 CV - CHI DIURNO. AF_08/2015</v>
          </cell>
          <cell r="C8016" t="str">
            <v>CHI</v>
          </cell>
          <cell r="D8016">
            <v>27.84</v>
          </cell>
        </row>
        <row r="8017">
          <cell r="A8017">
            <v>91640</v>
          </cell>
          <cell r="B8017" t="str">
            <v>CAMINHÃO DE TRANSPORTE DE MATERIAL ASFÁLTICO 30.000 L, COM CAVALO MECÂ NICO DE CAPACIDADE MÁXIMA DE TRAÇÃO COMBINADO DE 66.000 KG, POTÊNCIA 3 60 CV, INCLUSIVE TANQUE DE ASFALTO COM SERPENTINA - DEPRECIAÇÃO. AF_08 /2015</v>
          </cell>
          <cell r="C8017" t="str">
            <v>H</v>
          </cell>
          <cell r="D8017">
            <v>22.87</v>
          </cell>
        </row>
        <row r="8018">
          <cell r="A8018">
            <v>91641</v>
          </cell>
          <cell r="B8018" t="str">
            <v>CAMINHÃO DE TRANSPORTE DE MATERIAL ASFÁLTICO 30.000 L, COM CAVALO MECÂ NICO DE CAPACIDADE MÁXIMA DE TRAÇÃO COMBINADO DE 66.000 KG, POTÊNCIA 3 60 CV, INCLUSIVE TANQUE DE ASFALTO COM SERPENTINA - JUROS. AF_08/2015</v>
          </cell>
          <cell r="C8018" t="str">
            <v>H</v>
          </cell>
          <cell r="D8018">
            <v>11.15</v>
          </cell>
        </row>
        <row r="8019">
          <cell r="A8019">
            <v>91642</v>
          </cell>
          <cell r="B8019" t="str">
            <v>CAMINHÃO DE TRANSPORTE DE MATERIAL ASFÁLTICO 30.000 L, COM CAVALO MECÂ NICO DE CAPACIDADE MÁXIMA DE TRAÇÃO COMBINADO DE 66.000 KG, POTÊNCIA 3 60 CV, INCLUSIVE TANQUE DE ASFALTO COM SERPENTINA - IMPOSTOS E SEGUROS . AF_08/2015</v>
          </cell>
          <cell r="C8019" t="str">
            <v>H</v>
          </cell>
          <cell r="D8019">
            <v>2.31</v>
          </cell>
        </row>
        <row r="8020">
          <cell r="A8020">
            <v>91643</v>
          </cell>
          <cell r="B8020" t="str">
            <v>CAMINHÃO DE TRANSPORTE DE MATERIAL ASFÁLTICO 30.000 L, COM CAVALO MECÂ NICO DE CAPACIDADE MÁXIMA DE TRAÇÃO COMBINADO DE 66.000 KG, POTÊNCIA 3 60 CV, INCLUSIVE TANQUE DE ASFALTO COM SERPENTINA - MANUTENÇÃO. AF_08/ 2015</v>
          </cell>
          <cell r="C8020" t="str">
            <v>H</v>
          </cell>
          <cell r="D8020">
            <v>32.18</v>
          </cell>
        </row>
        <row r="8021">
          <cell r="A8021">
            <v>91644</v>
          </cell>
          <cell r="B8021" t="str">
            <v>CAMINHÃO DE TRANSPORTE DE MATERIAL ASFÁLTICO 30.000 L, COM CAVALO MECÂ NICO DE CAPACIDADE MÁXIMA DE TRAÇÃO COMBINADO DE 66.000 KG, POTÊNCIA 3 60 CV, INCLUSIVE TANQUE DE ASFALTO COM SERPENTINA - MATERIAIS NA OPERA ÇÃO. AF_08/2015</v>
          </cell>
          <cell r="C8021" t="str">
            <v>H</v>
          </cell>
          <cell r="D8021">
            <v>135.91</v>
          </cell>
        </row>
        <row r="8022">
          <cell r="A8022">
            <v>91645</v>
          </cell>
          <cell r="B8022" t="str">
            <v>CAMINHÃO DE TRANSPORTE DE MATERIAL ASFÁLTICO 30.000 L, COM CAVALO MECÂ NICO DE CAPACIDADE MÁXIMA DE TRAÇÃO COMBINADO DE 66.000 KG, POTÊNCIA 3 60 CV, INCLUSIVE TANQUE DE ASFALTO COM SERPENTINA - CHP DIURNO. AF_08/ 2015</v>
          </cell>
          <cell r="C8022" t="str">
            <v>CHP</v>
          </cell>
          <cell r="D8022">
            <v>218.05</v>
          </cell>
        </row>
        <row r="8023">
          <cell r="A8023">
            <v>91646</v>
          </cell>
          <cell r="B8023" t="str">
            <v>CAMINHÃO DE TRANSPORTE DE MATERIAL ASFÁLTICO 30.000 L, COM CAVALO MECÂ NICO DE CAPACIDADE MÁXIMA DE TRAÇÃO COMBINADO DE 66.000 KG, POTÊNCIA 3 60 CV, INCLUSIVE TANQUE DE ASFALTO COM SERPENTINA - CHI DIURNO. AF_08/ 2015</v>
          </cell>
          <cell r="C8023" t="str">
            <v>CHI</v>
          </cell>
          <cell r="D8023">
            <v>49.95</v>
          </cell>
        </row>
        <row r="8024">
          <cell r="A8024">
            <v>91677</v>
          </cell>
          <cell r="B8024" t="str">
            <v>ENGENHEIRO ELETRICISTA COM ENCARGOS COMPLEMENTARES</v>
          </cell>
          <cell r="C8024" t="str">
            <v>H</v>
          </cell>
          <cell r="D8024">
            <v>77.11</v>
          </cell>
        </row>
        <row r="8025">
          <cell r="A8025">
            <v>91678</v>
          </cell>
          <cell r="B8025" t="str">
            <v>ENGENHEIRO SANITARISTA COM ENCARGOS COMPLEMENTARES</v>
          </cell>
          <cell r="C8025" t="str">
            <v>H</v>
          </cell>
          <cell r="D8025">
            <v>65.040000000000006</v>
          </cell>
        </row>
        <row r="8026">
          <cell r="A8026">
            <v>91688</v>
          </cell>
          <cell r="B8026" t="str">
            <v>SERRA CIRCULAR DE BANCADA COM MOTOR ELÉTRICO POTÊNCIA DE 5HP, COM COIF A PARA DISCO 10" - DEPRECIAÇÃO. AF_08/2015</v>
          </cell>
          <cell r="C8026" t="str">
            <v>H</v>
          </cell>
          <cell r="D8026">
            <v>0.06</v>
          </cell>
        </row>
        <row r="8027">
          <cell r="A8027">
            <v>91689</v>
          </cell>
          <cell r="B8027" t="str">
            <v>SERRA CIRCULAR DE BANCADA COM MOTOR ELÉTRICO POTÊNCIA DE 5HP, COM COIF A PARA DISCO 10" - JUROS. AF_08/2015</v>
          </cell>
          <cell r="C8027" t="str">
            <v>H</v>
          </cell>
          <cell r="D8027">
            <v>0.01</v>
          </cell>
        </row>
        <row r="8028">
          <cell r="A8028">
            <v>91690</v>
          </cell>
          <cell r="B8028" t="str">
            <v>SERRA CIRCULAR DE BANCADA COM MOTOR ELÉTRICO POTÊNCIA DE 5HP, COM COIF A PARA DISCO 10" - MANUTENÇÃO. AF_08/2015</v>
          </cell>
          <cell r="C8028" t="str">
            <v>H</v>
          </cell>
          <cell r="D8028">
            <v>0.04</v>
          </cell>
        </row>
        <row r="8029">
          <cell r="A8029">
            <v>91691</v>
          </cell>
          <cell r="B8029" t="str">
            <v>SERRA CIRCULAR DE BANCADA COM MOTOR ELÉTRICO POTÊNCIA DE 5HP, COM COIF A PARA DISCO 10" - MATERIAIS NA OPERAÇÃO. AF_08/2015</v>
          </cell>
          <cell r="C8029" t="str">
            <v>H</v>
          </cell>
          <cell r="D8029">
            <v>1.18</v>
          </cell>
        </row>
        <row r="8030">
          <cell r="A8030">
            <v>91692</v>
          </cell>
          <cell r="B8030" t="str">
            <v>SERRA CIRCULAR DE BANCADA COM MOTOR ELÉTRICO POTÊNCIA DE 5HP, COM COIF A PARA DISCO 10" - CHP DIURNO. AF_08/2015</v>
          </cell>
          <cell r="C8030" t="str">
            <v>CHP</v>
          </cell>
          <cell r="D8030">
            <v>1.31</v>
          </cell>
        </row>
        <row r="8031">
          <cell r="A8031">
            <v>91693</v>
          </cell>
          <cell r="B8031" t="str">
            <v>SERRA CIRCULAR DE BANCADA COM MOTOR ELÉTRICO POTÊNCIA DE 5HP, COM COIF A PARA DISCO 10" - CHI DIURNO. AF_08/2015</v>
          </cell>
          <cell r="C8031" t="str">
            <v>CHI</v>
          </cell>
          <cell r="D8031">
            <v>0.08</v>
          </cell>
        </row>
        <row r="8032">
          <cell r="A8032">
            <v>91784</v>
          </cell>
          <cell r="B8032" t="str">
            <v>(COMPOSIÇÃO REPRESENTATIVA) DO SERVIÇO DE INSTALAÇÃO DE TUBOS DE PVC, SOLDÁVEL, ÁGUA FRIA, DN 20 MM (INSTALADO EM RAMAL, SUB-RAMAL OU RAMAL DE DISTRIBUIÇÃO), INCLUSIVE CONEXÕES, CORTES E FIXAÇÕES, PARA PRÉDIOS. AF_10/2015</v>
          </cell>
          <cell r="C8032" t="str">
            <v>M</v>
          </cell>
          <cell r="D8032">
            <v>30.12</v>
          </cell>
        </row>
        <row r="8033">
          <cell r="A8033">
            <v>91785</v>
          </cell>
          <cell r="B8033" t="str">
            <v>(COMPOSIÇÃO REPRESENTATIVA) DO SERVIÇO DE INSTALAÇÃO DE TUBOS DE PVC, SOLDÁVEL, ÁGUA FRIA, DN 25 MM (INSTALADO EM RAMAL, SUB-RAMAL, RAMAL DE DISTRIBUIÇÃO OU PRUMADA), INCLUSIVE CONEXÕES, CORTES E FIXAÇÕES, PARA PRÉDIOS. AF_10/2015</v>
          </cell>
          <cell r="C8033" t="str">
            <v>M</v>
          </cell>
          <cell r="D8033">
            <v>30.01</v>
          </cell>
        </row>
        <row r="8034">
          <cell r="A8034">
            <v>91786</v>
          </cell>
          <cell r="B8034" t="str">
            <v>(COMPOSIÇÃO REPRESENTATIVA) DO SERVIÇO DE INSTALAÇÃO TUBOS DE PVC, SOL DÁVEL, ÁGUA FRIA, DN 32 MM (INSTALADO EM RAMAL, SUB-RAMAL, RAMAL DE DI STRIBUIÇÃO OU PRUMADA), INCLUSIVE CONEXÕES, CORTES E FIXAÇÕES, PARA PR ÉDIOS. AF_10/2015</v>
          </cell>
          <cell r="C8034" t="str">
            <v>M</v>
          </cell>
          <cell r="D8034">
            <v>19.8</v>
          </cell>
        </row>
        <row r="8035">
          <cell r="A8035">
            <v>91787</v>
          </cell>
          <cell r="B8035" t="str">
            <v>(COMPOSIÇÃO REPRESENTATIVA) DO SERVIÇO DE INSTALAÇÃO DE TUBOS DE PVC, SOLDÁVEL, ÁGUA FRIA, DN 40 MM (INSTALADO EM PRUMADA), INCLUSIVE CONEXÕ ES, CORTES E FIXAÇÕES, PARA PRÉDIOS. AF_10/2015</v>
          </cell>
          <cell r="C8035" t="str">
            <v>M</v>
          </cell>
          <cell r="D8035">
            <v>22.35</v>
          </cell>
        </row>
        <row r="8036">
          <cell r="A8036">
            <v>91788</v>
          </cell>
          <cell r="B8036" t="str">
            <v>(COMPOSIÇÃO REPRESENTATIVA) DO SERVIÇO DE INSTALAÇÃO DE TUBOS DE PVC, SOLDÁVEL, ÁGUA FRIA, DN 50 MM (INSTALADO EM PRUMADA), INCLUSIVE CONEXÕ ES, CORTES E FIXAÇÕES, PARA PRÉDIOS. AF_10/2015</v>
          </cell>
          <cell r="C8036" t="str">
            <v>M</v>
          </cell>
          <cell r="D8036">
            <v>30.12</v>
          </cell>
        </row>
        <row r="8037">
          <cell r="A8037">
            <v>91789</v>
          </cell>
          <cell r="B8037" t="str">
            <v>(COMPOSIÇÃO REPRESENTATIVA) DO SERVIÇO DE INSTALAÇÃO DE TUBOS DE PVC, SÉRIE R, ÁGUA PLUVIAL, DN 75 MM (INSTALADO EM RAMAL DE ENCAMINHAMENTO, OU CONDUTORES VERTICAIS), INCLUSIVE CONEXÕES, CORTE E FIXAÇÕES, PARA PRÉDIOS. AF_10/2015</v>
          </cell>
          <cell r="C8037" t="str">
            <v>M</v>
          </cell>
          <cell r="D8037">
            <v>24.44</v>
          </cell>
        </row>
        <row r="8038">
          <cell r="A8038">
            <v>91790</v>
          </cell>
          <cell r="B8038" t="str">
            <v>(COMPOSIÇÃO REPRESENTATIVA) DO SERVIÇO DE INSTALAÇÃO DE TUBOS DE PVC, SÉRIE R, ÁGUA PLUVIAL, DN 100 MM (INSTALADO EM RAMAL DE ENCAMINHAMENTO , OU CONDUTORES VERTICAIS), INCLUSIVE CONEXÕES, CORTES E FIXAÇÕES, PAR A PRÉDIOS. AF_10/2015</v>
          </cell>
          <cell r="C8038" t="str">
            <v>M</v>
          </cell>
          <cell r="D8038">
            <v>36.770000000000003</v>
          </cell>
        </row>
        <row r="8039">
          <cell r="A8039">
            <v>91791</v>
          </cell>
          <cell r="B8039" t="str">
            <v>(COMPOSIÇÃO REPRESENTATIVA) DO SERVIÇO DE INSTALAÇÃO DE TUBOS DE PVC, SÉRIE R, ÁGUA PLUVIAL, DN 150 MM (INSTALADO EM CONDUTORES VERTICAIS), INCLUSIVE CONEXÕES, CORTES E FIXAÇÕES, PARA PRÉDIOS. AF_10/2015</v>
          </cell>
          <cell r="C8039" t="str">
            <v>M</v>
          </cell>
          <cell r="D8039">
            <v>45.12</v>
          </cell>
        </row>
        <row r="8040">
          <cell r="A8040">
            <v>91792</v>
          </cell>
          <cell r="B8040" t="str">
            <v>(COMPOSIÇÃO REPRESENTATIVA) DO SERVIÇO DE INSTALAÇÃO DE TUBO DE PVC, S ÉRIE NORMAL, ESGOTO PREDIAL, DN 40 MM (INSTALADO EM RAMAL DE DESCARGA OU RAMAL DE ESGOTO SANITÁRIO), INCLUSIVE CONEXÕES, CORTES E FIXAÇÕES, PARA PRÉDIOS. AF_10/2015</v>
          </cell>
          <cell r="C8040" t="str">
            <v>M</v>
          </cell>
          <cell r="D8040">
            <v>38.94</v>
          </cell>
        </row>
        <row r="8041">
          <cell r="A8041">
            <v>91793</v>
          </cell>
          <cell r="B8041" t="str">
            <v>(COMPOSIÇÃO REPRESENTATIVA) DO SERVIÇO DE INSTALAÇÃO DE TUBO DE PVC, S ÉRIE NORMAL, ESGOTO PREDIAL, DN 50 MM (INSTALADO EM RAMAL DE DESCARGA OU RAMAL DE ESGOTO SANITÁRIO), INCLUSIVE CONEXÕES, CORTES E FIXAÇÕES P ARA, PRÉDIOS. AF_10/2015</v>
          </cell>
          <cell r="C8041" t="str">
            <v>M</v>
          </cell>
          <cell r="D8041">
            <v>59.09</v>
          </cell>
        </row>
        <row r="8042">
          <cell r="A8042">
            <v>91794</v>
          </cell>
          <cell r="B8042" t="str">
            <v>(COMPOSIÇÃO REPRESENTATIVA) DO SERVIÇO DE INST. TUBO PVC, SÉRIE N, ESG OTO PREDIAL, DN 75 MM, (INST. EM RAMAL DE DESCARGA, RAMAL DE ESG. SANI TÁRIO, PRUMADA DE ESG. SANITÁRIO OU VENTILAÇÃO), INCL. CONEXÕES, CORTE S E FIXAÇÕES, P/ PRÉDIOS. AF_10/2015</v>
          </cell>
          <cell r="C8042" t="str">
            <v>M</v>
          </cell>
          <cell r="D8042">
            <v>26.33</v>
          </cell>
        </row>
        <row r="8043">
          <cell r="A8043">
            <v>91795</v>
          </cell>
          <cell r="B8043" t="str">
            <v>(COMPOSIÇÃO REPRESENTATIVA) DO SERVIÇO DE INST. TUBO PVC, SÉRIE N, ESG OTO PREDIAL, 100 MM (INST. RAMAL DESCARGA, RAMAL DE ESG. SANIT., PRUMA DA ESG. SANIT., VENTILAÇÃO OU SUB-COLETOR AÉREO), INCL. CONEXÕES E COR TES, FIXAÇÕES, P/ PRÉDIOS. AF_10/2015</v>
          </cell>
          <cell r="C8043" t="str">
            <v>M</v>
          </cell>
          <cell r="D8043">
            <v>45.31</v>
          </cell>
        </row>
        <row r="8044">
          <cell r="A8044">
            <v>91796</v>
          </cell>
          <cell r="B8044" t="str">
            <v>(COMPOSIÇÃO REPRESENTATIVA) DO SERVIÇO DE INSTALAÇÃO DE TUBO DE PVC, S ÉRIE NORMAL, ESGOTO PREDIAL, DN 150 MM (INSTALADO EM SUB-COLETOR AÉREO ), INCLUSIVE CONEXÕES, CORTES E FIXAÇÕES, PARA PRÉDIOS. AF_10/2015</v>
          </cell>
          <cell r="C8044" t="str">
            <v>M</v>
          </cell>
          <cell r="D8044">
            <v>43.82</v>
          </cell>
        </row>
        <row r="8045">
          <cell r="A8045">
            <v>91815</v>
          </cell>
          <cell r="B8045" t="str">
            <v>(COMPOSIÇÃO REPRESENTATIVA) DE ALVENARIA DE BLOCOS DE CONCRETO ESTRUTU RAL 14X19X39 CM, (ESPESSURA 14 CM), FBK = 4,5 MPA, UTILIZANDO PALHETA, PARA EDIFICAÇÃO HABITACIONAL. AF_10/2015</v>
          </cell>
          <cell r="C8045" t="str">
            <v>M2</v>
          </cell>
          <cell r="D8045">
            <v>50.73</v>
          </cell>
        </row>
        <row r="8046">
          <cell r="A8046">
            <v>91816</v>
          </cell>
          <cell r="B8046" t="str">
            <v>COMPOSIÇÃO REPRESENTATIVA DE SERVIÇOS DE ALVENARIA DE BLOCOS DE CONCRE TO ESTRUTURAL 14X19X29 CM, (ESPESSURA 14 CM), FBK = 4,5 MPA, UTILIZAND O PALHETA, PARA EDIFICAÇÃO HABITACIONAL. AF_10/2015</v>
          </cell>
          <cell r="C8046" t="str">
            <v>M2</v>
          </cell>
          <cell r="D8046">
            <v>58.65</v>
          </cell>
        </row>
        <row r="8047">
          <cell r="A8047">
            <v>91831</v>
          </cell>
          <cell r="B8047" t="str">
            <v>ELETRODUTO FLEXÍVEL CORRUGADO, PVC, DN 20 MM (1/2"), PARA CIRCUITOS TE RMINAIS, INSTALADO EM FORRO - FORNECIMENTO E INSTALAÇÃO. AF_12/2015</v>
          </cell>
          <cell r="C8047" t="str">
            <v>M</v>
          </cell>
          <cell r="D8047">
            <v>4.78</v>
          </cell>
        </row>
        <row r="8048">
          <cell r="A8048">
            <v>91834</v>
          </cell>
          <cell r="B8048" t="str">
            <v>ELETRODUTO FLEXÍVEL CORRUGADO, PVC, DN 25 MM (3/4"), PARA CIRCUITOS TE RMINAIS, INSTALADO EM FORRO - FORNECIMENTO E INSTALAÇÃO. AF_12/2015</v>
          </cell>
          <cell r="C8048" t="str">
            <v>M</v>
          </cell>
          <cell r="D8048">
            <v>5.35</v>
          </cell>
        </row>
        <row r="8049">
          <cell r="A8049">
            <v>91836</v>
          </cell>
          <cell r="B8049" t="str">
            <v>ELETRODUTO FLEXÍVEL CORRUGADO, PVC, DN 32 MM (1"), PARA CIRCUITOS TERM INAIS, INSTALADO EM FORRO - FORNECIMENTO E INSTALAÇÃO. AF_12/2015</v>
          </cell>
          <cell r="C8049" t="str">
            <v>M</v>
          </cell>
          <cell r="D8049">
            <v>6.84</v>
          </cell>
        </row>
        <row r="8050">
          <cell r="A8050">
            <v>91842</v>
          </cell>
          <cell r="B8050" t="str">
            <v>ELETRODUTO FLEXÍVEL CORRUGADO, PVC, DN 20 MM (1/2"), PARA CIRCUITOS TE RMINAIS, INSTALADO EM LAJE - FORNECIMENTO E INSTALAÇÃO. AF_12/2015</v>
          </cell>
          <cell r="C8050" t="str">
            <v>M</v>
          </cell>
          <cell r="D8050">
            <v>3.4</v>
          </cell>
        </row>
        <row r="8051">
          <cell r="A8051">
            <v>91844</v>
          </cell>
          <cell r="B8051" t="str">
            <v>ELETRODUTO FLEXÍVEL CORRUGADO, PVC, DN 25 MM (3/4"), PARA CIRCUITOS TE RMINAIS, INSTALADO EM LAJE - FORNECIMENTO E INSTALAÇÃO. AF_12/2015</v>
          </cell>
          <cell r="C8051" t="str">
            <v>M</v>
          </cell>
          <cell r="D8051">
            <v>3.97</v>
          </cell>
        </row>
        <row r="8052">
          <cell r="A8052">
            <v>91846</v>
          </cell>
          <cell r="B8052" t="str">
            <v>ELETRODUTO FLEXÍVEL CORRUGADO, PVC, DN 32 MM (1"), PARA CIRCUITOS TERM INAIS, INSTALADO EM LAJE - FORNECIMENTO E INSTALAÇÃO. AF_12/2015</v>
          </cell>
          <cell r="C8052" t="str">
            <v>M</v>
          </cell>
          <cell r="D8052">
            <v>5.46</v>
          </cell>
        </row>
        <row r="8053">
          <cell r="A8053">
            <v>91852</v>
          </cell>
          <cell r="B8053" t="str">
            <v>ELETRODUTO FLEXÍVEL CORRUGADO, PVC, DN 20 MM (1/2"), PARA CIRCUITOS TE RMINAIS, INSTALADO EM PAREDE - FORNECIMENTO E INSTALAÇÃO. AF_12/2015</v>
          </cell>
          <cell r="C8053" t="str">
            <v>M</v>
          </cell>
          <cell r="D8053">
            <v>5.1100000000000003</v>
          </cell>
        </row>
        <row r="8054">
          <cell r="A8054">
            <v>91854</v>
          </cell>
          <cell r="B8054" t="str">
            <v>ELETRODUTO FLEXÍVEL CORRUGADO, PVC, DN 25 MM (3/4"), PARA CIRCUITOS TE RMINAIS, INSTALADO EM PAREDE - FORNECIMENTO E INSTALAÇÃO. AF_12/2015</v>
          </cell>
          <cell r="C8054" t="str">
            <v>M</v>
          </cell>
          <cell r="D8054">
            <v>5.67</v>
          </cell>
        </row>
        <row r="8055">
          <cell r="A8055">
            <v>91856</v>
          </cell>
          <cell r="B8055" t="str">
            <v>ELETRODUTO FLEXÍVEL CORRUGADO, PVC, DN 32 MM (1"), PARA CIRCUITOS TERM INAIS, INSTALADO EM PAREDE - FORNECIMENTO E INSTALAÇÃO. AF_12/2015</v>
          </cell>
          <cell r="C8055" t="str">
            <v>M</v>
          </cell>
          <cell r="D8055">
            <v>7.1</v>
          </cell>
        </row>
        <row r="8056">
          <cell r="A8056">
            <v>91862</v>
          </cell>
          <cell r="B8056" t="str">
            <v>ELETRODUTO RÍGIDO ROSCÁVEL, PVC, DN 20 MM (1/2"), PARA CIRCUITOS TERMI NAIS, INSTALADO EM FORRO - FORNECIMENTO E INSTALAÇÃO. AF_12/2015</v>
          </cell>
          <cell r="C8056" t="str">
            <v>M</v>
          </cell>
          <cell r="D8056">
            <v>5.69</v>
          </cell>
        </row>
        <row r="8057">
          <cell r="A8057">
            <v>91863</v>
          </cell>
          <cell r="B8057" t="str">
            <v>ELETRODUTO RÍGIDO ROSCÁVEL, PVC, DN 25 MM (3/4"), PARA CIRCUITOS TERMI NAIS, INSTALADO EM FORRO - FORNECIMENTO E INSTALAÇÃO. AF_12/2015</v>
          </cell>
          <cell r="C8057" t="str">
            <v>M</v>
          </cell>
          <cell r="D8057">
            <v>6.65</v>
          </cell>
        </row>
        <row r="8058">
          <cell r="A8058">
            <v>91864</v>
          </cell>
          <cell r="B8058" t="str">
            <v>ELETRODUTO RÍGIDO ROSCÁVEL, PVC, DN 32 MM (1"), PARA CIRCUITOS TERMINA IS, INSTALADO EM FORRO - FORNECIMENTO E INSTALAÇÃO. AF_12/2015</v>
          </cell>
          <cell r="C8058" t="str">
            <v>M</v>
          </cell>
          <cell r="D8058">
            <v>8.6</v>
          </cell>
        </row>
        <row r="8059">
          <cell r="A8059">
            <v>91865</v>
          </cell>
          <cell r="B8059" t="str">
            <v>ELETRODUTO RÍGIDO ROSCÁVEL, PVC, DN 40 MM (1 1/4"), PARA CIRCUITOS TER MINAIS, INSTALADO EM FORRO - FORNECIMENTO E INSTALAÇÃO. AF_12/2015</v>
          </cell>
          <cell r="C8059" t="str">
            <v>M</v>
          </cell>
          <cell r="D8059">
            <v>10.58</v>
          </cell>
        </row>
        <row r="8060">
          <cell r="A8060">
            <v>91866</v>
          </cell>
          <cell r="B8060" t="str">
            <v>ELETRODUTO RÍGIDO ROSCÁVEL, PVC, DN 20 MM (1/2"), PARA CIRCUITOS TERMI NAIS, INSTALADO EM LAJE - FORNECIMENTO E INSTALAÇÃO. AF_12/2015</v>
          </cell>
          <cell r="C8060" t="str">
            <v>M</v>
          </cell>
          <cell r="D8060">
            <v>4.4000000000000004</v>
          </cell>
        </row>
        <row r="8061">
          <cell r="A8061">
            <v>91867</v>
          </cell>
          <cell r="B8061" t="str">
            <v>ELETRODUTO RÍGIDO ROSCÁVEL, PVC, DN 25 MM (3/4"), PARA CIRCUITOS TERMI NAIS, INSTALADO EM LAJE - FORNECIMENTO E INSTALAÇÃO. AF_12/2015</v>
          </cell>
          <cell r="C8061" t="str">
            <v>M</v>
          </cell>
          <cell r="D8061">
            <v>5.36</v>
          </cell>
        </row>
        <row r="8062">
          <cell r="A8062">
            <v>91868</v>
          </cell>
          <cell r="B8062" t="str">
            <v>ELETRODUTO RÍGIDO ROSCÁVEL, PVC, DN 32 MM (1"), PARA CIRCUITOS TERMINA IS, INSTALADO EM LAJE - FORNECIMENTO E INSTALAÇÃO. AF_12/2015</v>
          </cell>
          <cell r="C8062" t="str">
            <v>M</v>
          </cell>
          <cell r="D8062">
            <v>7.31</v>
          </cell>
        </row>
        <row r="8063">
          <cell r="A8063">
            <v>91869</v>
          </cell>
          <cell r="B8063" t="str">
            <v>ELETRODUTO RÍGIDO ROSCÁVEL, PVC, DN 40 MM (1 1/4"), PARA CIRCUITOS TER MINAIS, INSTALADO EM LAJE - FORNECIMENTO E INSTALAÇÃO. AF_12/2015</v>
          </cell>
          <cell r="C8063" t="str">
            <v>M</v>
          </cell>
          <cell r="D8063">
            <v>9.3000000000000007</v>
          </cell>
        </row>
        <row r="8064">
          <cell r="A8064">
            <v>91870</v>
          </cell>
          <cell r="B8064" t="str">
            <v>ELETRODUTO RÍGIDO ROSCÁVEL, PVC, DN 20 MM (1/2"), PARA CIRCUITOS TERMI NAIS, INSTALADO EM PAREDE - FORNECIMENTO E INSTALAÇÃO. AF_12/2015</v>
          </cell>
          <cell r="C8064" t="str">
            <v>M</v>
          </cell>
          <cell r="D8064">
            <v>6.51</v>
          </cell>
        </row>
        <row r="8065">
          <cell r="A8065">
            <v>91871</v>
          </cell>
          <cell r="B8065" t="str">
            <v>ELETRODUTO RÍGIDO ROSCÁVEL, PVC, DN 25 MM (3/4"), PARA CIRCUITOS TERMI NAIS, INSTALADO EM PAREDE - FORNECIMENTO E INSTALAÇÃO. AF_12/2015</v>
          </cell>
          <cell r="C8065" t="str">
            <v>M</v>
          </cell>
          <cell r="D8065">
            <v>7.5</v>
          </cell>
        </row>
        <row r="8066">
          <cell r="A8066">
            <v>91872</v>
          </cell>
          <cell r="B8066" t="str">
            <v>ELETRODUTO RÍGIDO ROSCÁVEL, PVC, DN 32 MM (1"), PARA CIRCUITOS TERMINA IS, INSTALADO EM PAREDE - FORNECIMENTO E INSTALAÇÃO. AF_12/2015</v>
          </cell>
          <cell r="C8066" t="str">
            <v>M</v>
          </cell>
          <cell r="D8066">
            <v>9.4499999999999993</v>
          </cell>
        </row>
        <row r="8067">
          <cell r="A8067">
            <v>91873</v>
          </cell>
          <cell r="B8067" t="str">
            <v>ELETRODUTO RÍGIDO ROSCÁVEL, PVC, DN 40 MM (1 1/4"), PARA CIRCUITOS TER MINAIS, INSTALADO EM PAREDE - FORNECIMENTO E INSTALAÇÃO. AF_12/2015</v>
          </cell>
          <cell r="C8067" t="str">
            <v>M</v>
          </cell>
          <cell r="D8067">
            <v>11.4</v>
          </cell>
        </row>
        <row r="8068">
          <cell r="A8068">
            <v>91874</v>
          </cell>
          <cell r="B8068" t="str">
            <v>LUVA PARA ELETRODUTO, PVC, ROSCÁVEL, DN 20 MM (1/2"), PARA CIRCUITOS T ERMINAIS, INSTALADA EM FORRO - FORNECIMENTO E INSTALAÇÃO. AF_12/2015</v>
          </cell>
          <cell r="C8068" t="str">
            <v>UN</v>
          </cell>
          <cell r="D8068">
            <v>3.14</v>
          </cell>
        </row>
        <row r="8069">
          <cell r="A8069">
            <v>91875</v>
          </cell>
          <cell r="B8069" t="str">
            <v>LUVA PARA ELETRODUTO, PVC, ROSCÁVEL, DN 25 MM (3/4"), PARA CIRCUITOS T ERMINAIS, INSTALADA EM FORRO - FORNECIMENTO E INSTALAÇÃO. AF_12/2015</v>
          </cell>
          <cell r="C8069" t="str">
            <v>UN</v>
          </cell>
          <cell r="D8069">
            <v>4.1399999999999997</v>
          </cell>
        </row>
        <row r="8070">
          <cell r="A8070">
            <v>91876</v>
          </cell>
          <cell r="B8070" t="str">
            <v>LUVA PARA ELETRODUTO, PVC, ROSCÁVEL, DN 32 MM (1"), PARA CIRCUITOS TER MINAIS, INSTALADA EM FORRO - FORNECIMENTO E INSTALAÇÃO. AF_12/2015</v>
          </cell>
          <cell r="C8070" t="str">
            <v>UN</v>
          </cell>
          <cell r="D8070">
            <v>5.45</v>
          </cell>
        </row>
        <row r="8071">
          <cell r="A8071">
            <v>91877</v>
          </cell>
          <cell r="B8071" t="str">
            <v>LUVA PARA ELETRODUTO, PVC, ROSCÁVEL, DN 40 MM (1 1/4"), PARA CIRCUITOS TERMINAIS, INSTALADA EM FORRO - FORNECIMENTO E INSTALAÇÃO. AF_12/2015</v>
          </cell>
          <cell r="C8071" t="str">
            <v>UN</v>
          </cell>
          <cell r="D8071">
            <v>7.21</v>
          </cell>
        </row>
        <row r="8072">
          <cell r="A8072">
            <v>91878</v>
          </cell>
          <cell r="B8072" t="str">
            <v>LUVA PARA ELETRODUTO, PVC, ROSCÁVEL, DN 20 MM (1/2"), PARA CIRCUITOS T ERMINAIS, INSTALADA EM LAJE - FORNECIMENTO E INSTALAÇÃO. AF_12/2015</v>
          </cell>
          <cell r="C8072" t="str">
            <v>UN</v>
          </cell>
          <cell r="D8072">
            <v>4.0599999999999996</v>
          </cell>
        </row>
        <row r="8073">
          <cell r="A8073">
            <v>91879</v>
          </cell>
          <cell r="B8073" t="str">
            <v>LUVA PARA ELETRODUTO, PVC, ROSCÁVEL, DN 25 MM (3/4"), PARA CIRCUITOS T ERMINAIS, INSTALADA EM LAJE - FORNECIMENTO E INSTALAÇÃO. AF_12/2015</v>
          </cell>
          <cell r="C8073" t="str">
            <v>UN</v>
          </cell>
          <cell r="D8073">
            <v>5.03</v>
          </cell>
        </row>
        <row r="8074">
          <cell r="A8074">
            <v>91880</v>
          </cell>
          <cell r="B8074" t="str">
            <v>LUVA PARA ELETRODUTO, PVC, ROSCÁVEL, DN 32 MM (1"), PARA CIRCUITOS TER MINAIS, INSTALADA EM LAJE - FORNECIMENTO E INSTALAÇÃO. AF_12/2015</v>
          </cell>
          <cell r="C8074" t="str">
            <v>UN</v>
          </cell>
          <cell r="D8074">
            <v>6.37</v>
          </cell>
        </row>
        <row r="8075">
          <cell r="A8075">
            <v>91881</v>
          </cell>
          <cell r="B8075" t="str">
            <v>LUVA PARA ELETRODUTO, PVC, ROSCÁVEL, DN 40 MM (1 1/4"), PARA CIRCUITOS TERMINAIS, INSTALADA EM LAJE - FORNECIMENTO E INSTALAÇÃO. AF_12/2015</v>
          </cell>
          <cell r="C8075" t="str">
            <v>UN</v>
          </cell>
          <cell r="D8075">
            <v>8.1300000000000008</v>
          </cell>
        </row>
        <row r="8076">
          <cell r="A8076">
            <v>91882</v>
          </cell>
          <cell r="B8076" t="str">
            <v>LUVA PARA ELETRODUTO, PVC, ROSCÁVEL, DN 20 MM (1/2"), PARA CIRCUITOS T ERMINAIS, INSTALADA EM PAREDE - FORNECIMENTO E INSTALAÇÃO. AF_12/2015</v>
          </cell>
          <cell r="C8076" t="str">
            <v>UN</v>
          </cell>
          <cell r="D8076">
            <v>5.04</v>
          </cell>
        </row>
        <row r="8077">
          <cell r="A8077">
            <v>91884</v>
          </cell>
          <cell r="B8077" t="str">
            <v>LUVA PARA ELETRODUTO, PVC, ROSCÁVEL, DN 25 MM (3/4"), PARA CIRCUITOS T ERMINAIS, INSTALADA EM PAREDE - FORNECIMENTO E INSTALAÇÃO. AF_12/2015</v>
          </cell>
          <cell r="C8077" t="str">
            <v>UN</v>
          </cell>
          <cell r="D8077">
            <v>5.79</v>
          </cell>
        </row>
        <row r="8078">
          <cell r="A8078">
            <v>91885</v>
          </cell>
          <cell r="B8078" t="str">
            <v>LUVA PARA ELETRODUTO, PVC, ROSCÁVEL, DN 32 MM (1"), PARA CIRCUITOS TER MINAIS, INSTALADA EM PAREDE - FORNECIMENTO E INSTALAÇÃO. AF_12/2015</v>
          </cell>
          <cell r="C8078" t="str">
            <v>UN</v>
          </cell>
          <cell r="D8078">
            <v>6.82</v>
          </cell>
        </row>
        <row r="8079">
          <cell r="A8079">
            <v>91886</v>
          </cell>
          <cell r="B8079" t="str">
            <v>LUVA PARA ELETRODUTO, PVC, ROSCÁVEL, DN 40 MM (1 1/4"), PARA CIRCUITOS TERMINAIS, INSTALADA EM PAREDE - FORNECIMENTO E INSTALAÇÃO. AF_12/201 5</v>
          </cell>
          <cell r="C8079" t="str">
            <v>UN</v>
          </cell>
          <cell r="D8079">
            <v>8.2200000000000006</v>
          </cell>
        </row>
        <row r="8080">
          <cell r="A8080">
            <v>91887</v>
          </cell>
          <cell r="B8080" t="str">
            <v>CURVA 90 GRAUS PARA ELETRODUTO, PVC, ROSCÁVEL, DN 20 MM (1/2"), PARA C IRCUITOS TERMINAIS, INSTALADA EM FORRO - FORNECIMENTO E INSTALAÇÃO. AF _12/2015</v>
          </cell>
          <cell r="C8080" t="str">
            <v>UN</v>
          </cell>
          <cell r="D8080">
            <v>5.67</v>
          </cell>
        </row>
        <row r="8081">
          <cell r="A8081">
            <v>91888</v>
          </cell>
          <cell r="B8081" t="str">
            <v>CURVA 135 GRAUS PARA ELETRODUTO, PVC, ROSCÁVEL, DN 20 MM (1/2"), PARA CIRCUITOS TERMINAIS, INSTALADA EM FORRO - FORNECIMENTO E INSTALAÇÃO. A F_12/2015</v>
          </cell>
          <cell r="C8081" t="str">
            <v>UN</v>
          </cell>
          <cell r="D8081">
            <v>8.35</v>
          </cell>
        </row>
        <row r="8082">
          <cell r="A8082">
            <v>91889</v>
          </cell>
          <cell r="B8082" t="str">
            <v>CURVA 180 GRAUS PARA ELETRODUTO, PVC, ROSCÁVEL, DN 20 MM (1/2"), PARA CIRCUITOS TERMINAIS, INSTALADA EM FORRO - FORNECIMENTO E INSTALAÇÃO. A F_12/2015</v>
          </cell>
          <cell r="C8082" t="str">
            <v>UN</v>
          </cell>
          <cell r="D8082">
            <v>5.48</v>
          </cell>
        </row>
        <row r="8083">
          <cell r="A8083">
            <v>91890</v>
          </cell>
          <cell r="B8083" t="str">
            <v>CURVA 90 GRAUS PARA ELETRODUTO, PVC, ROSCÁVEL, DN 25 MM (3/4"), PARA C IRCUITOS TERMINAIS, INSTALADA EM FORRO - FORNECIMENTO E INSTALAÇÃO. AF _12/2015</v>
          </cell>
          <cell r="C8083" t="str">
            <v>UN</v>
          </cell>
          <cell r="D8083">
            <v>6.8</v>
          </cell>
        </row>
        <row r="8084">
          <cell r="A8084">
            <v>91892</v>
          </cell>
          <cell r="B8084" t="str">
            <v>CURVA 180 GRAUS PARA ELETRODUTO, PVC, ROSCÁVEL, DN 25 MM (3/4"), PARA CIRCUITOS TERMINAIS, INSTALADA EM FORRO - FORNECIMENTO E INSTALAÇÃO. A F_12/2015</v>
          </cell>
          <cell r="C8084" t="str">
            <v>UN</v>
          </cell>
          <cell r="D8084">
            <v>8.0399999999999991</v>
          </cell>
        </row>
        <row r="8085">
          <cell r="A8085">
            <v>91893</v>
          </cell>
          <cell r="B8085" t="str">
            <v>CURVA 90 GRAUS PARA ELETRODUTO, PVC, ROSCÁVEL, DN 32 MM (1"), PARA CIR CUITOS TERMINAIS, INSTALADA EM FORRO - FORNECIMENTO E INSTALAÇÃO. AF_1 2/2015</v>
          </cell>
          <cell r="C8085" t="str">
            <v>UN</v>
          </cell>
          <cell r="D8085">
            <v>9.25</v>
          </cell>
        </row>
        <row r="8086">
          <cell r="A8086">
            <v>91894</v>
          </cell>
          <cell r="B8086" t="str">
            <v>CURVA 135 GRAUS PARA ELETRODUTO, PVC, ROSCÁVEL, DN 32 MM (1"), PARA CI RCUITOS TERMINAIS, INSTALADA EM FORRO - FORNECIMENTO E INSTALAÇÃO. AF_ 12/2015</v>
          </cell>
          <cell r="C8086" t="str">
            <v>UN</v>
          </cell>
          <cell r="D8086">
            <v>11.98</v>
          </cell>
        </row>
        <row r="8087">
          <cell r="A8087">
            <v>91896</v>
          </cell>
          <cell r="B8087" t="str">
            <v>CURVA 90 GRAUS PARA ELETRODUTO, PVC, ROSCÁVEL, DN 40 MM (1 1/4"), PARA CIRCUITOS TERMINAIS, INSTALADA EM FORRO - FORNECIMENTO E INSTALAÇÃO. AF_12/2015</v>
          </cell>
          <cell r="C8087" t="str">
            <v>UN</v>
          </cell>
          <cell r="D8087">
            <v>11.33</v>
          </cell>
        </row>
        <row r="8088">
          <cell r="A8088">
            <v>91897</v>
          </cell>
          <cell r="B8088" t="str">
            <v>CURVA 135 GRAUS PARA ELETRODUTO, PVC, ROSCÁVEL, DN 40 MM (1 1/4"), PAR A CIRCUITOS TERMINAIS, INSTALADA EM FORRO - FORNECIMENTO E INSTALAÇÃO. AF_12/2015</v>
          </cell>
          <cell r="C8088" t="str">
            <v>UN</v>
          </cell>
          <cell r="D8088">
            <v>18.91</v>
          </cell>
        </row>
        <row r="8089">
          <cell r="A8089">
            <v>91898</v>
          </cell>
          <cell r="B8089" t="str">
            <v>CURVA 180 GRAUS PARA ELETRODUTO, PVC, ROSCÁVEL, DN 40 MM (1 1/4"), PAR A CIRCUITOS TERMINAIS, INSTALADA EM FORRO - FORNECIMENTO E INSTALAÇÃO. AF_12/2015</v>
          </cell>
          <cell r="C8089" t="str">
            <v>UN</v>
          </cell>
          <cell r="D8089">
            <v>12.68</v>
          </cell>
        </row>
        <row r="8090">
          <cell r="A8090">
            <v>91899</v>
          </cell>
          <cell r="B8090" t="str">
            <v>CURVA 90 GRAUS PARA ELETRODUTO, PVC, ROSCÁVEL, DN 20 MM (1/2"), PARA C IRCUITOS TERMINAIS, INSTALADA EM LAJE - FORNECIMENTO E INSTALAÇÃO. AF_ 12/2015</v>
          </cell>
          <cell r="C8090" t="str">
            <v>UN</v>
          </cell>
          <cell r="D8090">
            <v>7</v>
          </cell>
        </row>
        <row r="8091">
          <cell r="A8091">
            <v>91900</v>
          </cell>
          <cell r="B8091" t="str">
            <v>CURVA 135 GRAUS PARA ELETRODUTO, PVC, ROSCÁVEL, DN 20 MM (1/2"), PARA CIRCUITOS TERMINAIS, INSTALADA EM LAJE - FORNECIMENTO E INSTALAÇÃO. AF _12/2015</v>
          </cell>
          <cell r="C8091" t="str">
            <v>UN</v>
          </cell>
          <cell r="D8091">
            <v>9.68</v>
          </cell>
        </row>
        <row r="8092">
          <cell r="A8092">
            <v>91901</v>
          </cell>
          <cell r="B8092" t="str">
            <v>CURVA 180 GRAUS PARA ELETRODUTO, PVC, ROSCÁVEL, DN 20 MM (1/2"), PARA CIRCUITOS TERMINAIS, INSTALADA EM LAJE - FORNECIMENTO E INSTALAÇÃO. AF _12/2015</v>
          </cell>
          <cell r="C8092" t="str">
            <v>UN</v>
          </cell>
          <cell r="D8092">
            <v>6.82</v>
          </cell>
        </row>
        <row r="8093">
          <cell r="A8093">
            <v>91902</v>
          </cell>
          <cell r="B8093" t="str">
            <v>CURVA 90 GRAUS PARA ELETRODUTO, PVC, ROSCÁVEL, DN 25 MM (3/4"), PARA C IRCUITOS TERMINAIS, INSTALADA EM LAJE - FORNECIMENTO E INSTALAÇÃO. AF_ 12/2015</v>
          </cell>
          <cell r="C8093" t="str">
            <v>UN</v>
          </cell>
          <cell r="D8093">
            <v>8.1300000000000008</v>
          </cell>
        </row>
        <row r="8094">
          <cell r="A8094">
            <v>91904</v>
          </cell>
          <cell r="B8094" t="str">
            <v>CURVA 180 GRAUS PARA ELETRODUTO, PVC, ROSCÁVEL, DN 25 MM (3/4"), PARA CIRCUITOS TERMINAIS, INSTALADA EM LAJE - FORNECIMENTO E INSTALAÇÃO. AF _12/2015</v>
          </cell>
          <cell r="C8094" t="str">
            <v>UN</v>
          </cell>
          <cell r="D8094">
            <v>9.3699999999999992</v>
          </cell>
        </row>
        <row r="8095">
          <cell r="A8095">
            <v>91905</v>
          </cell>
          <cell r="B8095" t="str">
            <v>CURVA 90 GRAUS PARA ELETRODUTO, PVC, ROSCÁVEL, DN 32 MM (1"), PARA CIR CUITOS TERMINAIS, INSTALADA EM LAJE - FORNECIMENTO E INSTALAÇÃO. AF_12 /2015</v>
          </cell>
          <cell r="C8095" t="str">
            <v>UN</v>
          </cell>
          <cell r="D8095">
            <v>10.58</v>
          </cell>
        </row>
        <row r="8096">
          <cell r="A8096">
            <v>91906</v>
          </cell>
          <cell r="B8096" t="str">
            <v>CURVA 135 GRAUS PARA ELETRODUTO, PVC, ROSCÁVEL, DN 32 MM (1"), PARA CI RCUITOS TERMINAIS, INSTALADA EM LAJE - FORNECIMENTO E INSTALAÇÃO. AF_1 2/2015</v>
          </cell>
          <cell r="C8096" t="str">
            <v>UN</v>
          </cell>
          <cell r="D8096">
            <v>13.31</v>
          </cell>
        </row>
        <row r="8097">
          <cell r="A8097">
            <v>91908</v>
          </cell>
          <cell r="B8097" t="str">
            <v>CURVA 90 GRAUS PARA ELETRODUTO, PVC, ROSCÁVEL, DN 40 MM (1 1/4"), PARA CIRCUITOS TERMINAIS, INSTALADA EM LAJE - FORNECIMENTO E INSTALAÇÃO. A F_12/2015</v>
          </cell>
          <cell r="C8097" t="str">
            <v>UN</v>
          </cell>
          <cell r="D8097">
            <v>12.69</v>
          </cell>
        </row>
        <row r="8098">
          <cell r="A8098">
            <v>91909</v>
          </cell>
          <cell r="B8098" t="str">
            <v>CURVA 135 GRAUS PARA ELETRODUTO, PVC, ROSCÁVEL, DN 40 MM (1 1/4"), PAR A CIRCUITOS TERMINAIS, INSTALADA EM LAJE - FORNECIMENTO E INSTALAÇÃO. AF_12/2015</v>
          </cell>
          <cell r="C8098" t="str">
            <v>UN</v>
          </cell>
          <cell r="D8098">
            <v>20.27</v>
          </cell>
        </row>
        <row r="8099">
          <cell r="A8099">
            <v>91910</v>
          </cell>
          <cell r="B8099" t="str">
            <v>CURVA 180 GRAUS PARA ELETRODUTO, PVC, ROSCÁVEL, DN 40 MM (1 1/4"), PAR A CIRCUITOS TERMINAIS, INSTALADA EM LAJE - FORNECIMENTO E INSTALAÇÃO. AF_12/2015</v>
          </cell>
          <cell r="C8099" t="str">
            <v>UN</v>
          </cell>
          <cell r="D8099">
            <v>14.04</v>
          </cell>
        </row>
        <row r="8100">
          <cell r="A8100">
            <v>91911</v>
          </cell>
          <cell r="B8100" t="str">
            <v>CURVA 90 GRAUS PARA ELETRODUTO, PVC, ROSCÁVEL, DN 20 MM (1/2"), PARA C IRCUITOS TERMINAIS, INSTALADA EM PAREDE - FORNECIMENTO E INSTALAÇÃO. A F_12/2015</v>
          </cell>
          <cell r="C8100" t="str">
            <v>UN</v>
          </cell>
          <cell r="D8100">
            <v>8.52</v>
          </cell>
        </row>
        <row r="8101">
          <cell r="A8101">
            <v>91912</v>
          </cell>
          <cell r="B8101" t="str">
            <v>CURVA 135 GRAUS PARA ELETRODUTO, PVC, ROSCÁVEL, DN 20 MM (1/2"), PARA CIRCUITOS TERMINAIS, INSTALADA EM PAREDE - FORNECIMENTO E INSTALAÇÃO. AF_12/2015</v>
          </cell>
          <cell r="C8101" t="str">
            <v>UN</v>
          </cell>
          <cell r="D8101">
            <v>11.2</v>
          </cell>
        </row>
        <row r="8102">
          <cell r="A8102">
            <v>91913</v>
          </cell>
          <cell r="B8102" t="str">
            <v>CURVA 180 GRAUS PARA ELETRODUTO, PVC, ROSCÁVEL, DN 20 MM (1/2"), PARA CIRCUITOS TERMINAIS, INSTALADA EM PAREDE - FORNECIMENTO E INSTALAÇÃO. AF_12/2015</v>
          </cell>
          <cell r="C8102" t="str">
            <v>UN</v>
          </cell>
          <cell r="D8102">
            <v>8.34</v>
          </cell>
        </row>
        <row r="8103">
          <cell r="A8103">
            <v>91914</v>
          </cell>
          <cell r="B8103" t="str">
            <v>CURVA 90 GRAUS PARA ELETRODUTO, PVC, ROSCÁVEL, DN 25 MM (3/4"), PARA C IRCUITOS TERMINAIS, INSTALADA EM PAREDE - FORNECIMENTO E INSTALAÇÃO. A F_12/2015</v>
          </cell>
          <cell r="C8103" t="str">
            <v>UN</v>
          </cell>
          <cell r="D8103">
            <v>9.31</v>
          </cell>
        </row>
        <row r="8104">
          <cell r="A8104">
            <v>91916</v>
          </cell>
          <cell r="B8104" t="str">
            <v>CURVA 180 GRAUS PARA ELETRODUTO, PVC, ROSCÁVEL, DN 25 MM (3/4"), PARA CIRCUITOS TERMINAIS, INSTALADA EM PAREDE - FORNECIMENTO E INSTALAÇÃO. AF_12/2015</v>
          </cell>
          <cell r="C8104" t="str">
            <v>UN</v>
          </cell>
          <cell r="D8104">
            <v>10.55</v>
          </cell>
        </row>
        <row r="8105">
          <cell r="A8105">
            <v>91917</v>
          </cell>
          <cell r="B8105" t="str">
            <v>CURVA 90 GRAUS PARA ELETRODUTO, PVC, ROSCÁVEL, DN 32 MM (1"), PARA CIR CUITOS TERMINAIS, INSTALADA EM PAREDE - FORNECIMENTO E INSTALAÇÃO. AF_ 12/2015</v>
          </cell>
          <cell r="C8105" t="str">
            <v>UN</v>
          </cell>
          <cell r="D8105">
            <v>11.28</v>
          </cell>
        </row>
        <row r="8106">
          <cell r="A8106">
            <v>91918</v>
          </cell>
          <cell r="B8106" t="str">
            <v>CURVA 135 GRAUS PARA ELETRODUTO, PVC, ROSCÁVEL, DN 32 MM (1"), PARA CI RCUITOS TERMINAIS, INSTALADA EM PAREDE - FORNECIMENTO E INSTALAÇÃO. AF _12/2015</v>
          </cell>
          <cell r="C8106" t="str">
            <v>UN</v>
          </cell>
          <cell r="D8106">
            <v>14.01</v>
          </cell>
        </row>
        <row r="8107">
          <cell r="A8107">
            <v>91920</v>
          </cell>
          <cell r="B8107" t="str">
            <v>CURVA 90 GRAUS PARA ELETRODUTO, PVC, ROSCÁVEL, DN 40 MM (1 1/4"), PARA CIRCUITOS TERMINAIS, INSTALADA EM PAREDE - FORNECIMENTO E INSTALAÇÃO. AF_12/2015</v>
          </cell>
          <cell r="C8107" t="str">
            <v>UN</v>
          </cell>
          <cell r="D8107">
            <v>12.85</v>
          </cell>
        </row>
        <row r="8108">
          <cell r="A8108">
            <v>91921</v>
          </cell>
          <cell r="B8108" t="str">
            <v>CURVA 135 GRAUS PARA ELETRODUTO, PVC, ROSCÁVEL, DN 40 MM (1 1/4"), PAR A CIRCUITOS TERMINAIS, INSTALADA EM PAREDE - FORNECIMENTO E INSTALAÇÃO . AF_12/2015</v>
          </cell>
          <cell r="C8108" t="str">
            <v>UN</v>
          </cell>
          <cell r="D8108">
            <v>20.43</v>
          </cell>
        </row>
        <row r="8109">
          <cell r="A8109">
            <v>91922</v>
          </cell>
          <cell r="B8109" t="str">
            <v>CURVA 180 GRAUS PARA ELETRODUTO, PVC, ROSCÁVEL, DN 40 MM (1 1/4"), PAR A CIRCUITOS TERMINAIS, INSTALADA EM PAREDE - FORNECIMENTO E INSTALAÇÃO . AF_12/2015</v>
          </cell>
          <cell r="C8109" t="str">
            <v>UN</v>
          </cell>
          <cell r="D8109">
            <v>14.2</v>
          </cell>
        </row>
        <row r="8110">
          <cell r="A8110">
            <v>91924</v>
          </cell>
          <cell r="B8110" t="str">
            <v>CABO DE COBRE FLEXÍVEL ISOLADO, 1,5 MM², ANTI-CHAMA 450/750 V, PARA CI RCUITOS TERMINAIS - FORNECIMENTO E INSTALAÇÃO. AF_12/2015</v>
          </cell>
          <cell r="C8110" t="str">
            <v>M</v>
          </cell>
          <cell r="D8110">
            <v>1.56</v>
          </cell>
        </row>
        <row r="8111">
          <cell r="A8111">
            <v>91925</v>
          </cell>
          <cell r="B8111" t="str">
            <v>CABO DE COBRE FLEXÍVEL ISOLADO, 1,5 MM², ANTI-CHAMA 0,6/1,0 KV, PARA C IRCUITOS TERMINAIS - FORNECIMENTO E INSTALAÇÃO. AF_12/2015</v>
          </cell>
          <cell r="C8111" t="str">
            <v>M</v>
          </cell>
          <cell r="D8111">
            <v>2.14</v>
          </cell>
        </row>
        <row r="8112">
          <cell r="A8112">
            <v>91926</v>
          </cell>
          <cell r="B8112" t="str">
            <v>CABO DE COBRE FLEXÍVEL ISOLADO, 2,5 MM², ANTI-CHAMA 450/750 V, PARA CI RCUITOS TERMINAIS - FORNECIMENTO E INSTALAÇÃO. AF_12/2015</v>
          </cell>
          <cell r="C8112" t="str">
            <v>M</v>
          </cell>
          <cell r="D8112">
            <v>2.95</v>
          </cell>
        </row>
        <row r="8113">
          <cell r="A8113">
            <v>91927</v>
          </cell>
          <cell r="B8113" t="str">
            <v>CABO DE COBRE FLEXÍVEL ISOLADO, 2,5 MM², ANTI-CHAMA 0,6/1,0 KV, PARA C IRCUITOS TERMINAIS - FORNECIMENTO E INSTALAÇÃO. AF_12/2015</v>
          </cell>
          <cell r="C8113" t="str">
            <v>M</v>
          </cell>
          <cell r="D8113">
            <v>2.85</v>
          </cell>
        </row>
        <row r="8114">
          <cell r="A8114">
            <v>91928</v>
          </cell>
          <cell r="B8114" t="str">
            <v>CABO DE COBRE FLEXÍVEL ISOLADO, 4 MM², ANTI-CHAMA 450/750 V, PARA CIRC UITOS TERMINAIS - FORNECIMENTO E INSTALAÇÃO. AF_12/2015</v>
          </cell>
          <cell r="C8114" t="str">
            <v>M</v>
          </cell>
          <cell r="D8114">
            <v>4.18</v>
          </cell>
        </row>
        <row r="8115">
          <cell r="A8115">
            <v>91929</v>
          </cell>
          <cell r="B8115" t="str">
            <v>CABO DE COBRE FLEXÍVEL ISOLADO, 4 MM², ANTI-CHAMA 0,6/1,0 KV, PARA CIR CUITOS TERMINAIS - FORNECIMENTO E INSTALAÇÃO. AF_12/2015</v>
          </cell>
          <cell r="C8115" t="str">
            <v>M</v>
          </cell>
          <cell r="D8115">
            <v>3.97</v>
          </cell>
        </row>
        <row r="8116">
          <cell r="A8116">
            <v>91930</v>
          </cell>
          <cell r="B8116" t="str">
            <v>CABO DE COBRE FLEXÍVEL ISOLADO, 6 MM², ANTI-CHAMA 450/750 V, PARA CIRC UITOS TERMINAIS - FORNECIMENTO E INSTALAÇÃO. AF_12/2015</v>
          </cell>
          <cell r="C8116" t="str">
            <v>M</v>
          </cell>
          <cell r="D8116">
            <v>4.9400000000000004</v>
          </cell>
        </row>
        <row r="8117">
          <cell r="A8117">
            <v>91931</v>
          </cell>
          <cell r="B8117" t="str">
            <v>CABO DE COBRE FLEXÍVEL ISOLADO, 6 MM², ANTI-CHAMA 0,6/1,0 KV, PARA CIR CUITOS TERMINAIS - FORNECIMENTO E INSTALAÇÃO. AF_12/2015</v>
          </cell>
          <cell r="C8117" t="str">
            <v>M</v>
          </cell>
          <cell r="D8117">
            <v>5.33</v>
          </cell>
        </row>
        <row r="8118">
          <cell r="A8118">
            <v>91932</v>
          </cell>
          <cell r="B8118" t="str">
            <v>CABO DE COBRE FLEXÍVEL ISOLADO, 10 MM², ANTI-CHAMA 450/750 V, PARA CIR CUITOS TERMINAIS - FORNECIMENTO E INSTALAÇÃO. AF_12/2015</v>
          </cell>
          <cell r="C8118" t="str">
            <v>M</v>
          </cell>
          <cell r="D8118">
            <v>8.14</v>
          </cell>
        </row>
        <row r="8119">
          <cell r="A8119">
            <v>91933</v>
          </cell>
          <cell r="B8119" t="str">
            <v>CABO DE COBRE FLEXÍVEL ISOLADO, 10 MM², ANTI-CHAMA 0,6/1,0 KV, PARA CI RCUITOS TERMINAIS - FORNECIMENTO E INSTALAÇÃO. AF_12/2015</v>
          </cell>
          <cell r="C8119" t="str">
            <v>M</v>
          </cell>
          <cell r="D8119">
            <v>8.31</v>
          </cell>
        </row>
        <row r="8120">
          <cell r="A8120">
            <v>91934</v>
          </cell>
          <cell r="B8120" t="str">
            <v>CABO DE COBRE FLEXÍVEL ISOLADO, 16 MM², ANTI-CHAMA 450/750 V, PARA CIR CUITOS TERMINAIS - FORNECIMENTO E INSTALAÇÃO. AF_12/2015</v>
          </cell>
          <cell r="C8120" t="str">
            <v>M</v>
          </cell>
          <cell r="D8120">
            <v>15.65</v>
          </cell>
        </row>
        <row r="8121">
          <cell r="A8121">
            <v>91935</v>
          </cell>
          <cell r="B8121" t="str">
            <v>CABO DE COBRE FLEXÍVEL ISOLADO, 16 MM², ANTI-CHAMA 0,6/1,0 KV, PARA CI RCUITOS TERMINAIS - FORNECIMENTO E INSTALAÇÃO. AF_12/2015</v>
          </cell>
          <cell r="C8121" t="str">
            <v>M</v>
          </cell>
          <cell r="D8121">
            <v>12.62</v>
          </cell>
        </row>
        <row r="8122">
          <cell r="A8122">
            <v>91936</v>
          </cell>
          <cell r="B8122" t="str">
            <v>CAIXA OCTOGONAL 4" X 4", PVC, INSTALADA EM LAJE - FORNECIMENTO E INSTA LAÇÃO. AF_12/2015</v>
          </cell>
          <cell r="C8122" t="str">
            <v>UN</v>
          </cell>
          <cell r="D8122">
            <v>8.39</v>
          </cell>
        </row>
        <row r="8123">
          <cell r="A8123">
            <v>91937</v>
          </cell>
          <cell r="B8123" t="str">
            <v>CAIXA OCTOGONAL 3" X 3", PVC, INSTALADA EM LAJE - FORNECIMENTO E INSTA LAÇÃO. AF_12/2015</v>
          </cell>
          <cell r="C8123" t="str">
            <v>UN</v>
          </cell>
          <cell r="D8123">
            <v>7.21</v>
          </cell>
        </row>
        <row r="8124">
          <cell r="A8124">
            <v>91939</v>
          </cell>
          <cell r="B8124" t="str">
            <v>CAIXA RETANGULAR 4" X 2" ALTA (2,00 M DO PISO), PVC, INSTALADA EM PARE DE - FORNECIMENTO E INSTALAÇÃO. AF_12/2015</v>
          </cell>
          <cell r="C8124" t="str">
            <v>UN</v>
          </cell>
          <cell r="D8124">
            <v>18.309999999999999</v>
          </cell>
        </row>
        <row r="8125">
          <cell r="A8125">
            <v>91940</v>
          </cell>
          <cell r="B8125" t="str">
            <v>CAIXA RETANGULAR 4" X 2" MÉDIA (1,30 M DO PISO), PVC, INSTALADA EM PAR EDE - FORNECIMENTO E INSTALAÇÃO. AF_12/2015</v>
          </cell>
          <cell r="C8125" t="str">
            <v>UN</v>
          </cell>
          <cell r="D8125">
            <v>9.68</v>
          </cell>
        </row>
        <row r="8126">
          <cell r="A8126">
            <v>91941</v>
          </cell>
          <cell r="B8126" t="str">
            <v>CAIXA RETANGULAR 4" X 2" BAIXA (0,30 M DO PISO), PVC, INSTALADA EM PAR EDE - FORNECIMENTO E INSTALAÇÃO. AF_12/2015</v>
          </cell>
          <cell r="C8126" t="str">
            <v>UN</v>
          </cell>
          <cell r="D8126">
            <v>6.45</v>
          </cell>
        </row>
        <row r="8127">
          <cell r="A8127">
            <v>91942</v>
          </cell>
          <cell r="B8127" t="str">
            <v>CAIXA RETANGULAR 4" X 4" ALTA (2,00 M DO PISO), PVC, INSTALADA EM PARE DE - FORNECIMENTO E INSTALAÇÃO. AF_12/2015</v>
          </cell>
          <cell r="C8127" t="str">
            <v>UN</v>
          </cell>
          <cell r="D8127">
            <v>22.34</v>
          </cell>
        </row>
        <row r="8128">
          <cell r="A8128">
            <v>91943</v>
          </cell>
          <cell r="B8128" t="str">
            <v>CAIXA RETANGULAR 4" X 4" MÉDIA (1,30 M DO PISO), PVC, INSTALADA EM PAR EDE - FORNECIMENTO E INSTALAÇÃO. AF_12/2015</v>
          </cell>
          <cell r="C8128" t="str">
            <v>UN</v>
          </cell>
          <cell r="D8128">
            <v>12.42</v>
          </cell>
        </row>
        <row r="8129">
          <cell r="A8129">
            <v>91944</v>
          </cell>
          <cell r="B8129" t="str">
            <v>CAIXA RETANGULAR 4" X 4" BAIXA (0,30 M DO PISO), PVC, INSTALADA EM PAR EDE - FORNECIMENTO E INSTALAÇÃO. AF_12/2015</v>
          </cell>
          <cell r="C8129" t="str">
            <v>UN</v>
          </cell>
          <cell r="D8129">
            <v>8.7100000000000009</v>
          </cell>
        </row>
        <row r="8130">
          <cell r="A8130">
            <v>91945</v>
          </cell>
          <cell r="B8130" t="str">
            <v>SUPORTE PARAFUSADO COM PLACA DE ENCAIXE 4" X 2" ALTO (2,00 M DO PISO) PARA PONTO ELÉTRICO - FORNECIMENTO E INSTALAÇÃO. AF_12/2015</v>
          </cell>
          <cell r="C8130" t="str">
            <v>UN</v>
          </cell>
          <cell r="D8130">
            <v>5.72</v>
          </cell>
        </row>
        <row r="8131">
          <cell r="A8131">
            <v>91946</v>
          </cell>
          <cell r="B8131" t="str">
            <v>SUPORTE PARAFUSADO COM PLACA DE ENCAIXE 4" X 2" MÉDIO (1,30 M DO PISO) PARA PONTO ELÉTRICO - FORNECIMENTO E INSTALAÇÃO. AF_12/2015</v>
          </cell>
          <cell r="C8131" t="str">
            <v>UN</v>
          </cell>
          <cell r="D8131">
            <v>4.6900000000000004</v>
          </cell>
        </row>
        <row r="8132">
          <cell r="A8132">
            <v>91947</v>
          </cell>
          <cell r="B8132" t="str">
            <v>SUPORTE PARAFUSADO COM PLACA DE ENCAIXE 4" X 2" BAIXO (0,30 M DO PISO) PARA PONTO ELÉTRICO - FORNECIMENTO E INSTALAÇÃO. AF_12/2015</v>
          </cell>
          <cell r="C8132" t="str">
            <v>UN</v>
          </cell>
          <cell r="D8132">
            <v>4.05</v>
          </cell>
        </row>
        <row r="8133">
          <cell r="A8133">
            <v>91949</v>
          </cell>
          <cell r="B8133" t="str">
            <v>SUPORTE PARAFUSADO COM PLACA DE ENCAIXE 4" X 4" ALTO (2,00 M DO PISO) PARA PONTO ELÉTRICO - FORNECIMENTO E INSTALAÇÃO. AF_12/2015</v>
          </cell>
          <cell r="C8133" t="str">
            <v>UN</v>
          </cell>
          <cell r="D8133">
            <v>8.56</v>
          </cell>
        </row>
        <row r="8134">
          <cell r="A8134">
            <v>91950</v>
          </cell>
          <cell r="B8134" t="str">
            <v>SUPORTE PARAFUSADO COM PLACA DE ENCAIXE 4" X 4" MÉDIO (1,30 M DO PISO) PARA PONTO ELÉTRICO - FORNECIMENTO E INSTALAÇÃO. AF_12/2015</v>
          </cell>
          <cell r="C8134" t="str">
            <v>UN</v>
          </cell>
          <cell r="D8134">
            <v>7.32</v>
          </cell>
        </row>
        <row r="8135">
          <cell r="A8135">
            <v>91951</v>
          </cell>
          <cell r="B8135" t="str">
            <v>SUPORTE PARAFUSADO COM PLACA DE ENCAIXE 4" X 4" BAIXO (0,30 M DO PISO) PARA PONTO ELÉTRICO - FORNECIMENTO E INSTALAÇÃO. AF_12/2015</v>
          </cell>
          <cell r="C8135" t="str">
            <v>UN</v>
          </cell>
          <cell r="D8135">
            <v>6.58</v>
          </cell>
        </row>
        <row r="8136">
          <cell r="A8136">
            <v>91952</v>
          </cell>
          <cell r="B8136" t="str">
            <v>INTERRUPTOR SIMPLES (1 MÓDULO), 10A/250V, SEM SUPORTE E SEM PLACA - FO RNECIMENTO E INSTALAÇÃO. AF_12/2015</v>
          </cell>
          <cell r="C8136" t="str">
            <v>UN</v>
          </cell>
          <cell r="D8136">
            <v>11.01</v>
          </cell>
        </row>
        <row r="8137">
          <cell r="A8137">
            <v>91953</v>
          </cell>
          <cell r="B8137" t="str">
            <v>INTERRUPTOR SIMPLES (1 MÓDULO), 10A/250V, INCLUINDO SUPORTE E PLACA - FORNECIMENTO E INSTALAÇÃO. AF_12/2015</v>
          </cell>
          <cell r="C8137" t="str">
            <v>UN</v>
          </cell>
          <cell r="D8137">
            <v>15.71</v>
          </cell>
        </row>
        <row r="8138">
          <cell r="A8138">
            <v>91954</v>
          </cell>
          <cell r="B8138" t="str">
            <v>INTERRUPTOR PARALELO (1 MÓDULO), 10A/250V, SEM SUPORTE E SEM PLACA - F ORNECIMENTO E INSTALAÇÃO. AF_12/2015</v>
          </cell>
          <cell r="C8138" t="str">
            <v>UN</v>
          </cell>
          <cell r="D8138">
            <v>14.82</v>
          </cell>
        </row>
        <row r="8139">
          <cell r="A8139">
            <v>91955</v>
          </cell>
          <cell r="B8139" t="str">
            <v>INTERRUPTOR PARALELO (1 MÓDULO), 10A/250V, INCLUINDO SUPORTE E PLACA - FORNECIMENTO E INSTALAÇÃO. AF_12/2015</v>
          </cell>
          <cell r="C8139" t="str">
            <v>UN</v>
          </cell>
          <cell r="D8139">
            <v>19.510000000000002</v>
          </cell>
        </row>
        <row r="8140">
          <cell r="A8140">
            <v>91956</v>
          </cell>
          <cell r="B8140" t="str">
            <v>INTERRUPTOR SIMPLES (1 MÓDULO) COM INTERRUPTOR PARALELO (1 MÓDULO), 10 A/250V, SEM SUPORTE E SEM PLACA - FORNECIMENTO E INSTALAÇÃO. AF_12/201 5</v>
          </cell>
          <cell r="C8140" t="str">
            <v>UN</v>
          </cell>
          <cell r="D8140">
            <v>23.9</v>
          </cell>
        </row>
        <row r="8141">
          <cell r="A8141">
            <v>91957</v>
          </cell>
          <cell r="B8141" t="str">
            <v>INTERRUPTOR SIMPLES (1 MÓDULO) COM INTERRUPTOR PARALELO (1 MÓDULO), 10 A/250V, INCLUINDO SUPORTE E PLACA - FORNECIMENTO E INSTALAÇÃO. AF_12/2 015</v>
          </cell>
          <cell r="C8141" t="str">
            <v>UN</v>
          </cell>
          <cell r="D8141">
            <v>28.6</v>
          </cell>
        </row>
        <row r="8142">
          <cell r="A8142">
            <v>91958</v>
          </cell>
          <cell r="B8142" t="str">
            <v>INTERRUPTOR SIMPLES (2 MÓDULOS), 10A/250V, SEM SUPORTE E SEM PLACA - F ORNECIMENTO E INSTALAÇÃO. AF_12/2015</v>
          </cell>
          <cell r="C8142" t="str">
            <v>UN</v>
          </cell>
          <cell r="D8142">
            <v>20.13</v>
          </cell>
        </row>
        <row r="8143">
          <cell r="A8143">
            <v>91959</v>
          </cell>
          <cell r="B8143" t="str">
            <v>INTERRUPTOR SIMPLES (2 MÓDULOS), 10A/250V, INCLUINDO SUPORTE E PLACA - FORNECIMENTO E INSTALAÇÃO. AF_12/2015</v>
          </cell>
          <cell r="C8143" t="str">
            <v>UN</v>
          </cell>
          <cell r="D8143">
            <v>24.82</v>
          </cell>
        </row>
        <row r="8144">
          <cell r="A8144">
            <v>91960</v>
          </cell>
          <cell r="B8144" t="str">
            <v>INTERRUPTOR PARALELO (2 MÓDULOS), 10A/250V, SEM SUPORTE E SEM PLACA - FORNECIMENTO E INSTALAÇÃO. AF_12/2015</v>
          </cell>
          <cell r="C8144" t="str">
            <v>UN</v>
          </cell>
          <cell r="D8144">
            <v>27.71</v>
          </cell>
        </row>
        <row r="8145">
          <cell r="A8145">
            <v>91961</v>
          </cell>
          <cell r="B8145" t="str">
            <v>INTERRUPTOR PARALELO (2 MÓDULOS), 10A/250V, INCLUINDO SUPORTE E PLACA - FORNECIMENTO E INSTALAÇÃO. AF_12/2015</v>
          </cell>
          <cell r="C8145" t="str">
            <v>UN</v>
          </cell>
          <cell r="D8145">
            <v>32.4</v>
          </cell>
        </row>
        <row r="8146">
          <cell r="A8146">
            <v>91962</v>
          </cell>
          <cell r="B8146" t="str">
            <v>INTERRUPTOR SIMPLES (1 MÓDULO) COM INTERRUPTOR PARALELO (2 MÓDULOS), 1 0A/250V, SEM SUPORTE E SEM PLACA - FORNECIMENTO E INSTALAÇÃO. AF_12/20 15</v>
          </cell>
          <cell r="C8146" t="str">
            <v>UN</v>
          </cell>
          <cell r="D8146">
            <v>36.82</v>
          </cell>
        </row>
        <row r="8147">
          <cell r="A8147">
            <v>91963</v>
          </cell>
          <cell r="B8147" t="str">
            <v>INTERRUPTOR SIMPLES (1 MÓDULO) COM INTERRUPTOR PARALELO (2 MÓDULOS), 1 0A/250V, INCLUINDO SUPORTE E PLACA - FORNECIMENTO E INSTALAÇÃO. AF_12/ 2015</v>
          </cell>
          <cell r="C8147" t="str">
            <v>UN</v>
          </cell>
          <cell r="D8147">
            <v>41.52</v>
          </cell>
        </row>
        <row r="8148">
          <cell r="A8148">
            <v>91964</v>
          </cell>
          <cell r="B8148" t="str">
            <v>INTERRUPTOR SIMPLES (2 MÓDULOS) COM INTERRUPTOR PARALELO (1 MÓDULO), 1 0A/250V, SEM SUPORTE E SEM PLACA - FORNECIMENTO E INSTALAÇÃO. AF_12/20 15</v>
          </cell>
          <cell r="C8148" t="str">
            <v>UN</v>
          </cell>
          <cell r="D8148">
            <v>33.01</v>
          </cell>
        </row>
        <row r="8149">
          <cell r="A8149">
            <v>91965</v>
          </cell>
          <cell r="B8149" t="str">
            <v>INTERRUPTOR SIMPLES (2 MÓDULOS) COM INTERRUPTOR PARALELO (1 MÓDULO), 1 0A/250V, INCLUINDO SUPORTE E PLACA - FORNECIMENTO E INSTALAÇÃO. AF_12/ 2015</v>
          </cell>
          <cell r="C8149" t="str">
            <v>UN</v>
          </cell>
          <cell r="D8149">
            <v>37.71</v>
          </cell>
        </row>
        <row r="8150">
          <cell r="A8150">
            <v>91966</v>
          </cell>
          <cell r="B8150" t="str">
            <v>INTERRUPTOR SIMPLES (3 MÓDULOS), 10A/250V, SEM SUPORTE E SEM PLACA - F ORNECIMENTO E INSTALAÇÃO. AF_12/2015</v>
          </cell>
          <cell r="C8150" t="str">
            <v>UN</v>
          </cell>
          <cell r="D8150">
            <v>29.24</v>
          </cell>
        </row>
        <row r="8151">
          <cell r="A8151">
            <v>91967</v>
          </cell>
          <cell r="B8151" t="str">
            <v>INTERRUPTOR SIMPLES (3 MÓDULOS), 10A/250V, INCLUINDO SUPORTE E PLACA - FORNECIMENTO E INSTALAÇÃO. AF_12/2015</v>
          </cell>
          <cell r="C8151" t="str">
            <v>UN</v>
          </cell>
          <cell r="D8151">
            <v>33.93</v>
          </cell>
        </row>
        <row r="8152">
          <cell r="A8152">
            <v>91968</v>
          </cell>
          <cell r="B8152" t="str">
            <v>INTERRUPTOR PARALELO (3 MÓDULOS), 10A/250V, SEM SUPORTE E SEM PLACA - FORNECIMENTO E INSTALAÇÃO. AF_12/2015</v>
          </cell>
          <cell r="C8152" t="str">
            <v>UN</v>
          </cell>
          <cell r="D8152">
            <v>40.590000000000003</v>
          </cell>
        </row>
        <row r="8153">
          <cell r="A8153">
            <v>91969</v>
          </cell>
          <cell r="B8153" t="str">
            <v>INTERRUPTOR PARALELO (3 MÓDULOS), 10A/250V, INCLUINDO SUPORTE E PLACA - FORNECIMENTO E INSTALAÇÃO. AF_12/2015</v>
          </cell>
          <cell r="C8153" t="str">
            <v>UN</v>
          </cell>
          <cell r="D8153">
            <v>45.29</v>
          </cell>
        </row>
        <row r="8154">
          <cell r="A8154">
            <v>91970</v>
          </cell>
          <cell r="B8154" t="str">
            <v>INTERRUPTOR SIMPLES (3 MÓDULOS) COM INTERRUPTOR PARALELO (1 MÓDULO), 1 0A/250V, SEM SUPORTE E SEM PLACA - FORNECIMENTO E INSTALAÇÃO. AF_12/20 15</v>
          </cell>
          <cell r="C8154" t="str">
            <v>UN</v>
          </cell>
          <cell r="D8154">
            <v>42.35</v>
          </cell>
        </row>
        <row r="8155">
          <cell r="A8155">
            <v>91971</v>
          </cell>
          <cell r="B8155" t="str">
            <v>INTERRUPTOR SIMPLES (3 MÓDULOS) COM INTERRUPTOR PARALELO (1 MÓDULO), 1 0A/250V, INCLUINDO SUPORTE E PLACA - FORNECIMENTO E INSTALAÇÃO. AF_12/ 2015</v>
          </cell>
          <cell r="C8155" t="str">
            <v>UN</v>
          </cell>
          <cell r="D8155">
            <v>49.67</v>
          </cell>
        </row>
        <row r="8156">
          <cell r="A8156">
            <v>91972</v>
          </cell>
          <cell r="B8156" t="str">
            <v>INTERRUPTOR SIMPLES (2 MÓDULOS) COM INTERRUPTOR PARALELO (2 MÓDULOS), 10A/250V, SEM SUPORTE E SEM PLACA - FORNECIMENTO E INSTALAÇÃO. AF_12/2 015</v>
          </cell>
          <cell r="C8156" t="str">
            <v>UN</v>
          </cell>
          <cell r="D8156">
            <v>46.16</v>
          </cell>
        </row>
        <row r="8157">
          <cell r="A8157">
            <v>91973</v>
          </cell>
          <cell r="B8157" t="str">
            <v>INTERRUPTOR SIMPLES (2 MÓDULOS) COM INTERRUPTOR PARALELO (2 MÓDULOS), 10A/250V, INCLUINDO SUPORTE E PLACA - FORNECIMENTO E INSTALAÇÃO. AF_12 /2015</v>
          </cell>
          <cell r="C8157" t="str">
            <v>UN</v>
          </cell>
          <cell r="D8157">
            <v>53.48</v>
          </cell>
        </row>
        <row r="8158">
          <cell r="A8158">
            <v>91974</v>
          </cell>
          <cell r="B8158" t="str">
            <v>INTERRUPTOR SIMPLES (4 MÓDULOS), 10A/250V, SEM SUPORTE E SEM PLACA - F ORNECIMENTO E INSTALAÇÃO. AF_12/2015</v>
          </cell>
          <cell r="C8158" t="str">
            <v>UN</v>
          </cell>
          <cell r="D8158">
            <v>38.54</v>
          </cell>
        </row>
        <row r="8159">
          <cell r="A8159">
            <v>91975</v>
          </cell>
          <cell r="B8159" t="str">
            <v>INTERRUPTOR SIMPLES (4 MÓDULOS), 10A/250V, INCLUINDO SUPORTE E PLACA - FORNECIMENTO E INSTALAÇÃO. AF_12/2015</v>
          </cell>
          <cell r="C8159" t="str">
            <v>UN</v>
          </cell>
          <cell r="D8159">
            <v>45.87</v>
          </cell>
        </row>
        <row r="8160">
          <cell r="A8160">
            <v>91976</v>
          </cell>
          <cell r="B8160" t="str">
            <v>INTERRUPTOR SIMPLES (6 MÓDULOS), 10A/250V, SEM SUPORTE E SEM PLACA - F ORNECIMENTO E INSTALAÇÃO. AF_12/2015</v>
          </cell>
          <cell r="C8160" t="str">
            <v>UN</v>
          </cell>
          <cell r="D8160">
            <v>56.83</v>
          </cell>
        </row>
        <row r="8161">
          <cell r="A8161">
            <v>91977</v>
          </cell>
          <cell r="B8161" t="str">
            <v>INTERRUPTOR SIMPLES (6 MÓDULOS), 10A/250V, INCLUINDO SUPORTE E PLACA - FORNECIMENTO E INSTALAÇÃO. AF_12/2015</v>
          </cell>
          <cell r="C8161" t="str">
            <v>UN</v>
          </cell>
          <cell r="D8161">
            <v>64.16</v>
          </cell>
        </row>
        <row r="8162">
          <cell r="A8162">
            <v>91990</v>
          </cell>
          <cell r="B8162" t="str">
            <v>TOMADA ALTA DE EMBUTIR (1 MÓDULO), 2P+T 10 A, SEM SUPORTE E SEM PLACA - FORNECIMENTO E INSTALAÇÃO. AF_12/2015</v>
          </cell>
          <cell r="C8162" t="str">
            <v>UN</v>
          </cell>
          <cell r="D8162">
            <v>20.14</v>
          </cell>
        </row>
        <row r="8163">
          <cell r="A8163">
            <v>91991</v>
          </cell>
          <cell r="B8163" t="str">
            <v>TOMADA ALTA DE EMBUTIR (1 MÓDULO), 2P+T 20 A, SEM SUPORTE E SEM PLACA - FORNECIMENTO E INSTALAÇÃO. AF_12/2015</v>
          </cell>
          <cell r="C8163" t="str">
            <v>UN</v>
          </cell>
          <cell r="D8163">
            <v>21.37</v>
          </cell>
        </row>
        <row r="8164">
          <cell r="A8164">
            <v>91992</v>
          </cell>
          <cell r="B8164" t="str">
            <v>TOMADA ALTA DE EMBUTIR (1 MÓDULO), 2P+T 10 A, INCLUINDO SUPORTE E PLAC A - FORNECIMENTO E INSTALAÇÃO. AF_12/2015</v>
          </cell>
          <cell r="C8164" t="str">
            <v>UN</v>
          </cell>
          <cell r="D8164">
            <v>24.83</v>
          </cell>
        </row>
        <row r="8165">
          <cell r="A8165">
            <v>91993</v>
          </cell>
          <cell r="B8165" t="str">
            <v>TOMADA ALTA DE EMBUTIR (1 MÓDULO), 2P+T 20 A, INCLUINDO SUPORTE E PLAC A - FORNECIMENTO E INSTALAÇÃO. AF_12/2015</v>
          </cell>
          <cell r="C8165" t="str">
            <v>UN</v>
          </cell>
          <cell r="D8165">
            <v>26.07</v>
          </cell>
        </row>
        <row r="8166">
          <cell r="A8166">
            <v>91994</v>
          </cell>
          <cell r="B8166" t="str">
            <v>TOMADA MÉDIA DE EMBUTIR (1 MÓDULO), 2P+T 10 A, SEM SUPORTE E SEM PLACA - FORNECIMENTO E INSTALAÇÃO. AF_12/2015</v>
          </cell>
          <cell r="C8166" t="str">
            <v>UN</v>
          </cell>
          <cell r="D8166">
            <v>14.18</v>
          </cell>
        </row>
        <row r="8167">
          <cell r="A8167">
            <v>91995</v>
          </cell>
          <cell r="B8167" t="str">
            <v>TOMADA MÉDIA DE EMBUTIR (1 MÓDULO), 2P+T 20 A, SEM SUPORTE E SEM PLACA - FORNECIMENTO E INSTALAÇÃO. AF_12/2015</v>
          </cell>
          <cell r="C8167" t="str">
            <v>UN</v>
          </cell>
          <cell r="D8167">
            <v>15.41</v>
          </cell>
        </row>
        <row r="8168">
          <cell r="A8168">
            <v>91996</v>
          </cell>
          <cell r="B8168" t="str">
            <v>TOMADA MÉDIA DE EMBUTIR (1 MÓDULO), 2P+T 10 A, INCLUINDO SUPORTE E PLA CA - FORNECIMENTO E INSTALAÇÃO. AF_12/2015</v>
          </cell>
          <cell r="C8168" t="str">
            <v>UN</v>
          </cell>
          <cell r="D8168">
            <v>18.87</v>
          </cell>
        </row>
        <row r="8169">
          <cell r="A8169">
            <v>91997</v>
          </cell>
          <cell r="B8169" t="str">
            <v>TOMADA MÉDIA DE EMBUTIR (1 MÓDULO), 2P+T 20 A, INCLUINDO SUPORTE E PLA CA - FORNECIMENTO E INSTALAÇÃO. AF_12/2015</v>
          </cell>
          <cell r="C8169" t="str">
            <v>UN</v>
          </cell>
          <cell r="D8169">
            <v>20.11</v>
          </cell>
        </row>
        <row r="8170">
          <cell r="A8170">
            <v>91998</v>
          </cell>
          <cell r="B8170" t="str">
            <v>TOMADA BAIXA DE EMBUTIR (1 MÓDULO), 2P+T 10 A, SEM SUPORTE E SEM PLACA - FORNECIMENTO E INSTALAÇÃO. AF_12/2015</v>
          </cell>
          <cell r="C8170" t="str">
            <v>UN</v>
          </cell>
          <cell r="D8170">
            <v>11.86</v>
          </cell>
        </row>
        <row r="8171">
          <cell r="A8171">
            <v>91999</v>
          </cell>
          <cell r="B8171" t="str">
            <v>TOMADA BAIXA DE EMBUTIR (1 MÓDULO), 2P+T 20 A, SEM SUPORTE E SEM PLACA - FORNECIMENTO E INSTALAÇÃO. AF_12/2015</v>
          </cell>
          <cell r="C8171" t="str">
            <v>UN</v>
          </cell>
          <cell r="D8171">
            <v>13.1</v>
          </cell>
        </row>
        <row r="8172">
          <cell r="A8172">
            <v>92000</v>
          </cell>
          <cell r="B8172" t="str">
            <v>TOMADA BAIXA DE EMBUTIR (1 MÓDULO), 2P+T 10 A, INCLUINDO SUPORTE E PLA CA - FORNECIMENTO E INSTALAÇÃO. AF_12/2015</v>
          </cell>
          <cell r="C8172" t="str">
            <v>UN</v>
          </cell>
          <cell r="D8172">
            <v>16.559999999999999</v>
          </cell>
        </row>
        <row r="8173">
          <cell r="A8173">
            <v>92001</v>
          </cell>
          <cell r="B8173" t="str">
            <v>TOMADA BAIXA DE EMBUTIR (1 MÓDULO), 2P+T 20 A, INCLUINDO SUPORTE E PLA CA - FORNECIMENTO E INSTALAÇÃO. AF_12/2015</v>
          </cell>
          <cell r="C8173" t="str">
            <v>UN</v>
          </cell>
          <cell r="D8173">
            <v>17.79</v>
          </cell>
        </row>
        <row r="8174">
          <cell r="A8174">
            <v>92002</v>
          </cell>
          <cell r="B8174" t="str">
            <v>TOMADA MÉDIA DE EMBUTIR (2 MÓDULOS), 2P+T 10 A, SEM SUPORTE E SEM PLAC A - FORNECIMENTO E INSTALAÇÃO. AF_12/2015</v>
          </cell>
          <cell r="C8174" t="str">
            <v>UN</v>
          </cell>
          <cell r="D8174">
            <v>26.43</v>
          </cell>
        </row>
        <row r="8175">
          <cell r="A8175">
            <v>92003</v>
          </cell>
          <cell r="B8175" t="str">
            <v>TOMADA MÉDIA DE EMBUTIR (2 MÓDULOS), 2P+T 20 A, SEM SUPORTE E SEM PLAC A - FORNECIMENTO E INSTALAÇÃO. AF_12/2015</v>
          </cell>
          <cell r="C8175" t="str">
            <v>UN</v>
          </cell>
          <cell r="D8175">
            <v>28.9</v>
          </cell>
        </row>
        <row r="8176">
          <cell r="A8176">
            <v>92004</v>
          </cell>
          <cell r="B8176" t="str">
            <v>TOMADA MÉDIA DE EMBUTIR (2 MÓDULOS), 2P+T 10 A, INCLUINDO SUPORTE E PL ACA - FORNECIMENTO E INSTALAÇÃO. AF_12/2015</v>
          </cell>
          <cell r="C8176" t="str">
            <v>UN</v>
          </cell>
          <cell r="D8176">
            <v>31.12</v>
          </cell>
        </row>
        <row r="8177">
          <cell r="A8177">
            <v>92005</v>
          </cell>
          <cell r="B8177" t="str">
            <v>TOMADA MÉDIA DE EMBUTIR (2 MÓDULOS), 2P+T 20 A, INCLUINDO SUPORTE E PL ACA - FORNECIMENTO E INSTALAÇÃO. AF_12/2015</v>
          </cell>
          <cell r="C8177" t="str">
            <v>UN</v>
          </cell>
          <cell r="D8177">
            <v>33.590000000000003</v>
          </cell>
        </row>
        <row r="8178">
          <cell r="A8178">
            <v>92006</v>
          </cell>
          <cell r="B8178" t="str">
            <v>TOMADA BAIXA DE EMBUTIR (2 MÓDULOS), 2P+T 10 A, SEM SUPORTE E SEM PLAC A - FORNECIMENTO E INSTALAÇÃO. AF_12/2015</v>
          </cell>
          <cell r="C8178" t="str">
            <v>UN</v>
          </cell>
          <cell r="D8178">
            <v>21.8</v>
          </cell>
        </row>
        <row r="8179">
          <cell r="A8179">
            <v>92007</v>
          </cell>
          <cell r="B8179" t="str">
            <v>TOMADA BAIXA DE EMBUTIR (2 MÓDULOS), 2P+T 20 A, SEM SUPORTE E SEM PLAC A - FORNECIMENTO E INSTALAÇÃO. AF_12/2015</v>
          </cell>
          <cell r="C8179" t="str">
            <v>UN</v>
          </cell>
          <cell r="D8179">
            <v>24.27</v>
          </cell>
        </row>
        <row r="8180">
          <cell r="A8180">
            <v>92008</v>
          </cell>
          <cell r="B8180" t="str">
            <v>TOMADA BAIXA DE EMBUTIR (2 MÓDULOS), 2P+T 10 A, INCLUINDO SUPORTE E PL ACA - FORNECIMENTO E INSTALAÇÃO. AF_12/2015</v>
          </cell>
          <cell r="C8180" t="str">
            <v>UN</v>
          </cell>
          <cell r="D8180">
            <v>26.49</v>
          </cell>
        </row>
        <row r="8181">
          <cell r="A8181">
            <v>92009</v>
          </cell>
          <cell r="B8181" t="str">
            <v>TOMADA BAIXA DE EMBUTIR (2 MÓDULOS), 2P+T 20 A, INCLUINDO SUPORTE E PL ACA - FORNECIMENTO E INSTALAÇÃO. AF_12/2015</v>
          </cell>
          <cell r="C8181" t="str">
            <v>UN</v>
          </cell>
          <cell r="D8181">
            <v>28.96</v>
          </cell>
        </row>
        <row r="8182">
          <cell r="A8182">
            <v>92010</v>
          </cell>
          <cell r="B8182" t="str">
            <v>TOMADA MÉDIA DE EMBUTIR (3 MÓDULOS), 2P+T 10 A, SEM SUPORTE E SEM PLAC A - FORNECIMENTO E INSTALAÇÃO. AF_12/2015</v>
          </cell>
          <cell r="C8182" t="str">
            <v>UN</v>
          </cell>
          <cell r="D8182">
            <v>38.68</v>
          </cell>
        </row>
        <row r="8183">
          <cell r="A8183">
            <v>92011</v>
          </cell>
          <cell r="B8183" t="str">
            <v>TOMADA MÉDIA DE EMBUTIR (3 MÓDULOS), 2P+T 20 A, SEM SUPORTE E SEM PLAC A - FORNECIMENTO E INSTALAÇÃO. AF_12/2015</v>
          </cell>
          <cell r="C8183" t="str">
            <v>UN</v>
          </cell>
          <cell r="D8183">
            <v>42.38</v>
          </cell>
        </row>
        <row r="8184">
          <cell r="A8184">
            <v>92012</v>
          </cell>
          <cell r="B8184" t="str">
            <v>TOMADA MÉDIA DE EMBUTIR (3 MÓDULOS), 2P+T 10 A, INCLUINDO SUPORTE E PL ACA - FORNECIMENTO E INSTALAÇÃO. AF_12/2015</v>
          </cell>
          <cell r="C8184" t="str">
            <v>UN</v>
          </cell>
          <cell r="D8184">
            <v>43.37</v>
          </cell>
        </row>
        <row r="8185">
          <cell r="A8185">
            <v>92013</v>
          </cell>
          <cell r="B8185" t="str">
            <v>TOMADA MÉDIA DE EMBUTIR (3 MÓDULOS), 2P+T 20 A, INCLUINDO SUPORTE E PL ACA - FORNECIMENTO E INSTALAÇÃO. AF_12/2015</v>
          </cell>
          <cell r="C8185" t="str">
            <v>UN</v>
          </cell>
          <cell r="D8185">
            <v>47.07</v>
          </cell>
        </row>
        <row r="8186">
          <cell r="A8186">
            <v>92014</v>
          </cell>
          <cell r="B8186" t="str">
            <v>TOMADA BAIXA DE EMBUTIR (3 MÓDULOS), 2P+T 10 A, SEM SUPORTE E SEM PLAC A - FORNECIMENTO E INSTALAÇÃO. AF_12/2015</v>
          </cell>
          <cell r="C8186" t="str">
            <v>UN</v>
          </cell>
          <cell r="D8186">
            <v>31.73</v>
          </cell>
        </row>
        <row r="8187">
          <cell r="A8187">
            <v>92015</v>
          </cell>
          <cell r="B8187" t="str">
            <v>TOMADA BAIXA DE EMBUTIR (3 MÓDULOS), 2P+T 20 A, SEM SUPORTE E SEM PLAC A - FORNECIMENTO E INSTALAÇÃO. AF_12/2015</v>
          </cell>
          <cell r="C8187" t="str">
            <v>UN</v>
          </cell>
          <cell r="D8187">
            <v>35.43</v>
          </cell>
        </row>
        <row r="8188">
          <cell r="A8188">
            <v>92016</v>
          </cell>
          <cell r="B8188" t="str">
            <v>TOMADA BAIXA DE EMBUTIR (3 MÓDULOS), 2P+T 10 A, INCLUINDO SUPORTE E PL ACA - FORNECIMENTO E INSTALAÇÃO. AF_12/2015</v>
          </cell>
          <cell r="C8188" t="str">
            <v>UN</v>
          </cell>
          <cell r="D8188">
            <v>36.43</v>
          </cell>
        </row>
        <row r="8189">
          <cell r="A8189">
            <v>92017</v>
          </cell>
          <cell r="B8189" t="str">
            <v>TOMADA BAIXA DE EMBUTIR (3 MÓDULOS), 2P+T 20 A, INCLUINDO SUPORTE E PL ACA - FORNECIMENTO E INSTALAÇÃO. AF_12/2015</v>
          </cell>
          <cell r="C8189" t="str">
            <v>UN</v>
          </cell>
          <cell r="D8189">
            <v>40.130000000000003</v>
          </cell>
        </row>
        <row r="8190">
          <cell r="A8190">
            <v>92018</v>
          </cell>
          <cell r="B8190" t="str">
            <v>TOMADA BAIXA DE EMBUTIR (4 MÓDULOS), 2P+T 10 A, SEM SUPORTE E SEM PLAC A - FORNECIMENTO E INSTALAÇÃO. AF_12/2015</v>
          </cell>
          <cell r="C8190" t="str">
            <v>UN</v>
          </cell>
          <cell r="D8190">
            <v>41.99</v>
          </cell>
        </row>
        <row r="8191">
          <cell r="A8191">
            <v>92019</v>
          </cell>
          <cell r="B8191" t="str">
            <v>TOMADA BAIXA DE EMBUTIR (4 MÓDULOS), 2P+T 10 A, INCLUINDO SUPORTE E PL ACA - FORNECIMENTO E INSTALAÇÃO. AF_12/2015</v>
          </cell>
          <cell r="C8191" t="str">
            <v>UN</v>
          </cell>
          <cell r="D8191">
            <v>49.31</v>
          </cell>
        </row>
        <row r="8192">
          <cell r="A8192">
            <v>92020</v>
          </cell>
          <cell r="B8192" t="str">
            <v>TOMADA BAIXA DE EMBUTIR (6 MÓDULOS), 2P+T 10 A, SEM SUPORTE E SEM PLAC A - FORNECIMENTO E INSTALAÇÃO. AF_12/2015</v>
          </cell>
          <cell r="C8192" t="str">
            <v>UN</v>
          </cell>
          <cell r="D8192">
            <v>62.01</v>
          </cell>
        </row>
        <row r="8193">
          <cell r="A8193">
            <v>92021</v>
          </cell>
          <cell r="B8193" t="str">
            <v>TOMADA BAIXA DE EMBUTIR (6 MÓDULOS), 2P+T 10 A, INCLUINDO SUPORTE E PL ACA - FORNECIMENTO E INSTALAÇÃO. AF_12/2015</v>
          </cell>
          <cell r="C8193" t="str">
            <v>UN</v>
          </cell>
          <cell r="D8193">
            <v>69.34</v>
          </cell>
        </row>
        <row r="8194">
          <cell r="A8194">
            <v>92022</v>
          </cell>
          <cell r="B8194" t="str">
            <v>INTERRUPTOR SIMPLES (1 MÓDULO) COM 1 TOMADA DE EMBUTIR 2P+T 10 A,  SEM SUPORTE E SEM PLACA - FORNECIMENTO E INSTALAÇÃO. AF_12/2015</v>
          </cell>
          <cell r="C8194" t="str">
            <v>UN</v>
          </cell>
          <cell r="D8194">
            <v>23.26</v>
          </cell>
        </row>
        <row r="8195">
          <cell r="A8195">
            <v>92023</v>
          </cell>
          <cell r="B8195" t="str">
            <v>INTERRUPTOR SIMPLES (1 MÓDULO) COM 1 TOMADA DE EMBUTIR 2P+T 10 A,  INC LUINDO SUPORTE E PLACA - FORNECIMENTO E INSTALAÇÃO. AF_12/2015</v>
          </cell>
          <cell r="C8195" t="str">
            <v>UN</v>
          </cell>
          <cell r="D8195">
            <v>27.96</v>
          </cell>
        </row>
        <row r="8196">
          <cell r="A8196">
            <v>92024</v>
          </cell>
          <cell r="B8196" t="str">
            <v>INTERRUPTOR SIMPLES (1 MÓDULO) COM 2 TOMADAS DE EMBUTIR 2P+T 10 A,  SE M SUPORTE E SEM PLACA - FORNECIMENTO E INSTALAÇÃO. AF_12/2015</v>
          </cell>
          <cell r="C8196" t="str">
            <v>UN</v>
          </cell>
          <cell r="D8196">
            <v>35.54</v>
          </cell>
        </row>
        <row r="8197">
          <cell r="A8197">
            <v>92025</v>
          </cell>
          <cell r="B8197" t="str">
            <v>INTERRUPTOR SIMPLES (1 MÓDULO) COM 2 TOMADAS DE EMBUTIR 2P+T 10 A,  IN CLUINDO SUPORTE E PLACA - FORNECIMENTO E INSTALAÇÃO. AF_12/2015</v>
          </cell>
          <cell r="C8197" t="str">
            <v>UN</v>
          </cell>
          <cell r="D8197">
            <v>40.24</v>
          </cell>
        </row>
        <row r="8198">
          <cell r="A8198">
            <v>92026</v>
          </cell>
          <cell r="B8198" t="str">
            <v>INTERRUPTOR SIMPLES (2 MÓDULOS) COM 1 TOMADA DE EMBUTIR 2P+T 10 A,  SE M SUPORTE E SEM PLACA - FORNECIMENTO E INSTALAÇÃO. AF_12/2015</v>
          </cell>
          <cell r="C8198" t="str">
            <v>UN</v>
          </cell>
          <cell r="D8198">
            <v>32.369999999999997</v>
          </cell>
        </row>
        <row r="8199">
          <cell r="A8199">
            <v>92027</v>
          </cell>
          <cell r="B8199" t="str">
            <v>INTERRUPTOR SIMPLES (2 MÓDULOS) COM 1 TOMADA DE EMBUTIR 2P+T 10 A,  IN CLUINDO SUPORTE E PLACA - FORNECIMENTO E INSTALAÇÃO. AF_12/2015</v>
          </cell>
          <cell r="C8199" t="str">
            <v>UN</v>
          </cell>
          <cell r="D8199">
            <v>37.07</v>
          </cell>
        </row>
        <row r="8200">
          <cell r="A8200">
            <v>92028</v>
          </cell>
          <cell r="B8200" t="str">
            <v>INTERRUPTOR PARALELO (1 MÓDULO) COM 1 TOMADA DE EMBUTIR 2P+T 10 A,  SE M SUPORTE E SEM PLACA - FORNECIMENTO E INSTALAÇÃO. AF_12/2015</v>
          </cell>
          <cell r="C8200" t="str">
            <v>UN</v>
          </cell>
          <cell r="D8200">
            <v>27.07</v>
          </cell>
        </row>
        <row r="8201">
          <cell r="A8201">
            <v>92029</v>
          </cell>
          <cell r="B8201" t="str">
            <v>INTERRUPTOR PARALELO (1 MÓDULO) COM 1 TOMADA DE EMBUTIR 2P+T 10 A,  IN CLUINDO SUPORTE E PLACA - FORNECIMENTO E INSTALAÇÃO. AF_12/2015</v>
          </cell>
          <cell r="C8201" t="str">
            <v>UN</v>
          </cell>
          <cell r="D8201">
            <v>31.76</v>
          </cell>
        </row>
        <row r="8202">
          <cell r="A8202">
            <v>92030</v>
          </cell>
          <cell r="B8202" t="str">
            <v>INTERRUPTOR PARALELO (1 MÓDULO) COM 2 TOMADAS DE EMBUTIR 2P+T 10 A,  S EM SUPORTE E SEM PLACA - FORNECIMENTO E INSTALAÇÃO. AF_12/2015</v>
          </cell>
          <cell r="C8202" t="str">
            <v>UN</v>
          </cell>
          <cell r="D8202">
            <v>39.32</v>
          </cell>
        </row>
        <row r="8203">
          <cell r="A8203">
            <v>92031</v>
          </cell>
          <cell r="B8203" t="str">
            <v>INTERRUPTOR PARALELO (1 MÓDULO) COM 2 TOMADAS DE EMBUTIR 2P+T 10 A,  I NCLUINDO SUPORTE E PLACA - FORNECIMENTO E INSTALAÇÃO. AF_12/2015</v>
          </cell>
          <cell r="C8203" t="str">
            <v>UN</v>
          </cell>
          <cell r="D8203">
            <v>44.01</v>
          </cell>
        </row>
        <row r="8204">
          <cell r="A8204">
            <v>92032</v>
          </cell>
          <cell r="B8204" t="str">
            <v>INTERRUPTOR PARALELO (2 MÓDULOS) COM 1 TOMADA DE EMBUTIR 2P+T 10 A,  S EM SUPORTE E SEM PLACA - FORNECIMENTO E INSTALAÇÃO. AF_12/2015</v>
          </cell>
          <cell r="C8204" t="str">
            <v>UN</v>
          </cell>
          <cell r="D8204">
            <v>39.96</v>
          </cell>
        </row>
        <row r="8205">
          <cell r="A8205">
            <v>92033</v>
          </cell>
          <cell r="B8205" t="str">
            <v>INTERRUPTOR PARALELO (2 MÓDULOS) COM 1 TOMADA DE EMBUTIR 2P+T 10 A,  I NCLUINDO SUPORTE E PLACA - FORNECIMENTO E INSTALAÇÃO. AF_12/2015</v>
          </cell>
          <cell r="C8205" t="str">
            <v>UN</v>
          </cell>
          <cell r="D8205">
            <v>44.65</v>
          </cell>
        </row>
        <row r="8206">
          <cell r="A8206">
            <v>92034</v>
          </cell>
          <cell r="B8206" t="str">
            <v>INTERRUPTOR SIMPLES (1 MÓDULO), INTERRUPTOR PARALELO (1 MÓDULO) E 1 TO MADA DE EMBUTIR 2P+T 10 A,  SEM SUPORTE E SEM PLACA - FORNECIMENTO E I NSTALAÇÃO. AF_12/2015</v>
          </cell>
          <cell r="C8206" t="str">
            <v>UN</v>
          </cell>
          <cell r="D8206">
            <v>36.18</v>
          </cell>
        </row>
        <row r="8207">
          <cell r="A8207">
            <v>92035</v>
          </cell>
          <cell r="B8207" t="str">
            <v>INTERRUPTOR SIMPLES (1 MÓDULO), INTERRUPTOR PARALELO (1 MÓDULO) E 1 TO MADA DE EMBUTIR 2P+T 10 A,  INCLUINDO SUPORTE E PLACA - FORNECIMENTO E INSTALAÇÃO. AF_12/2015</v>
          </cell>
          <cell r="C8207" t="str">
            <v>UN</v>
          </cell>
          <cell r="D8207">
            <v>40.880000000000003</v>
          </cell>
        </row>
        <row r="8208">
          <cell r="A8208">
            <v>92040</v>
          </cell>
          <cell r="B8208" t="str">
            <v>DISTRIBUIDOR DE AGREGADOS REBOCAVEL, CAPACIDADE 1,9 M³, LARGURA DE TRA BALHO 3,66 M - DEPRECIAÇÃO. AF_11/2015</v>
          </cell>
          <cell r="C8208" t="str">
            <v>H</v>
          </cell>
          <cell r="D8208">
            <v>2.9</v>
          </cell>
        </row>
        <row r="8209">
          <cell r="A8209">
            <v>92041</v>
          </cell>
          <cell r="B8209" t="str">
            <v>DISTRIBUIDOR DE AGREGADOS REBOCAVEL, CAPACIDADE 1,9 M³, LARGURA DE TRA BALHO 3,66 M - JUROS. AF_11/2015</v>
          </cell>
          <cell r="C8209" t="str">
            <v>H</v>
          </cell>
          <cell r="D8209">
            <v>1.06</v>
          </cell>
        </row>
        <row r="8210">
          <cell r="A8210">
            <v>92042</v>
          </cell>
          <cell r="B8210" t="str">
            <v>DISTRIBUIDOR DE AGREGADOS REBOCAVEL, CAPACIDADE 1,9 M³, LARGURA DE TRA BALHO 3,66 M - MANUTENÇÃO. AF_11/2015</v>
          </cell>
          <cell r="C8210" t="str">
            <v>H</v>
          </cell>
          <cell r="D8210">
            <v>2.0099999999999998</v>
          </cell>
        </row>
        <row r="8211">
          <cell r="A8211">
            <v>92043</v>
          </cell>
          <cell r="B8211" t="str">
            <v>DISTRIBUIDOR DE AGREGADOS REBOCAVEL, CAPACIDADE 1,9 M³, LARGURA DE TRA BALHO 3,66 M - CHP DIURNO. AF_11/2015</v>
          </cell>
          <cell r="C8211" t="str">
            <v>CHP</v>
          </cell>
          <cell r="D8211">
            <v>5.98</v>
          </cell>
        </row>
        <row r="8212">
          <cell r="A8212">
            <v>92044</v>
          </cell>
          <cell r="B8212" t="str">
            <v>DISTRIBUIDOR DE AGREGADOS REBOCAVEL, CAPACIDADE 1,9 M³, LARGURA DE TRA BALHO 3,66 M - CHI DIURNO. AF_11/2015</v>
          </cell>
          <cell r="C8212" t="str">
            <v>CHI</v>
          </cell>
          <cell r="D8212">
            <v>3.96</v>
          </cell>
        </row>
        <row r="8213">
          <cell r="A8213">
            <v>92101</v>
          </cell>
          <cell r="B8213" t="str">
            <v>CAMINHÃO PARA EQUIPAMENTO DE LIMPEZA A SUCÇÃO COM CAMINHÃO TRUCADO DE PESO BRUTO TOTAL 23000 KG, CARGA ÚTIL MÁXIMA 15935 KG, DISTÂNCIA ENTRE EIXOS 4,80 M, POTÊNCIA 230 CV, INCLUSIVE LIMPADORA A SUCÇÃO, TANQUE 1</v>
          </cell>
          <cell r="C8213" t="str">
            <v>H</v>
          </cell>
          <cell r="D8213">
            <v>15.14</v>
          </cell>
        </row>
        <row r="8214">
          <cell r="A8214">
            <v>92102</v>
          </cell>
          <cell r="B8214" t="str">
            <v>CAMINHÃO PARA EQUIPAMENTO DE LIMPEZA A SUCÇÃO COM CAMINHÃO TRUCADO DE PESO BRUTO TOTAL 23000 KG, CARGA ÚTIL MÁXIMA 15935 KG, DISTÂNCIA ENTRE EIXOS 4,80 M, POTÊNCIA 230 CV, INCLUSIVE LIMPADORA A SUCÇÃO, TANQUE 1</v>
          </cell>
          <cell r="C8214" t="str">
            <v>H</v>
          </cell>
          <cell r="D8214">
            <v>7.39</v>
          </cell>
        </row>
        <row r="8215">
          <cell r="A8215">
            <v>92103</v>
          </cell>
          <cell r="B8215" t="str">
            <v>CAMINHÃO PARA EQUIPAMENTO DE LIMPEZA A SUCÇÃO COM CAMINHÃO TRUCADO DE PESO BRUTO TOTAL 23000 KG, CARGA ÚTIL MÁXIMA 15935 KG, DISTÂNCIA ENTRE EIXOS 4,80 M, POTÊNCIA 230 CV, INCLUSIVE LIMPADORA A SUCÇÃO, TANQUE 1</v>
          </cell>
          <cell r="C8215" t="str">
            <v>H</v>
          </cell>
          <cell r="D8215">
            <v>1.53</v>
          </cell>
        </row>
        <row r="8216">
          <cell r="A8216">
            <v>92104</v>
          </cell>
          <cell r="B8216" t="str">
            <v>CAMINHÃO PARA EQUIPAMENTO DE LIMPEZA A SUCÇÃO COM CAMINHÃO TRUCADO DE PESO BRUTO TOTAL 23000 KG, CARGA ÚTIL MÁXIMA 15935 KG, DISTÂNCIA ENTRE EIXOS 4,80 M, POTÊNCIA 230 CV, INCLUSIVE LIMPADORA A SUCÇÃO, TANQUE 1</v>
          </cell>
          <cell r="C8216" t="str">
            <v>H</v>
          </cell>
          <cell r="D8216">
            <v>21.31</v>
          </cell>
        </row>
        <row r="8217">
          <cell r="A8217">
            <v>92105</v>
          </cell>
          <cell r="B8217" t="str">
            <v>CAMINHÃO PARA EQUIPAMENTO DE LIMPEZA A SUCÇÃO COM CAMINHÃO TRUCADO DE PESO BRUTO TOTAL 23000 KG, CARGA ÚTIL MÁXIMA 15935 KG, DISTÂNCIA ENTRE EIXOS 4,80 M, POTÊNCIA 230 CV, INCLUSIVE LIMPADORA A SUCÇÃO, TANQUE 1</v>
          </cell>
          <cell r="C8217" t="str">
            <v>H</v>
          </cell>
          <cell r="D8217">
            <v>86.83</v>
          </cell>
        </row>
        <row r="8218">
          <cell r="A8218">
            <v>92106</v>
          </cell>
          <cell r="B8218" t="str">
            <v>CAMINHÃO PARA EQUIPAMENTO DE LIMPEZA A SUCÇÃO, COM CAMINHÃO TRUCADO DE PESO BRUTO TOTAL 23000 KG, CARGA ÚTIL MÁXIMA 15935 KG, DISTÂNCIA ENTR E EIXOS 4,80 M, POTÊNCIA 230 CV, INCLUSIVE LIMPADORA A SUCÇÃO, TANQUE</v>
          </cell>
          <cell r="C8218" t="str">
            <v>CHP</v>
          </cell>
          <cell r="D8218">
            <v>145.82</v>
          </cell>
        </row>
        <row r="8219">
          <cell r="A8219">
            <v>92107</v>
          </cell>
          <cell r="B8219" t="str">
            <v>CAMINHÃO PARA EQUIPAMENTO DE LIMPEZA A SUCÇÃO COM CAMINHÃO TRUCADO DE PESO BRUTO TOTAL 23000 KG, CARGA ÚTIL MÁXIMA 15935 KG, DISTÂNCIA ENTRE EIXOS 4,80 M, POTÊNCIA 230 CV, INCLUSIVE LIMPADORA A SUCÇÃO, TANQUE 1</v>
          </cell>
          <cell r="C8219" t="str">
            <v>CHI</v>
          </cell>
          <cell r="D8219">
            <v>37.67</v>
          </cell>
        </row>
        <row r="8220">
          <cell r="A8220">
            <v>92108</v>
          </cell>
          <cell r="B8220" t="str">
            <v>PENEIRA ROTATIVA COM MOTOR ELÉTRICO TRIFÁSICO DE 2 CV, CILINDRO DE 1 M X 0,60 M, COM FUROS DE 3,17 MM - DEPRECIAÇÃO. AF_11/2015</v>
          </cell>
          <cell r="C8220" t="str">
            <v>H</v>
          </cell>
          <cell r="D8220">
            <v>0.84</v>
          </cell>
        </row>
        <row r="8221">
          <cell r="A8221">
            <v>92109</v>
          </cell>
          <cell r="B8221" t="str">
            <v>PENEIRA ROTATIVA COM MOTOR ELÉTRICO TRIFÁSICO DE 2 CV, CILINDRO DE 1 M X 0,60 M, COM FUROS DE 3,17 MM - JUROS. AF_11/2015</v>
          </cell>
          <cell r="C8221" t="str">
            <v>H</v>
          </cell>
          <cell r="D8221">
            <v>0.26</v>
          </cell>
        </row>
        <row r="8222">
          <cell r="A8222">
            <v>92110</v>
          </cell>
          <cell r="B8222" t="str">
            <v>PENEIRA ROTATIVA COM MOTOR ELÉTRICO TRIFÁSICO DE 2 CV, CILINDRO DE 1 M X 0,60 M, COM FUROS DE 3,17 MM - MANUTENÇÃO. AF_11/2015</v>
          </cell>
          <cell r="C8222" t="str">
            <v>H</v>
          </cell>
          <cell r="D8222">
            <v>0.88</v>
          </cell>
        </row>
        <row r="8223">
          <cell r="A8223">
            <v>92111</v>
          </cell>
          <cell r="B8223" t="str">
            <v>PENEIRA ROTATIVA COM MOTOR ELÉTRICO TRIFÁSICO DE 2 CV, CILINDRO DE 1 M X 0,60 M, COM FUROS DE 3,17 MM - MATERIAIS NA OPERAÇÃO. AF_11/2015</v>
          </cell>
          <cell r="C8223" t="str">
            <v>H</v>
          </cell>
          <cell r="D8223">
            <v>0.46</v>
          </cell>
        </row>
        <row r="8224">
          <cell r="A8224">
            <v>92112</v>
          </cell>
          <cell r="B8224" t="str">
            <v>PENEIRA ROTATIVA COM MOTOR ELÉTRICO TRIFÁSICO DE 2 CV, CILINDRO DE 1 M X 0,60 M, COM FUROS DE 3,17 MM - CHP DIURNO. AF_11/2015</v>
          </cell>
          <cell r="C8224" t="str">
            <v>CHP</v>
          </cell>
          <cell r="D8224">
            <v>2.46</v>
          </cell>
        </row>
        <row r="8225">
          <cell r="A8225">
            <v>92113</v>
          </cell>
          <cell r="B8225" t="str">
            <v>PENEIRA ROTATIVA COM MOTOR ELÉTRICO TRIFÁSICO DE 2 CV, CILINDRO DE 1 M X 0,60 M, COM FUROS DE 3,17 MM - CHI DIURNO. AF_11/2015</v>
          </cell>
          <cell r="C8225" t="str">
            <v>CHI</v>
          </cell>
          <cell r="D8225">
            <v>1.1000000000000001</v>
          </cell>
        </row>
        <row r="8226">
          <cell r="A8226">
            <v>92114</v>
          </cell>
          <cell r="B8226" t="str">
            <v>DOSADOR DE AREIA, CAPACIDADE DE 26 LITROS - DEPRECIAÇÃO. AF_11/2015</v>
          </cell>
          <cell r="C8226" t="str">
            <v>H</v>
          </cell>
          <cell r="D8226">
            <v>0.85</v>
          </cell>
        </row>
        <row r="8227">
          <cell r="A8227">
            <v>92115</v>
          </cell>
          <cell r="B8227" t="str">
            <v>DOSADOR DE AREIA, CAPACIDADE DE 26 LITROS - JUROS. AF_11/2015</v>
          </cell>
          <cell r="C8227" t="str">
            <v>H</v>
          </cell>
          <cell r="D8227">
            <v>0.05</v>
          </cell>
        </row>
        <row r="8228">
          <cell r="A8228">
            <v>92116</v>
          </cell>
          <cell r="B8228" t="str">
            <v>DOSADOR DE AREIA, CAPACIDADE DE 26 LITROS - MANUTENÇÃO. AF_11/2015</v>
          </cell>
          <cell r="C8228" t="str">
            <v>H</v>
          </cell>
          <cell r="D8228">
            <v>0.56000000000000005</v>
          </cell>
        </row>
        <row r="8229">
          <cell r="A8229">
            <v>92118</v>
          </cell>
          <cell r="B8229" t="str">
            <v>DOSADOR DE AREIA, CAPACIDADE DE 26 LITROS - CHP DIURNO. AF_11/2015</v>
          </cell>
          <cell r="C8229" t="str">
            <v>CHP</v>
          </cell>
          <cell r="D8229">
            <v>1.47</v>
          </cell>
        </row>
        <row r="8230">
          <cell r="A8230">
            <v>92119</v>
          </cell>
          <cell r="B8230" t="str">
            <v>DOSADOR DE AREIA, CAPACIDADE DE 26 LITROS - CHI DIURNO. AF_11/2015</v>
          </cell>
          <cell r="C8230" t="str">
            <v>CHI</v>
          </cell>
          <cell r="D8230">
            <v>0.91</v>
          </cell>
        </row>
        <row r="8231">
          <cell r="A8231">
            <v>92121</v>
          </cell>
          <cell r="B8231" t="str">
            <v>PENEIRAMENTO DE AREIA COM PENEIRA ELÉTRICA. AF_11/2015</v>
          </cell>
          <cell r="C8231" t="str">
            <v>M3</v>
          </cell>
          <cell r="D8231">
            <v>20.37</v>
          </cell>
        </row>
        <row r="8232">
          <cell r="A8232">
            <v>92122</v>
          </cell>
          <cell r="B8232" t="str">
            <v>PENEIRAMENTO DE AREIA COM PENEIRA MANUAL. AF_11/2015</v>
          </cell>
          <cell r="C8232" t="str">
            <v>M3</v>
          </cell>
          <cell r="D8232">
            <v>33.31</v>
          </cell>
        </row>
        <row r="8233">
          <cell r="A8233">
            <v>92123</v>
          </cell>
          <cell r="B8233" t="str">
            <v>ENSACAMENTO DE AREIA. AF_11/2015</v>
          </cell>
          <cell r="C8233" t="str">
            <v>M3</v>
          </cell>
          <cell r="D8233">
            <v>30.87</v>
          </cell>
        </row>
        <row r="8234">
          <cell r="A8234">
            <v>92133</v>
          </cell>
          <cell r="B8234" t="str">
            <v>CAMINHONETE COM MOTOR A DIESEL, POTÊNCIA 180 CV, CABINE DUPLA, 4X4 - D EPRECIAÇÃO. AF_11/2015</v>
          </cell>
          <cell r="C8234" t="str">
            <v>H</v>
          </cell>
          <cell r="D8234">
            <v>6.6</v>
          </cell>
        </row>
        <row r="8235">
          <cell r="A8235">
            <v>92134</v>
          </cell>
          <cell r="B8235" t="str">
            <v>CAMINHONETE COM MOTOR A DIESEL, POTÊNCIA 180 CV, CABINE DUPLA, 4X4 - J UROS. AF_11/2015</v>
          </cell>
          <cell r="C8235" t="str">
            <v>H</v>
          </cell>
          <cell r="D8235">
            <v>1.58</v>
          </cell>
        </row>
        <row r="8236">
          <cell r="A8236">
            <v>92135</v>
          </cell>
          <cell r="B8236" t="str">
            <v>CAMINHONETE COM MOTOR A DIESEL, POTÊNCIA 180 CV, CABINE DUPLA, 4X4 - I MPOSTOS E SEGUROS. AF_11/2015</v>
          </cell>
          <cell r="C8236" t="str">
            <v>H</v>
          </cell>
          <cell r="D8236">
            <v>0.33</v>
          </cell>
        </row>
        <row r="8237">
          <cell r="A8237">
            <v>92136</v>
          </cell>
          <cell r="B8237" t="str">
            <v>CAMINHONETE COM MOTOR A DIESEL, POTÊNCIA 180 CV, CABINE DUPLA, 4X4 - M ANUTENÇÃO. AF_11/2015</v>
          </cell>
          <cell r="C8237" t="str">
            <v>H</v>
          </cell>
          <cell r="D8237">
            <v>8.8000000000000007</v>
          </cell>
        </row>
        <row r="8238">
          <cell r="A8238">
            <v>92137</v>
          </cell>
          <cell r="B8238" t="str">
            <v>CAMINHONETE COM MOTOR A DIESEL, POTÊNCIA 180 CV, CABINE DUPLA, 4X4 - M ATERIAIS NA OPERAÇÃO. AF_11/2015</v>
          </cell>
          <cell r="C8238" t="str">
            <v>H</v>
          </cell>
          <cell r="D8238">
            <v>67.95</v>
          </cell>
        </row>
        <row r="8239">
          <cell r="A8239">
            <v>92138</v>
          </cell>
          <cell r="B8239" t="str">
            <v>CAMINHONETE COM MOTOR A DIESEL, POTÊNCIA 180 CV, CABINE DUPLA, 4X4 - C HP DIURNO. AF_11/2015</v>
          </cell>
          <cell r="C8239" t="str">
            <v>CHP</v>
          </cell>
          <cell r="D8239">
            <v>98.07</v>
          </cell>
        </row>
        <row r="8240">
          <cell r="A8240">
            <v>92139</v>
          </cell>
          <cell r="B8240" t="str">
            <v>CAMINHONETE COM MOTOR A DIESEL, POTÊNCIA 180 CV, CABINE DUPLA, 4X4 - C HI DIURNO. AF_11/2015</v>
          </cell>
          <cell r="C8240" t="str">
            <v>CHI</v>
          </cell>
          <cell r="D8240">
            <v>21.31</v>
          </cell>
        </row>
        <row r="8241">
          <cell r="A8241">
            <v>92140</v>
          </cell>
          <cell r="B8241" t="str">
            <v>CAMINHONETE CABINE SIMPLES COM MOTOR 1.6 FLEX, CÂMBIO MANUAL, POTÊNCIA 101/104 CV, 2 PORTAS - DEPRECIAÇÃO. AF_11/2015</v>
          </cell>
          <cell r="C8241" t="str">
            <v>H</v>
          </cell>
          <cell r="D8241">
            <v>2.52</v>
          </cell>
        </row>
        <row r="8242">
          <cell r="A8242">
            <v>92141</v>
          </cell>
          <cell r="B8242" t="str">
            <v>CAMINHONETE CABINE SIMPLES COM MOTOR 1.6 FLEX, CÂMBIO MANUAL, POTÊNCIA 101/104 CV, 2 PORTAS - JUROS. AF_11/2015</v>
          </cell>
          <cell r="C8242" t="str">
            <v>H</v>
          </cell>
          <cell r="D8242">
            <v>0.6</v>
          </cell>
        </row>
        <row r="8243">
          <cell r="A8243">
            <v>92142</v>
          </cell>
          <cell r="B8243" t="str">
            <v>CAMINHONETE CABINE SIMPLES COM MOTOR 1.6 FLEX, CÂMBIO MANUAL, POTÊNCIA 101/104 CV, 2 PORTAS - IMPOSTOS E SEGUROS. AF_11/2015</v>
          </cell>
          <cell r="C8243" t="str">
            <v>H</v>
          </cell>
          <cell r="D8243">
            <v>0.12</v>
          </cell>
        </row>
        <row r="8244">
          <cell r="A8244">
            <v>92143</v>
          </cell>
          <cell r="B8244" t="str">
            <v>CAMINHONETE CABINE SIMPLES COM MOTOR 1.6 FLEX, CÂMBIO MANUAL, POTÊNCIA 101/104 CV, 2 PORTAS - MANUTENÇÃO. AF_11/2015</v>
          </cell>
          <cell r="C8244" t="str">
            <v>H</v>
          </cell>
          <cell r="D8244">
            <v>3.37</v>
          </cell>
        </row>
        <row r="8245">
          <cell r="A8245">
            <v>92144</v>
          </cell>
          <cell r="B8245" t="str">
            <v>CAMINHONETE CABINE SIMPLES COM MOTOR 1.6 FLEX, CÂMBIO MANUAL, POTÊNCIA 101/104 CV, 2 PORTAS - MATERIAIS NA OPERAÇÃO. AF_11/2015</v>
          </cell>
          <cell r="C8245" t="str">
            <v>H</v>
          </cell>
          <cell r="D8245">
            <v>56.2</v>
          </cell>
        </row>
        <row r="8246">
          <cell r="A8246">
            <v>92145</v>
          </cell>
          <cell r="B8246" t="str">
            <v>CAMINHONETE CABINE SIMPLES COM MOTOR 1.6 FLEX, CÂMBIO MANUAL, POTÊNCIA 101/104 CV, 2 PORTAS - CHP DIURNO. AF_11/2015</v>
          </cell>
          <cell r="C8246" t="str">
            <v>CHP</v>
          </cell>
          <cell r="D8246">
            <v>75.64</v>
          </cell>
        </row>
        <row r="8247">
          <cell r="A8247">
            <v>92146</v>
          </cell>
          <cell r="B8247" t="str">
            <v>CAMINHONETE CABINE SIMPLES COM MOTOR 1.6 FLEX, CÂMBIO MANUAL, POTÊNCIA 101/104 CV, 2 PORTAS - CHI DIURNO. AF_11/2015</v>
          </cell>
          <cell r="C8247" t="str">
            <v>CHI</v>
          </cell>
          <cell r="D8247">
            <v>16.059999999999999</v>
          </cell>
        </row>
        <row r="8248">
          <cell r="A8248">
            <v>92210</v>
          </cell>
          <cell r="B8248" t="str">
            <v>TUBO DE CONCRETO PARA REDES COLETORAS DE ÁGUAS PLUVIAIS, DIÂMETRO DE 4 00 MM, JUNTA RÍGIDA, INSTALADO EM LOCAL COM BAIXO NÍVEL DE INTERFERÊNC IAS - FORNECIMENTO E ASSENTAMENTO. AF_12/2015</v>
          </cell>
          <cell r="C8248" t="str">
            <v>M</v>
          </cell>
          <cell r="D8248">
            <v>106.4</v>
          </cell>
        </row>
        <row r="8249">
          <cell r="A8249">
            <v>92211</v>
          </cell>
          <cell r="B8249" t="str">
            <v>TUBO DE CONCRETO PARA REDES COLETORAS DE ÁGUAS PLUVIAIS, DIÂMETRO DE 5 00 MM, JUNTA RÍGIDA, INSTALADO EM LOCAL COM BAIXO NÍVEL DE INTERFERÊNC IAS - FORNECIMENTO E ASSENTAMENTO. AF_12/2015</v>
          </cell>
          <cell r="C8249" t="str">
            <v>M</v>
          </cell>
          <cell r="D8249">
            <v>136.79</v>
          </cell>
        </row>
        <row r="8250">
          <cell r="A8250">
            <v>92212</v>
          </cell>
          <cell r="B8250" t="str">
            <v>TUBO DE CONCRETO PARA REDES COLETORAS DE ÁGUAS PLUVIAIS, DIÂMETRO DE 6 00 MM, JUNTA RÍGIDA, INSTALADO EM LOCAL COM BAIXO NÍVEL DE INTERFERÊNC IAS - FORNECIMENTO E ASSENTAMENTO. AF_12/2015</v>
          </cell>
          <cell r="C8250" t="str">
            <v>M</v>
          </cell>
          <cell r="D8250">
            <v>175.18</v>
          </cell>
        </row>
        <row r="8251">
          <cell r="A8251">
            <v>92213</v>
          </cell>
          <cell r="B8251" t="str">
            <v>TUBO DE CONCRETO PARA REDES COLETORAS DE ÁGUAS PLUVIAIS, DIÂMETRO DE 7 00 MM, JUNTA RÍGIDA, INSTALADO EM LOCAL COM BAIXO NÍVEL DE INTERFERÊNC IAS - FORNECIMENTO E ASSENTAMENTO. AF_12/2015</v>
          </cell>
          <cell r="C8251" t="str">
            <v>M</v>
          </cell>
          <cell r="D8251">
            <v>244.19</v>
          </cell>
        </row>
        <row r="8252">
          <cell r="A8252">
            <v>92214</v>
          </cell>
          <cell r="B8252" t="str">
            <v>TUBO DE CONCRETO PARA REDES COLETORAS DE ÁGUAS PLUVIAIS, DIÂMETRO DE 8 00 MM, JUNTA RÍGIDA, INSTALADO EM LOCAL COM BAIXO NÍVEL DE INTERFERÊNC IAS - FORNECIMENTO E ASSENTAMENTO. AF_12/2015</v>
          </cell>
          <cell r="C8252" t="str">
            <v>M</v>
          </cell>
          <cell r="D8252">
            <v>265.86</v>
          </cell>
        </row>
        <row r="8253">
          <cell r="A8253">
            <v>92215</v>
          </cell>
          <cell r="B8253" t="str">
            <v>TUBO DE CONCRETO PARA REDES COLETORAS DE ÁGUAS PLUVIAIS, DIÂMETRO DE 9 00 MM, JUNTA RÍGIDA, INSTALADO EM LOCAL COM BAIXO NÍVEL DE INTERFERÊNC IAS - FORNECIMENTO E ASSENTAMENTO. AF_12/2015</v>
          </cell>
          <cell r="C8253" t="str">
            <v>M</v>
          </cell>
          <cell r="D8253">
            <v>321.86</v>
          </cell>
        </row>
        <row r="8254">
          <cell r="A8254">
            <v>92216</v>
          </cell>
          <cell r="B8254" t="str">
            <v>TUBO DE CONCRETO PARA REDES COLETORAS DE ÁGUAS PLUVIAIS, DIÂMETRO DE 1 000 MM, JUNTA RÍGIDA, INSTALADO EM LOCAL COM BAIXO NÍVEL DE INTERFERÊN CIAS - FORNECIMENTO E ASSENTAMENTO. AF_12/2015</v>
          </cell>
          <cell r="C8254" t="str">
            <v>M</v>
          </cell>
          <cell r="D8254">
            <v>360.26</v>
          </cell>
        </row>
        <row r="8255">
          <cell r="A8255">
            <v>92219</v>
          </cell>
          <cell r="B8255" t="str">
            <v>TUBO DE CONCRETO PARA REDES COLETORAS DE ÁGUAS PLUVIAIS, DIÂMETRO DE 4 00 MM, JUNTA RÍGIDA, INSTALADO EM LOCAL COM ALTO NÍVEL DE INTERFERÊNCI AS - FORNECIMENTO E ASSENTAMENTO. AF_12/2015</v>
          </cell>
          <cell r="C8255" t="str">
            <v>M</v>
          </cell>
          <cell r="D8255">
            <v>113.26</v>
          </cell>
        </row>
        <row r="8256">
          <cell r="A8256">
            <v>92220</v>
          </cell>
          <cell r="B8256" t="str">
            <v>TUBO DE CONCRETO PARA REDES COLETORAS DE ÁGUAS PLUVIAIS, DIÂMETRO DE 5 00 MM, JUNTA RÍGIDA, INSTALADO EM LOCAL COM ALTO NÍVEL DE INTERFERÊNCI AS - FORNECIMENTO E ASSENTAMENTO. AF_12/2015</v>
          </cell>
          <cell r="C8256" t="str">
            <v>M</v>
          </cell>
          <cell r="D8256">
            <v>145.28</v>
          </cell>
        </row>
        <row r="8257">
          <cell r="A8257">
            <v>92221</v>
          </cell>
          <cell r="B8257" t="str">
            <v>TUBO DE CONCRETO PARA REDES COLETORAS DE ÁGUAS PLUVIAIS, DIÂMETRO DE 6 00 MM, JUNTA RÍGIDA, INSTALADO EM LOCAL COM ALTO NÍVEL DE INTERFERÊNCI AS - FORNECIMENTO E ASSENTAMENTO. AF_12/2015</v>
          </cell>
          <cell r="C8257" t="str">
            <v>M</v>
          </cell>
          <cell r="D8257">
            <v>185.15</v>
          </cell>
        </row>
        <row r="8258">
          <cell r="A8258">
            <v>92222</v>
          </cell>
          <cell r="B8258" t="str">
            <v>TUBO DE CONCRETO PARA REDES COLETORAS DE ÁGUAS PLUVIAIS, DIÂMETRO DE 7 00 MM, JUNTA RÍGIDA, INSTALADO EM LOCAL COM ALTO NÍVEL DE INTERFERÊNCI AS - FORNECIMENTO E ASSENTAMENTO. AF_12/2015</v>
          </cell>
          <cell r="C8258" t="str">
            <v>M</v>
          </cell>
          <cell r="D8258">
            <v>255.77</v>
          </cell>
        </row>
        <row r="8259">
          <cell r="A8259">
            <v>92223</v>
          </cell>
          <cell r="B8259" t="str">
            <v>TUBO DE CONCRETO PARA REDES COLETORAS DE ÁGUAS PLUVIAIS, DIÂMETRO DE 8 00 MM, JUNTA RÍGIDA, INSTALADO EM LOCAL COM ALTO NÍVEL DE INTERFERÊNCI AS - FORNECIMENTO E ASSENTAMENTO. AF_12/2015</v>
          </cell>
          <cell r="C8259" t="str">
            <v>M</v>
          </cell>
          <cell r="D8259">
            <v>278.82</v>
          </cell>
        </row>
        <row r="8260">
          <cell r="A8260">
            <v>92224</v>
          </cell>
          <cell r="B8260" t="str">
            <v>TUBO DE CONCRETO PARA REDES COLETORAS DE ÁGUAS PLUVIAIS, DIÂMETRO DE 9 00 MM, JUNTA RÍGIDA, INSTALADO EM LOCAL COM ALTO NÍVEL DE INTERFERÊNCI AS - FORNECIMENTO E ASSENTAMENTO. AF_12/2015</v>
          </cell>
          <cell r="C8260" t="str">
            <v>M</v>
          </cell>
          <cell r="D8260">
            <v>336.24</v>
          </cell>
        </row>
        <row r="8261">
          <cell r="A8261">
            <v>92226</v>
          </cell>
          <cell r="B8261" t="str">
            <v>TUBO DE CONCRETO PARA REDES COLETORAS DE ÁGUAS PLUVIAIS, DIÂMETRO DE 1 000 MM, JUNTA RÍGIDA, INSTALADO EM LOCAL COM ALTO NÍVEL DE INTERFERÊNC IAS - FORNECIMENTO E ASSENTAMENTO. AF_12/2015</v>
          </cell>
          <cell r="C8261" t="str">
            <v>M</v>
          </cell>
          <cell r="D8261">
            <v>376.34</v>
          </cell>
        </row>
        <row r="8262">
          <cell r="A8262">
            <v>92235</v>
          </cell>
          <cell r="B8262" t="str">
            <v>FECHAMENTO DE CONSTRUÇÃO TEMPORÁRIA EM CHAPA DE MADEIRA COMPENSADA E=1 0MM, COM REAPROVEITAMENTO DE 2X.</v>
          </cell>
          <cell r="C8262" t="str">
            <v>M2</v>
          </cell>
          <cell r="D8262">
            <v>49.17</v>
          </cell>
        </row>
        <row r="8263">
          <cell r="A8263">
            <v>92237</v>
          </cell>
          <cell r="B8263" t="str">
            <v>CAMINHÃO DE TRANSPORTE DE MATERIAL ASFÁLTICO 20.000 L, COM CAVALO MECÂ NICO DE CAPACIDADE MÁXIMA DE TRAÇÃO COMBINADO DE 45.000 KG, POTÊNCIA 3 30 CV, INCLUSIVE TANQUE DE ASFALTO COM MAÇARICO - DEPRECIAÇÃO. AF_12/2 015</v>
          </cell>
          <cell r="C8263" t="str">
            <v>H</v>
          </cell>
          <cell r="D8263">
            <v>16.72</v>
          </cell>
        </row>
        <row r="8264">
          <cell r="A8264">
            <v>92238</v>
          </cell>
          <cell r="B8264" t="str">
            <v>CAMINHÃO DE TRANSPORTE DE MATERIAL ASFÁLTICO 20.000 L, COM CAVALO MECÂ NICO DE CAPACIDADE MÁXIMA DE TRAÇÃO COMBINADO DE 45.000 KG, POTÊNCIA 3 30 CV, INCLUSIVE TANQUE DE ASFALTO COM MAÇARICO - JUROS. AF_12/2015</v>
          </cell>
          <cell r="C8264" t="str">
            <v>H</v>
          </cell>
          <cell r="D8264">
            <v>8.15</v>
          </cell>
        </row>
        <row r="8265">
          <cell r="A8265">
            <v>92239</v>
          </cell>
          <cell r="B8265" t="str">
            <v>CAMINHÃO DE TRANSPORTE DE MATERIAL ASFÁLTICO 20.000 L, COM CAVALO MECÂ NICO DE CAPACIDADE MÁXIMA DE TRAÇÃO COMBINADO DE 45.000 KG, POTÊNCIA 3 30 CV, INCLUSIVE TANQUE DE ASFALTO COM MAÇARICO - IMPOSTOS E SEGUROS. AF_12/2015</v>
          </cell>
          <cell r="C8265" t="str">
            <v>H</v>
          </cell>
          <cell r="D8265">
            <v>1.69</v>
          </cell>
        </row>
        <row r="8266">
          <cell r="A8266">
            <v>92240</v>
          </cell>
          <cell r="B8266" t="str">
            <v>CAMINHÃO DE TRANSPORTE DE MATERIAL ASFÁLTICO 20.000 L, COM CAVALO MECÂ NICO DE CAPACIDADE MÁXIMA DE TRAÇÃO COMBINADO DE 45.000 KG, POTÊNCIA 3 30 CV, INCLUSIVE TANQUE DE ASFALTO COM MAÇARICO - MANUTENÇÃO. AF_12/20 15</v>
          </cell>
          <cell r="C8266" t="str">
            <v>H</v>
          </cell>
          <cell r="D8266">
            <v>23.53</v>
          </cell>
        </row>
        <row r="8267">
          <cell r="A8267">
            <v>92241</v>
          </cell>
          <cell r="B8267" t="str">
            <v>CAMINHÃO DE TRANSPORTE DE MATERIAL ASFÁLTICO 20.000 L, COM CAVALO MECÂ NICO DE CAPACIDADE MÁXIMA DE TRAÇÃO COMBINADO DE 45.000 KG, POTÊNCIA 3 30 CV, INCLUSIVE TANQUE DE ASFALTO COM MAÇARICO - MATERIAIS NA OPERAÇÃ O. AF_12/2015</v>
          </cell>
          <cell r="C8267" t="str">
            <v>H</v>
          </cell>
          <cell r="D8267">
            <v>124.59</v>
          </cell>
        </row>
        <row r="8268">
          <cell r="A8268">
            <v>92242</v>
          </cell>
          <cell r="B8268" t="str">
            <v>CAMINHÃO DE TRANSPORTE DE MATERIAL ASFÁLTICO 20.000 L, COM CAVALO MECÂ NICO DE CAPACIDADE MÁXIMA DE TRAÇÃO COMBINADO DE 45.000 KG, POTÊNCIA 3 30 CV, INCLUSIVE TANQUE DE ASFALTO COM MAÇARICO - CHP DIURNO. AF_12/20 15</v>
          </cell>
          <cell r="C8268" t="str">
            <v>CHP</v>
          </cell>
          <cell r="D8268">
            <v>188.29</v>
          </cell>
        </row>
        <row r="8269">
          <cell r="A8269">
            <v>92243</v>
          </cell>
          <cell r="B8269" t="str">
            <v>CAMINHÃO DE TRANSPORTE DE MATERIAL ASFÁLTICO 20.000 L, COM CAVALO MECÂ NICO DE CAPACIDADE MÁXIMA DE TRAÇÃO COMBINADO DE 45.000 KG, POTÊNCIA 3 30 CV, INCLUSIVE TANQUE DE ASFALTO COM MAÇARICO - CHI DIURNO. AF_12/20 15</v>
          </cell>
          <cell r="C8269" t="str">
            <v>CHI</v>
          </cell>
          <cell r="D8269">
            <v>40.17</v>
          </cell>
        </row>
        <row r="8270">
          <cell r="A8270">
            <v>92255</v>
          </cell>
          <cell r="B8270" t="str">
            <v>INSTALAÇÃO DE TESOURA (INTEIRA OU MEIA), EM AÇO, PARA VÃOS MAIORES OU IGUAIS A 3,0 M E MENORES QUE 6,0 M, INCLUSO IÇAMENTO. AF_12/2015</v>
          </cell>
          <cell r="C8270" t="str">
            <v>UN</v>
          </cell>
          <cell r="D8270">
            <v>100.32</v>
          </cell>
        </row>
        <row r="8271">
          <cell r="A8271">
            <v>92256</v>
          </cell>
          <cell r="B8271" t="str">
            <v>INSTALAÇÃO DE TESOURA (INTEIRA OU MEIA), EM AÇO, PARA VÃOS MAIORES OU IGUAIS A 6,0 M E MENORES QUE 8,0 M, INCLUSO IÇAMENTO. AF_12/2015</v>
          </cell>
          <cell r="C8271" t="str">
            <v>UN</v>
          </cell>
          <cell r="D8271">
            <v>121.83</v>
          </cell>
        </row>
        <row r="8272">
          <cell r="A8272">
            <v>92257</v>
          </cell>
          <cell r="B8272" t="str">
            <v>INSTALAÇÃO DE TESOURA (INTEIRA OU MEIA), EM AÇO, PARA VÃOS MAIORES OU IGUAIS A 8,0 M E MENORES QUE 10,0 M, INCLUSO IÇAMENTO. AF_12/2015</v>
          </cell>
          <cell r="C8272" t="str">
            <v>UN</v>
          </cell>
          <cell r="D8272">
            <v>143.24</v>
          </cell>
        </row>
        <row r="8273">
          <cell r="A8273">
            <v>92258</v>
          </cell>
          <cell r="B8273" t="str">
            <v>INSTALAÇÃO DE TESOURA (INTEIRA OU MEIA), EM AÇO, PARA VÃOS MAIORES OU IGUAIS A 10,0 M E MENORES QUE 12,0 M, INCLUSO IÇAMENTO. AF_12/2015</v>
          </cell>
          <cell r="C8273" t="str">
            <v>UN</v>
          </cell>
          <cell r="D8273">
            <v>177.67</v>
          </cell>
        </row>
        <row r="8274">
          <cell r="A8274">
            <v>92259</v>
          </cell>
          <cell r="B8274" t="str">
            <v>INSTALAÇÃO DE TESOURA (INTEIRA OU MEIA), BIAPOIADA, EM MADEIRA NÃO APA RELHADA, PARA VÃOS MAIORES OU IGUAIS A 3,0 M E MENORES QUE 6,0 M, INCL USO IÇAMENTO. AF_12/2015</v>
          </cell>
          <cell r="C8274" t="str">
            <v>UN</v>
          </cell>
          <cell r="D8274">
            <v>211.88</v>
          </cell>
        </row>
        <row r="8275">
          <cell r="A8275">
            <v>92260</v>
          </cell>
          <cell r="B8275" t="str">
            <v>INSTALAÇÃO DE TESOURA (INTEIRA OU MEIA), BIAPOIADA, EM MADEIRA NÃO APA RELHADA, PARA VÃOS MAIORES OU IGUAIS A 6,0 M E MENORES QUE 8,0 M, INCL USO IÇAMENTO. AF_12/2015</v>
          </cell>
          <cell r="C8275" t="str">
            <v>UN</v>
          </cell>
          <cell r="D8275">
            <v>252.31</v>
          </cell>
        </row>
        <row r="8276">
          <cell r="A8276">
            <v>92261</v>
          </cell>
          <cell r="B8276" t="str">
            <v>INSTALAÇÃO DE TESOURA (INTEIRA OU MEIA), BIAPOIADA, EM MADEIRA NÃO APA RELHADA, PARA VÃOS MAIORES OU IGUAIS A 8,0 M E MENORES QUE 10,0 M, INC LUSO IÇAMENTO. AF_12/2015</v>
          </cell>
          <cell r="C8276" t="str">
            <v>UN</v>
          </cell>
          <cell r="D8276">
            <v>291.5</v>
          </cell>
        </row>
        <row r="8277">
          <cell r="A8277">
            <v>92262</v>
          </cell>
          <cell r="B8277" t="str">
            <v>INSTALAÇÃO DE TESOURA (INTEIRA OU MEIA), BIAPOIADA, EM MADEIRA NÃO APA RELHADA, PARA VÃOS MAIORES OU IGUAIS A 10,0 M E MENORES QUE 12,0 M, IN CLUSO IÇAMENTO. AF_12/2015</v>
          </cell>
          <cell r="C8277" t="str">
            <v>UN</v>
          </cell>
          <cell r="D8277">
            <v>354.61</v>
          </cell>
        </row>
        <row r="8278">
          <cell r="A8278">
            <v>92263</v>
          </cell>
          <cell r="B8278" t="str">
            <v>FABRICAÇÃO DE FÔRMA PARA PILARES E ESTRUTURAS SIMILARES, EM CHAPA DE M ADEIRA COMPENSADA RESINADA, E = 17 MM. AF_12/2015</v>
          </cell>
          <cell r="C8278" t="str">
            <v>M2</v>
          </cell>
          <cell r="D8278">
            <v>87.73</v>
          </cell>
        </row>
        <row r="8279">
          <cell r="A8279">
            <v>92264</v>
          </cell>
          <cell r="B8279" t="str">
            <v>FABRICAÇÃO DE FÔRMA PARA PILARES E ESTRUTURAS SIMILARES, EM CHAPA DE M ADEIRA COMPENSADA PLASTIFICADA, E = 18 MM. AF_12/2015</v>
          </cell>
          <cell r="C8279" t="str">
            <v>M2</v>
          </cell>
          <cell r="D8279">
            <v>100.51</v>
          </cell>
        </row>
        <row r="8280">
          <cell r="A8280">
            <v>92265</v>
          </cell>
          <cell r="B8280" t="str">
            <v>FABRICAÇÃO DE FÔRMA PARA VIGAS, EM CHAPA DE MADEIRA COMPENSADA RESINAD A, E = 17 MM. AF_12/2015</v>
          </cell>
          <cell r="C8280" t="str">
            <v>M2</v>
          </cell>
          <cell r="D8280">
            <v>67.349999999999994</v>
          </cell>
        </row>
        <row r="8281">
          <cell r="A8281">
            <v>92266</v>
          </cell>
          <cell r="B8281" t="str">
            <v>FABRICAÇÃO DE FÔRMA PARA VIGAS, EM CHAPA DE MADEIRA COMPENSADA PLASTIF ICADA, E = 18 MM. AF_12/2015</v>
          </cell>
          <cell r="C8281" t="str">
            <v>M2</v>
          </cell>
          <cell r="D8281">
            <v>78.73</v>
          </cell>
        </row>
        <row r="8282">
          <cell r="A8282">
            <v>92267</v>
          </cell>
          <cell r="B8282" t="str">
            <v>FABRICAÇÃO DE FÔRMA PARA LAJES, EM CHAPA DE MADEIRA COMPENSADA RESINAD A, E = 17 MM. AF_12/2015</v>
          </cell>
          <cell r="C8282" t="str">
            <v>M2</v>
          </cell>
          <cell r="D8282">
            <v>27.68</v>
          </cell>
        </row>
        <row r="8283">
          <cell r="A8283">
            <v>92268</v>
          </cell>
          <cell r="B8283" t="str">
            <v>FABRICAÇÃO DE FÔRMA PARA LAJES, EM CHAPA DE MADEIRA COMPENSADA PLASTIF ICADA, E = 18 MM. AF_12/2015</v>
          </cell>
          <cell r="C8283" t="str">
            <v>M2</v>
          </cell>
          <cell r="D8283">
            <v>37.729999999999997</v>
          </cell>
        </row>
        <row r="8284">
          <cell r="A8284">
            <v>92269</v>
          </cell>
          <cell r="B8284" t="str">
            <v>FABRICAÇÃO DE FÔRMA PARA PILARES E ESTRUTURAS SIMILARES, EM MADEIRA SE RRADA, E=25 MM. AF_12/2015</v>
          </cell>
          <cell r="C8284" t="str">
            <v>M2</v>
          </cell>
          <cell r="D8284">
            <v>49.57</v>
          </cell>
        </row>
        <row r="8285">
          <cell r="A8285">
            <v>92270</v>
          </cell>
          <cell r="B8285" t="str">
            <v>FABRICAÇÃO DE FÔRMA PARA VIGAS, COM MADEIRA SERRADA, E = 25 MM. AF_12/ 2015</v>
          </cell>
          <cell r="C8285" t="str">
            <v>M2</v>
          </cell>
          <cell r="D8285">
            <v>38.43</v>
          </cell>
        </row>
        <row r="8286">
          <cell r="A8286">
            <v>92271</v>
          </cell>
          <cell r="B8286" t="str">
            <v>FABRICAÇÃO DE FÔRMA PARA LAJES, EM MADEIRA SERRADA, E=25 MM. AF_12/201 5</v>
          </cell>
          <cell r="C8286" t="str">
            <v>M2</v>
          </cell>
          <cell r="D8286">
            <v>23.25</v>
          </cell>
        </row>
        <row r="8287">
          <cell r="A8287">
            <v>92272</v>
          </cell>
          <cell r="B8287" t="str">
            <v>FABRICAÇÃO DE ESCORAS DE VIGA DO TIPO GARFO, EM MADEIRA. AF_12/2015</v>
          </cell>
          <cell r="C8287" t="str">
            <v>M</v>
          </cell>
          <cell r="D8287">
            <v>18.399999999999999</v>
          </cell>
        </row>
        <row r="8288">
          <cell r="A8288">
            <v>92273</v>
          </cell>
          <cell r="B8288" t="str">
            <v>FABRICAÇÃO DE ESCORAS DO TIPO PONTALETE, EM MADEIRA. AF_12/2015</v>
          </cell>
          <cell r="C8288" t="str">
            <v>M</v>
          </cell>
          <cell r="D8288">
            <v>8.01</v>
          </cell>
        </row>
        <row r="8289">
          <cell r="A8289">
            <v>92275</v>
          </cell>
          <cell r="B8289" t="str">
            <v>TUBO EM COBRE RÍGIDO, DN 22 CLASSE E, SEM ISOLAMENTO, INSTALADO EM PRU MADA - FORNECIMENTO E INSTALAÇÃO. AF_12/2015</v>
          </cell>
          <cell r="C8289" t="str">
            <v>M</v>
          </cell>
          <cell r="D8289">
            <v>24.31</v>
          </cell>
        </row>
        <row r="8290">
          <cell r="A8290">
            <v>92276</v>
          </cell>
          <cell r="B8290" t="str">
            <v>TUBO EM COBRE RÍGIDO, DN 28 CLASSE E, SEM ISOLAMENTO, INSTALADO EM PRU MADA - FORNECIMENTO E INSTALAÇÃO. AF_12/2015</v>
          </cell>
          <cell r="C8290" t="str">
            <v>M</v>
          </cell>
          <cell r="D8290">
            <v>30.73</v>
          </cell>
        </row>
        <row r="8291">
          <cell r="A8291">
            <v>92277</v>
          </cell>
          <cell r="B8291" t="str">
            <v>TUBO EM COBRE RÍGIDO, DN 35 CLASSE E, SEM ISOLAMENTO, INSTALADO EM PRU MADA - FORNECIMENTO E INSTALAÇÃO. AF_12/2015</v>
          </cell>
          <cell r="C8291" t="str">
            <v>M</v>
          </cell>
          <cell r="D8291">
            <v>44.15</v>
          </cell>
        </row>
        <row r="8292">
          <cell r="A8292">
            <v>92278</v>
          </cell>
          <cell r="B8292" t="str">
            <v>TUBO EM COBRE RÍGIDO, DN 42 CLASSE E, SEM ISOLAMENTO, INSTALADO EM PRU MADA - FORNECIMENTO E INSTALAÇÃO. AF_12/2015</v>
          </cell>
          <cell r="C8292" t="str">
            <v>M</v>
          </cell>
          <cell r="D8292">
            <v>59.2</v>
          </cell>
        </row>
        <row r="8293">
          <cell r="A8293">
            <v>92279</v>
          </cell>
          <cell r="B8293" t="str">
            <v>TUBO EM COBRE RÍGIDO, DN 54 CLASSE E, SEM ISOLAMENTO, INSTALADO EM PRU MADA - FORNECIMENTO E INSTALAÇÃO. AF_12/2015</v>
          </cell>
          <cell r="C8293" t="str">
            <v>M</v>
          </cell>
          <cell r="D8293">
            <v>85.34</v>
          </cell>
        </row>
        <row r="8294">
          <cell r="A8294">
            <v>92280</v>
          </cell>
          <cell r="B8294" t="str">
            <v>TUBO EM COBRE RÍGIDO, DN 66 CLASSE E, SEM ISOLAMENTO, INSTALADO EM PRU MADA - FORNECIMENTO E INSTALAÇÃO. AF_12/2015</v>
          </cell>
          <cell r="C8294" t="str">
            <v>M</v>
          </cell>
          <cell r="D8294">
            <v>119.55</v>
          </cell>
        </row>
        <row r="8295">
          <cell r="A8295">
            <v>92287</v>
          </cell>
          <cell r="B8295" t="str">
            <v>COTOVELO DE COBRE, 90 GRAUS, SEM ANEL DE SOLDA, DN 22 MM, INSTALADO EM PRUMADA - FORNECIMENTO E INSTALAÇÃO. AF_12/2015_P</v>
          </cell>
          <cell r="C8295" t="str">
            <v>UN</v>
          </cell>
          <cell r="D8295">
            <v>9.0299999999999994</v>
          </cell>
        </row>
        <row r="8296">
          <cell r="A8296">
            <v>92288</v>
          </cell>
          <cell r="B8296" t="str">
            <v>COTOVELO DE COBRE, 90 GRAUS, SEM ANEL DE SOLDA, DN 28 MM, INSTALADO EM PRUMADA - FORNECIMENTO E INSTALAÇÃO. AF_12/2015_P</v>
          </cell>
          <cell r="C8296" t="str">
            <v>UN</v>
          </cell>
          <cell r="D8296">
            <v>13.4</v>
          </cell>
        </row>
        <row r="8297">
          <cell r="A8297">
            <v>92289</v>
          </cell>
          <cell r="B8297" t="str">
            <v>COTOVELO DE COBRE, 90 GRAUS, SEM ANEL DE SOLDA, DN 35 MM, INSTALADO EM PRUMADA - FORNECIMENTO E INSTALAÇÃO. AF_12/2015_P</v>
          </cell>
          <cell r="C8297" t="str">
            <v>UN</v>
          </cell>
          <cell r="D8297">
            <v>22.49</v>
          </cell>
        </row>
        <row r="8298">
          <cell r="A8298">
            <v>92290</v>
          </cell>
          <cell r="B8298" t="str">
            <v>COTOVELO DE COBRE, 90 GRAUS, SEM ANEL DE SOLDA, DN 42 MM, INSTALADO EM PRUMADA - FORNECIMENTO E INSTALAÇÃO. AF_12/2015_P</v>
          </cell>
          <cell r="C8298" t="str">
            <v>UN</v>
          </cell>
          <cell r="D8298">
            <v>32.85</v>
          </cell>
        </row>
        <row r="8299">
          <cell r="A8299">
            <v>92291</v>
          </cell>
          <cell r="B8299" t="str">
            <v>COTOVELO DE COBRE, 90 GRAUS, SEM ANEL DE SOLDA, DN 54 MM, INSTALADO EM PRUMADA - FORNECIMENTO E INSTALAÇÃO. AF_12/2015_P</v>
          </cell>
          <cell r="C8299" t="str">
            <v>UN</v>
          </cell>
          <cell r="D8299">
            <v>49.67</v>
          </cell>
        </row>
        <row r="8300">
          <cell r="A8300">
            <v>92292</v>
          </cell>
          <cell r="B8300" t="str">
            <v>COTOVELO DE COBRE, 90 GRAUS, SEM ANEL DE SOLDA, DN 66 MM, INSTALADO EM PRUMADA - FORNECIMENTO E INSTALAÇÃO. AF_12/2015_P</v>
          </cell>
          <cell r="C8300" t="str">
            <v>UN</v>
          </cell>
          <cell r="D8300">
            <v>151.94</v>
          </cell>
        </row>
        <row r="8301">
          <cell r="A8301">
            <v>92293</v>
          </cell>
          <cell r="B8301" t="str">
            <v>LUVA DE COBRE, SEM ANEL DE SOLDA, DN 22 MM, INSTALADO EM PRUMADA - FOR NECIMENTO E INSTALAÇÃO. AF_12/2015_P</v>
          </cell>
          <cell r="C8301" t="str">
            <v>UN</v>
          </cell>
          <cell r="D8301">
            <v>5.2</v>
          </cell>
        </row>
        <row r="8302">
          <cell r="A8302">
            <v>92294</v>
          </cell>
          <cell r="B8302" t="str">
            <v>LUVA DE COBRE, SEM ANEL DE SOLDA, DN 28 MM, INSTALADO EM PRUMADA - FOR NECIMENTO E INSTALAÇÃO. AF_12/2015_P</v>
          </cell>
          <cell r="C8302" t="str">
            <v>UN</v>
          </cell>
          <cell r="D8302">
            <v>8.1300000000000008</v>
          </cell>
        </row>
        <row r="8303">
          <cell r="A8303">
            <v>92295</v>
          </cell>
          <cell r="B8303" t="str">
            <v>LUVA DE COBRE, SEM ANEL DE SOLDA, DN 35 MM, INSTALADO EM PRUMADA - FOR NECIMENTO E INSTALAÇÃO. AF_12/2015_P</v>
          </cell>
          <cell r="C8303" t="str">
            <v>UN</v>
          </cell>
          <cell r="D8303">
            <v>14.45</v>
          </cell>
        </row>
        <row r="8304">
          <cell r="A8304">
            <v>92296</v>
          </cell>
          <cell r="B8304" t="str">
            <v>LUVA DE COBRE, SEM ANEL DE SOLDA, DN 42 MM, INSTALADO EM PRUMADA - FOR NECIMENTO E INSTALAÇÃO. AF_12/2015_P</v>
          </cell>
          <cell r="C8304" t="str">
            <v>UN</v>
          </cell>
          <cell r="D8304">
            <v>18.420000000000002</v>
          </cell>
        </row>
        <row r="8305">
          <cell r="A8305">
            <v>92297</v>
          </cell>
          <cell r="B8305" t="str">
            <v>LUVA DE COBRE, SEM ANEL DE SOLDA, DN 54 MM, INSTALADO EM PRUMADA - FOR NECIMENTO E INSTALAÇÃO. AF_12/2015_P</v>
          </cell>
          <cell r="C8305" t="str">
            <v>UN</v>
          </cell>
          <cell r="D8305">
            <v>28.11</v>
          </cell>
        </row>
        <row r="8306">
          <cell r="A8306">
            <v>92298</v>
          </cell>
          <cell r="B8306" t="str">
            <v>LUVA DE COBRE, SEM ANEL DE SOLDA, DN 66 MM, INSTALADO EM PRUMADA - FOR NECIMENTO E INSTALAÇÃO. AF_12/2015_P</v>
          </cell>
          <cell r="C8306" t="str">
            <v>UN</v>
          </cell>
          <cell r="D8306">
            <v>78.12</v>
          </cell>
        </row>
        <row r="8307">
          <cell r="A8307">
            <v>92299</v>
          </cell>
          <cell r="B8307" t="str">
            <v>TE DE COBRE, SEM ANEL DE SOLDA, DN 22 MM, INSTALADO EM PRUMADA - FORNE CIMENTO E INSTALAÇÃO. AF_12/2015_P</v>
          </cell>
          <cell r="C8307" t="str">
            <v>UN</v>
          </cell>
          <cell r="D8307">
            <v>11.89</v>
          </cell>
        </row>
        <row r="8308">
          <cell r="A8308">
            <v>92300</v>
          </cell>
          <cell r="B8308" t="str">
            <v>TE DE COBRE, SEM ANEL DE SOLDA, DN 28 MM, INSTALADO EM PRUMADA - FORNE CIMENTO E INSTALAÇÃO. AF_12/2015_P</v>
          </cell>
          <cell r="C8308" t="str">
            <v>UN</v>
          </cell>
          <cell r="D8308">
            <v>17.07</v>
          </cell>
        </row>
        <row r="8309">
          <cell r="A8309">
            <v>92301</v>
          </cell>
          <cell r="B8309" t="str">
            <v>TE DE COBRE, SEM ANEL DE SOLDA, DN 35 MM, INSTALADO EM PRUMADA - FORNE CIMENTO E INSTALAÇÃO. AF_12/2015_P</v>
          </cell>
          <cell r="C8309" t="str">
            <v>UN</v>
          </cell>
          <cell r="D8309">
            <v>31.72</v>
          </cell>
        </row>
        <row r="8310">
          <cell r="A8310">
            <v>92302</v>
          </cell>
          <cell r="B8310" t="str">
            <v>TE DE COBRE, SEM ANEL DE SOLDA, DN 42 MM, INSTALADO EM PRUMADA - FORNE CIMENTO E INSTALAÇÃO. AF_12/2015_P</v>
          </cell>
          <cell r="C8310" t="str">
            <v>UN</v>
          </cell>
          <cell r="D8310">
            <v>40.619999999999997</v>
          </cell>
        </row>
        <row r="8311">
          <cell r="A8311">
            <v>92303</v>
          </cell>
          <cell r="B8311" t="str">
            <v>TE DE COBRE, SEM ANEL DE SOLDA, DN 54 MM, INSTALADO EM PRUMADA - FORNE CIMENTO E INSTALAÇÃO. AF_12/2015_P</v>
          </cell>
          <cell r="C8311" t="str">
            <v>UN</v>
          </cell>
          <cell r="D8311">
            <v>73.06</v>
          </cell>
        </row>
        <row r="8312">
          <cell r="A8312">
            <v>92304</v>
          </cell>
          <cell r="B8312" t="str">
            <v>TE DE COBRE, SEM ANEL DE SOLDA, DN 66 MM, INSTALADO EM PRUMADA - FORNE CIMENTO E INSTALAÇÃO. AF_12/2015_P</v>
          </cell>
          <cell r="C8312" t="str">
            <v>UN</v>
          </cell>
          <cell r="D8312">
            <v>187.28</v>
          </cell>
        </row>
        <row r="8313">
          <cell r="A8313">
            <v>92305</v>
          </cell>
          <cell r="B8313" t="str">
            <v>TUBO EM COBRE RÍGIDO, DN 15 CLASSE E, SEM ISOLAMENTO, INSTALADO EM RAM AL DE DISTRIBUIÇÃO - FORNECIMENTO E INSTALAÇÃO. AF_12/2015</v>
          </cell>
          <cell r="C8313" t="str">
            <v>M</v>
          </cell>
          <cell r="D8313">
            <v>17.23</v>
          </cell>
        </row>
        <row r="8314">
          <cell r="A8314">
            <v>92306</v>
          </cell>
          <cell r="B8314" t="str">
            <v>TUBO EM COBRE RÍGIDO, DN 22 CLASSE E, SEM ISOLAMENTO, INSTALADO EM RAM AL DE DISTRIBUIÇÃO - FORNECIMENTO E INSTALAÇÃO. AF_12/2015</v>
          </cell>
          <cell r="C8314" t="str">
            <v>M</v>
          </cell>
          <cell r="D8314">
            <v>27.39</v>
          </cell>
        </row>
        <row r="8315">
          <cell r="A8315">
            <v>92307</v>
          </cell>
          <cell r="B8315" t="str">
            <v>TUBO EM COBRE RÍGIDO, DN 28 CLASSE E, SEM ISOLAMENTO, INSTALADO EM RAM AL DE DISTRIBUIÇÃO - FORNECIMENTO E INSTALAÇÃO. AF_12/2015</v>
          </cell>
          <cell r="C8315" t="str">
            <v>M</v>
          </cell>
          <cell r="D8315">
            <v>34.04</v>
          </cell>
        </row>
        <row r="8316">
          <cell r="A8316">
            <v>92311</v>
          </cell>
          <cell r="B8316" t="str">
            <v>COTOVELO DE COBRE, 90 GRAUS, SEM ANEL DE SOLDA, DN 15 MM, INSTALADO EM RAMAL DE DISTRIBUIÇÃO - FORNECIMENTO E INSTALAÇÃO. AF_12/2015_P</v>
          </cell>
          <cell r="C8316" t="str">
            <v>UN</v>
          </cell>
          <cell r="D8316">
            <v>7.76</v>
          </cell>
        </row>
        <row r="8317">
          <cell r="A8317">
            <v>92312</v>
          </cell>
          <cell r="B8317" t="str">
            <v>COTOVELO DE COBRE, 90 GRAUS, SEM ANEL DE SOLDA, DN 22 MM, INSTALADO EM RAMAL DE DISTRIBUIÇÃO - FORNECIMENTO E INSTALAÇÃO. AF_12/2015_P</v>
          </cell>
          <cell r="C8317" t="str">
            <v>UN</v>
          </cell>
          <cell r="D8317">
            <v>11.46</v>
          </cell>
        </row>
        <row r="8318">
          <cell r="A8318">
            <v>92313</v>
          </cell>
          <cell r="B8318" t="str">
            <v>COTOVELO DE COBRE, 90 GRAUS, SEM ANEL DE SOLDA, DN 28 MM, INSTALADO EM RAMAL DE DISTRIBUIÇÃO - FORNECIMENTO E INSTALAÇÃO. AF_12/2015_P</v>
          </cell>
          <cell r="C8318" t="str">
            <v>UN</v>
          </cell>
          <cell r="D8318">
            <v>15.8</v>
          </cell>
        </row>
        <row r="8319">
          <cell r="A8319">
            <v>92314</v>
          </cell>
          <cell r="B8319" t="str">
            <v>LUVA DE COBRE, SEM ANEL DE SOLDA, DN 15 MM, INSTALADO EM RAMAL DE DIST RIBUIÇÃO - FORNECIMENTO E INSTALAÇÃO. AF_12/2015_P</v>
          </cell>
          <cell r="C8319" t="str">
            <v>UN</v>
          </cell>
          <cell r="D8319">
            <v>5.01</v>
          </cell>
        </row>
        <row r="8320">
          <cell r="A8320">
            <v>92315</v>
          </cell>
          <cell r="B8320" t="str">
            <v>LUVA DE COBRE, SEM ANEL DE SOLDA, DN 22 MM, INSTALADO EM RAMAL DE DIST RIBUIÇÃO - FORNECIMENTO E INSTALAÇÃO. AF_12/2015_P</v>
          </cell>
          <cell r="C8320" t="str">
            <v>UN</v>
          </cell>
          <cell r="D8320">
            <v>6.85</v>
          </cell>
        </row>
        <row r="8321">
          <cell r="A8321">
            <v>92316</v>
          </cell>
          <cell r="B8321" t="str">
            <v>LUVA DE COBRE, SEM ANEL DE SOLDA, DN 28 MM, INSTALADO EM RAMAL DE DIST RIBUIÇÃO - FORNECIMENTO E INSTALAÇÃO. AF_12/2015_P</v>
          </cell>
          <cell r="C8321" t="str">
            <v>UN</v>
          </cell>
          <cell r="D8321">
            <v>9.7799999999999994</v>
          </cell>
        </row>
        <row r="8322">
          <cell r="A8322">
            <v>92317</v>
          </cell>
          <cell r="B8322" t="str">
            <v>TE DE COBRE, SEM ANEL DE SOLDA, DN 15 MM, INSTALADO EM RAMAL DE DISTRI BUIÇÃO - FORNECIMENTO E INSTALAÇÃO. AF_12/2015_P</v>
          </cell>
          <cell r="C8322" t="str">
            <v>UN</v>
          </cell>
          <cell r="D8322">
            <v>10.45</v>
          </cell>
        </row>
        <row r="8323">
          <cell r="A8323">
            <v>92318</v>
          </cell>
          <cell r="B8323" t="str">
            <v>TE DE COBRE, SEM ANEL DE SOLDA, DN 22 MM, INSTALADO EM RAMAL DE DISTRI BUIÇÃO - FORNECIMENTO E INSTALAÇÃO. AF_12/2015_P</v>
          </cell>
          <cell r="C8323" t="str">
            <v>UN</v>
          </cell>
          <cell r="D8323">
            <v>15.1</v>
          </cell>
        </row>
        <row r="8324">
          <cell r="A8324">
            <v>92319</v>
          </cell>
          <cell r="B8324" t="str">
            <v>TE DE COBRE, SEM ANEL DE SOLDA, DN 28 MM, INSTALADO EM RAMAL DE DISTRI BUIÇÃO - FORNECIMENTO E INSTALAÇÃO. AF_12/2015_P</v>
          </cell>
          <cell r="C8324" t="str">
            <v>UN</v>
          </cell>
          <cell r="D8324">
            <v>20.309999999999999</v>
          </cell>
        </row>
        <row r="8325">
          <cell r="A8325">
            <v>92320</v>
          </cell>
          <cell r="B8325" t="str">
            <v>TUBO EM COBRE RÍGIDO, DN 15 CLASSE E, SEM ISOLAMENTO, INSTALADO EM RAM AL E SUB-RAMAL - FORNECIMENTO E INSTALAÇÃO. AF_12/2015</v>
          </cell>
          <cell r="C8325" t="str">
            <v>M</v>
          </cell>
          <cell r="D8325">
            <v>24</v>
          </cell>
        </row>
        <row r="8326">
          <cell r="A8326">
            <v>92321</v>
          </cell>
          <cell r="B8326" t="str">
            <v>TUBO EM COBRE RÍGIDO, DN 22 CLASSE E, SEM ISOLAMENTO, INSTALADO EM RAM AL E SUB-RAMAL - FORNECIMENTO E INSTALAÇÃO. AF_12/2015</v>
          </cell>
          <cell r="C8326" t="str">
            <v>M</v>
          </cell>
          <cell r="D8326">
            <v>39.020000000000003</v>
          </cell>
        </row>
        <row r="8327">
          <cell r="A8327">
            <v>92322</v>
          </cell>
          <cell r="B8327" t="str">
            <v>TUBO EM COBRE RÍGIDO, DN 28 CLASSE E, SEM ISOLAMENTO, INSTALADO EM RAM AL E SUB-RAMAL - FORNECIMENTO E INSTALAÇÃO. AF_12/2015</v>
          </cell>
          <cell r="C8327" t="str">
            <v>M</v>
          </cell>
          <cell r="D8327">
            <v>49.9</v>
          </cell>
        </row>
        <row r="8328">
          <cell r="A8328">
            <v>92326</v>
          </cell>
          <cell r="B8328" t="str">
            <v>COTOVELO DE COBRE, 90 GRAUS, SEM ANEL DE SOLDA, DN 15 MM, INSTALADO EM RAMAL E SUB-RAMAL - FORNECIMENTO E INSTALAÇÃO. AF_12/2015_P</v>
          </cell>
          <cell r="C8328" t="str">
            <v>UN</v>
          </cell>
          <cell r="D8328">
            <v>7.94</v>
          </cell>
        </row>
        <row r="8329">
          <cell r="A8329">
            <v>92327</v>
          </cell>
          <cell r="B8329" t="str">
            <v>COTOVELO DE COBRE, 90 GRAUS, SEM ANEL DE SOLDA, DN 22 MM, INSTALADO EM RAMAL E SUB-RAMAL - FORNECIMENTO E INSTALAÇÃO. AF_12/2015_P</v>
          </cell>
          <cell r="C8329" t="str">
            <v>UN</v>
          </cell>
          <cell r="D8329">
            <v>13.69</v>
          </cell>
        </row>
        <row r="8330">
          <cell r="A8330">
            <v>92328</v>
          </cell>
          <cell r="B8330" t="str">
            <v>COTOVELO DE COBRE, 90 GRAUS, SEM ANEL DE SOLDA, DN 28 MM, INSTALADO EM RAMAL E SUB-RAMAL - FORNECIMENTO E INSTALAÇÃO. AF_12/2015_P</v>
          </cell>
          <cell r="C8330" t="str">
            <v>UN</v>
          </cell>
          <cell r="D8330">
            <v>19.760000000000002</v>
          </cell>
        </row>
        <row r="8331">
          <cell r="A8331">
            <v>92329</v>
          </cell>
          <cell r="B8331" t="str">
            <v>LUVA DE COBRE, SEM ANEL DE SOLDA, DN 15 MM, INSTALADO EM RAMAL E SUB-R AMAL - FORNECIMENTO E INSTALAÇÃO. AF_12/2015_P</v>
          </cell>
          <cell r="C8331" t="str">
            <v>UN</v>
          </cell>
          <cell r="D8331">
            <v>5.16</v>
          </cell>
        </row>
        <row r="8332">
          <cell r="A8332">
            <v>92330</v>
          </cell>
          <cell r="B8332" t="str">
            <v>LUVA DE COBRE, SEM ANEL DE SOLDA, DN 22 MM, INSTALADO EM RAMAL E SUB-R AMAL - FORNECIMENTO E INSTALAÇÃO. AF_12/2015_P</v>
          </cell>
          <cell r="C8332" t="str">
            <v>UN</v>
          </cell>
          <cell r="D8332">
            <v>8.31</v>
          </cell>
        </row>
        <row r="8333">
          <cell r="A8333">
            <v>92331</v>
          </cell>
          <cell r="B8333" t="str">
            <v>LUVA DE COBRE, SEM ANEL DE SOLDA, DN 28 MM, INSTALADO EM RAMAL E SUB-R AMAL - FORNECIMENTO E INSTALAÇÃO. AF_12/2015_P</v>
          </cell>
          <cell r="C8333" t="str">
            <v>UN</v>
          </cell>
          <cell r="D8333">
            <v>12.42</v>
          </cell>
        </row>
        <row r="8334">
          <cell r="A8334">
            <v>92332</v>
          </cell>
          <cell r="B8334" t="str">
            <v>TE DE COBRE, SEM ANEL DE SOLDA, DN 15 MM, INSTALADO EM RAMAL E SUB-RAM AL - FORNECIMENTO E INSTALAÇÃO. AF_12/2015_P</v>
          </cell>
          <cell r="C8334" t="str">
            <v>UN</v>
          </cell>
          <cell r="D8334">
            <v>10.69</v>
          </cell>
        </row>
        <row r="8335">
          <cell r="A8335">
            <v>92333</v>
          </cell>
          <cell r="B8335" t="str">
            <v>TE DE COBRE, SEM ANEL DE SOLDA, DN 22 MM, INSTALADO EM RAMAL E SUB-RAM AL - FORNECIMENTO E INSTALAÇÃO. AF_12/2015_P</v>
          </cell>
          <cell r="C8335" t="str">
            <v>UN</v>
          </cell>
          <cell r="D8335">
            <v>18.05</v>
          </cell>
        </row>
        <row r="8336">
          <cell r="A8336">
            <v>92334</v>
          </cell>
          <cell r="B8336" t="str">
            <v>TE DE COBRE, SEM ANEL DE SOLDA, DN 28 MM, INSTALADO EM RAMAL E SUB-RAM AL - FORNECIMENTO E INSTALAÇÃO. AF_12/2015_P</v>
          </cell>
          <cell r="C8336" t="str">
            <v>UN</v>
          </cell>
          <cell r="D8336">
            <v>25.56</v>
          </cell>
        </row>
        <row r="8337">
          <cell r="A8337">
            <v>92335</v>
          </cell>
          <cell r="B8337" t="str">
            <v>TUBO DE AÇO GALVANIZADO COM COSTURA, CLASSE MÉDIA, CONEXÃO RANHURADA, DN 50 (2"), INSTALADO EM PRUMADAS - FORNECIMENTO E INSTALAÇÃO. AF_12/2 015</v>
          </cell>
          <cell r="C8337" t="str">
            <v>M</v>
          </cell>
          <cell r="D8337">
            <v>41.16</v>
          </cell>
        </row>
        <row r="8338">
          <cell r="A8338">
            <v>92336</v>
          </cell>
          <cell r="B8338" t="str">
            <v>TUBO DE AÇO GALVANIZADO COM COSTURA, CLASSE MÉDIA, CONEXÃO RANHURADA, DN 65 (2 1/2"), INSTALADO EM PRUMADAS - FORNECIMENTO E INSTALAÇÃO. AF_ 12/2015</v>
          </cell>
          <cell r="C8338" t="str">
            <v>M</v>
          </cell>
          <cell r="D8338">
            <v>50.36</v>
          </cell>
        </row>
        <row r="8339">
          <cell r="A8339">
            <v>92337</v>
          </cell>
          <cell r="B8339" t="str">
            <v>TUBO DE AÇO GALVANIZADO COM COSTURA, CLASSE MÉDIA, CONEXÃO RANHURADA, DN 80 (3"), INSTALADO EM PRUMADAS - FORNECIMENTO E INSTALAÇÃO. AF_12/2 015</v>
          </cell>
          <cell r="C8339" t="str">
            <v>M</v>
          </cell>
          <cell r="D8339">
            <v>65.67</v>
          </cell>
        </row>
        <row r="8340">
          <cell r="A8340">
            <v>92338</v>
          </cell>
          <cell r="B8340" t="str">
            <v>TUBO DE AÇO PRETO SEM COSTURA, CONEXÃO SOLDADA, DN 50 (2"), INSTALADO EM PRUMADAS - FORNECIMENTO E INSTALAÇÃO. AF_12/2015</v>
          </cell>
          <cell r="C8340" t="str">
            <v>M</v>
          </cell>
          <cell r="D8340">
            <v>60.92</v>
          </cell>
        </row>
        <row r="8341">
          <cell r="A8341">
            <v>92339</v>
          </cell>
          <cell r="B8341" t="str">
            <v>TUBO DE AÇO PRETO SEM COSTURA, CONEXÃO SOLDADA, DN 65 (2 1/2"), INSTAL ADO EM PRUMADAS - FORNECIMENTO E INSTALAÇÃO. AF_12/2015</v>
          </cell>
          <cell r="C8341" t="str">
            <v>M</v>
          </cell>
          <cell r="D8341">
            <v>89.27</v>
          </cell>
        </row>
        <row r="8342">
          <cell r="A8342">
            <v>92340</v>
          </cell>
          <cell r="B8342" t="str">
            <v>TUBO DE AÇO PRETO SEM COSTURA, CONEXÃO SOLDADA, DN 80 (3"), INSTALADO EM PRUMADAS - FORNECIMENTO E INSTALAÇÃO. AF_12/2015</v>
          </cell>
          <cell r="C8342" t="str">
            <v>M</v>
          </cell>
          <cell r="D8342">
            <v>86.91</v>
          </cell>
        </row>
        <row r="8343">
          <cell r="A8343">
            <v>92341</v>
          </cell>
          <cell r="B8343" t="str">
            <v>TUBO DE AÇO GALVANIZADO COM COSTURA, CLASSE MÉDIA, DN 50 (2"), CONEXÃO ROSQUEADA, INSTALADO EM PRUMADAS - FORNECIMENTO E INSTALAÇÃO. AF_12/2 015</v>
          </cell>
          <cell r="C8343" t="str">
            <v>M</v>
          </cell>
          <cell r="D8343">
            <v>47.93</v>
          </cell>
        </row>
        <row r="8344">
          <cell r="A8344">
            <v>92342</v>
          </cell>
          <cell r="B8344" t="str">
            <v>TUBO DE AÇO GALVANIZADO COM COSTURA, CLASSE MÉDIA, DN 65 (2 1/2"), CON EXÃO ROSQUEADA, INSTALADO EM PRUMADAS - FORNECIMENTO E INSTALAÇÃO. AF_ 12/2015</v>
          </cell>
          <cell r="C8344" t="str">
            <v>M</v>
          </cell>
          <cell r="D8344">
            <v>57.16</v>
          </cell>
        </row>
        <row r="8345">
          <cell r="A8345">
            <v>92343</v>
          </cell>
          <cell r="B8345" t="str">
            <v>TUBO DE AÇO GALVANIZADO COM COSTURA, CLASSE MÉDIA, DN 80 (3"), CONEXÃO ROSQUEADA, INSTALADO EM PRUMADAS - FORNECIMENTO E INSTALAÇÃO. AF_12/2 015</v>
          </cell>
          <cell r="C8345" t="str">
            <v>M</v>
          </cell>
          <cell r="D8345">
            <v>72.540000000000006</v>
          </cell>
        </row>
        <row r="8346">
          <cell r="A8346">
            <v>92344</v>
          </cell>
          <cell r="B8346" t="str">
            <v>NIPLE, EM FERRO GALVANIZADO, DN 50 (2"), CONEXÃO ROSQUEADA, INSTALADO EM PRUMADAS - FORNECIMENTO E INSTALAÇÃO. AF_12/2015</v>
          </cell>
          <cell r="C8346" t="str">
            <v>UN</v>
          </cell>
          <cell r="D8346">
            <v>44.91</v>
          </cell>
        </row>
        <row r="8347">
          <cell r="A8347">
            <v>92345</v>
          </cell>
          <cell r="B8347" t="str">
            <v>LUVA, EM FERRO GALVANIZADO, DN 50 (2"), CONEXÃO ROSQUEADA, INSTALADO E M PRUMADAS - FORNECIMENTO E INSTALAÇÃO. AF_12/2015</v>
          </cell>
          <cell r="C8347" t="str">
            <v>UN</v>
          </cell>
          <cell r="D8347">
            <v>44.89</v>
          </cell>
        </row>
        <row r="8348">
          <cell r="A8348">
            <v>92346</v>
          </cell>
          <cell r="B8348" t="str">
            <v>NIPLE, EM FERRO GALVANIZADO, DN 65 (2 1/2"), CONEXÃO ROSQUEADA, INSTAL ADO EM PRUMADAS - FORNECIMENTO E INSTALAÇÃO. AF_12/2015</v>
          </cell>
          <cell r="C8348" t="str">
            <v>UN</v>
          </cell>
          <cell r="D8348">
            <v>59.55</v>
          </cell>
        </row>
        <row r="8349">
          <cell r="A8349">
            <v>92347</v>
          </cell>
          <cell r="B8349" t="str">
            <v>LUVA, EM FERRO GALVANIZADO, DN 65 (2 1/2"), CONEXÃO ROSQUEADA, INSTALA DO EM PRUMADAS - FORNECIMENTO E INSTALAÇÃO. AF_12/2015</v>
          </cell>
          <cell r="C8349" t="str">
            <v>UN</v>
          </cell>
          <cell r="D8349">
            <v>66.58</v>
          </cell>
        </row>
        <row r="8350">
          <cell r="A8350">
            <v>92348</v>
          </cell>
          <cell r="B8350" t="str">
            <v>NIPLE, EM FERRO GALVANIZADO, DN 80 (3"), CONEXÃO ROSQUEADA, INSTALADO EM PRUMADAS - FORNECIMENTO E INSTALAÇÃO. AF_12/2015</v>
          </cell>
          <cell r="C8350" t="str">
            <v>UN</v>
          </cell>
          <cell r="D8350">
            <v>84.46</v>
          </cell>
        </row>
        <row r="8351">
          <cell r="A8351">
            <v>92349</v>
          </cell>
          <cell r="B8351" t="str">
            <v>LUVA, EM FERRO GALVANIZADO, DN 80 (3"), CONEXÃO ROSQUEADA, INSTALADO E M PRUMADAS - FORNECIMENTO E INSTALAÇÃO. AF_12/2015</v>
          </cell>
          <cell r="C8351" t="str">
            <v>UN</v>
          </cell>
          <cell r="D8351">
            <v>90.71</v>
          </cell>
        </row>
        <row r="8352">
          <cell r="A8352">
            <v>92350</v>
          </cell>
          <cell r="B8352" t="str">
            <v>JOELHO 45 GRAUS, EM FERRO GALVANIZADO, DN 50 (2"), CONEXÃO ROSQUEADA, INSTALADO EM PRUMADAS - FORNECIMENTO E INSTALAÇÃO. AF_12/2015</v>
          </cell>
          <cell r="C8352" t="str">
            <v>UN</v>
          </cell>
          <cell r="D8352">
            <v>66.790000000000006</v>
          </cell>
        </row>
        <row r="8353">
          <cell r="A8353">
            <v>92351</v>
          </cell>
          <cell r="B8353" t="str">
            <v>JOELHO 90 GRAUS, EM FERRO GALVANIZADO, DN 50 (2"), CONEXÃO ROSQUEADA, INSTALADO EM PRUMADAS - FORNECIMENTO E INSTALAÇÃO. AF_12/2015</v>
          </cell>
          <cell r="C8353" t="str">
            <v>UN</v>
          </cell>
          <cell r="D8353">
            <v>65.22</v>
          </cell>
        </row>
        <row r="8354">
          <cell r="A8354">
            <v>92352</v>
          </cell>
          <cell r="B8354" t="str">
            <v>JOELHO 45 GRAUS, EM FERRO GALVANIZADO, DN 65 (2 1/2"), CONEXÃO ROSQUEA DA, INSTALADO EM PRUMADAS - FORNECIMENTO E INSTALAÇÃO. AF_12/2015</v>
          </cell>
          <cell r="C8354" t="str">
            <v>UN</v>
          </cell>
          <cell r="D8354">
            <v>102.85</v>
          </cell>
        </row>
        <row r="8355">
          <cell r="A8355">
            <v>92353</v>
          </cell>
          <cell r="B8355" t="str">
            <v>JOELHO 90 GRAUS, EM FERRO GALVANIZADO, DN 65 (2 1/2"), CONEXÃO ROSQUEA DA, INSTALADO EM PRUMADAS - FORNECIMENTO E INSTALAÇÃO. AF_12/2015</v>
          </cell>
          <cell r="C8355" t="str">
            <v>UN</v>
          </cell>
          <cell r="D8355">
            <v>95.98</v>
          </cell>
        </row>
        <row r="8356">
          <cell r="A8356">
            <v>92354</v>
          </cell>
          <cell r="B8356" t="str">
            <v>JOELHO 45 GRAUS, EM FERRO GALVANIZADO, DN 80 (3"), CONEXÃO ROSQUEADA, INSTALADO EM PRUMADAS - FORNECIMENTO E INSTALAÇÃO. AF_12/2015</v>
          </cell>
          <cell r="C8356" t="str">
            <v>UN</v>
          </cell>
          <cell r="D8356">
            <v>137.47999999999999</v>
          </cell>
        </row>
        <row r="8357">
          <cell r="A8357">
            <v>92355</v>
          </cell>
          <cell r="B8357" t="str">
            <v>JOELHO 90 GRAUS, EM FERRO GALVANIZADO, DN 80 (3"), CONEXÃO ROSQUEADA, INSTALADO EM PRUMADAS - FORNECIMENTO E INSTALAÇÃO. AF_12/2015</v>
          </cell>
          <cell r="C8357" t="str">
            <v>UN</v>
          </cell>
          <cell r="D8357">
            <v>124.23</v>
          </cell>
        </row>
        <row r="8358">
          <cell r="A8358">
            <v>92356</v>
          </cell>
          <cell r="B8358" t="str">
            <v>TÊ, EM FERRO GALVANIZADO, DN 50 (2"), CONEXÃO ROSQUEADA, INSTALADO EM PRUMADAS - FORNECIMENTO E INSTALAÇÃO. AF_12/2015</v>
          </cell>
          <cell r="C8358" t="str">
            <v>UN</v>
          </cell>
          <cell r="D8358">
            <v>86.92</v>
          </cell>
        </row>
        <row r="8359">
          <cell r="A8359">
            <v>92357</v>
          </cell>
          <cell r="B8359" t="str">
            <v>TÊ, EM FERRO GALVANIZADO, DN 65 (2 1/2"), CONEXÃO ROSQUEADA, INSTALADO EM PRUMADAS - FORNECIMENTO E INSTALAÇÃO. AF_12/2015</v>
          </cell>
          <cell r="C8359" t="str">
            <v>UN</v>
          </cell>
          <cell r="D8359">
            <v>131.41</v>
          </cell>
        </row>
        <row r="8360">
          <cell r="A8360">
            <v>92358</v>
          </cell>
          <cell r="B8360" t="str">
            <v>TÊ, EM FERRO GALVANIZADO, DN 80 (3"), CONEXÃO ROSQUEADA, INSTALADO EM PRUMADAS - FORNECIMENTO E INSTALAÇÃO. AF_12/2015</v>
          </cell>
          <cell r="C8360" t="str">
            <v>UN</v>
          </cell>
          <cell r="D8360">
            <v>164.35</v>
          </cell>
        </row>
        <row r="8361">
          <cell r="A8361">
            <v>92361</v>
          </cell>
          <cell r="B8361" t="str">
            <v>TUBO DE AÇO PRETO SEM COSTURA, CONEXÃO SOLDADA, DN 50 (2"), INSTALADO EM REDE DE ALIMENTAÇÃO PARA HIDRANTE - FORNECIMENTO E INSTALAÇÃO. AF_1 2/2015</v>
          </cell>
          <cell r="C8361" t="str">
            <v>M</v>
          </cell>
          <cell r="D8361">
            <v>47.36</v>
          </cell>
        </row>
        <row r="8362">
          <cell r="A8362">
            <v>92362</v>
          </cell>
          <cell r="B8362" t="str">
            <v>TUBO DE AÇO PRETO SEM COSTURA, CONEXÃO SOLDADA, DN 65 (2 1/2"), INSTAL ADO EM REDE DE ALIMENTAÇÃO PARA HIDRANTE - FORNECIMENTO E INSTALAÇÃO. AF_12/2015</v>
          </cell>
          <cell r="C8362" t="str">
            <v>M</v>
          </cell>
          <cell r="D8362">
            <v>75.17</v>
          </cell>
        </row>
        <row r="8363">
          <cell r="A8363">
            <v>92363</v>
          </cell>
          <cell r="B8363" t="str">
            <v>TUBO DE AÇO PRETO SEM COSTURA, CONEXÃO SOLDADA, DN 80 (3"), INSTALADO EM REDE DE ALIMENTAÇÃO PARA HIDRANTE - FORNECIMENTO E INSTALAÇÃO. AF_1 2/2015</v>
          </cell>
          <cell r="C8363" t="str">
            <v>M</v>
          </cell>
          <cell r="D8363">
            <v>72.319999999999993</v>
          </cell>
        </row>
        <row r="8364">
          <cell r="A8364">
            <v>92364</v>
          </cell>
          <cell r="B8364" t="str">
            <v>TUBO DE AÇO GALVANIZADO COM COSTURA, CLASSE MÉDIA, DN 32 (1 1/4"), CON EXÃO ROSQUEADA, INSTALADO EM REDE DE ALIMENTAÇÃO PARA HIDRANTE - FORNE CIMENTO E INSTALAÇÃO. AF_12/2015</v>
          </cell>
          <cell r="C8364" t="str">
            <v>M</v>
          </cell>
          <cell r="D8364">
            <v>25.2</v>
          </cell>
        </row>
        <row r="8365">
          <cell r="A8365">
            <v>92365</v>
          </cell>
          <cell r="B8365" t="str">
            <v>TUBO DE AÇO GALVANIZADO COM COSTURA, CLASSE MÉDIA, DN 40 (1 1/2"), CON EXÃO ROSQUEADA, INSTALADO EM REDE DE ALIMENTAÇÃO PARA HIDRANTE - FORNE CIMENTO E INSTALAÇÃO. AF_12/2015</v>
          </cell>
          <cell r="C8365" t="str">
            <v>M</v>
          </cell>
          <cell r="D8365">
            <v>28.87</v>
          </cell>
        </row>
        <row r="8366">
          <cell r="A8366">
            <v>92366</v>
          </cell>
          <cell r="B8366" t="str">
            <v>TUBO DE AÇO GALVANIZADO COM COSTURA, CLASSE MÉDIA, DN 50 (2"), CONEXÃO ROSQUEADA, INSTALADO EM REDE DE ALIMENTAÇÃO PARA HIDRANTE - FORNECIME NTO E INSTALAÇÃO. AF_12/2015</v>
          </cell>
          <cell r="C8366" t="str">
            <v>M</v>
          </cell>
          <cell r="D8366">
            <v>39.57</v>
          </cell>
        </row>
        <row r="8367">
          <cell r="A8367">
            <v>92367</v>
          </cell>
          <cell r="B8367" t="str">
            <v>TUBO DE AÇO GALVANIZADO COM COSTURA, CLASSE MÉDIA, DN 65 (2 1/2"), CON EXÃO ROSQUEADA, INSTALADO EM REDE DE ALIMENTAÇÃO PARA HIDRANTE - FORNE CIMENTO E INSTALAÇÃO. AF_12/2015</v>
          </cell>
          <cell r="C8367" t="str">
            <v>M</v>
          </cell>
          <cell r="D8367">
            <v>48.42</v>
          </cell>
        </row>
        <row r="8368">
          <cell r="A8368">
            <v>92368</v>
          </cell>
          <cell r="B8368" t="str">
            <v>TUBO DE AÇO GALVANIZADO COM COSTURA, CLASSE MÉDIA, DN 80 (3"), CONEXÃO ROSQUEADA, INSTALADO EM REDE DE ALIMENTAÇÃO PARA HIDRANTE - FORNECIME NTO E INSTALAÇÃO. AF_12/2015</v>
          </cell>
          <cell r="C8368" t="str">
            <v>M</v>
          </cell>
          <cell r="D8368">
            <v>63.45</v>
          </cell>
        </row>
        <row r="8369">
          <cell r="A8369">
            <v>92369</v>
          </cell>
          <cell r="B8369" t="str">
            <v>NIPLE, EM FERRO GALVANIZADO, DN 25 (1"), CONEXÃO ROSQUEADA, INSTALADO EM REDE DE ALIMENTAÇÃO PARA HIDRANTE - FORNECIMENTO E INSTALAÇÃO. AF_1 2/2015</v>
          </cell>
          <cell r="C8369" t="str">
            <v>UN</v>
          </cell>
          <cell r="D8369">
            <v>23.67</v>
          </cell>
        </row>
        <row r="8370">
          <cell r="A8370">
            <v>92370</v>
          </cell>
          <cell r="B8370" t="str">
            <v>LUVA, EM FERRO GALVANIZADO, DN 25 (1"), CONEXÃO ROSQUEADA, INSTALADO E M REDE DE ALIMENTAÇÃO PARA HIDRANTE - FORNECIMENTO E INSTALAÇÃO. AF_12 /2015</v>
          </cell>
          <cell r="C8370" t="str">
            <v>UN</v>
          </cell>
          <cell r="D8370">
            <v>24.94</v>
          </cell>
        </row>
        <row r="8371">
          <cell r="A8371">
            <v>92371</v>
          </cell>
          <cell r="B8371" t="str">
            <v>NIPLE, EM FERRO GALVANIZADO, DN 32 (1 1/4"), CONEXÃO ROSQUEADA, INSTAL ADO EM REDE DE ALIMENTAÇÃO PARA HIDRANTE - FORNECIMENTO E INSTALAÇÃO. AF_12/2015</v>
          </cell>
          <cell r="C8371" t="str">
            <v>UN</v>
          </cell>
          <cell r="D8371">
            <v>28.83</v>
          </cell>
        </row>
        <row r="8372">
          <cell r="A8372">
            <v>92372</v>
          </cell>
          <cell r="B8372" t="str">
            <v>LUVA, EM FERRO GALVANIZADO, DN 32 (1 1/4"), CONEXÃO ROSQUEADA, INSTALA DO EM REDE DE ALIMENTAÇÃO PARA HIDRANTE - FORNECIMENTO E INSTALAÇÃO. A F_12/2015</v>
          </cell>
          <cell r="C8372" t="str">
            <v>UN</v>
          </cell>
          <cell r="D8372">
            <v>30.01</v>
          </cell>
        </row>
        <row r="8373">
          <cell r="A8373">
            <v>92373</v>
          </cell>
          <cell r="B8373" t="str">
            <v>NIPLE, EM FERRO GALVANIZADO, DN 40 (1 1/2"), CONEXÃO ROSQUEADA, INSTAL ADO EM REDE DE ALIMENTAÇÃO PARA HIDRANTE - FORNECIMENTO E INSTALAÇÃO. AF_12/2015</v>
          </cell>
          <cell r="C8373" t="str">
            <v>UN</v>
          </cell>
          <cell r="D8373">
            <v>34.25</v>
          </cell>
        </row>
        <row r="8374">
          <cell r="A8374">
            <v>92374</v>
          </cell>
          <cell r="B8374" t="str">
            <v>LUVA, EM FERRO GALVANIZADO, DN 40 (1 1/2"), CONEXÃO ROSQUEADA, INSTALA DO EM REDE DE ALIMENTAÇÃO PARA HIDRANTE - FORNECIMENTO E INSTALAÇÃO. A F_12/2015</v>
          </cell>
          <cell r="C8374" t="str">
            <v>UN</v>
          </cell>
          <cell r="D8374">
            <v>34.479999999999997</v>
          </cell>
        </row>
        <row r="8375">
          <cell r="A8375">
            <v>92375</v>
          </cell>
          <cell r="B8375" t="str">
            <v>NIPLE, EM FERRO GALVANIZADO, DN 50 (2"), CONEXÃO ROSQUEADA, INSTALADO EM REDE DE ALIMENTAÇÃO PARA HIDRANTE - FORNECIMENTO E INSTALAÇÃO. AF_1 2/2015</v>
          </cell>
          <cell r="C8375" t="str">
            <v>UN</v>
          </cell>
          <cell r="D8375">
            <v>44.88</v>
          </cell>
        </row>
        <row r="8376">
          <cell r="A8376">
            <v>92376</v>
          </cell>
          <cell r="B8376" t="str">
            <v>LUVA, EM FERRO GALVANIZADO, DN 50 (2"), CONEXÃO ROSQUEADA, INSTALADO E M REDE DE ALIMENTAÇÃO PARA HIDRANTE - FORNECIMENTO E INSTALAÇÃO. AF_12 /2015</v>
          </cell>
          <cell r="C8376" t="str">
            <v>UN</v>
          </cell>
          <cell r="D8376">
            <v>44.86</v>
          </cell>
        </row>
        <row r="8377">
          <cell r="A8377">
            <v>92377</v>
          </cell>
          <cell r="B8377" t="str">
            <v>NIPLE, EM FERRO GALVANIZADO, DN 65 (2 1/2"), CONEXÃO ROSQUEADA, INSTAL ADO EM REDE DE ALIMENTAÇÃO PARA HIDRANTE - FORNECIMENTO E INSTALAÇÃO. AF_12/2015</v>
          </cell>
          <cell r="C8377" t="str">
            <v>UN</v>
          </cell>
          <cell r="D8377">
            <v>60.63</v>
          </cell>
        </row>
        <row r="8378">
          <cell r="A8378">
            <v>92378</v>
          </cell>
          <cell r="B8378" t="str">
            <v>LUVA, EM FERRO GALVANIZADO, DN 65 (2 1/2"), CONEXÃO ROSQUEADA, INSTALA DO EM REDE DE ALIMENTAÇÃO PARA HIDRANTE - FORNECIMENTO E INSTALAÇÃO. A F_12/2015</v>
          </cell>
          <cell r="C8378" t="str">
            <v>UN</v>
          </cell>
          <cell r="D8378">
            <v>67.66</v>
          </cell>
        </row>
        <row r="8379">
          <cell r="A8379">
            <v>92379</v>
          </cell>
          <cell r="B8379" t="str">
            <v>NIPLE, EM FERRO GALVANIZADO, DN 80 (3"), CONEXÃO ROSQUEADA, INSTALADO EM REDE DE ALIMENTAÇÃO PARA HIDRANTE - FORNECIMENTO E INSTALAÇÃO. AF_1 2/2015</v>
          </cell>
          <cell r="C8379" t="str">
            <v>UN</v>
          </cell>
          <cell r="D8379">
            <v>86.68</v>
          </cell>
        </row>
        <row r="8380">
          <cell r="A8380">
            <v>92380</v>
          </cell>
          <cell r="B8380" t="str">
            <v>LUVA, EM FERRO GALVANIZADO, DN 80 (3"), CONEXÃO ROSQUEADA, INSTALADO E M REDE DE ALIMENTAÇÃO PARA HIDRANTE - FORNECIMENTO E INSTALAÇÃO. AF_12 /2015</v>
          </cell>
          <cell r="C8380" t="str">
            <v>UN</v>
          </cell>
          <cell r="D8380">
            <v>92.93</v>
          </cell>
        </row>
        <row r="8381">
          <cell r="A8381">
            <v>92381</v>
          </cell>
          <cell r="B8381" t="str">
            <v>JOELHO 45 GRAUS, EM FERRO GALVANIZADO, DN 25 (1"), CONEXÃO ROSQUEADA, INSTALADO EM REDE DE ALIMENTAÇÃO PARA HIDRANTE - FORNECIMENTO E INSTAL AÇÃO. AF_12/2015</v>
          </cell>
          <cell r="C8381" t="str">
            <v>UN</v>
          </cell>
          <cell r="D8381">
            <v>35.89</v>
          </cell>
        </row>
        <row r="8382">
          <cell r="A8382">
            <v>92382</v>
          </cell>
          <cell r="B8382" t="str">
            <v>JOELHO 90 GRAUS, EM FERRO GALVANIZADO, DN 25 (1"), CONEXÃO ROSQUEADA, INSTALADO EM REDE DE ALIMENTAÇÃO PARA HIDRANTE - FORNECIMENTO E INSTAL AÇÃO. AF_12/2015</v>
          </cell>
          <cell r="C8382" t="str">
            <v>UN</v>
          </cell>
          <cell r="D8382">
            <v>34.21</v>
          </cell>
        </row>
        <row r="8383">
          <cell r="A8383">
            <v>92383</v>
          </cell>
          <cell r="B8383" t="str">
            <v>JOELHO 45 GRAUS, EM FERRO GALVANIZADO, DN 32 (1 1/4"), CONEXÃO ROSQUEA DA, INSTALADO EM REDE DE ALIMENTAÇÃO PARA HIDRANTE - FORNECIMENTO E IN STALAÇÃO. AF_12/2015</v>
          </cell>
          <cell r="C8383" t="str">
            <v>UN</v>
          </cell>
          <cell r="D8383">
            <v>45.68</v>
          </cell>
        </row>
        <row r="8384">
          <cell r="A8384">
            <v>92384</v>
          </cell>
          <cell r="B8384" t="str">
            <v>JOELHO 90 GRAUS, EM FERRO GALVANIZADO, DN 32 (1 1/4"), CONEXÃO ROSQUEA DA, INSTALADO EM REDE DE ALIMENTAÇÃO PARA HIDRANTE - FORNECIMENTO E IN STALAÇÃO. AF_12/2015</v>
          </cell>
          <cell r="C8384" t="str">
            <v>UN</v>
          </cell>
          <cell r="D8384">
            <v>42.35</v>
          </cell>
        </row>
        <row r="8385">
          <cell r="A8385">
            <v>92385</v>
          </cell>
          <cell r="B8385" t="str">
            <v>JOELHO 45 GRAUS, EM FERRO GALVANIZADO, DN 40 (1 1/2"), CONEXÃO ROSQUEA DA, INSTALADO EM REDE DE ALIMENTAÇÃO PARA HIDRANTE - FORNECIMENTO E IN STALAÇÃO. AF_12/2015</v>
          </cell>
          <cell r="C8385" t="str">
            <v>UN</v>
          </cell>
          <cell r="D8385">
            <v>52.54</v>
          </cell>
        </row>
        <row r="8386">
          <cell r="A8386">
            <v>92386</v>
          </cell>
          <cell r="B8386" t="str">
            <v>JOELHO 90 GRAUS, EM FERRO GALVANIZADO, DN 40 (1 1/2"), CONEXÃO ROSQUEA DA, INSTALADO EM REDE DE ALIMENTAÇÃO PARA HIDRANTE - FORNECIMENTO E IN STALAÇÃO. AF_12/2015</v>
          </cell>
          <cell r="C8386" t="str">
            <v>UN</v>
          </cell>
          <cell r="D8386">
            <v>50.24</v>
          </cell>
        </row>
        <row r="8387">
          <cell r="A8387">
            <v>92387</v>
          </cell>
          <cell r="B8387" t="str">
            <v>JOELHO 45 GRAUS, EM FERRO GALVANIZADO, DN 50 (2"), CONEXÃO ROSQUEADA, INSTALADO EM REDE DE ALIMENTAÇÃO PARA HIDRANTE - FORNECIMENTO E INSTAL AÇÃO. AF_12/2015</v>
          </cell>
          <cell r="C8387" t="str">
            <v>UN</v>
          </cell>
          <cell r="D8387">
            <v>66.72</v>
          </cell>
        </row>
        <row r="8388">
          <cell r="A8388">
            <v>92388</v>
          </cell>
          <cell r="B8388" t="str">
            <v>JOELHO 90 GRAUS, EM FERRO GALVANIZADO, DN 50 (2"), CONEXÃO ROSQUEADA, INSTALADO EM REDE DE ALIMENTAÇÃO PARA HIDRANTE - FORNECIMENTO E INSTAL AÇÃO. AF_12/2015</v>
          </cell>
          <cell r="C8388" t="str">
            <v>UN</v>
          </cell>
          <cell r="D8388">
            <v>65.16</v>
          </cell>
        </row>
        <row r="8389">
          <cell r="A8389">
            <v>92389</v>
          </cell>
          <cell r="B8389" t="str">
            <v>JOELHO 45 GRAUS, EM FERRO GALVANIZADO, DN 65 (2 1/2"), CONEXÃO ROSQUEA DA, INSTALADO EM REDE DE ALIMENTAÇÃO PARA HIDRANTE - FORNECIMENTO E IN STALAÇÃO. AF_12/2015</v>
          </cell>
          <cell r="C8389" t="str">
            <v>UN</v>
          </cell>
          <cell r="D8389">
            <v>104.5</v>
          </cell>
        </row>
        <row r="8390">
          <cell r="A8390">
            <v>92390</v>
          </cell>
          <cell r="B8390" t="str">
            <v>JOELHO 90 GRAUS, EM FERRO GALVANIZADO, DN 65 (2 1/2"), CONEXÃO ROSQUEA DA, INSTALADO EM REDE DE ALIMENTAÇÃO PARA HIDRANTE - FORNECIMENTO E IN STALAÇÃO. AF_12/2015</v>
          </cell>
          <cell r="C8390" t="str">
            <v>UN</v>
          </cell>
          <cell r="D8390">
            <v>97.63</v>
          </cell>
        </row>
        <row r="8391">
          <cell r="A8391">
            <v>92391</v>
          </cell>
          <cell r="B8391" t="str">
            <v>EXECUÇÃO DE PAVIMENTO EM PISO INTERTRAVADO, COM BLOCO PISOGRAMA DE 35 X 25 CM, ESPESSURA 6 CM. AF_12/2015</v>
          </cell>
          <cell r="C8391" t="str">
            <v>M2</v>
          </cell>
          <cell r="D8391">
            <v>40.08</v>
          </cell>
        </row>
        <row r="8392">
          <cell r="A8392">
            <v>92392</v>
          </cell>
          <cell r="B8392" t="str">
            <v>EXECUÇÃO DE PAVIMENTO EM PISO INTERTRAVADO, COM BLOCO PISOGRAMA DE 35 X 25 CM, ESPESSURA 8 CM. AF_12/2015</v>
          </cell>
          <cell r="C8392" t="str">
            <v>M2</v>
          </cell>
          <cell r="D8392">
            <v>44.63</v>
          </cell>
        </row>
        <row r="8393">
          <cell r="A8393">
            <v>92393</v>
          </cell>
          <cell r="B8393" t="str">
            <v>EXECUÇÃO DE PAVIMENTO EM PISO INTERTRAVADO, COM BLOCO SEXTAVADO DE 25 X 25 CM, ESPESSURA 6 CM. AF_12/2015</v>
          </cell>
          <cell r="C8393" t="str">
            <v>M2</v>
          </cell>
          <cell r="D8393">
            <v>45.84</v>
          </cell>
        </row>
        <row r="8394">
          <cell r="A8394">
            <v>92394</v>
          </cell>
          <cell r="B8394" t="str">
            <v>EXECUÇÃO DE PAVIMENTO EM PISO INTERTRAVADO, COM BLOCO SEXTAVADO DE 25 X 25 CM, ESPESSURA 8 CM. AF_12/2015</v>
          </cell>
          <cell r="C8394" t="str">
            <v>M2</v>
          </cell>
          <cell r="D8394">
            <v>54.74</v>
          </cell>
        </row>
        <row r="8395">
          <cell r="A8395">
            <v>92395</v>
          </cell>
          <cell r="B8395" t="str">
            <v>EXECUÇÃO DE PAVIMENTO EM PISO INTERTRAVADO, COM BLOCO SEXTAVADO DE 25 X 25 CM, ESPESSURA 10 CM. AF_12/2015</v>
          </cell>
          <cell r="C8395" t="str">
            <v>M2</v>
          </cell>
          <cell r="D8395">
            <v>69.02</v>
          </cell>
        </row>
        <row r="8396">
          <cell r="A8396">
            <v>92396</v>
          </cell>
          <cell r="B8396" t="str">
            <v>EXECUÇÃO DE PASSEIO EM PISO INTERTRAVADO, COM BLOCO RETANGULAR COR NAT URAL DE 20 X 10 CM, ESPESSURA 6 CM. AF_12/2015</v>
          </cell>
          <cell r="C8396" t="str">
            <v>M2</v>
          </cell>
          <cell r="D8396">
            <v>54.63</v>
          </cell>
        </row>
        <row r="8397">
          <cell r="A8397">
            <v>92397</v>
          </cell>
          <cell r="B8397" t="str">
            <v>EXECUÇÃO DE PÁTIO/ESTACIONAMENTO EM PISO INTERTRAVADO, COM BLOCO RETAN GULAR COR NATURAL DE 20 X 10 CM, ESPESSURA 6 CM. AF_12/2015</v>
          </cell>
          <cell r="C8397" t="str">
            <v>M2</v>
          </cell>
          <cell r="D8397">
            <v>44.74</v>
          </cell>
        </row>
        <row r="8398">
          <cell r="A8398">
            <v>92398</v>
          </cell>
          <cell r="B8398" t="str">
            <v>EXECUÇÃO DE PÁTIO/ESTACIONAMENTO EM PISO INTERTRAVADO, COM BLOCO RETAN GULAR COR NATURAL DE 20 X 10 CM, ESPESSURA 8 CM. AF_12/2015</v>
          </cell>
          <cell r="C8398" t="str">
            <v>M2</v>
          </cell>
          <cell r="D8398">
            <v>54.54</v>
          </cell>
        </row>
        <row r="8399">
          <cell r="A8399">
            <v>92399</v>
          </cell>
          <cell r="B8399" t="str">
            <v>EXECUÇÃO DE VIA EM PISO INTERTRAVADO, COM BLOCO RETANGULAR COR NATURAL DE 20 X 10 CM, ESPESSURA 8 CM. AF_12/2015</v>
          </cell>
          <cell r="C8399" t="str">
            <v>M2</v>
          </cell>
          <cell r="D8399">
            <v>55.64</v>
          </cell>
        </row>
        <row r="8400">
          <cell r="A8400">
            <v>92400</v>
          </cell>
          <cell r="B8400" t="str">
            <v>EXECUÇÃO DE PÁTIO/ESTACIONAMENTO EM PISO INTERTRAVADO, COM BLOCO RETAN GULAR DE 20 X 10 CM, ESPESSURA 10 CM. AF_12/2015</v>
          </cell>
          <cell r="C8400" t="str">
            <v>M2</v>
          </cell>
          <cell r="D8400">
            <v>60.86</v>
          </cell>
        </row>
        <row r="8401">
          <cell r="A8401">
            <v>92401</v>
          </cell>
          <cell r="B8401" t="str">
            <v>EXECUÇÃO DE VIA EM PISO INTERTRAVADO, COM BLOCO RETANGULAR DE 20 X 10 CM, ESPESSURA 10 CM. AF_12/2015</v>
          </cell>
          <cell r="C8401" t="str">
            <v>M2</v>
          </cell>
          <cell r="D8401">
            <v>61.98</v>
          </cell>
        </row>
        <row r="8402">
          <cell r="A8402">
            <v>92402</v>
          </cell>
          <cell r="B8402" t="str">
            <v>EXECUÇÃO DE PASSEIO EM PISO INTERTRAVADO, COM BLOCO 16 FACES DE 22 X 1 1 CM, ESPESSURA 6 CM. AF_12/2015</v>
          </cell>
          <cell r="C8402" t="str">
            <v>M2</v>
          </cell>
          <cell r="D8402">
            <v>56.01</v>
          </cell>
        </row>
        <row r="8403">
          <cell r="A8403">
            <v>92403</v>
          </cell>
          <cell r="B8403" t="str">
            <v>EXECUÇÃO DE PÁTIO/ESTACIONAMENTO EM PISO INTERTRAVADO, COM BLOCO 16 FA CES DE 22 X 11 CM, ESPESSURA 6 CM. AF_12/2015</v>
          </cell>
          <cell r="C8403" t="str">
            <v>M2</v>
          </cell>
          <cell r="D8403">
            <v>46.03</v>
          </cell>
        </row>
        <row r="8404">
          <cell r="A8404">
            <v>92404</v>
          </cell>
          <cell r="B8404" t="str">
            <v>EXECUÇÃO DE PÁTIO/ESTACIONAMENTO EM PISO INTERTRAVADO, COM BLOCO 16 FA CES DE 22 X 11 CM, ESPESSURA 8 CM. AF_12/2015</v>
          </cell>
          <cell r="C8404" t="str">
            <v>M2</v>
          </cell>
          <cell r="D8404">
            <v>56.94</v>
          </cell>
        </row>
        <row r="8405">
          <cell r="A8405">
            <v>92405</v>
          </cell>
          <cell r="B8405" t="str">
            <v>EXECUÇÃO DE VIA EM PISO INTERTRAVADO, COM BLOCO 16 FACES DE 22 X 11 CM , ESPESSURA 8 CM. AF_12/2015</v>
          </cell>
          <cell r="C8405" t="str">
            <v>M2</v>
          </cell>
          <cell r="D8405">
            <v>58.03</v>
          </cell>
        </row>
        <row r="8406">
          <cell r="A8406">
            <v>92406</v>
          </cell>
          <cell r="B8406" t="str">
            <v>EXECUÇÃO DE PÁTIO/ESTACIONAMENTO EM PISO INTERTRAVADO, COM BLOCO 16 FA CES DE 22 X 11 CM, ESPESSURA 10 CM. AF_12/2015</v>
          </cell>
          <cell r="C8406" t="str">
            <v>M2</v>
          </cell>
          <cell r="D8406">
            <v>63.96</v>
          </cell>
        </row>
        <row r="8407">
          <cell r="A8407">
            <v>92407</v>
          </cell>
          <cell r="B8407" t="str">
            <v>EXECUÇÃO DE VIA EM PISO INTERTRAVADO, COM BLOCO 16 FACES DE 22 X 11 CM , ESPESSURA 10 CM. AF_12/2015</v>
          </cell>
          <cell r="C8407" t="str">
            <v>M2</v>
          </cell>
          <cell r="D8407">
            <v>65.08</v>
          </cell>
        </row>
        <row r="8408">
          <cell r="A8408">
            <v>92408</v>
          </cell>
          <cell r="B8408" t="str">
            <v>MONTAGEM E DESMONTAGEM DE FÔRMA DE PILARES RETANGULARES E ESTRUTURAS S IMILARES COM ÁREA MÉDIA DAS SEÇÕES MENOR OU IGUAL A 0,25 M², PÉ-DIREIT O SIMPLES, EM MADEIRA SERRADA, 1 UTILIZAÇÃO. AF_12/2015</v>
          </cell>
          <cell r="C8408" t="str">
            <v>M2</v>
          </cell>
          <cell r="D8408">
            <v>117.89</v>
          </cell>
        </row>
        <row r="8409">
          <cell r="A8409">
            <v>92409</v>
          </cell>
          <cell r="B8409" t="str">
            <v>MONTAGEM E DESMONTAGEM DE FÔRMA DE PILARES RETANGULARES E ESTRUTURAS S IMILARES COM ÁREA MÉDIA DAS SEÇÕES MAIOR QUE 0,25 M², PÉ-DIREITO SIMPL ES, EM MADEIRA SERRADA, 1 UTILIZAÇÃO. AF_12/2015</v>
          </cell>
          <cell r="C8409" t="str">
            <v>M2</v>
          </cell>
          <cell r="D8409">
            <v>110.07</v>
          </cell>
        </row>
        <row r="8410">
          <cell r="A8410">
            <v>92410</v>
          </cell>
          <cell r="B8410" t="str">
            <v>MONTAGEM E DESMONTAGEM DE FÔRMA DE PILARES RETANGULARES E ESTRUTURAS S IMILARES COM ÁREA MÉDIA DAS SEÇÕES MENOR OU IGUAL A 0,25 M², PÉ-DIREIT O SIMPLES, EM MADEIRA SERRADA, 2 UTILIZAÇÕES. AF_12/2015</v>
          </cell>
          <cell r="C8410" t="str">
            <v>M2</v>
          </cell>
          <cell r="D8410">
            <v>85.74</v>
          </cell>
        </row>
        <row r="8411">
          <cell r="A8411">
            <v>92411</v>
          </cell>
          <cell r="B8411" t="str">
            <v>MONTAGEM E DESMONTAGEM DE FÔRMA DE PILARES RETANGULARES E ESTRUTURAS S IMILARES COM ÁREA MÉDIA DAS SEÇÕES MAIOR QUE 0,25 M², PÉ-DIREITO SIMPL ES, EM MADEIRA SERRADA, 2 UTILIZAÇÕES. AF_12/2015</v>
          </cell>
          <cell r="C8411" t="str">
            <v>M2</v>
          </cell>
          <cell r="D8411">
            <v>78.83</v>
          </cell>
        </row>
        <row r="8412">
          <cell r="A8412">
            <v>92412</v>
          </cell>
          <cell r="B8412" t="str">
            <v>MONTAGEM E DESMONTAGEM DE FÔRMA DE PILARES RETANGULARES E ESTRUTURAS S IMILARES COM ÁREA MÉDIA DAS SEÇÕES MENOR OU IGUAL A 0,25 M², PÉ-DIREIT O SIMPLES, EM MADEIRA SERRADA, 4 UTILIZAÇÕES. AF_12/2015</v>
          </cell>
          <cell r="C8412" t="str">
            <v>M2</v>
          </cell>
          <cell r="D8412">
            <v>59.46</v>
          </cell>
        </row>
        <row r="8413">
          <cell r="A8413">
            <v>92413</v>
          </cell>
          <cell r="B8413" t="str">
            <v>MONTAGEM E DESMONTAGEM DE FÔRMA DE PILARES RETANGULARES E ESTRUTURAS S IMILARES COM ÁREA MÉDIA DAS SEÇÕES MAIOR QUE 0,25 M², PÉ-DIREITO SIMPL ES, EM MADEIRA SERRADA, 4 UTILIZAÇÕES. AF_12/2015</v>
          </cell>
          <cell r="C8413" t="str">
            <v>M2</v>
          </cell>
          <cell r="D8413">
            <v>54.14</v>
          </cell>
        </row>
        <row r="8414">
          <cell r="A8414">
            <v>92414</v>
          </cell>
          <cell r="B8414" t="str">
            <v>MONTAGEM E DESMONTAGEM DE FÔRMA DE PILARES RETANGULARES E ESTRUTURAS S IMILARES COM ÁREA MÉDIA DAS SEÇÕES MENOR OU IGUAL A 0,25 M², PÉ-DIREIT O SIMPLES, EM CHAPA DE MADEIRA COMPENSADA RESINADA, 2 UTILIZAÇÕES. AF_ 12/2015</v>
          </cell>
          <cell r="C8414" t="str">
            <v>M2</v>
          </cell>
          <cell r="D8414">
            <v>85.97</v>
          </cell>
        </row>
        <row r="8415">
          <cell r="A8415">
            <v>92415</v>
          </cell>
          <cell r="B8415" t="str">
            <v>MONTAGEM E DESMONTAGEM DE FÔRMA DE PILARES RETANGULARES E ESTRUTURAS S IMILARES COM ÁREA MÉDIA DAS SEÇÕES MAIOR QUE 0,25 M², PÉ-DIREITO SIMPL ES, EM CHAPA DE MADEIRA COMPENSADA RESINADA, 2 UTILIZAÇÕES. AF_12/2015</v>
          </cell>
          <cell r="C8415" t="str">
            <v>M2</v>
          </cell>
          <cell r="D8415">
            <v>79.06</v>
          </cell>
        </row>
        <row r="8416">
          <cell r="A8416">
            <v>92416</v>
          </cell>
          <cell r="B8416" t="str">
            <v>MONTAGEM E DESMONTAGEM DE FÔRMA DE PILARES RETANGULARES E ESTRUTURAS S IMILARES COM ÁREA MÉDIA DAS SEÇÕES MENOR OU IGUAL A 0,25 M², PÉ-DIREIT O DUPLO, EM CHAPA DE MADEIRA COMPENSADA RESINADA, 2 UTILIZAÇÕES. AF_12 /2015</v>
          </cell>
          <cell r="C8416" t="str">
            <v>M2</v>
          </cell>
          <cell r="D8416">
            <v>100.17</v>
          </cell>
        </row>
        <row r="8417">
          <cell r="A8417">
            <v>92417</v>
          </cell>
          <cell r="B8417" t="str">
            <v>MONTAGEM E DESMONTAGEM DE FÔRMA DE PILARES RETANGULARES E ESTRUTURAS S IMILARES COM ÁREA MÉDIA DAS SEÇÕES MAIOR QUE 0,25 M², PÉ-DIREITO DUPLO , EM CHAPA DE MADEIRA COMPENSADA RESINADA, 2 UTILIZAÇÕES. AF_12/2015</v>
          </cell>
          <cell r="C8417" t="str">
            <v>M2</v>
          </cell>
          <cell r="D8417">
            <v>93.29</v>
          </cell>
        </row>
        <row r="8418">
          <cell r="A8418">
            <v>92418</v>
          </cell>
          <cell r="B8418" t="str">
            <v>MONTAGEM E DESMONTAGEM DE FÔRMA DE PILARES RETANGULARES E ESTRUTURAS S IMILARES COM ÁREA MÉDIA DAS SEÇÕES MENOR OU IGUAL A 0,25 M², PÉ-DIREIT O SIMPLES, EM CHAPA DE MADEIRA COMPENSADA RESINADA, 4 UTILIZAÇÕES. AF_ 12/2015</v>
          </cell>
          <cell r="C8418" t="str">
            <v>M2</v>
          </cell>
          <cell r="D8418">
            <v>56.3</v>
          </cell>
        </row>
        <row r="8419">
          <cell r="A8419">
            <v>92419</v>
          </cell>
          <cell r="B8419" t="str">
            <v>MONTAGEM E DESMONTAGEM DE FÔRMA DE PILARES RETANGULARES E ESTRUTURAS S IMILARES COM ÁREA MÉDIA DAS SEÇÕES MAIOR QUE 0,25 M², PÉ-DIREITO SIMPL ES, EM CHAPA DE MADEIRA COMPENSADA RESINADA, 4 UTILIZAÇÕES. AF_12/2015</v>
          </cell>
          <cell r="C8419" t="str">
            <v>M2</v>
          </cell>
          <cell r="D8419">
            <v>51.01</v>
          </cell>
        </row>
        <row r="8420">
          <cell r="A8420">
            <v>92420</v>
          </cell>
          <cell r="B8420" t="str">
            <v>MONTAGEM E DESMONTAGEM DE FÔRMA DE PILARES RETANGULARES E ESTRUTURAS S IMILARES COM ÁREA MÉDIA DAS SEÇÕES MENOR OU IGUAL A 0,25 M², PÉ-DIREIT O DUPLO, EM CHAPA DE MADEIRA COMPENSADA RESINADA, 4 UTILIZAÇÕES. AF_12 /2015</v>
          </cell>
          <cell r="C8420" t="str">
            <v>M2</v>
          </cell>
          <cell r="D8420">
            <v>67.23</v>
          </cell>
        </row>
        <row r="8421">
          <cell r="A8421">
            <v>92421</v>
          </cell>
          <cell r="B8421" t="str">
            <v>MONTAGEM E DESMONTAGEM DE FÔRMA DE PILARES RETANGULARES E ESTRUTURAS S IMILARES COM ÁREA MÉDIA DAS SEÇÕES MAIOR QUE 0,25 M², PÉ-DIREITO DUPLO , EM CHAPA DE MADEIRA COMPENSADA RESINADA, 4 UTILIZAÇÕES. AF_12/2015</v>
          </cell>
          <cell r="C8421" t="str">
            <v>M2</v>
          </cell>
          <cell r="D8421">
            <v>61.92</v>
          </cell>
        </row>
        <row r="8422">
          <cell r="A8422">
            <v>92422</v>
          </cell>
          <cell r="B8422" t="str">
            <v>MONTAGEM E DESMONTAGEM DE FÔRMA DE PILARES RETANGULARES E ESTRUTURAS S IMILARES COM ÁREA MÉDIA DAS SEÇÕES MENOR OU IGUAL A 0,25 M², PÉ-DIREIT O SIMPLES, EM CHAPA DE MADEIRA COMPENSADA RESINADA, 6 UTILIZAÇÕES. AF_ 12/2015</v>
          </cell>
          <cell r="C8422" t="str">
            <v>M2</v>
          </cell>
          <cell r="D8422">
            <v>46.8</v>
          </cell>
        </row>
        <row r="8423">
          <cell r="A8423">
            <v>92423</v>
          </cell>
          <cell r="B8423" t="str">
            <v>MONTAGEM E DESMONTAGEM DE FÔRMA DE PILARES RETANGULARES E ESTRUTURAS S IMILARES COM ÁREA MÉDIA DAS SEÇÕES MAIOR QUE 0,25 M², PÉ-DIREITO SIMPL ES, EM CHAPA DE MADEIRA COMPENSADA RESINADA, 6 UTILIZAÇÕES. AF_12/2015</v>
          </cell>
          <cell r="C8423" t="str">
            <v>M2</v>
          </cell>
          <cell r="D8423">
            <v>42.2</v>
          </cell>
        </row>
        <row r="8424">
          <cell r="A8424">
            <v>92424</v>
          </cell>
          <cell r="B8424" t="str">
            <v>MONTAGEM E DESMONTAGEM DE FÔRMA DE PILARES RETANGULARES E ESTRUTURAS S IMILARES COM ÁREA MÉDIA DAS SEÇÕES MENOR OU IGUAL A 0,25 M², PÉ-DIREIT O DUPLO, EM CHAPA DE MADEIRA COMPENSADA RESINADA, 6 UTILIZAÇÕES. AF_12 /2015</v>
          </cell>
          <cell r="C8424" t="str">
            <v>M2</v>
          </cell>
          <cell r="D8424">
            <v>56.3</v>
          </cell>
        </row>
        <row r="8425">
          <cell r="A8425">
            <v>92425</v>
          </cell>
          <cell r="B8425" t="str">
            <v>MONTAGEM E DESMONTAGEM DE FÔRMA DE PILARES RETANGULARES E ESTRUTURAS S IMILARES COM ÁREA MÉDIA DAS SEÇÕES MAIOR QUE 0,25 M², PÉ-DIREITO DUPLO , EM CHAPA DE MADEIRA COMPENSADA RESINADA, 6 UTILIZAÇÕES. AF_12/2015</v>
          </cell>
          <cell r="C8425" t="str">
            <v>M2</v>
          </cell>
          <cell r="D8425">
            <v>51.69</v>
          </cell>
        </row>
        <row r="8426">
          <cell r="A8426">
            <v>92426</v>
          </cell>
          <cell r="B8426" t="str">
            <v>MONTAGEM E DESMONTAGEM DE FÔRMA DE PILARES RETANGULARES E ESTRUTURAS S IMILARES COM ÁREA MÉDIA DAS SEÇÕES MENOR OU IGUAL A 0,25 M², PÉ-DIREIT O SIMPLES, EM CHAPA DE MADEIRA COMPENSADA RESINADA, 8 UTILIZAÇÕES. AF_ 12/2015</v>
          </cell>
          <cell r="C8426" t="str">
            <v>M2</v>
          </cell>
          <cell r="D8426">
            <v>42.01</v>
          </cell>
        </row>
        <row r="8427">
          <cell r="A8427">
            <v>92427</v>
          </cell>
          <cell r="B8427" t="str">
            <v>MONTAGEM E DESMONTAGEM DE FÔRMA DE PILARES RETANGULARES E ESTRUTURAS S IMILARES COM ÁREA MÉDIA DAS SEÇÕES MAIOR QUE 0,25 M², PÉ-DIREITO SIMPL ES, EM CHAPA DE MADEIRA COMPENSADA RESINADA, 8 UTILIZAÇÕES. AF_12/2015</v>
          </cell>
          <cell r="C8427" t="str">
            <v>M2</v>
          </cell>
          <cell r="D8427">
            <v>37.74</v>
          </cell>
        </row>
        <row r="8428">
          <cell r="A8428">
            <v>92428</v>
          </cell>
          <cell r="B8428" t="str">
            <v>MONTAGEM E DESMONTAGEM DE FÔRMA DE PILARES RETANGULARES E ESTRUTURAS S IMILARES COM ÁREA MÉDIA DAS SEÇÕES MENOR OU IGUAL A 0,25 M², PÉ-DIREIT O DUPLO, EM CHAPA DE MADEIRA COMPENSADA RESINADA, 8 UTILIZAÇÕES. AF_12 /2015</v>
          </cell>
          <cell r="C8428" t="str">
            <v>M2</v>
          </cell>
          <cell r="D8428">
            <v>50.8</v>
          </cell>
        </row>
        <row r="8429">
          <cell r="A8429">
            <v>92429</v>
          </cell>
          <cell r="B8429" t="str">
            <v>MONTAGEM E DESMONTAGEM DE FÔRMA DE PILARES RETANGULARES E ESTRUTURAS S IMILARES COM ÁREA MÉDIA DAS SEÇÕES MAIOR QUE 0,25 M², PÉ-DIREITO DUPLO , EM CHAPA DE MADEIRA COMPENSADA RESINADA, 8 UTILIZAÇÕES. AF_12/2015</v>
          </cell>
          <cell r="C8429" t="str">
            <v>M2</v>
          </cell>
          <cell r="D8429">
            <v>46.54</v>
          </cell>
        </row>
        <row r="8430">
          <cell r="A8430">
            <v>92430</v>
          </cell>
          <cell r="B8430" t="str">
            <v>MONTAGEM E DESMONTAGEM DE FÔRMA DE PILARES RETANGULARES E ESTRUTURAS S IMILARES COM ÁREA MÉDIA DAS SEÇÕES MENOR OU IGUAL A 0,25 M², PÉ-DIREIT O SIMPLES, EM CHAPA DE MADEIRA COMPENSADA PLASTIFICADA, 10 UTILIZAÇÕES . AF_12/2015</v>
          </cell>
          <cell r="C8430" t="str">
            <v>M2</v>
          </cell>
          <cell r="D8430">
            <v>38.49</v>
          </cell>
        </row>
        <row r="8431">
          <cell r="A8431">
            <v>92431</v>
          </cell>
          <cell r="B8431" t="str">
            <v>MONTAGEM E DESMONTAGEM DE FÔRMA DE PILARES RETANGULARES E ESTRUTURAS S IMILARES COM ÁREA MÉDIA DAS SEÇÕES MAIOR QUE 0,25 M², PÉ-DIREITO SIMPL ES, EM CHAPA DE MADEIRA COMPENSADA PLASTIFICADA, 10 UTILIZAÇÕES. AF_12 /2015</v>
          </cell>
          <cell r="C8431" t="str">
            <v>M2</v>
          </cell>
          <cell r="D8431">
            <v>34.44</v>
          </cell>
        </row>
        <row r="8432">
          <cell r="A8432">
            <v>92432</v>
          </cell>
          <cell r="B8432" t="str">
            <v>MONTAGEM E DESMONTAGEM DE FÔRMA DE PILARES RETANGULARES E ESTRUTURAS S IMILARES COM ÁREA MÉDIA DAS SEÇÕES MENOR OU IGUAL A 0,25 M², PÉ-DIREIT O DUPLO, EM CHAPA DE MADEIRA COMPENSADA PLASTIFICADA, 10 UTILIZAÇÕES. AF_12/2015</v>
          </cell>
          <cell r="C8432" t="str">
            <v>M2</v>
          </cell>
          <cell r="D8432">
            <v>46.84</v>
          </cell>
        </row>
        <row r="8433">
          <cell r="A8433">
            <v>92433</v>
          </cell>
          <cell r="B8433" t="str">
            <v>MONTAGEM E DESMONTAGEM DE FÔRMA DE PILARES RETANGULARES E ESTRUTURAS S IMILARES COM ÁREA MÉDIA DAS SEÇÕES MAIOR QUE 0,25 M², PÉ-DIREITO DUPLO , EM CHAPA DE MADEIRA COMPENSADA PLASTIFICADA, 10 UTILIZAÇÕES. AF_12/2 015</v>
          </cell>
          <cell r="C8433" t="str">
            <v>M2</v>
          </cell>
          <cell r="D8433">
            <v>42.79</v>
          </cell>
        </row>
        <row r="8434">
          <cell r="A8434">
            <v>92434</v>
          </cell>
          <cell r="B8434" t="str">
            <v>MONTAGEM E DESMONTAGEM DE FÔRMA DE PILARES RETANGULARES E ESTRUTURAS S IMILARES COM ÁREA MÉDIA DAS SEÇÕES MENOR OU IGUAL A 0,25 M², PÉ-DIREIT O SIMPLES, EM CHAPA DE MADEIRA COMPENSADA PLASTIFICADA, 12 UTILIZAÇÕES . AF_12/2015</v>
          </cell>
          <cell r="C8434" t="str">
            <v>M2</v>
          </cell>
          <cell r="D8434">
            <v>36.799999999999997</v>
          </cell>
        </row>
        <row r="8435">
          <cell r="A8435">
            <v>92435</v>
          </cell>
          <cell r="B8435" t="str">
            <v>MONTAGEM E DESMONTAGEM DE FÔRMA DE PILARES RETANGULARES E ESTRUTURAS S IMILARES COM ÁREA MÉDIA DAS SEÇÕES MAIOR QUE 0,25 M², PÉ-DIREITO SIMPL ES, EM CHAPA DE MADEIRA COMPENSADA PLASTIFICADA, 12 UTILIZAÇÕES. AF_12 /2015</v>
          </cell>
          <cell r="C8435" t="str">
            <v>M2</v>
          </cell>
          <cell r="D8435">
            <v>32.89</v>
          </cell>
        </row>
        <row r="8436">
          <cell r="A8436">
            <v>92436</v>
          </cell>
          <cell r="B8436" t="str">
            <v>MONTAGEM E DESMONTAGEM DE FÔRMA DE PILARES RETANGULARES E ESTRUTURAS S IMILARES COM ÁREA MÉDIA DAS SEÇÕES MENOR OU IGUAL A 0,25 M², PÉ-DIREIT O DUPLO, EM CHAPA DE MADEIRA COMPENSADA PLASTIFICADA, 12 UTILIZAÇÕES. AF_12/2015</v>
          </cell>
          <cell r="C8436" t="str">
            <v>M2</v>
          </cell>
          <cell r="D8436">
            <v>44.86</v>
          </cell>
        </row>
        <row r="8437">
          <cell r="A8437">
            <v>92437</v>
          </cell>
          <cell r="B8437" t="str">
            <v>MONTAGEM E DESMONTAGEM DE FÔRMA DE PILARES RETANGULARES E ESTRUTURAS S IMILARES COM ÁREA MÉDIA DAS SEÇÕES MAIOR QUE 0,25 M², PÉ-DIREITO DUPLO , EM CHAPA DE MADEIRA COMPENSADA PLASTIFICADA, 12 UTILIZAÇÕES. AF_12/2 015</v>
          </cell>
          <cell r="C8437" t="str">
            <v>M2</v>
          </cell>
          <cell r="D8437">
            <v>40.950000000000003</v>
          </cell>
        </row>
        <row r="8438">
          <cell r="A8438">
            <v>92438</v>
          </cell>
          <cell r="B8438" t="str">
            <v>MONTAGEM E DESMONTAGEM DE FÔRMA DE PILARES RETANGULARES E ESTRUTURAS S IMILARES COM ÁREA MÉDIA DAS SEÇÕES MENOR OU IGUAL A 0,25 M², PÉ-DIREIT O SIMPLES, EM CHAPA DE MADEIRA COMPENSADA PLASTIFICADA, 14 UTILIZAÇÕES . AF_12/2015</v>
          </cell>
          <cell r="C8438" t="str">
            <v>M2</v>
          </cell>
          <cell r="D8438">
            <v>35.590000000000003</v>
          </cell>
        </row>
        <row r="8439">
          <cell r="A8439">
            <v>92439</v>
          </cell>
          <cell r="B8439" t="str">
            <v>MONTAGEM E DESMONTAGEM DE FÔRMA DE PILARES RETANGULARES E ESTRUTURAS S IMILARES COM ÁREA MÉDIA DAS SEÇÕES MAIOR QUE 0,25 M², PÉ-DIREITO SIMPL ES, EM CHAPA DE MADEIRA COMPENSADA PLASTIFICADA, 14 UTILIZAÇÕES. AF_12 /2015</v>
          </cell>
          <cell r="C8439" t="str">
            <v>M2</v>
          </cell>
          <cell r="D8439">
            <v>31.77</v>
          </cell>
        </row>
        <row r="8440">
          <cell r="A8440">
            <v>92440</v>
          </cell>
          <cell r="B8440" t="str">
            <v>MONTAGEM E DESMONTAGEM DE FÔRMA DE PILARES RETANGULARES E ESTRUTURAS S IMILARES COM ÁREA MÉDIA DAS SEÇÕES MENOR OU IGUAL A 0,25 M², PÉ-DIREIT O DUPLO, EM CHAPA DE MADEIRA COMPENSADA PLASTIFICADA, 14 UTILIZAÇÕES. AF_12/2015</v>
          </cell>
          <cell r="C8440" t="str">
            <v>M2</v>
          </cell>
          <cell r="D8440">
            <v>43.42</v>
          </cell>
        </row>
        <row r="8441">
          <cell r="A8441">
            <v>92441</v>
          </cell>
          <cell r="B8441" t="str">
            <v>MONTAGEM E DESMONTAGEM DE FÔRMA DE PILARES RETANGULARES E ESTRUTURAS S IMILARES COM ÁREA MÉDIA DAS SEÇÕES MAIOR QUE 0,25 M², PÉ-DIREITO DUPLO , EM CHAPA DE MADEIRA COMPENSADA PLASTIFICADA, 14 UTILIZAÇÕES. AF_12/2 015</v>
          </cell>
          <cell r="C8441" t="str">
            <v>M2</v>
          </cell>
          <cell r="D8441">
            <v>39.64</v>
          </cell>
        </row>
        <row r="8442">
          <cell r="A8442">
            <v>92442</v>
          </cell>
          <cell r="B8442" t="str">
            <v>MONTAGEM E DESMONTAGEM DE FÔRMA DE PILARES RETANGULARES E ESTRUTURAS S IMILARES COM ÁREA MÉDIA DAS SEÇÕES MENOR OU IGUAL A 0,25 M², PÉ-DIREIT O SIMPLES, EM CHAPA DE MADEIRA COMPENSADA PLASTIFICADA, 18 UTILIZAÇÕES . AF_12/2015</v>
          </cell>
          <cell r="C8442" t="str">
            <v>M2</v>
          </cell>
          <cell r="D8442">
            <v>33.11</v>
          </cell>
        </row>
        <row r="8443">
          <cell r="A8443">
            <v>92443</v>
          </cell>
          <cell r="B8443" t="str">
            <v>MONTAGEM E DESMONTAGEM DE FÔRMA DE PILARES RETANGULARES E ESTRUTURAS S IMILARES COM ÁREA MÉDIA DAS SEÇÕES MAIOR QUE 0,25 M², PÉ-DIREITO SIMPL ES, EM CHAPA DE MADEIRA COMPENSADA PLASTIFICADA, 18 UTILIZAÇÕES. AF_12 /2015</v>
          </cell>
          <cell r="C8443" t="str">
            <v>M2</v>
          </cell>
          <cell r="D8443">
            <v>29.43</v>
          </cell>
        </row>
        <row r="8444">
          <cell r="A8444">
            <v>92444</v>
          </cell>
          <cell r="B8444" t="str">
            <v>MONTAGEM E DESMONTAGEM DE FÔRMA DE PILARES RETANGULARES E ESTRUTURAS S IMILARES COM ÁREA MÉDIA DAS SEÇÕES MENOR OU IGUAL A 0,25 M², PÉ-DIREIT O DUPLO, EM CHAPA DE MADEIRA COMPENSADA PLASTIFICADA, 18 UTILIZAÇÕES. AF_12/2015</v>
          </cell>
          <cell r="C8444" t="str">
            <v>M2</v>
          </cell>
          <cell r="D8444">
            <v>40.700000000000003</v>
          </cell>
        </row>
        <row r="8445">
          <cell r="A8445">
            <v>92445</v>
          </cell>
          <cell r="B8445" t="str">
            <v>MONTAGEM E DESMONTAGEM DE FÔRMA DE PILARES RETANGULARES E ESTRUTURAS S IMILARES COM ÁREA MÉDIA DAS SEÇÕES MAIOR QUE 0,25 M², PÉ-DIREITO DUPLO , EM CHAPA DE MADEIRA COMPENSADA PLASTIFICADA, 18 UTILIZAÇÕES. AF_12/2 015</v>
          </cell>
          <cell r="C8445" t="str">
            <v>M2</v>
          </cell>
          <cell r="D8445">
            <v>37.020000000000003</v>
          </cell>
        </row>
        <row r="8446">
          <cell r="A8446">
            <v>92446</v>
          </cell>
          <cell r="B8446" t="str">
            <v>MONTAGEM E DESMONTAGEM DE FÔRMA DE VIGA, ESCORAMENTO COM PONTALETE DE MADEIRA, PÉ-DIREITO SIMPLES, EM MADEIRA SERRADA, 1 UTILIZAÇÃO. AF_12/2 015</v>
          </cell>
          <cell r="C8446" t="str">
            <v>M2</v>
          </cell>
          <cell r="D8446">
            <v>105.77</v>
          </cell>
        </row>
        <row r="8447">
          <cell r="A8447">
            <v>92447</v>
          </cell>
          <cell r="B8447" t="str">
            <v>MONTAGEM E DESMONTAGEM DE FÔRMA DE VIGA, ESCORAMENTO COM PONTALETE DE MADEIRA, PÉ-DIREITO SIMPLES, EM MADEIRA SERRADA, 2 UTILIZAÇÕES. AF_12/ 2015</v>
          </cell>
          <cell r="C8447" t="str">
            <v>M2</v>
          </cell>
          <cell r="D8447">
            <v>79.28</v>
          </cell>
        </row>
        <row r="8448">
          <cell r="A8448">
            <v>92448</v>
          </cell>
          <cell r="B8448" t="str">
            <v>MONTAGEM E DESMONTAGEM DE FÔRMA DE VIGA, ESCORAMENTO COM PONTALETE DE MADEIRA, PÉ-DIREITO SIMPLES, EM MADEIRA SERRADA, 4 UTILIZAÇÕES. AF_12/ 2015</v>
          </cell>
          <cell r="C8448" t="str">
            <v>M2</v>
          </cell>
          <cell r="D8448">
            <v>66.25</v>
          </cell>
        </row>
        <row r="8449">
          <cell r="A8449">
            <v>92449</v>
          </cell>
          <cell r="B8449" t="str">
            <v>MONTAGEM E DESMONTAGEM DE FÔRMA DE VIGA, ESCORAMENTO COM GARFO DE MADE IRA, PÉ-DIREITO DUPLO, EM CHAPA DE MADEIRA RESINADA, 2 UTILIZAÇÕES. AF _12/2015</v>
          </cell>
          <cell r="C8449" t="str">
            <v>M2</v>
          </cell>
          <cell r="D8449">
            <v>144.51</v>
          </cell>
        </row>
        <row r="8450">
          <cell r="A8450">
            <v>92450</v>
          </cell>
          <cell r="B8450" t="str">
            <v>MONTAGEM E DESMONTAGEM DE FÔRMA DE VIGA, ESCORAMENTO METÁLICO, PÉ-DIRE ITO DUPLO, EM CHAPA DE MADEIRA RESINADA, 2 UTILIZAÇÕES. AF_12/2015</v>
          </cell>
          <cell r="C8450" t="str">
            <v>M2</v>
          </cell>
          <cell r="D8450">
            <v>130.91999999999999</v>
          </cell>
        </row>
        <row r="8451">
          <cell r="A8451">
            <v>92451</v>
          </cell>
          <cell r="B8451" t="str">
            <v>MONTAGEM E DESMONTAGEM DE FÔRMA DE VIGA, ESCORAMENTO COM GARFO DE MADE IRA, PÉ-DIREITO SIMPLES, EM CHAPA DE MADEIRA RESINADA, 2 UTILIZAÇÕES. AF_12/2015</v>
          </cell>
          <cell r="C8451" t="str">
            <v>M2</v>
          </cell>
          <cell r="D8451">
            <v>99.66</v>
          </cell>
        </row>
        <row r="8452">
          <cell r="A8452">
            <v>92452</v>
          </cell>
          <cell r="B8452" t="str">
            <v>MONTAGEM E DESMONTAGEM DE FÔRMA DE VIGA, ESCORAMENTO METÁLICO, PÉ-DIRE ITO SIMPLES, EM CHAPA DE MADEIRA RESINADA, 2 UTILIZAÇÕES. AF_12/2015</v>
          </cell>
          <cell r="C8452" t="str">
            <v>M2</v>
          </cell>
          <cell r="D8452">
            <v>95.88</v>
          </cell>
        </row>
        <row r="8453">
          <cell r="A8453">
            <v>92453</v>
          </cell>
          <cell r="B8453" t="str">
            <v>MONTAGEM E DESMONTAGEM DE FÔRMA DE VIGA, ESCORAMENTO COM GARFO DE MADE IRA, PÉ-DIREITO DUPLO, EM CHAPA DE MADEIRA RESINADA, 4 UTILIZAÇÕES. AF _12/2015</v>
          </cell>
          <cell r="C8453" t="str">
            <v>M2</v>
          </cell>
          <cell r="D8453">
            <v>124.04</v>
          </cell>
        </row>
        <row r="8454">
          <cell r="A8454">
            <v>92454</v>
          </cell>
          <cell r="B8454" t="str">
            <v>MONTAGEM E DESMONTAGEM DE FÔRMA DE VIGA, ESCORAMENTO METÁLICO, PÉ-DIRE ITO DUPLO, EM CHAPA DE MADEIRA RESINADA, 4 UTILIZAÇÕES. AF_12/2015</v>
          </cell>
          <cell r="C8454" t="str">
            <v>M2</v>
          </cell>
          <cell r="D8454">
            <v>128.85</v>
          </cell>
        </row>
        <row r="8455">
          <cell r="A8455">
            <v>92455</v>
          </cell>
          <cell r="B8455" t="str">
            <v>MONTAGEM E DESMONTAGEM DE FÔRMA DE VIGA, ESCORAMENTO COM GARFO DE MADE IRA, PÉ-DIREITO SIMPLES, EM CHAPA DE MADEIRA RESINADA, 4 UTILIZAÇÕES. AF_12/2015</v>
          </cell>
          <cell r="C8455" t="str">
            <v>M2</v>
          </cell>
          <cell r="D8455">
            <v>81.86</v>
          </cell>
        </row>
        <row r="8456">
          <cell r="A8456">
            <v>92456</v>
          </cell>
          <cell r="B8456" t="str">
            <v>MONTAGEM E DESMONTAGEM DE FÔRMA DE VIGA, ESCORAMENTO METÁLICO, PÉ-DIRE ITO SIMPLES, EM CHAPA DE MADEIRA RESINADA, 4 UTILIZAÇÕES. AF_12/2015</v>
          </cell>
          <cell r="C8456" t="str">
            <v>M2</v>
          </cell>
          <cell r="D8456">
            <v>82.22</v>
          </cell>
        </row>
        <row r="8457">
          <cell r="A8457">
            <v>92457</v>
          </cell>
          <cell r="B8457" t="str">
            <v>MONTAGEM E DESMONTAGEM DE FÔRMA DE VIGA, ESCORAMENTO COM GARFO DE MADE IRA, PÉ-DIREITO DUPLO, EM CHAPA DE MADEIRA RESINADA, 6 UTILIZAÇÕES. AF _12/2015</v>
          </cell>
          <cell r="C8457" t="str">
            <v>M2</v>
          </cell>
          <cell r="D8457">
            <v>107.32</v>
          </cell>
        </row>
        <row r="8458">
          <cell r="A8458">
            <v>92458</v>
          </cell>
          <cell r="B8458" t="str">
            <v>MONTAGEM E DESMONTAGEM DE FÔRMA DE VIGA, ESCORAMENTO METÁLICO, PÉ-DIRE ITO DUPLO, EM CHAPA DE MADEIRA RESINADA, 6 UTILIZAÇÕES. AF_12/2015</v>
          </cell>
          <cell r="C8458" t="str">
            <v>M2</v>
          </cell>
          <cell r="D8458">
            <v>117.73</v>
          </cell>
        </row>
        <row r="8459">
          <cell r="A8459">
            <v>92459</v>
          </cell>
          <cell r="B8459" t="str">
            <v>MONTAGEM E DESMONTAGEM DE FÔRMA DE VIGA, ESCORAMENTO COM GARFO DE MADE IRA, PÉ-DIREITO SIMPLES, EM CHAPA DE MADEIRA RESINADA, 6 UTILIZAÇÕES. AF_12/2015</v>
          </cell>
          <cell r="C8459" t="str">
            <v>M2</v>
          </cell>
          <cell r="D8459">
            <v>69.17</v>
          </cell>
        </row>
        <row r="8460">
          <cell r="A8460">
            <v>92460</v>
          </cell>
          <cell r="B8460" t="str">
            <v>MONTAGEM E DESMONTAGEM DE FÔRMA DE VIGA, ESCORAMENTO METÁLICO, PÉ-DIRE ITO SIMPLES, EM CHAPA DE MADEIRA RESINADA, 6 UTILIZAÇÕES. AF_12/2015</v>
          </cell>
          <cell r="C8460" t="str">
            <v>M2</v>
          </cell>
          <cell r="D8460">
            <v>67.290000000000006</v>
          </cell>
        </row>
        <row r="8461">
          <cell r="A8461">
            <v>92461</v>
          </cell>
          <cell r="B8461" t="str">
            <v>MONTAGEM E DESMONTAGEM DE FÔRMA DE VIGA, ESCORAMENTO COM GARFO DE MADE IRA, PÉ-DIREITO DUPLO, EM CHAPA DE MADEIRA RESINADA, 8 UTILIZAÇÕES. AF _12/2015</v>
          </cell>
          <cell r="C8461" t="str">
            <v>M2</v>
          </cell>
          <cell r="D8461">
            <v>98.59</v>
          </cell>
        </row>
        <row r="8462">
          <cell r="A8462">
            <v>92462</v>
          </cell>
          <cell r="B8462" t="str">
            <v>MONTAGEM E DESMONTAGEM DE FÔRMA DE VIGA, ESCORAMENTO METÁLICO, PÉ-DIRE ITO DUPLO, EM CHAPA DE MADEIRA RESINADA, 8 UTILIZAÇÕES. AF_12/2015</v>
          </cell>
          <cell r="C8462" t="str">
            <v>M2</v>
          </cell>
          <cell r="D8462">
            <v>110.63</v>
          </cell>
        </row>
        <row r="8463">
          <cell r="A8463">
            <v>92463</v>
          </cell>
          <cell r="B8463" t="str">
            <v>MONTAGEM E DESMONTAGEM DE FÔRMA DE VIGA, ESCORAMENTO COM GARFO DE MADE IRA, PÉ-DIREITO SIMPLES, EM CHAPA DE MADEIRA RESINADA, 8 UTILIZAÇÕES. AF_12/2015</v>
          </cell>
          <cell r="C8463" t="str">
            <v>M2</v>
          </cell>
          <cell r="D8463">
            <v>62.37</v>
          </cell>
        </row>
        <row r="8464">
          <cell r="A8464">
            <v>92464</v>
          </cell>
          <cell r="B8464" t="str">
            <v>MONTAGEM E DESMONTAGEM DE FÔRMA DE VIGA, ESCORAMENTO METÁLICO, PÉ-DIRE ITO SIMPLES, EM CHAPA DE MADEIRA RESINADA, 8 UTILIZAÇÕES. AF_12/2015</v>
          </cell>
          <cell r="C8464" t="str">
            <v>M2</v>
          </cell>
          <cell r="D8464">
            <v>64.599999999999994</v>
          </cell>
        </row>
        <row r="8465">
          <cell r="A8465">
            <v>92465</v>
          </cell>
          <cell r="B8465" t="str">
            <v>MONTAGEM E DESMONTAGEM DE FÔRMA DE VIGA, ESCORAMENTO COM GARFO DE MADE IRA, PÉ-DIREITO DUPLO, EM CHAPA DE MADEIRA PLASTIFICADA, 10 UTILIZAÇÕE S. AF_12/2015</v>
          </cell>
          <cell r="C8465" t="str">
            <v>M2</v>
          </cell>
          <cell r="D8465">
            <v>77.36</v>
          </cell>
        </row>
        <row r="8466">
          <cell r="A8466">
            <v>92466</v>
          </cell>
          <cell r="B8466" t="str">
            <v>MONTAGEM E DESMONTAGEM DE FÔRMA DE VIGA, ESCORAMENTO METÁLICO, PÉ-DIRE ITO DUPLO, EM CHAPA DE MADEIRA PLASTIFICADA, 10 UTILIZAÇÕES. AF_12/201 5</v>
          </cell>
          <cell r="C8466" t="str">
            <v>M2</v>
          </cell>
          <cell r="D8466">
            <v>104.94</v>
          </cell>
        </row>
        <row r="8467">
          <cell r="A8467">
            <v>92467</v>
          </cell>
          <cell r="B8467" t="str">
            <v>MONTAGEM E DESMONTAGEM DE FÔRMA DE VIGA, ESCORAMENTO COM GARFO DE MADE IRA, PÉ-DIREITO SIMPLES, EM CHAPA DE MADEIRA PLASTIFICADA, 10 UTILIZAÇ ÕES. AF_12/2015</v>
          </cell>
          <cell r="C8467" t="str">
            <v>M2</v>
          </cell>
          <cell r="D8467">
            <v>49.95</v>
          </cell>
        </row>
        <row r="8468">
          <cell r="A8468">
            <v>92468</v>
          </cell>
          <cell r="B8468" t="str">
            <v>MONTAGEM E DESMONTAGEM DE FÔRMA DE VIGA, ESCORAMENTO METÁLICO, PÉ-DIRE ITO SIMPLES, EM CHAPA DE MADEIRA PLASTIFICADA, 10 UTILIZAÇÕES. AF_12/2 015</v>
          </cell>
          <cell r="C8468" t="str">
            <v>M2</v>
          </cell>
          <cell r="D8468">
            <v>59.21</v>
          </cell>
        </row>
        <row r="8469">
          <cell r="A8469">
            <v>92469</v>
          </cell>
          <cell r="B8469" t="str">
            <v>MONTAGEM E DESMONTAGEM DE FÔRMA DE VIGA, ESCORAMENTO COM GARFO DE MADE IRA, PÉ-DIREITO DUPLO, EM CHAPA DE MADEIRA PLASTIFICADA, 12 UTILIZAÇÕE S. AF_12/2015</v>
          </cell>
          <cell r="C8469" t="str">
            <v>M2</v>
          </cell>
          <cell r="D8469">
            <v>70.28</v>
          </cell>
        </row>
        <row r="8470">
          <cell r="A8470">
            <v>92470</v>
          </cell>
          <cell r="B8470" t="str">
            <v>MONTAGEM E DESMONTAGEM DE FÔRMA DE VIGA, ESCORAMENTO METÁLICO, PÉ-DIRE ITO DUPLO, EM CHAPA DE MADEIRA PLASTIFICADA, 12 UTILIZAÇÕES. AF_12/201 5</v>
          </cell>
          <cell r="C8470" t="str">
            <v>M2</v>
          </cell>
          <cell r="D8470">
            <v>101.06</v>
          </cell>
        </row>
        <row r="8471">
          <cell r="A8471">
            <v>92471</v>
          </cell>
          <cell r="B8471" t="str">
            <v>MONTAGEM E DESMONTAGEM DE FÔRMA DE VIGA, ESCORAMENTO COM GARFO DE MADE IRA, PÉ-DIREITO SIMPLES, EM CHAPA DE MADEIRA PLASTIFICADA, 12 UTILIZAÇ ÕES. AF_12/2015</v>
          </cell>
          <cell r="C8471" t="str">
            <v>M2</v>
          </cell>
          <cell r="D8471">
            <v>45.43</v>
          </cell>
        </row>
        <row r="8472">
          <cell r="A8472">
            <v>92472</v>
          </cell>
          <cell r="B8472" t="str">
            <v>MONTAGEM E DESMONTAGEM DE FÔRMA DE VIGA, ESCORAMENTO METÁLICO, PÉ-DIRE ITO SIMPLES, EM CHAPA DE MADEIRA PLASTIFICADA, 12 UTILIZAÇÕES. AF_12/2 015</v>
          </cell>
          <cell r="C8472" t="str">
            <v>M2</v>
          </cell>
          <cell r="D8472">
            <v>55.86</v>
          </cell>
        </row>
        <row r="8473">
          <cell r="A8473">
            <v>92473</v>
          </cell>
          <cell r="B8473" t="str">
            <v>MONTAGEM E DESMONTAGEM DE FÔRMA DE VIGA, ESCORAMENTO COM GARFO DE MADE IRA, PÉ-DIREITO DUPLO, EM CHAPA DE MADEIRA PLASTIFICADA, 14 UTILIZAÇÕE S. AF_12/2015</v>
          </cell>
          <cell r="C8473" t="str">
            <v>M2</v>
          </cell>
          <cell r="D8473">
            <v>64.510000000000005</v>
          </cell>
        </row>
        <row r="8474">
          <cell r="A8474">
            <v>92474</v>
          </cell>
          <cell r="B8474" t="str">
            <v>MONTAGEM E DESMONTAGEM DE FÔRMA DE VIGA, ESCORAMENTO METÁLICO, PÉ-DIRE ITO DUPLO, EM CHAPA DE MADEIRA PLASTIFICADA, 14 UTILIZAÇÕES. AF_12/201 5</v>
          </cell>
          <cell r="C8474" t="str">
            <v>M2</v>
          </cell>
          <cell r="D8474">
            <v>97.69</v>
          </cell>
        </row>
        <row r="8475">
          <cell r="A8475">
            <v>92475</v>
          </cell>
          <cell r="B8475" t="str">
            <v>MONTAGEM E DESMONTAGEM DE FÔRMA DE VIGA, ESCORAMENTO COM GARFO DE MADE IRA, PÉ-DIREITO SIMPLES, EM CHAPA DE MADEIRA PLASTIFICADA, 14 UTILIZAÇ ÕES. AF_12/2015</v>
          </cell>
          <cell r="C8475" t="str">
            <v>M2</v>
          </cell>
          <cell r="D8475">
            <v>41.74</v>
          </cell>
        </row>
        <row r="8476">
          <cell r="A8476">
            <v>92476</v>
          </cell>
          <cell r="B8476" t="str">
            <v>MONTAGEM E DESMONTAGEM DE FÔRMA DE VIGA, ESCORAMENTO METÁLICO, PÉ-DIRE ITO SIMPLES, EM CHAPA DE MADEIRA PLASTIFICADA, 14 UTILIZAÇÕES. AF_12/2 015</v>
          </cell>
          <cell r="C8476" t="str">
            <v>M2</v>
          </cell>
          <cell r="D8476">
            <v>53</v>
          </cell>
        </row>
        <row r="8477">
          <cell r="A8477">
            <v>92477</v>
          </cell>
          <cell r="B8477" t="str">
            <v>MONTAGEM E DESMONTAGEM DE FÔRMA DE VIGA, ESCORAMENTO COM GARFO DE MADE IRA, PÉ-DIREITO DUPLO, EM CHAPA DE MADEIRA PLASTIFICADA, 18 UTILIZAÇÕE S. AF_12/2015</v>
          </cell>
          <cell r="C8477" t="str">
            <v>M2</v>
          </cell>
          <cell r="D8477">
            <v>52.31</v>
          </cell>
        </row>
        <row r="8478">
          <cell r="A8478">
            <v>92478</v>
          </cell>
          <cell r="B8478" t="str">
            <v>MONTAGEM E DESMONTAGEM DE FÔRMA DE VIGA, ESCORAMENTO METÁLICO, PÉ-DIRE ITO DUPLO, EM CHAPA DE MADEIRA PLASTIFICADA, 18 UTILIZAÇÕES. AF_12/201 5</v>
          </cell>
          <cell r="C8478" t="str">
            <v>M2</v>
          </cell>
          <cell r="D8478">
            <v>91.11</v>
          </cell>
        </row>
        <row r="8479">
          <cell r="A8479">
            <v>92479</v>
          </cell>
          <cell r="B8479" t="str">
            <v>MONTAGEM E DESMONTAGEM DE FÔRMA DE VIGA, ESCORAMENTO COM GARFO DE MADE IRA, PÉ-DIREITO SIMPLES, EM CHAPA DE MADEIRA PLASTIFICADA, 18 UTILIZAÇ ÕES. AF_12/2015</v>
          </cell>
          <cell r="C8479" t="str">
            <v>M2</v>
          </cell>
          <cell r="D8479">
            <v>33.92</v>
          </cell>
        </row>
        <row r="8480">
          <cell r="A8480">
            <v>92480</v>
          </cell>
          <cell r="B8480" t="str">
            <v>MONTAGEM E DESMONTAGEM DE FÔRMA DE VIGA, ESCORAMENTO METÁLICO, PÉ-DIRE ITO SIMPLES, EM CHAPA DE MADEIRA PLASTIFICADA, 18 UTILIZAÇÕES. AF_12/2 015</v>
          </cell>
          <cell r="C8480" t="str">
            <v>M2</v>
          </cell>
          <cell r="D8480">
            <v>47.33</v>
          </cell>
        </row>
        <row r="8481">
          <cell r="A8481">
            <v>92481</v>
          </cell>
          <cell r="B8481" t="str">
            <v>MONTAGEM E DESMONTAGEM DE FÔRMA DE LAJE MACIÇA COM ÁREA MÉDIA MENOR OU IGUAL A 20 M², PÉ-DIREITO SIMPLES, EM MADEIRA SERRADA, 1 UTILIZAÇÃO. AF_12/2015</v>
          </cell>
          <cell r="C8481" t="str">
            <v>M2</v>
          </cell>
          <cell r="D8481">
            <v>135.19</v>
          </cell>
        </row>
        <row r="8482">
          <cell r="A8482">
            <v>92482</v>
          </cell>
          <cell r="B8482" t="str">
            <v>MONTAGEM E DESMONTAGEM DE FÔRMA DE LAJE MACIÇA COM ÁREA MÉDIA MAIOR QU E 20 M², PÉ-DIREITO SIMPLES, EM MADEIRA SERRADA, 1 UTILIZAÇÃO. AF_12/2 015</v>
          </cell>
          <cell r="C8482" t="str">
            <v>M2</v>
          </cell>
          <cell r="D8482">
            <v>126.08</v>
          </cell>
        </row>
        <row r="8483">
          <cell r="A8483">
            <v>92483</v>
          </cell>
          <cell r="B8483" t="str">
            <v>MONTAGEM E DESMONTAGEM DE FÔRMA DE LAJE MACIÇA COM ÁREA MÉDIA MENOR OU IGUAL A 20 M², PÉ-DIREITO SIMPLES, EM MADEIRA SERRADA, 2 UTILIZAÇÕES. AF_12/2015</v>
          </cell>
          <cell r="C8483" t="str">
            <v>M2</v>
          </cell>
          <cell r="D8483">
            <v>108.45</v>
          </cell>
        </row>
        <row r="8484">
          <cell r="A8484">
            <v>92484</v>
          </cell>
          <cell r="B8484" t="str">
            <v>MONTAGEM E DESMONTAGEM DE FÔRMA DE LAJE MACIÇA COM ÁREA MÉDIA MAIOR QU E 20 M², PÉ-DIREITO SIMPLES, EM MADEIRA SERRADA, 2 UTILIZAÇÕES. AF_12/ 2015</v>
          </cell>
          <cell r="C8484" t="str">
            <v>M2</v>
          </cell>
          <cell r="D8484">
            <v>100.4</v>
          </cell>
        </row>
        <row r="8485">
          <cell r="A8485">
            <v>92485</v>
          </cell>
          <cell r="B8485" t="str">
            <v>MONTAGEM E DESMONTAGEM DE FÔRMA DE LAJE MACIÇA COM ÁREA MÉDIA MENOR OU IGUAL A 20 M², PÉ-DIREITO SIMPLES, EM MADEIRA SERRADA, 4 UTILIZAÇÕES. AF_12/2015</v>
          </cell>
          <cell r="C8485" t="str">
            <v>M2</v>
          </cell>
          <cell r="D8485">
            <v>80.53</v>
          </cell>
        </row>
        <row r="8486">
          <cell r="A8486">
            <v>92486</v>
          </cell>
          <cell r="B8486" t="str">
            <v>MONTAGEM E DESMONTAGEM DE FÔRMA DE LAJE MACIÇA COM ÁREA MÉDIA MAIOR QU E 20 M², PÉ-DIREITO SIMPLES, EM MADEIRA SERRADA, 4 UTILIZAÇÕES. AF_12/ 2015</v>
          </cell>
          <cell r="C8486" t="str">
            <v>M2</v>
          </cell>
          <cell r="D8486">
            <v>74.349999999999994</v>
          </cell>
        </row>
        <row r="8487">
          <cell r="A8487">
            <v>92487</v>
          </cell>
          <cell r="B8487" t="str">
            <v>MONTAGEM E DESMONTAGEM DE FÔRMA DE LAJE NERVURADA COM CUBETA E ASSOALH O COM ÁREA MÉDIA MENOR OU IGUAL A 20 M², PÉ-DIREITO DUPLO, EM CHAPA DE MADEIRA COMPENSADA RESINADA, 8 UTILIZAÇÕES. AF_12/2015</v>
          </cell>
          <cell r="C8487" t="str">
            <v>M2</v>
          </cell>
          <cell r="D8487">
            <v>49.44</v>
          </cell>
        </row>
        <row r="8488">
          <cell r="A8488">
            <v>92488</v>
          </cell>
          <cell r="B8488" t="str">
            <v>MONTAGEM E DESMONTAGEM DE FÔRMA DE LAJE NERVURADA COM CUBETA E ASSOALH O COM ÁREA MÉDIA MAIOR QUE 20 M², PÉ-DIREITO DUPLO, EM CHAPA DE MADEIR A COMPENSADA RESINADA, 8 UTILIZAÇÕES. AF_12/2015</v>
          </cell>
          <cell r="C8488" t="str">
            <v>M2</v>
          </cell>
          <cell r="D8488">
            <v>47.31</v>
          </cell>
        </row>
        <row r="8489">
          <cell r="A8489">
            <v>92489</v>
          </cell>
          <cell r="B8489" t="str">
            <v>MONTAGEM E DESMONTAGEM DE FÔRMA DE LAJE NERVURADA COM CUBETA E ASSOALH O COM ÁREA MÉDIA MENOR OU IGUAL A 20 M², PÉ-DIREITO SIMPLES, EM CHAPA DE MADEIRA COMPENSADA RESINADA, 8 UTILIZAÇÕES. AF_12/2015</v>
          </cell>
          <cell r="C8489" t="str">
            <v>M2</v>
          </cell>
          <cell r="D8489">
            <v>37.659999999999997</v>
          </cell>
        </row>
        <row r="8490">
          <cell r="A8490">
            <v>92490</v>
          </cell>
          <cell r="B8490" t="str">
            <v>MONTAGEM E DESMONTAGEM DE FÔRMA DE LAJE NERVURADA COM CUBETA E ASSOALH O COM ÁREA MÉDIA MAIOR QUE 20 M², PÉ-DIREITO SIMPLES, EM CHAPA DE MADE IRA COMPENSADA RESINADA, 8 UTILIZAÇÕES. AF_12/2015</v>
          </cell>
          <cell r="C8490" t="str">
            <v>M2</v>
          </cell>
          <cell r="D8490">
            <v>35.71</v>
          </cell>
        </row>
        <row r="8491">
          <cell r="A8491">
            <v>92491</v>
          </cell>
          <cell r="B8491" t="str">
            <v>MONTAGEM E DESMONTAGEM DE FÔRMA DE LAJE NERVURADA COM CUBETA E ASSOALH O COM ÁREA MÉDIA MENOR OU IGUAL A 20 M², PÉ-DIREITO DUPLO, EM CHAPA DE MADEIRA COMPENSADA RESINADA, 10 UTILIZAÇÕES. AF_12/2015</v>
          </cell>
          <cell r="C8491" t="str">
            <v>M2</v>
          </cell>
          <cell r="D8491">
            <v>47.19</v>
          </cell>
        </row>
        <row r="8492">
          <cell r="A8492">
            <v>92492</v>
          </cell>
          <cell r="B8492" t="str">
            <v>MONTAGEM E DESMONTAGEM DE FÔRMA DE LAJE NERVURADA COM CUBETA E ASSOALH O COM ÁREA MÉDIA MAIOR QUE 20 M², PÉ-DIREITO DUPLO, EM CHAPA DE MADEIR A COMPENSADA RESINADA, 10 UTILIZAÇÕES. AF_12/2015</v>
          </cell>
          <cell r="C8492" t="str">
            <v>M2</v>
          </cell>
          <cell r="D8492">
            <v>45.16</v>
          </cell>
        </row>
        <row r="8493">
          <cell r="A8493">
            <v>92493</v>
          </cell>
          <cell r="B8493" t="str">
            <v>MONTAGEM E DESMONTAGEM DE FÔRMA DE LAJE NERVURADA COM CUBETA E ASSOALH O COM ÁREA MÉDIA MENOR OU IGUAL A 20 M², PÉ-DIREITO SIMPLES, EM CHAPA DE MADEIRA COMPENSADA RESINADA, 10 UTILIZAÇÕES. AF_12/2015</v>
          </cell>
          <cell r="C8493" t="str">
            <v>M2</v>
          </cell>
          <cell r="D8493">
            <v>33.369999999999997</v>
          </cell>
        </row>
        <row r="8494">
          <cell r="A8494">
            <v>92494</v>
          </cell>
          <cell r="B8494" t="str">
            <v>MONTAGEM E DESMONTAGEM DE FÔRMA DE LAJE NERVURADA COM CUBETA E ASSOALH O COM ÁREA MÉDIA MAIOR QUE 20 M², PÉ-DIREITO SIMPLES, EM CHAPA DE MADE IRA COMPENSADA RESINADA, 10 UTILIZAÇÕES. AF_12/2015</v>
          </cell>
          <cell r="C8494" t="str">
            <v>M2</v>
          </cell>
          <cell r="D8494">
            <v>33.869999999999997</v>
          </cell>
        </row>
        <row r="8495">
          <cell r="A8495">
            <v>92495</v>
          </cell>
          <cell r="B8495" t="str">
            <v>MONTAGEM E DESMONTAGEM DE FÔRMA DE LAJE NERVURADA COM CUBETA E ASSOALH O COM ÁREA MÉDIA MENOR OU IGUAL A 20 M², PÉ-DIREITO DUPLO, EM CHAPA DE MADEIRA COMPENSADA RESINADA, 12 UTILIZAÇÕES. AF_12/2015</v>
          </cell>
          <cell r="C8495" t="str">
            <v>M2</v>
          </cell>
          <cell r="D8495">
            <v>45.65</v>
          </cell>
        </row>
        <row r="8496">
          <cell r="A8496">
            <v>92496</v>
          </cell>
          <cell r="B8496" t="str">
            <v>MONTAGEM E DESMONTAGEM DE FÔRMA DE LAJE NERVURADA COM CUBETA E ASSOALH O COM ÁREA MÉDIA MAIOR QUE 20 M², PÉ-DIREITO DUPLO, EM CHAPA DE MADEIR A COMPENSADA RESINADA, 12 UTILIZAÇÕES. AF_12/2015</v>
          </cell>
          <cell r="C8496" t="str">
            <v>M2</v>
          </cell>
          <cell r="D8496">
            <v>43.7</v>
          </cell>
        </row>
        <row r="8497">
          <cell r="A8497">
            <v>92497</v>
          </cell>
          <cell r="B8497" t="str">
            <v>MONTAGEM E DESMONTAGEM DE FÔRMA DE LAJE NERVURADA COM CUBETA E ASSOALH O COM ÁREA MÉDIA MENOR OU IGUAL A 20 M², PÉ-DIREITO SIMPLES, EM CHAPA DE MADEIRA COMPENSADA RESINADA, 12 UTILIZAÇÕES. AF_12/2015</v>
          </cell>
          <cell r="C8497" t="str">
            <v>M2</v>
          </cell>
          <cell r="D8497">
            <v>34.450000000000003</v>
          </cell>
        </row>
        <row r="8498">
          <cell r="A8498">
            <v>92498</v>
          </cell>
          <cell r="B8498" t="str">
            <v>MONTAGEM E DESMONTAGEM DE FÔRMA DE LAJE NERVURADA COM CUBETA E ASSOALH O COM ÁREA MÉDIA MAIOR QUE 20 M², PÉ-DIREITO SIMPLES, EM CHAPA DE MADE IRA COMPENSADA RESINADA, 12 UTILIZAÇÕES. AF_12/2015</v>
          </cell>
          <cell r="C8498" t="str">
            <v>M2</v>
          </cell>
          <cell r="D8498">
            <v>32.630000000000003</v>
          </cell>
        </row>
        <row r="8499">
          <cell r="A8499">
            <v>92499</v>
          </cell>
          <cell r="B8499" t="str">
            <v>MONTAGEM E DESMONTAGEM DE FÔRMA DE LAJE NERVURADA COM CUBETA E ASSOALH O COM ÁREA MÉDIA MENOR OU IGUAL A 20 M², PÉ-DIREITO DUPLO, EM CHAPA DE MADEIRA COMPENSADA RESINADA, 14 UTILIZAÇÕES. AF_12/2015</v>
          </cell>
          <cell r="C8499" t="str">
            <v>M2</v>
          </cell>
          <cell r="D8499">
            <v>44.75</v>
          </cell>
        </row>
        <row r="8500">
          <cell r="A8500">
            <v>92500</v>
          </cell>
          <cell r="B8500" t="str">
            <v>MONTAGEM E DESMONTAGEM DE FÔRMA DE LAJE NERVURADA COM CUBETA E ASSOALH O COM ÁREA MÉDIA MAIOR QUE 20 M², PÉ-DIREITO DUPLO, EM CHAPA DE MADEIR A COMPENSADA RESINADA, 14 UTILIZAÇÕES. AF_12/2015</v>
          </cell>
          <cell r="C8500" t="str">
            <v>M2</v>
          </cell>
          <cell r="D8500">
            <v>42.85</v>
          </cell>
        </row>
        <row r="8501">
          <cell r="A8501">
            <v>92501</v>
          </cell>
          <cell r="B8501" t="str">
            <v>MONTAGEM E DESMONTAGEM DE FÔRMA DE LAJE NERVURADA COM CUBETA E ASSOALH O COM ÁREA MÉDIA MENOR OU IGUAL A 20 M², PÉ-DIREITO SIMPLES, EM CHAPA DE MADEIRA COMPENSADA RESINADA, 14 UTILIZAÇÕES. AF_12/2015</v>
          </cell>
          <cell r="C8501" t="str">
            <v>M2</v>
          </cell>
          <cell r="D8501">
            <v>33.700000000000003</v>
          </cell>
        </row>
        <row r="8502">
          <cell r="A8502">
            <v>92502</v>
          </cell>
          <cell r="B8502" t="str">
            <v>MONTAGEM E DESMONTAGEM DE FÔRMA DE LAJE NERVURADA COM CUBETA E ASSOALH O COM ÁREA MÉDIA MAIOR QUE 20 M², PÉ-DIREITO SIMPLES, EM CHAPA DE MADE IRA COMPENSADA RESINADA, 14 UTILIZAÇÕES. AF_12/2015</v>
          </cell>
          <cell r="C8502" t="str">
            <v>M2</v>
          </cell>
          <cell r="D8502">
            <v>31.93</v>
          </cell>
        </row>
        <row r="8503">
          <cell r="A8503">
            <v>92503</v>
          </cell>
          <cell r="B8503" t="str">
            <v>MONTAGEM E DESMONTAGEM DE FÔRMA DE LAJE NERVURADA COM CUBETA E ASSOALH O COM ÁREA MÉDIA MENOR OU IGUAL A 20 M², PÉ-DIREITO DUPLO, EM CHAPA DE MADEIRA COMPENSADA RESINADA, 18 UTILIZAÇÕES. AF_12/2015</v>
          </cell>
          <cell r="C8503" t="str">
            <v>M2</v>
          </cell>
          <cell r="D8503">
            <v>43.28</v>
          </cell>
        </row>
        <row r="8504">
          <cell r="A8504">
            <v>92504</v>
          </cell>
          <cell r="B8504" t="str">
            <v>MONTAGEM E DESMONTAGEM DE FÔRMA DE LAJE NERVURADA COM CUBETA E ASSOALH O COM ÁREA MÉDIA MAIOR QUE 20 M², PÉ-DIREITO DUPLO, EM CHAPA DE MADEIR A COMPENSADA RESINADA, 18 UTILIZAÇÕES. AF_12/2015</v>
          </cell>
          <cell r="C8504" t="str">
            <v>M2</v>
          </cell>
          <cell r="D8504">
            <v>34.61</v>
          </cell>
        </row>
        <row r="8505">
          <cell r="A8505">
            <v>92505</v>
          </cell>
          <cell r="B8505" t="str">
            <v>MONTAGEM E DESMONTAGEM DE FÔRMA DE LAJE NERVURADA COM CUBETA E ASSOALH O COM ÁREA MÉDIA MENOR OU IGUAL A 20 M², PÉ-DIREITO SIMPLES, EM CHAPA DE MADEIRA COMPENSADA RESINADA, 18 UTILIZAÇÕES. AF_12/2015</v>
          </cell>
          <cell r="C8505" t="str">
            <v>M2</v>
          </cell>
          <cell r="D8505">
            <v>32.44</v>
          </cell>
        </row>
        <row r="8506">
          <cell r="A8506">
            <v>92506</v>
          </cell>
          <cell r="B8506" t="str">
            <v>MONTAGEM E DESMONTAGEM DE FÔRMA DE LAJE NERVURADA COM CUBETA E ASSOALH O COM ÁREA MÉDIA MAIOR QUE 20 M², PÉ-DIREITO SIMPLES, EM CHAPA DE MADE IRA COMPENSADA RESINADA, 18 UTILIZAÇÕES. AF_12/2015</v>
          </cell>
          <cell r="C8506" t="str">
            <v>M2</v>
          </cell>
          <cell r="D8506">
            <v>30.74</v>
          </cell>
        </row>
        <row r="8507">
          <cell r="A8507">
            <v>92507</v>
          </cell>
          <cell r="B8507" t="str">
            <v>MONTAGEM E DESMONTAGEM DE FÔRMA DE LAJE MACIÇA COM ÁREA MÉDIA MENOR OU IGUAL A 20 M², PÉ-DIREITO DUPLO, EM CHAPA DE MADEIRA COMPENSADA RESIN ADA, 2 UTILIZAÇÕES. AF_12/2015</v>
          </cell>
          <cell r="C8507" t="str">
            <v>M2</v>
          </cell>
          <cell r="D8507">
            <v>46.88</v>
          </cell>
        </row>
        <row r="8508">
          <cell r="A8508">
            <v>92508</v>
          </cell>
          <cell r="B8508" t="str">
            <v>MONTAGEM E DESMONTAGEM DE FÔRMA DE LAJE MACIÇA COM ÁREA MÉDIA MAIOR QU E 20 M², PÉ-DIREITO DUPLO, EM CHAPA DE MADEIRA COMPENSADA RESINADA, 2 UTILIZAÇÕES. AF_12/2015</v>
          </cell>
          <cell r="C8508" t="str">
            <v>M2</v>
          </cell>
          <cell r="D8508">
            <v>45.17</v>
          </cell>
        </row>
        <row r="8509">
          <cell r="A8509">
            <v>92509</v>
          </cell>
          <cell r="B8509" t="str">
            <v>MONTAGEM E DESMONTAGEM DE FÔRMA DE LAJE MACIÇA COM ÁREA MÉDIA MENOR OU IGUAL A 20 M², PÉ-DIREITO SIMPLES, EM CHAPA DE MADEIRA COMPENSADA RES INADA, 2 UTILIZAÇÕES. AF_12/2015</v>
          </cell>
          <cell r="C8509" t="str">
            <v>M2</v>
          </cell>
          <cell r="D8509">
            <v>33.53</v>
          </cell>
        </row>
        <row r="8510">
          <cell r="A8510">
            <v>92510</v>
          </cell>
          <cell r="B8510" t="str">
            <v>MONTAGEM E DESMONTAGEM DE FÔRMA DE LAJE MACIÇA COM ÁREA MÉDIA MAIOR QU E 20 M², PÉ-DIREITO SIMPLES, EM CHAPA DE MADEIRA COMPENSADA RESINADA, 2 UTILIZAÇÕES. AF_12/2015</v>
          </cell>
          <cell r="C8510" t="str">
            <v>M2</v>
          </cell>
          <cell r="D8510">
            <v>31.96</v>
          </cell>
        </row>
        <row r="8511">
          <cell r="A8511">
            <v>92511</v>
          </cell>
          <cell r="B8511" t="str">
            <v>MONTAGEM E DESMONTAGEM DE FÔRMA DE LAJE MACIÇA COM ÁREA MÉDIA MENOR OU IGUAL A 20 M², PÉ-DIREITO DUPLO, EM CHAPA DE MADEIRA COMPENSADA RESIN ADA, 4 UTILIZAÇÕES. AF_12/2015</v>
          </cell>
          <cell r="C8511" t="str">
            <v>M2</v>
          </cell>
          <cell r="D8511">
            <v>37.119999999999997</v>
          </cell>
        </row>
        <row r="8512">
          <cell r="A8512">
            <v>92512</v>
          </cell>
          <cell r="B8512" t="str">
            <v>MONTAGEM E DESMONTAGEM DE FÔRMA DE LAJE MACIÇA COM ÁREA MÉDIA MAIOR QU E 20 M², PÉ-DIREITO DUPLO, EM CHAPA DE MADEIRA COMPENSADA RESINADA, 4 UTILIZAÇÕES. AF_12/2015</v>
          </cell>
          <cell r="C8512" t="str">
            <v>M2</v>
          </cell>
          <cell r="D8512">
            <v>35.81</v>
          </cell>
        </row>
        <row r="8513">
          <cell r="A8513">
            <v>92513</v>
          </cell>
          <cell r="B8513" t="str">
            <v>MONTAGEM E DESMONTAGEM DE FÔRMA DE LAJE MACIÇA COM ÁREA MÉDIA MENOR OU IGUAL A 20 M², PÉ-DIREITO SIMPLES, EM CHAPA DE MADEIRA COMPENSADA RES INADA, 4 UTILIZAÇÕES. AF_12/2015</v>
          </cell>
          <cell r="C8513" t="str">
            <v>M2</v>
          </cell>
          <cell r="D8513">
            <v>24.6</v>
          </cell>
        </row>
        <row r="8514">
          <cell r="A8514">
            <v>92514</v>
          </cell>
          <cell r="B8514" t="str">
            <v>MONTAGEM E DESMONTAGEM DE FÔRMA DE LAJE MACIÇA COM ÁREA MÉDIA MAIOR QU E 20 M², PÉ-DIREITO SIMPLES, EM CHAPA DE MADEIRA COMPENSADA RESINADA, 4 UTILIZAÇÕES. AF_12/2015</v>
          </cell>
          <cell r="C8514" t="str">
            <v>M2</v>
          </cell>
          <cell r="D8514">
            <v>23.39</v>
          </cell>
        </row>
        <row r="8515">
          <cell r="A8515">
            <v>92515</v>
          </cell>
          <cell r="B8515" t="str">
            <v>MONTAGEM E DESMONTAGEM DE FÔRMA DE LAJE MACIÇA COM ÁREA MÉDIA MAIOR QU E 20 M², PÉ-DIREITO DUPLO, EM CHAPA DE MADEIRA COMPENSADA RESINADA, 6 UTILIZAÇÕES. AF_12/2015</v>
          </cell>
          <cell r="C8515" t="str">
            <v>M2</v>
          </cell>
          <cell r="D8515">
            <v>31.93</v>
          </cell>
        </row>
        <row r="8516">
          <cell r="A8516">
            <v>92516</v>
          </cell>
          <cell r="B8516" t="str">
            <v>MONTAGEM E DESMONTAGEM DE FÔRMA DE LAJE MACIÇA COM ÁREA MÉDIA MENOR OU IGUAL A 20 M², PÉ-DIREITO DUPLO, EM CHAPA DE MADEIRA COMPENSADA RESIN ADA, 6 UTILIZAÇÕES. AF_12/2015</v>
          </cell>
          <cell r="C8516" t="str">
            <v>M2</v>
          </cell>
          <cell r="D8516">
            <v>30.8</v>
          </cell>
        </row>
        <row r="8517">
          <cell r="A8517">
            <v>92517</v>
          </cell>
          <cell r="B8517" t="str">
            <v>MONTAGEM E DESMONTAGEM DE FÔRMA DE LAJE MACIÇA COM ÁREA MÉDIA MENOR OU IGUAL A 20 M², PÉ-DIREITO SIMPLES, EM CHAPA DE MADEIRA COMPENSADA RES INADA, 6 UTILIZAÇÕES. AF_12/2015</v>
          </cell>
          <cell r="C8517" t="str">
            <v>M2</v>
          </cell>
          <cell r="D8517">
            <v>20.43</v>
          </cell>
        </row>
        <row r="8518">
          <cell r="A8518">
            <v>92518</v>
          </cell>
          <cell r="B8518" t="str">
            <v>MONTAGEM E DESMONTAGEM DE FÔRMA DE LAJE MACIÇA COM ÁREA MÉDIA MAIOR QU E 20 M², PÉ-DIREITO SIMPLES, EM CHAPA DE MADEIRA COMPENSADA RESINADA, 6 UTILIZAÇÕES. AF_12/2015</v>
          </cell>
          <cell r="C8518" t="str">
            <v>M2</v>
          </cell>
          <cell r="D8518">
            <v>19.37</v>
          </cell>
        </row>
        <row r="8519">
          <cell r="A8519">
            <v>92519</v>
          </cell>
          <cell r="B8519" t="str">
            <v>MONTAGEM E DESMONTAGEM DE FÔRMA DE LAJE MACIÇA COM ÁREA MÉDIA MENOR OU IGUAL A 20 M², PÉ-DIREITO DUPLO, EM CHAPA DE MADEIRA COMPENSADA RESIN ADA, 8 UTILIZAÇÕES. AF_12/2015</v>
          </cell>
          <cell r="C8519" t="str">
            <v>M2</v>
          </cell>
          <cell r="D8519">
            <v>29.29</v>
          </cell>
        </row>
        <row r="8520">
          <cell r="A8520">
            <v>92520</v>
          </cell>
          <cell r="B8520" t="str">
            <v>MONTAGEM E DESMONTAGEM DE FÔRMA DE LAJE MACIÇA COM ÁREA MÉDIA MAIOR QU E 20 M², PÉ-DIREITO DUPLO, EM CHAPA DE MADEIRA COMPENSADA RESINADA, 8 UTILIZAÇÕES. AF_12/2015</v>
          </cell>
          <cell r="C8520" t="str">
            <v>M2</v>
          </cell>
          <cell r="D8520">
            <v>28.25</v>
          </cell>
        </row>
        <row r="8521">
          <cell r="A8521">
            <v>92521</v>
          </cell>
          <cell r="B8521" t="str">
            <v>MONTAGEM E DESMONTAGEM DE FÔRMA DE LAJE MACIÇA COM ÁREA MÉDIA MENOR OU IGUAL A 20 M², PÉ-DIREITO SIMPLES, EM CHAPA DE MADEIRA COMPENSADA RES INADA, 8 UTILIZAÇÕES. AF_12/2015</v>
          </cell>
          <cell r="C8521" t="str">
            <v>M2</v>
          </cell>
          <cell r="D8521">
            <v>18.29</v>
          </cell>
        </row>
        <row r="8522">
          <cell r="A8522">
            <v>92522</v>
          </cell>
          <cell r="B8522" t="str">
            <v>MONTAGEM E DESMONTAGEM DE FÔRMA DE LAJE MACIÇA COM ÁREA MÉDIA MAIOR QU E 20 M², PÉ-DIREITO SIMPLES, EM CHAPA DE MADEIRA COMPENSADA RESINADA, 8 UTILIZAÇÕES. AF_12/2015</v>
          </cell>
          <cell r="C8522" t="str">
            <v>M2</v>
          </cell>
          <cell r="D8522">
            <v>17.309999999999999</v>
          </cell>
        </row>
        <row r="8523">
          <cell r="A8523">
            <v>92523</v>
          </cell>
          <cell r="B8523" t="str">
            <v>MONTAGEM E DESMONTAGEM DE FÔRMA DE LAJE MACIÇA COM ÁREA MÉDIA MENOR OU IGUAL A 20 M², PÉ-DIREITO DUPLO, EM CHAPA DE MADEIRA COMPENSADA PLAST IFICADA, 10 UTILIZAÇÕES. AF_12/2015</v>
          </cell>
          <cell r="C8523" t="str">
            <v>M2</v>
          </cell>
          <cell r="D8523">
            <v>28.23</v>
          </cell>
        </row>
        <row r="8524">
          <cell r="A8524">
            <v>92524</v>
          </cell>
          <cell r="B8524" t="str">
            <v>MONTAGEM E DESMONTAGEM DE FÔRMA DE LAJE MACIÇA COM ÁREA MÉDIA MAIOR QU E 20 M², PÉ-DIREITO DUPLO, EM CHAPA DE MADEIRA COMPENSADA PLASTIFICADA , 10 UTILIZAÇÕES. AF_12/2015</v>
          </cell>
          <cell r="C8524" t="str">
            <v>M2</v>
          </cell>
          <cell r="D8524">
            <v>27.23</v>
          </cell>
        </row>
        <row r="8525">
          <cell r="A8525">
            <v>92525</v>
          </cell>
          <cell r="B8525" t="str">
            <v>MONTAGEM E DESMONTAGEM DE FÔRMA DE LAJE MACIÇA COM ÁREA MÉDIA MENOR OU IGUAL A 20 M², PÉ-DIREITO SIMPLES, EM CHAPA DE MADEIRA COMPENSADA PLA STIFICADA, 10 UTILIZAÇÕES. AF_12/2015</v>
          </cell>
          <cell r="C8525" t="str">
            <v>M2</v>
          </cell>
          <cell r="D8525">
            <v>17.54</v>
          </cell>
        </row>
        <row r="8526">
          <cell r="A8526">
            <v>92526</v>
          </cell>
          <cell r="B8526" t="str">
            <v>MONTAGEM E DESMONTAGEM DE FÔRMA DE LAJE MACIÇA COM ÁREA MÉDIA MAIOR QU E 20 M², PÉ-DIREITO SIMPLES, EM CHAPA DE MADEIRA COMPENSADA PLASTIFICA DA, 10 UTILIZAÇÕES. AF_12/2015</v>
          </cell>
          <cell r="C8526" t="str">
            <v>M2</v>
          </cell>
          <cell r="D8526">
            <v>16.600000000000001</v>
          </cell>
        </row>
        <row r="8527">
          <cell r="A8527">
            <v>92527</v>
          </cell>
          <cell r="B8527" t="str">
            <v>MONTAGEM E DESMONTAGEM DE FÔRMA DE LAJE MACIÇA COM ÁREA MÉDIA MENOR OU IGUAL A 20 M², PÉ-DIREITO DUPLO, EM CHAPA DE MADEIRA COMPENSADA PLAST IFICADA, 12 UTILIZAÇÕES. AF_12/2015</v>
          </cell>
          <cell r="C8527" t="str">
            <v>M2</v>
          </cell>
          <cell r="D8527">
            <v>27.2</v>
          </cell>
        </row>
        <row r="8528">
          <cell r="A8528">
            <v>92528</v>
          </cell>
          <cell r="B8528" t="str">
            <v>MONTAGEM E DESMONTAGEM DE FÔRMA DE LAJE MACIÇA COM ÁREA MÉDIA MAIOR QU E 20 M², PÉ-DIREITO DUPLO, EM CHAPA DE MADEIRA COMPENSADA PLASTIFICADA , 12 UTILIZAÇÕES. AF_12/2015</v>
          </cell>
          <cell r="C8528" t="str">
            <v>M2</v>
          </cell>
          <cell r="D8528">
            <v>26.24</v>
          </cell>
        </row>
        <row r="8529">
          <cell r="A8529">
            <v>92529</v>
          </cell>
          <cell r="B8529" t="str">
            <v>MONTAGEM E DESMONTAGEM DE FÔRMA DE LAJE MACIÇA COM ÁREA MÉDIA MENOR OU IGUAL A 20 M², PÉ-DIREITO SIMPLES, EM CHAPA DE MADEIRA COMPENSADA PLA STIFICADA, 12 UTILIZAÇÕES. AF_12/2015</v>
          </cell>
          <cell r="C8529" t="str">
            <v>M2</v>
          </cell>
          <cell r="D8529">
            <v>16.7</v>
          </cell>
        </row>
        <row r="8530">
          <cell r="A8530">
            <v>92530</v>
          </cell>
          <cell r="B8530" t="str">
            <v>MONTAGEM E DESMONTAGEM DE FÔRMA DE LAJE MACIÇA COM ÁREA MÉDIA MAIOR QU E 20 M², PÉ-DIREITO SIMPLES, EM CHAPA DE MADEIRA COMPENSADA PLASTIFICA DA, 12 UTILIZAÇÕES. AF_12/2015</v>
          </cell>
          <cell r="C8530" t="str">
            <v>M2</v>
          </cell>
          <cell r="D8530">
            <v>15.79</v>
          </cell>
        </row>
        <row r="8531">
          <cell r="A8531">
            <v>92531</v>
          </cell>
          <cell r="B8531" t="str">
            <v>MONTAGEM E DESMONTAGEM DE FÔRMA DE LAJE MACIÇA COM ÁREA MÉDIA MENOR OU IGUAL A 20 M², PÉ-DIREITO DUPLO, EM CHAPA DE MADEIRA COMPENSADA PLAST IFICADA, 14 UTILIZAÇÕES. AF_12/2015</v>
          </cell>
          <cell r="C8531" t="str">
            <v>M2</v>
          </cell>
          <cell r="D8531">
            <v>26.42</v>
          </cell>
        </row>
        <row r="8532">
          <cell r="A8532">
            <v>92532</v>
          </cell>
          <cell r="B8532" t="str">
            <v>MONTAGEM E DESMONTAGEM DE FÔRMA DE LAJE MACIÇA COM ÁREA MÉDIA MAIOR QU E 20 M², PÉ-DIREITO DUPLO, EM CHAPA DE MADEIRA COMPENSADA PLASTIFICADA , 14 UTILIZAÇÕES. AF_12/2015</v>
          </cell>
          <cell r="C8532" t="str">
            <v>M2</v>
          </cell>
          <cell r="D8532">
            <v>25.48</v>
          </cell>
        </row>
        <row r="8533">
          <cell r="A8533">
            <v>92533</v>
          </cell>
          <cell r="B8533" t="str">
            <v>MONTAGEM E DESMONTAGEM DE FÔRMA DE LAJE MACIÇA COM ÁREA MÉDIA MENOR OU IGUAL A 20 M², PÉ-DIREITO SIMPLES, EM CHAPA DE MADEIRA COMPENSADA PLA STIFICADA, 14 UTILIZAÇÕES. AF_12/2015</v>
          </cell>
          <cell r="C8533" t="str">
            <v>M2</v>
          </cell>
          <cell r="D8533">
            <v>16.07</v>
          </cell>
        </row>
        <row r="8534">
          <cell r="A8534">
            <v>92534</v>
          </cell>
          <cell r="B8534" t="str">
            <v>MONTAGEM E DESMONTAGEM DE FÔRMA DE LAJE MACIÇA COM ÁREA MÉDIA MAIOR QU E 20 M², PÉ-DIREITO SIMPLES, EM CHAPA DE MADEIRA COMPENSADA PLASTIFICA DA, 14 UTILIZAÇÕES. AF_12/2015</v>
          </cell>
          <cell r="C8534" t="str">
            <v>M2</v>
          </cell>
          <cell r="D8534">
            <v>15.21</v>
          </cell>
        </row>
        <row r="8535">
          <cell r="A8535">
            <v>92535</v>
          </cell>
          <cell r="B8535" t="str">
            <v>MONTAGEM E DESMONTAGEM DE FÔRMA DE LAJE MACIÇA COM ÁREA MÉDIA MENOR OU IGUAL A 20 M², PÉ-DIREITO DUPLO, EM CHAPA DE MADEIRA COMPENSADA PLAST IFICADA, 18 UTILIZAÇÕES. AF_12/2015</v>
          </cell>
          <cell r="C8535" t="str">
            <v>M2</v>
          </cell>
          <cell r="D8535">
            <v>25.04</v>
          </cell>
        </row>
        <row r="8536">
          <cell r="A8536">
            <v>92536</v>
          </cell>
          <cell r="B8536" t="str">
            <v>MONTAGEM E DESMONTAGEM DE FÔRMA DE LAJE MACIÇA COM ÁREA MÉDIA MAIOR QU E 20 M², PÉ-DIREITO DUPLO, EM CHAPA DE MADEIRA COMPENSADA PLASTIFICADA , 18 UTILIZAÇÕES. AF_12/2015</v>
          </cell>
          <cell r="C8536" t="str">
            <v>M2</v>
          </cell>
          <cell r="D8536">
            <v>24.13</v>
          </cell>
        </row>
        <row r="8537">
          <cell r="A8537">
            <v>92537</v>
          </cell>
          <cell r="B8537" t="str">
            <v>MONTAGEM E DESMONTAGEM DE FÔRMA DE LAJE MACIÇA COM ÁREA MÉDIA MENOR OU IGUAL A 20 M², PÉ-DIREITO SIMPLES, EM CHAPA DE MADEIRA COMPENSADA PLA STIFICADA, 18 UTILIZAÇÕES. AF_12/2015</v>
          </cell>
          <cell r="C8537" t="str">
            <v>M2</v>
          </cell>
          <cell r="D8537">
            <v>14.86</v>
          </cell>
        </row>
        <row r="8538">
          <cell r="A8538">
            <v>92538</v>
          </cell>
          <cell r="B8538" t="str">
            <v>MONTAGEM E DESMONTAGEM DE FÔRMA DE LAJE MACIÇA COM ÁREA MÉDIA MAIOR QU E 20 M², PÉ-DIREITO SIMPLES, EM CHAPA DE MADEIRA COMPENSADA PLASTIFICA DA, 18 UTILIZAÇÕES. AF_12/2015</v>
          </cell>
          <cell r="C8538" t="str">
            <v>M2</v>
          </cell>
          <cell r="D8538">
            <v>14.02</v>
          </cell>
        </row>
        <row r="8539">
          <cell r="A8539">
            <v>92539</v>
          </cell>
          <cell r="B8539" t="str">
            <v>TRAMA DE MADEIRA COMPOSTA POR RIPAS, CAIBROS E TERÇAS PARA TELHADOS DE ATÉ 2 ÁGUAS PARA TELHA DE ENCAIXE DE CERÂMICA OU DE CONCRETO, INCLUSO TRANSPORTE VERTICAL. AF_12/2015</v>
          </cell>
          <cell r="C8539" t="str">
            <v>M2</v>
          </cell>
          <cell r="D8539">
            <v>32.369999999999997</v>
          </cell>
        </row>
        <row r="8540">
          <cell r="A8540">
            <v>92540</v>
          </cell>
          <cell r="B8540" t="str">
            <v>TRAMA DE MADEIRA COMPOSTA POR RIPAS, CAIBROS E TERÇAS PARA TELHADOS DE MAIS QUE 2 ÁGUAS PARA TELHA DE ENCAIXE DE CERÂMICA OU DE CONCRETO, IN CLUSO TRANSPORTE VERTICAL. AF_12/2015</v>
          </cell>
          <cell r="C8540" t="str">
            <v>M2</v>
          </cell>
          <cell r="D8540">
            <v>38.26</v>
          </cell>
        </row>
        <row r="8541">
          <cell r="A8541">
            <v>92541</v>
          </cell>
          <cell r="B8541" t="str">
            <v>TRAMA DE MADEIRA COMPOSTA POR RIPAS, CAIBROS E TERÇAS PARA TELHADOS DE ATÉ 2 ÁGUAS PARA TELHA CERÂMICA CAPA-CANAL, INCLUSO TRANSPORTE VERTIC AL. AF_12/2015</v>
          </cell>
          <cell r="C8541" t="str">
            <v>M2</v>
          </cell>
          <cell r="D8541">
            <v>35.130000000000003</v>
          </cell>
        </row>
        <row r="8542">
          <cell r="A8542">
            <v>92542</v>
          </cell>
          <cell r="B8542" t="str">
            <v>TRAMA DE MADEIRA COMPOSTA POR RIPAS, CAIBROS E TERÇAS PARA TELHADOS DE MAIS QUE 2 ÁGUAS PARA TELHA CERÂMICA CAPA-CANAL, INCLUSO TRANSPORTE V ERTICAL. AF_12/2015</v>
          </cell>
          <cell r="C8542" t="str">
            <v>M2</v>
          </cell>
          <cell r="D8542">
            <v>44.07</v>
          </cell>
        </row>
        <row r="8543">
          <cell r="A8543">
            <v>92543</v>
          </cell>
          <cell r="B8543" t="str">
            <v>TRAMA DE MADEIRA COMPOSTA POR TERÇAS PARA TELHADOS DE ATÉ 2 ÁGUAS PARA TELHA ONDULADA DE FIBROCIMENTO, METÁLICA, PLÁSTICA OU TERMOACÚSTICA, INCLUSO TRANSPORTE VERTICAL. AF_12/2015</v>
          </cell>
          <cell r="C8543" t="str">
            <v>M2</v>
          </cell>
          <cell r="D8543">
            <v>9.17</v>
          </cell>
        </row>
        <row r="8544">
          <cell r="A8544">
            <v>92544</v>
          </cell>
          <cell r="B8544" t="str">
            <v>TRAMA DE MADEIRA COMPOSTA POR TERÇAS PARA TELHADOS DE ATÉ 2 ÁGUAS PARA TELHA ESTRUTURAL DE FIBROCIMENTO, INCLUSO TRANSPORTE VERTICAL. AF_12/ 2015</v>
          </cell>
          <cell r="C8544" t="str">
            <v>M2</v>
          </cell>
          <cell r="D8544">
            <v>7.73</v>
          </cell>
        </row>
        <row r="8545">
          <cell r="A8545">
            <v>92545</v>
          </cell>
          <cell r="B8545" t="str">
            <v>FABRICAÇÃO E INSTALAÇÃO DE TESOURA INTEIRA EM MADEIRA NÃO APARELHADA, VÃO DE 3 M, PARA TELHA CERÂMICA OU DE CONCRETO, INCLUSO IÇAMENTO. AF_1 2/2015</v>
          </cell>
          <cell r="C8545" t="str">
            <v>UN</v>
          </cell>
          <cell r="D8545">
            <v>471.28</v>
          </cell>
        </row>
        <row r="8546">
          <cell r="A8546">
            <v>92546</v>
          </cell>
          <cell r="B8546" t="str">
            <v>FABRICAÇÃO E INSTALAÇÃO DE TESOURA INTEIRA EM MADEIRA NÃO APARELHADA, VÃO DE 4 M, PARA TELHA CERÂMICA OU DE CONCRETO, INCLUSO IÇAMENTO. AF_1 2/2015</v>
          </cell>
          <cell r="C8546" t="str">
            <v>UN</v>
          </cell>
          <cell r="D8546">
            <v>583.20000000000005</v>
          </cell>
        </row>
        <row r="8547">
          <cell r="A8547">
            <v>92547</v>
          </cell>
          <cell r="B8547" t="str">
            <v>FABRICAÇÃO E INSTALAÇÃO DE TESOURA INTEIRA EM MADEIRA NÃO APARELHADA, VÃO DE 5 M, PARA TELHA CERÂMICA OU DE CONCRETO, INCLUSO IÇAMENTO. AF_1 2/2015</v>
          </cell>
          <cell r="C8547" t="str">
            <v>UN</v>
          </cell>
          <cell r="D8547">
            <v>607.14</v>
          </cell>
        </row>
        <row r="8548">
          <cell r="A8548">
            <v>92548</v>
          </cell>
          <cell r="B8548" t="str">
            <v>FABRICAÇÃO E INSTALAÇÃO DE TESOURA INTEIRA EM MADEIRA NÃO APARELHADA, VÃO DE 6 M, PARA TELHA CERÂMICA OU DE CONCRETO, INCLUSO IÇAMENTO. AF_1 2/2015</v>
          </cell>
          <cell r="C8548" t="str">
            <v>UN</v>
          </cell>
          <cell r="D8548">
            <v>673.99</v>
          </cell>
        </row>
        <row r="8549">
          <cell r="A8549">
            <v>92549</v>
          </cell>
          <cell r="B8549" t="str">
            <v>FABRICAÇÃO E INSTALAÇÃO DE TESOURA INTEIRA EM MADEIRA NÃO APARELHADA, VÃO DE 7 M, PARA TELHA CERÂMICA OU DE CONCRETO, INCLUSO IÇAMENTO. AF_1 2/2015</v>
          </cell>
          <cell r="C8549" t="str">
            <v>UN</v>
          </cell>
          <cell r="D8549">
            <v>871.36</v>
          </cell>
        </row>
        <row r="8550">
          <cell r="A8550">
            <v>92550</v>
          </cell>
          <cell r="B8550" t="str">
            <v>FABRICAÇÃO E INSTALAÇÃO DE TESOURA INTEIRA EM MADEIRA NÃO APARELHADA, VÃO DE 8 M, PARA TELHA CERÂMICA OU DE CONCRETO, INCLUSO IÇAMENTO. AF_1 2/2015</v>
          </cell>
          <cell r="C8550" t="str">
            <v>UN</v>
          </cell>
          <cell r="D8550">
            <v>1016.35</v>
          </cell>
        </row>
        <row r="8551">
          <cell r="A8551">
            <v>92551</v>
          </cell>
          <cell r="B8551" t="str">
            <v>FABRICAÇÃO E INSTALAÇÃO DE TESOURA INTEIRA EM MADEIRA NÃO APARELHADA, VÃO DE 9 M, PARA TELHA CERÂMICA OU DE CONCRETO, INCLUSO IÇAMENTO. AF_1 2/2015</v>
          </cell>
          <cell r="C8551" t="str">
            <v>UN</v>
          </cell>
          <cell r="D8551">
            <v>1047.99</v>
          </cell>
        </row>
        <row r="8552">
          <cell r="A8552">
            <v>92552</v>
          </cell>
          <cell r="B8552" t="str">
            <v>FABRICAÇÃO E INSTALAÇÃO DE TESOURA INTEIRA EM MADEIRA NÃO APARELHADA, VÃO DE 10 M, PARA TELHA CERÂMICA OU DE CONCRETO, INCLUSO IÇAMENTO. AF_ 12/2015</v>
          </cell>
          <cell r="C8552" t="str">
            <v>UN</v>
          </cell>
          <cell r="D8552">
            <v>1147.4000000000001</v>
          </cell>
        </row>
        <row r="8553">
          <cell r="A8553">
            <v>92553</v>
          </cell>
          <cell r="B8553" t="str">
            <v>FABRICAÇÃO E INSTALAÇÃO DE TESOURA INTEIRA EM MADEIRA NÃO APARELHADA, VÃO DE 11 M, PARA TELHA CERÂMICA OU DE CONCRETO, INCLUSO IÇAMENTO. AF_ 12/2015</v>
          </cell>
          <cell r="C8553" t="str">
            <v>UN</v>
          </cell>
          <cell r="D8553">
            <v>1348.51</v>
          </cell>
        </row>
        <row r="8554">
          <cell r="A8554">
            <v>92554</v>
          </cell>
          <cell r="B8554" t="str">
            <v>FABRICAÇÃO E INSTALAÇÃO DE TESOURA INTEIRA EM MADEIRA NÃO APARELHADA, VÃO DE 12 M, PARA TELHA CERÂMICA OU DE CONCRETO, INCLUSO IÇAMENTO. AF_ 12/2015</v>
          </cell>
          <cell r="C8554" t="str">
            <v>UN</v>
          </cell>
          <cell r="D8554">
            <v>1384.46</v>
          </cell>
        </row>
        <row r="8555">
          <cell r="A8555">
            <v>92555</v>
          </cell>
          <cell r="B8555" t="str">
            <v>FABRICAÇÃO E INSTALAÇÃO DE TESOURA INTEIRA EM MADEIRA NÃO APARELHADA, VÃO DE 3 M, PARA TELHA ONDULADA DE FIBROCIMENTO, METÁLICA, PLÁSTICA OU TERMOACÚSTICA, INCLUSO IÇAMENTO. AF_12/2015</v>
          </cell>
          <cell r="C8555" t="str">
            <v>UN</v>
          </cell>
          <cell r="D8555">
            <v>466.6</v>
          </cell>
        </row>
        <row r="8556">
          <cell r="A8556">
            <v>92556</v>
          </cell>
          <cell r="B8556" t="str">
            <v>FABRICAÇÃO E INSTALAÇÃO DE TESOURA INTEIRA EM MADEIRA NÃO APARELHADA, VÃO DE 4 M, PARA TELHA ONDULADA DE FIBROCIMENTO, METÁLICA, PLÁSTICA OU TERMOACÚSTICA, INCLUSO IÇAMENTO. AF_12/2015</v>
          </cell>
          <cell r="C8556" t="str">
            <v>UN</v>
          </cell>
          <cell r="D8556">
            <v>575.48</v>
          </cell>
        </row>
        <row r="8557">
          <cell r="A8557">
            <v>92557</v>
          </cell>
          <cell r="B8557" t="str">
            <v>FABRICAÇÃO E INSTALAÇÃO DE TESOURA INTEIRA EM MADEIRA NÃO APARELHADA, VÃO DE 5 M, PARA TELHA ONDULADA DE FIBROCIMENTO, METÁLICA, PLÁSTICA OU TERMOACÚSTICA, INCLUSO IÇAMENTO. AF_12/2015</v>
          </cell>
          <cell r="C8557" t="str">
            <v>UN</v>
          </cell>
          <cell r="D8557">
            <v>599.41999999999996</v>
          </cell>
        </row>
        <row r="8558">
          <cell r="A8558">
            <v>92558</v>
          </cell>
          <cell r="B8558" t="str">
            <v>FABRICAÇÃO E INSTALAÇÃO DE TESOURA INTEIRA EM MADEIRA NÃO APARELHADA, VÃO DE 6 M, PARA TELHA ONDULADA DE FIBROCIMENTO, METÁLICA, PLÁSTICA OU TERMOACÚSTICA, INCLUSO IÇAMENTO. AF_12/2015</v>
          </cell>
          <cell r="C8558" t="str">
            <v>UN</v>
          </cell>
          <cell r="D8558">
            <v>671.51</v>
          </cell>
        </row>
        <row r="8559">
          <cell r="A8559">
            <v>92559</v>
          </cell>
          <cell r="B8559" t="str">
            <v>FABRICAÇÃO E INSTALAÇÃO DE TESOURA INTEIRA EM MADEIRA NÃO APARELHADA, VÃO DE 7 M, PARA TELHA ONDULADA DE FIBROCIMENTO, METÁLICA, PLÁSTICA OU TERMOACÚSTICA, INCLUSO IÇAMENTO. AF_12/2015</v>
          </cell>
          <cell r="C8559" t="str">
            <v>UN</v>
          </cell>
          <cell r="D8559">
            <v>863.12</v>
          </cell>
        </row>
        <row r="8560">
          <cell r="A8560">
            <v>92560</v>
          </cell>
          <cell r="B8560" t="str">
            <v>FABRICAÇÃO E INSTALAÇÃO DE TESOURA INTEIRA EM MADEIRA NÃO APARELHADA, VÃO DE 8 M, PARA TELHA ONDULADA DE FIBROCIMENTO, METÁLICA, PLÁSTICA OU TERMOACÚSTICA, INCLUSO IÇAMENTO. AF_12/2015</v>
          </cell>
          <cell r="C8560" t="str">
            <v>UN</v>
          </cell>
          <cell r="D8560">
            <v>1003.8</v>
          </cell>
        </row>
        <row r="8561">
          <cell r="A8561">
            <v>92561</v>
          </cell>
          <cell r="B8561" t="str">
            <v>FABRICAÇÃO E INSTALAÇÃO DE TESOURA INTEIRA EM MADEIRA NÃO APARELHADA, VÃO DE 9 M, PARA TELHA ONDULADA DE FIBROCIMENTO, METÁLICA, PLÁSTICA OU TERMOACÚSTICA, INCLUSO IÇAMENTO. AF_12/2015</v>
          </cell>
          <cell r="C8561" t="str">
            <v>UN</v>
          </cell>
          <cell r="D8561">
            <v>1036</v>
          </cell>
        </row>
        <row r="8562">
          <cell r="A8562">
            <v>92562</v>
          </cell>
          <cell r="B8562" t="str">
            <v>FABRICAÇÃO E INSTALAÇÃO DE TESOURA INTEIRA EM MADEIRA NÃO APARELHADA, VÃO DE 10 M, PARA TELHA ONDULADA DE FIBROCIMENTO, METÁLICA, PLÁSTICA O U TERMOACÚSTICA, INCLUSO IÇAMENTO. AF_12/2015</v>
          </cell>
          <cell r="C8562" t="str">
            <v>UN</v>
          </cell>
          <cell r="D8562">
            <v>1127.69</v>
          </cell>
        </row>
        <row r="8563">
          <cell r="A8563">
            <v>92563</v>
          </cell>
          <cell r="B8563" t="str">
            <v>FABRICAÇÃO E INSTALAÇÃO DE TESOURA INTEIRA EM MADEIRA NÃO APARELHADA, VÃO DE 11 M, PARA TELHA ONDULADA DE FIBROCIMENTO, METÁLICA, PLÁSTICA O U TERMOACÚSTICA, INCLUSO IÇAMENTO. AF_12/2015</v>
          </cell>
          <cell r="C8563" t="str">
            <v>UN</v>
          </cell>
          <cell r="D8563">
            <v>1324.52</v>
          </cell>
        </row>
        <row r="8564">
          <cell r="A8564">
            <v>92564</v>
          </cell>
          <cell r="B8564" t="str">
            <v>FABRICAÇÃO E INSTALAÇÃO DE TESOURA INTEIRA EM MADEIRA NÃO APARELHADA, VÃO DE 12 M, PARA TELHA ONDULADA DE FIBROCIMENTO, METÁLICA, PLÁSTICA O U TERMOACÚSTICA, INCLUSO IÇAMENTO. AF_12/2015</v>
          </cell>
          <cell r="C8564" t="str">
            <v>UN</v>
          </cell>
          <cell r="D8564">
            <v>1355.29</v>
          </cell>
        </row>
        <row r="8565">
          <cell r="A8565">
            <v>92565</v>
          </cell>
          <cell r="B8565" t="str">
            <v>FABRICAÇÃO E INSTALAÇÃO DE ESTRUTURA PONTALETADA DE MADEIRA NÃO APAREL HADA PARA TELHADOS COM ATÉ 2 ÁGUAS E PARA TELHA CERÂMICA OU DE CONCRET O, INCLUSO TRANSPORTE VERTICAL. AF_12/2015</v>
          </cell>
          <cell r="C8565" t="str">
            <v>M2</v>
          </cell>
          <cell r="D8565">
            <v>17.48</v>
          </cell>
        </row>
        <row r="8566">
          <cell r="A8566">
            <v>92566</v>
          </cell>
          <cell r="B8566" t="str">
            <v>FABRICAÇÃO E INSTALAÇÃO DE ESTRUTURA PONTALETADA DE MADEIRA NÃO APAREL HADA PARA TELHADOS COM ATÉ 2 ÁGUAS E PARA TELHA ONDULADA DE FIBROCIMEN TO, METÁLICA, PLÁSTICA OU TERMOACÚSTICA, INCLUSO TRANSPORTE VERTICAL. AF_12/2015</v>
          </cell>
          <cell r="C8566" t="str">
            <v>M2</v>
          </cell>
          <cell r="D8566">
            <v>9.81</v>
          </cell>
        </row>
        <row r="8567">
          <cell r="A8567">
            <v>92567</v>
          </cell>
          <cell r="B8567" t="str">
            <v>FABRICAÇÃO E INSTALAÇÃO DE ESTRUTURA PONTALETADA DE MADEIRA NÃO APAREL HADA PARA TELHADOS COM MAIS QUE 2 ÁGUAS E PARA TELHA CERÂMICA OU DE CO NCRETO, INCLUSO TRANSPORTE VERTICAL. AF_12/2015</v>
          </cell>
          <cell r="C8567" t="str">
            <v>M2</v>
          </cell>
          <cell r="D8567">
            <v>15.15</v>
          </cell>
        </row>
        <row r="8568">
          <cell r="A8568">
            <v>92568</v>
          </cell>
          <cell r="B8568" t="str">
            <v>TRAMA DE AÇO COMPOSTA POR RIPAS, CAIBROS E TERÇAS PARA TELHADOS DE ATÉ 2 ÁGUAS PARA TELHA DE ENCAIXE DE CERÂMICA OU DE CONCRETO, INCLUSO TRA NSPORTE VERTICAL. AF_12/2015</v>
          </cell>
          <cell r="C8568" t="str">
            <v>M2</v>
          </cell>
          <cell r="D8568">
            <v>51.12</v>
          </cell>
        </row>
        <row r="8569">
          <cell r="A8569">
            <v>92569</v>
          </cell>
          <cell r="B8569" t="str">
            <v>TRAMA DE AÇO COMPOSTA POR RIPAS E CAIBROS PARA TELHADOS DE ATÉ 2 ÁGUAS PARA TELHA DE ENCAIXE DE CERÂMICA OU DE CONCRETO, INCLUSO TRANSPORTE VERTICAL. AF_12/2015</v>
          </cell>
          <cell r="C8569" t="str">
            <v>M2</v>
          </cell>
          <cell r="D8569">
            <v>23</v>
          </cell>
        </row>
        <row r="8570">
          <cell r="A8570">
            <v>92570</v>
          </cell>
          <cell r="B8570" t="str">
            <v>TRAMA DE AÇO COMPOSTA POR RIPAS PARA TELHADOS DE ATÉ 2 ÁGUAS PARA TELH A DE ENCAIXE DE CERÂMICA OU DE CONCRETO, INCLUSO TRANSPORTE VERTICAL. AF_12/2015</v>
          </cell>
          <cell r="C8570" t="str">
            <v>M2</v>
          </cell>
          <cell r="D8570">
            <v>10.28</v>
          </cell>
        </row>
        <row r="8571">
          <cell r="A8571">
            <v>92571</v>
          </cell>
          <cell r="B8571" t="str">
            <v>TRAMA DE AÇO COMPOSTA POR RIPAS, CAIBROS E TERÇAS PARA TELHADOS DE MAI S DE 2 ÁGUAS PARA TELHA DE ENCAIXE DE CERÂMICA OU DE CONCRETO, INCLUSO TRANSPORTE VERTICAL. AF_12/2015</v>
          </cell>
          <cell r="C8571" t="str">
            <v>M2</v>
          </cell>
          <cell r="D8571">
            <v>55.26</v>
          </cell>
        </row>
        <row r="8572">
          <cell r="A8572">
            <v>92572</v>
          </cell>
          <cell r="B8572" t="str">
            <v>TRAMA DE AÇO COMPOSTA POR RIPAS E CAIBROS PARA TELHADOS DE MAIS DE 2 Á GUAS PARA TELHA DE ENCAIXE DE CERÂMICA OU DE CONCRETO, INCLUSO TRANSPO RTE VERTICAL. AF_12/2015</v>
          </cell>
          <cell r="C8572" t="str">
            <v>M2</v>
          </cell>
          <cell r="D8572">
            <v>25.5</v>
          </cell>
        </row>
        <row r="8573">
          <cell r="A8573">
            <v>92573</v>
          </cell>
          <cell r="B8573" t="str">
            <v>TRAMA DE AÇO COMPOSTA POR RIPAS PARA TELHADOS DE MAIS DE 2 ÁGUAS PARA TELHA DE ENCAIXE DE CERÂMICA OU DE CONCRETO, INCLUSO TRANSPORTE VERTIC AL, INCLUSO TRANSPORTE VERTICAL. AF_12/2015</v>
          </cell>
          <cell r="C8573" t="str">
            <v>M2</v>
          </cell>
          <cell r="D8573">
            <v>12.01</v>
          </cell>
        </row>
        <row r="8574">
          <cell r="A8574">
            <v>92574</v>
          </cell>
          <cell r="B8574" t="str">
            <v>TRAMA DE AÇO COMPOSTA POR RIPAS, CAIBROS E TERÇAS PARA TELHADOS DE ATÉ 2 ÁGUAS PARA TELHA CERÂMICA CAPA-CANAL, INCLUSO TRANSPORTE VERTICAL. AF_12/2015</v>
          </cell>
          <cell r="C8574" t="str">
            <v>M2</v>
          </cell>
          <cell r="D8574">
            <v>55.68</v>
          </cell>
        </row>
        <row r="8575">
          <cell r="A8575">
            <v>92575</v>
          </cell>
          <cell r="B8575" t="str">
            <v>TRAMA DE AÇO COMPOSTA POR RIPAS E CAIBROS PARA TELHADOS DE ATÉ 2 ÁGUAS PARA TELHA CERÂMICA CAPA-CANAL, INCLUSO TRANSPORTE VERTICAL. AF_12/20 15</v>
          </cell>
          <cell r="C8575" t="str">
            <v>M2</v>
          </cell>
          <cell r="D8575">
            <v>23.04</v>
          </cell>
        </row>
        <row r="8576">
          <cell r="A8576">
            <v>92576</v>
          </cell>
          <cell r="B8576" t="str">
            <v>TRAMA DE AÇO COMPOSTA POR RIPAS PARA TELHADOS DE ATÉ 2 ÁGUAS PARA TELH A CERÂMICA CAPA-CANAL, INCLUSO TRANSPORTE VERTICAL. AF_12/2015</v>
          </cell>
          <cell r="C8576" t="str">
            <v>M2</v>
          </cell>
          <cell r="D8576">
            <v>8.35</v>
          </cell>
        </row>
        <row r="8577">
          <cell r="A8577">
            <v>92577</v>
          </cell>
          <cell r="B8577" t="str">
            <v>TRAMA DE AÇO COMPOSTA POR RIPAS, CAIBROS E TERÇAS PARA TELHADOS DE MAI S DE 2 ÁGUAS PARA TELHA CERÂMICA CAPA-CANAL, INCLUSO TRANSPORTE VERTIC AL. AF_12/2015</v>
          </cell>
          <cell r="C8577" t="str">
            <v>M2</v>
          </cell>
          <cell r="D8577">
            <v>60.07</v>
          </cell>
        </row>
        <row r="8578">
          <cell r="A8578">
            <v>92578</v>
          </cell>
          <cell r="B8578" t="str">
            <v>TRAMA DE AÇO COMPOSTA POR RIPAS E CAIBROS PARA TELHADOS DE MAIS DE 2 Á GUAS PARA TELHA CERÂMICA CAPA-CANAL, INCLUSO TRANSPORTE VERTICAL. AF_1 2/2015</v>
          </cell>
          <cell r="C8578" t="str">
            <v>M2</v>
          </cell>
          <cell r="D8578">
            <v>25.46</v>
          </cell>
        </row>
        <row r="8579">
          <cell r="A8579">
            <v>92579</v>
          </cell>
          <cell r="B8579" t="str">
            <v>TRAMA DE AÇO COMPOSTA POR RIPAS PARA TELHADOS DE MAIS DE 2 ÁGUAS PARA TELHA CERÂMICA CAPA-CANAL, INCLUSO TRANSPORTE VERTICAL. AF_12/2015</v>
          </cell>
          <cell r="C8579" t="str">
            <v>M2</v>
          </cell>
          <cell r="D8579">
            <v>9.74</v>
          </cell>
        </row>
        <row r="8580">
          <cell r="A8580">
            <v>92580</v>
          </cell>
          <cell r="B8580" t="str">
            <v>TRAMA DE AÇO COMPOSTA POR TERÇAS PARA TELHADOS DE ATÉ 2 ÁGUAS PARA TEL HA ONDULADA DE FIBROCIMENTO, METÁLICA, PLÁSTICA OU TERMOACÚSTICA, INCL USO TRANSPORTE VERTICAL. AF_12/2015</v>
          </cell>
          <cell r="C8580" t="str">
            <v>M2</v>
          </cell>
          <cell r="D8580">
            <v>23.99</v>
          </cell>
        </row>
        <row r="8581">
          <cell r="A8581">
            <v>92581</v>
          </cell>
          <cell r="B8581" t="str">
            <v>TRAMA DE AÇO COMPOSTA POR TERÇAS PARA TELHADOS DE ATÉ 2 ÁGUAS PARA TEL HA ESTRUTURAL DE FIBROCIMENTO, INCLUSO TRANSPORTE VERTICAL. AF_12/2015</v>
          </cell>
          <cell r="C8581" t="str">
            <v>M2</v>
          </cell>
          <cell r="D8581">
            <v>25.02</v>
          </cell>
        </row>
        <row r="8582">
          <cell r="A8582">
            <v>92582</v>
          </cell>
          <cell r="B8582" t="str">
            <v>FABRICAÇÃO E INSTALAÇÃO DE TESOURA INTEIRA EM AÇO, VÃO DE 3 M, PARA TE LHA CERÂMICA OU DE CONCRETO, INCLUSO IÇAMENTO. AF_12/2015</v>
          </cell>
          <cell r="C8582" t="str">
            <v>UN</v>
          </cell>
          <cell r="D8582">
            <v>347.96</v>
          </cell>
        </row>
        <row r="8583">
          <cell r="A8583">
            <v>92584</v>
          </cell>
          <cell r="B8583" t="str">
            <v>FABRICAÇÃO E INSTALAÇÃO DE TESOURA INTEIRA EM AÇO, VÃO DE 4 M, PARA TE LHA CERÂMICA OU DE CONCRETO, INCLUSO IÇAMENTO. AF_12/2015</v>
          </cell>
          <cell r="C8583" t="str">
            <v>UN</v>
          </cell>
          <cell r="D8583">
            <v>405.29</v>
          </cell>
        </row>
        <row r="8584">
          <cell r="A8584">
            <v>92586</v>
          </cell>
          <cell r="B8584" t="str">
            <v>FABRICAÇÃO E INSTALAÇÃO DE TESOURA INTEIRA EM AÇO, VÃO DE 5 M, PARA TE LHA CERÂMICA OU DE CONCRETO, INCLUSO IÇAMENTO. AF_12/2015</v>
          </cell>
          <cell r="C8584" t="str">
            <v>UN</v>
          </cell>
          <cell r="D8584">
            <v>462.62</v>
          </cell>
        </row>
        <row r="8585">
          <cell r="A8585">
            <v>92588</v>
          </cell>
          <cell r="B8585" t="str">
            <v>FABRICAÇÃO E INSTALAÇÃO DE TESOURA INTEIRA EM AÇO, VÃO DE 6 M, PARA TE LHA CERÂMICA OU DE CONCRETO, INCLUSO IÇAMENTO. AF_12/2015</v>
          </cell>
          <cell r="C8585" t="str">
            <v>UN</v>
          </cell>
          <cell r="D8585">
            <v>575.82000000000005</v>
          </cell>
        </row>
        <row r="8586">
          <cell r="A8586">
            <v>92590</v>
          </cell>
          <cell r="B8586" t="str">
            <v>FABRICAÇÃO E INSTALAÇÃO DE TESOURA INTEIRA EM AÇO, VÃO DE 7 M, PARA TE LHA CERÂMICA OU DE CONCRETO, INCLUSO IÇAMENTO. AF_12/2015</v>
          </cell>
          <cell r="C8586" t="str">
            <v>UN</v>
          </cell>
          <cell r="D8586">
            <v>633.16</v>
          </cell>
        </row>
        <row r="8587">
          <cell r="A8587">
            <v>92592</v>
          </cell>
          <cell r="B8587" t="str">
            <v>FABRICAÇÃO E INSTALAÇÃO DE TESOURA INTEIRA EM AÇO, VÃO DE 8 M, PARA TE LHA CERÂMICA OU DE CONCRETO, INCLUSO IÇAMENTO. AF_12/2015</v>
          </cell>
          <cell r="C8587" t="str">
            <v>UN</v>
          </cell>
          <cell r="D8587">
            <v>711.9</v>
          </cell>
        </row>
        <row r="8588">
          <cell r="A8588">
            <v>92593</v>
          </cell>
          <cell r="B8588" t="str">
            <v>(COMPOSIÇÃO REPRESENTATIVA) FABRICAÇÃO E INSTALAÇÃO DE TESOURA INTEIRA EM AÇO, PARA VÃOS DE 3 A 12 M E PARA QUALQUER TIPO DE TELHA, INCLUSO IÇAMENTO. AF_12/2015</v>
          </cell>
          <cell r="C8588" t="str">
            <v>KG</v>
          </cell>
          <cell r="D8588">
            <v>5.41</v>
          </cell>
        </row>
        <row r="8589">
          <cell r="A8589">
            <v>92594</v>
          </cell>
          <cell r="B8589" t="str">
            <v>FABRICAÇÃO E INSTALAÇÃO DE TESOURA INTEIRA EM AÇO, VÃO DE 9 M, PARA TE LHA CERÂMICA OU DE CONCRETO, INCLUSO IÇAMENTO. AF_12/2015</v>
          </cell>
          <cell r="C8589" t="str">
            <v>UN</v>
          </cell>
          <cell r="D8589">
            <v>814.76</v>
          </cell>
        </row>
        <row r="8590">
          <cell r="A8590">
            <v>92596</v>
          </cell>
          <cell r="B8590" t="str">
            <v>FABRICAÇÃO E INSTALAÇÃO DE TESOURA INTEIRA EM AÇO, VÃO DE 10 M, PARA T ELHA CERÂMICA OU DE CONCRETO, INCLUSO IÇAMENTO. AF_12/2015</v>
          </cell>
          <cell r="C8590" t="str">
            <v>UN</v>
          </cell>
          <cell r="D8590">
            <v>908.41</v>
          </cell>
        </row>
        <row r="8591">
          <cell r="A8591">
            <v>92598</v>
          </cell>
          <cell r="B8591" t="str">
            <v>FABRICAÇÃO E INSTALAÇÃO DE TESOURA INTEIRA EM AÇO, VÃO DE 11 M, PARA T ELHA CERÂMICA OU DE CONCRETO, INCLUSO IÇAMENTO. AF_12/2015</v>
          </cell>
          <cell r="C8591" t="str">
            <v>UN</v>
          </cell>
          <cell r="D8591">
            <v>965.75</v>
          </cell>
        </row>
        <row r="8592">
          <cell r="A8592">
            <v>92600</v>
          </cell>
          <cell r="B8592" t="str">
            <v>FABRICAÇÃO E INSTALAÇÃO DE TESOURA INTEIRA EM AÇO, VÃO DE 12 M, PARA T ELHA CERÂMICA OU DE CONCRETO, INCLUSO IÇAMENTO. AF_12/2015</v>
          </cell>
          <cell r="C8592" t="str">
            <v>UN</v>
          </cell>
          <cell r="D8592">
            <v>1034.25</v>
          </cell>
        </row>
        <row r="8593">
          <cell r="A8593">
            <v>92602</v>
          </cell>
          <cell r="B8593" t="str">
            <v>FABRICAÇÃO E INSTALAÇÃO DE TESOURA INTEIRA EM AÇO, VÃO DE 3 M, PARA TE LHA ONDULADA DE FIBROCIMENTO, METÁLICA, PLÁSTICA OU TERMOACÚSTICA, INC LUSO IÇAMENTO.. AF_12/2015</v>
          </cell>
          <cell r="C8593" t="str">
            <v>UN</v>
          </cell>
          <cell r="D8593">
            <v>347.96</v>
          </cell>
        </row>
        <row r="8594">
          <cell r="A8594">
            <v>92604</v>
          </cell>
          <cell r="B8594" t="str">
            <v>FABRICAÇÃO E INSTALAÇÃO DE TESOURA INTEIRA EM AÇO, VÃO DE 4 M, PARA TE LHA ONDULADA DE FIBROCIMENTO, METÁLICA, PLÁSTICA OU TERMOACÚSTICA, INC LUSO IÇAMENTO. AF_12/2015</v>
          </cell>
          <cell r="C8594" t="str">
            <v>UN</v>
          </cell>
          <cell r="D8594">
            <v>394.12</v>
          </cell>
        </row>
        <row r="8595">
          <cell r="A8595">
            <v>92606</v>
          </cell>
          <cell r="B8595" t="str">
            <v>FABRICAÇÃO E INSTALAÇÃO DE TESOURA INTEIRA EM AÇO, VÃO DE 5 M, PARA TE LHA ONDULADA DE FIBROCIMENTO, METÁLICA, PLÁSTICA OU TERMOACÚSTICA, INC LUSO IÇAMENTO. AF_12/2015</v>
          </cell>
          <cell r="C8595" t="str">
            <v>UN</v>
          </cell>
          <cell r="D8595">
            <v>451.45</v>
          </cell>
        </row>
        <row r="8596">
          <cell r="A8596">
            <v>92608</v>
          </cell>
          <cell r="B8596" t="str">
            <v>FABRICAÇÃO E INSTALAÇÃO DE TESOURA INTEIRA EM AÇO, VÃO DE 6 M, PARA TE LHA ONDULADA DE FIBROCIMENTO, METÁLICA, PLÁSTICA OU TERMOACÚSTICA, INC LUSO IÇAMENTO. AF_12/2015</v>
          </cell>
          <cell r="C8596" t="str">
            <v>UN</v>
          </cell>
          <cell r="D8596">
            <v>553.48</v>
          </cell>
        </row>
        <row r="8597">
          <cell r="A8597">
            <v>92610</v>
          </cell>
          <cell r="B8597" t="str">
            <v>FABRICAÇÃO E INSTALAÇÃO DE TESOURA INTEIRA EM AÇO, VÃO DE 7 M, PARA TE LHA ONDULADA DE FIBROCIMENTO, METÁLICA, PLÁSTICA OU TERMOACÚSTICA, INC LUSO IÇAMENTO. AF_12/2015</v>
          </cell>
          <cell r="C8597" t="str">
            <v>UN</v>
          </cell>
          <cell r="D8597">
            <v>610.80999999999995</v>
          </cell>
        </row>
        <row r="8598">
          <cell r="A8598">
            <v>92612</v>
          </cell>
          <cell r="B8598" t="str">
            <v>FABRICAÇÃO E INSTALAÇÃO DE TESOURA INTEIRA EM AÇO, VÃO DE 8 M, PARA TE LHA ONDULADA DE FIBROCIMENTO, METÁLICA, PLÁSTICA OU TERMOACÚSTICA, INC LUSO IÇAMENTO, INCLUSO IÇAMENTO. AF_12/2015</v>
          </cell>
          <cell r="C8598" t="str">
            <v>UN</v>
          </cell>
          <cell r="D8598">
            <v>689.55</v>
          </cell>
        </row>
        <row r="8599">
          <cell r="A8599">
            <v>92614</v>
          </cell>
          <cell r="B8599" t="str">
            <v>FABRICAÇÃO E INSTALAÇÃO DE TESOURA INTEIRA EM AÇO, VÃO DE 9 M, PARA TE LHA ONDULADA DE FIBROCIMENTO, METÁLICA, PLÁSTICA OU TERMOACÚSTICA, INC LUSO IÇAMENTO. AF_12/2015</v>
          </cell>
          <cell r="C8599" t="str">
            <v>UN</v>
          </cell>
          <cell r="D8599">
            <v>770.07</v>
          </cell>
        </row>
        <row r="8600">
          <cell r="A8600">
            <v>92616</v>
          </cell>
          <cell r="B8600" t="str">
            <v>FABRICAÇÃO E INSTALAÇÃO DE TESOURA INTEIRA EM AÇO, VÃO DE 10 M, PARA T ELHA ONDULADA DE FIBROCIMENTO, METÁLICA, PLÁSTICA OU TERMOACÚSTICA, IN CLUSO IÇAMENTO. AF_12/2015</v>
          </cell>
          <cell r="C8600" t="str">
            <v>UN</v>
          </cell>
          <cell r="D8600">
            <v>874.9</v>
          </cell>
        </row>
        <row r="8601">
          <cell r="A8601">
            <v>92618</v>
          </cell>
          <cell r="B8601" t="str">
            <v>FABRICAÇÃO E INSTALAÇÃO DE TESOURA INTEIRA EM AÇO, VÃO DE 11 M, PARA T ELHA ONDULADA DE FIBROCIMENTO, METÁLICA, PLÁSTICA OU TERMOACÚSTICA, IN CLUSO IÇAMENTO. AF_12/2015</v>
          </cell>
          <cell r="C8601" t="str">
            <v>UN</v>
          </cell>
          <cell r="D8601">
            <v>932.23</v>
          </cell>
        </row>
        <row r="8602">
          <cell r="A8602">
            <v>92620</v>
          </cell>
          <cell r="B8602" t="str">
            <v>FABRICAÇÃO E INSTALAÇÃO DE TESOURA INTEIRA EM AÇO, VÃO DE 12 M, PARA T ELHA ONDULADA DE FIBROCIMENTO, METÁLICA, PLÁSTICA OU TERMOACÚSTICA, IN CLUSO IÇAMENTO. AF_12/2015</v>
          </cell>
          <cell r="C8602" t="str">
            <v>UN</v>
          </cell>
          <cell r="D8602">
            <v>989.56</v>
          </cell>
        </row>
        <row r="8603">
          <cell r="A8603">
            <v>92635</v>
          </cell>
          <cell r="B8603" t="str">
            <v>JOELHO 45 GRAUS, EM FERRO GALVANIZADO, CONEXÃO ROSQUEADA, DN 80 (3"), INSTALADO EM REDE DE ALIMENTAÇÃO PARA HIDRANTE - FORNECIMENTO E INSTAL AÇÃO. AF_12/2015</v>
          </cell>
          <cell r="C8603" t="str">
            <v>UN</v>
          </cell>
          <cell r="D8603">
            <v>140.82</v>
          </cell>
        </row>
        <row r="8604">
          <cell r="A8604">
            <v>92636</v>
          </cell>
          <cell r="B8604" t="str">
            <v>JOELHO 90 GRAUS, EM FERRO GALVANIZADO, CONEXÃO ROSQUEADA, DN 80 (3"), INSTALADO EM REDE DE ALIMENTAÇÃO PARA HIDRANTE - FORNECIMENTO E INSTAL AÇÃO. AF_12/2015</v>
          </cell>
          <cell r="C8604" t="str">
            <v>UN</v>
          </cell>
          <cell r="D8604">
            <v>127.57</v>
          </cell>
        </row>
        <row r="8605">
          <cell r="A8605">
            <v>92637</v>
          </cell>
          <cell r="B8605" t="str">
            <v>TÊ, EM FERRO GALVANIZADO, CONEXÃO ROSQUEADA, DN 25 (1"), INSTALADO EM REDE DE ALIMENTAÇÃO PARA HIDRANTE - FORNECIMENTO E INSTALAÇÃO. AF_12/2 015</v>
          </cell>
          <cell r="C8605" t="str">
            <v>UN</v>
          </cell>
          <cell r="D8605">
            <v>46.23</v>
          </cell>
        </row>
        <row r="8606">
          <cell r="A8606">
            <v>92638</v>
          </cell>
          <cell r="B8606" t="str">
            <v>TÊ, EM FERRO GALVANIZADO, CONEXÃO ROSQUEADA, DN 32 (1 1/4"), INSTALADO EM REDE DE ALIMENTAÇÃO PARA HIDRANTE - FORNECIMENTO E INSTALAÇÃO. AF_ 12/2015</v>
          </cell>
          <cell r="C8606" t="str">
            <v>UN</v>
          </cell>
          <cell r="D8606">
            <v>56.87</v>
          </cell>
        </row>
        <row r="8607">
          <cell r="A8607">
            <v>92639</v>
          </cell>
          <cell r="B8607" t="str">
            <v>TÊ, EM FERRO GALVANIZADO, CONEXÃO ROSQUEADA, DN 40 (1 1/2"), INSTALADO EM REDE DE ALIMENTAÇÃO PARA HIDRANTE - FORNECIMENTO E INSTALAÇÃO. AF_ 12/2015</v>
          </cell>
          <cell r="C8607" t="str">
            <v>UN</v>
          </cell>
          <cell r="D8607">
            <v>66.08</v>
          </cell>
        </row>
        <row r="8608">
          <cell r="A8608">
            <v>92640</v>
          </cell>
          <cell r="B8608" t="str">
            <v>TÊ, EM FERRO GALVANIZADO, CONEXÃO ROSQUEADA, DN 50 (2"), INSTALADO EM REDE DE ALIMENTAÇÃO PARA HIDRANTE - FORNECIMENTO E INSTALAÇÃO. AF_12/2 015</v>
          </cell>
          <cell r="C8608" t="str">
            <v>UN</v>
          </cell>
          <cell r="D8608">
            <v>86.82</v>
          </cell>
        </row>
        <row r="8609">
          <cell r="A8609">
            <v>92642</v>
          </cell>
          <cell r="B8609" t="str">
            <v>TÊ, EM FERRO GALVANIZADO, CONEXÃO ROSQUEADA, DN 65 (2 1/2"), INSTALADO EM REDE DE ALIMENTAÇÃO PARA HIDRANTE - FORNECIMENTO E INSTALAÇÃO. AF_ 12/2015</v>
          </cell>
          <cell r="C8609" t="str">
            <v>UN</v>
          </cell>
          <cell r="D8609">
            <v>133.57</v>
          </cell>
        </row>
        <row r="8610">
          <cell r="A8610">
            <v>92644</v>
          </cell>
          <cell r="B8610" t="str">
            <v>TÊ, EM FERRO GALVANIZADO, CONEXÃO ROSQUEADA, DN 80 (3"), INSTALADO EM REDE DE ALIMENTAÇÃO PARA HIDRANTE - FORNECIMENTO E INSTALAÇÃO. AF_12/2 015</v>
          </cell>
          <cell r="C8610" t="str">
            <v>UN</v>
          </cell>
          <cell r="D8610">
            <v>168.8</v>
          </cell>
        </row>
        <row r="8611">
          <cell r="A8611">
            <v>92648</v>
          </cell>
          <cell r="B8611" t="str">
            <v>TUBO DE AÇO PRETO SEM COSTURA, CONEXÃO SOLDADA, DN 40 (1 1/2"), INSTAL ADO EM REDE DE ALIMENTAÇÃO PARA SPRINKLER - FORNECIMENTO E INSTALAÇÃO. AF_12/2015</v>
          </cell>
          <cell r="C8611" t="str">
            <v>M</v>
          </cell>
          <cell r="D8611">
            <v>40.96</v>
          </cell>
        </row>
        <row r="8612">
          <cell r="A8612">
            <v>92649</v>
          </cell>
          <cell r="B8612" t="str">
            <v>TUBO DE AÇO PRETO SEM COSTURA, CONEXÃO SOLDADA, DN 50 (2"), INSTALADO EM REDE DE ALIMENTAÇÃO PARA SPRINKLER - FORNECIMENTO E INSTALAÇÃO. AF_ 12/2015</v>
          </cell>
          <cell r="C8612" t="str">
            <v>M</v>
          </cell>
          <cell r="D8612">
            <v>49.8</v>
          </cell>
        </row>
        <row r="8613">
          <cell r="A8613">
            <v>92650</v>
          </cell>
          <cell r="B8613" t="str">
            <v>TUBO DE AÇO PRETO SEM COSTURA, CONEXÃO SOLDADA, DN 65 (2 1/2"), INSTAL ADO EM REDE DE ALIMENTAÇÃO PARA SPRINKLER - FORNECIMENTO E INSTALAÇÃO. AF_12/2015</v>
          </cell>
          <cell r="C8613" t="str">
            <v>M</v>
          </cell>
          <cell r="D8613">
            <v>77.61</v>
          </cell>
        </row>
        <row r="8614">
          <cell r="A8614">
            <v>92651</v>
          </cell>
          <cell r="B8614" t="str">
            <v>TUBO DE AÇO PRETO SEM COSTURA, CONEXÃO SOLDADA, DN 80 (3"), INSTALADO EM REDE DE ALIMENTAÇÃO PARA SPRINKLER - FORNECIMENTO E INSTALAÇÃO. AF_ 12/2015</v>
          </cell>
          <cell r="C8614" t="str">
            <v>M</v>
          </cell>
          <cell r="D8614">
            <v>74.760000000000005</v>
          </cell>
        </row>
        <row r="8615">
          <cell r="A8615">
            <v>92652</v>
          </cell>
          <cell r="B8615" t="str">
            <v>TUBO DE AÇO GALVANIZADO COM COSTURA, CLASSE MÉDIA, CONEXÃO ROSQUEADA, DN 32 (1 1/4"), INSTALADO EM REDE DE ALIMENTAÇÃO PARA SPRINKLER - FORN ECIMENTO E INSTALAÇÃO. AF_12/2015</v>
          </cell>
          <cell r="C8615" t="str">
            <v>M</v>
          </cell>
          <cell r="D8615">
            <v>28.28</v>
          </cell>
        </row>
        <row r="8616">
          <cell r="A8616">
            <v>92653</v>
          </cell>
          <cell r="B8616" t="str">
            <v>TUBO DE AÇO GALVANIZADO COM COSTURA, CLASSE MÉDIA, CONEXÃO ROSQUEADA, DN 40 (1 1/2"), INSTALADO EM REDE DE ALIMENTAÇÃO PARA SPRINKLER - FORN ECIMENTO E INSTALAÇÃO. AF_12/2015</v>
          </cell>
          <cell r="C8616" t="str">
            <v>M</v>
          </cell>
          <cell r="D8616">
            <v>31.98</v>
          </cell>
        </row>
        <row r="8617">
          <cell r="A8617">
            <v>92654</v>
          </cell>
          <cell r="B8617" t="str">
            <v>TUBO DE AÇO GALVANIZADO COM COSTURA, CLASSE MÉDIA, CONEXÃO ROSQUEADA, DN 50 (2"), INSTALADO EM REDE DE ALIMENTAÇÃO PARA SPRINKLER - FORNECIM ENTO E INSTALAÇÃO. AF_12/2015</v>
          </cell>
          <cell r="C8617" t="str">
            <v>M</v>
          </cell>
          <cell r="D8617">
            <v>42.69</v>
          </cell>
        </row>
        <row r="8618">
          <cell r="A8618">
            <v>92655</v>
          </cell>
          <cell r="B8618" t="str">
            <v>TUBO DE AÇO GALVANIZADO COM COSTURA, CLASSE MÉDIA, CONEXÃO ROSQUEADA, DN 65 (2 1/2"), INSTALADO EM REDE DE ALIMENTAÇÃO PARA SPRINKLER - FORN ECIMENTO E INSTALAÇÃO. AF_12/2015</v>
          </cell>
          <cell r="C8618" t="str">
            <v>M</v>
          </cell>
          <cell r="D8618">
            <v>51.6</v>
          </cell>
        </row>
        <row r="8619">
          <cell r="A8619">
            <v>92656</v>
          </cell>
          <cell r="B8619" t="str">
            <v>TUBO DE AÇO GALVANIZADO COM COSTURA, CLASSE MÉDIA, CONEXÃO ROSQUEADA, DN 80 (3"), INSTALADO EM REDE DE ALIMENTAÇÃO PARA SPRINKLER - FORNECIM ENTO E INSTALAÇÃO. AF_12/2015</v>
          </cell>
          <cell r="C8619" t="str">
            <v>M</v>
          </cell>
          <cell r="D8619">
            <v>66.63</v>
          </cell>
        </row>
        <row r="8620">
          <cell r="A8620">
            <v>92657</v>
          </cell>
          <cell r="B8620" t="str">
            <v>NIPLE, EM FERRO GALVANIZADO, CONEXÃO ROSQUEADA, DN 25 (1"), INSTALADO EM REDE DE ALIMENTAÇÃO PARA SPRINKLER - FORNECIMENTO E INSTALAÇÃO. AF_ 12/2015</v>
          </cell>
          <cell r="C8620" t="str">
            <v>UN</v>
          </cell>
          <cell r="D8620">
            <v>17.670000000000002</v>
          </cell>
        </row>
        <row r="8621">
          <cell r="A8621">
            <v>92658</v>
          </cell>
          <cell r="B8621" t="str">
            <v>LUVA, EM FERRO GALVANIZADO, CONEXÃO ROSQUEADA, DN 25 (1"), INSTALADO E M REDE DE ALIMENTAÇÃO PARA SPRINKLER - FORNECIMENTO E INSTALAÇÃO. AF_1 2/2015</v>
          </cell>
          <cell r="C8621" t="str">
            <v>UN</v>
          </cell>
          <cell r="D8621">
            <v>18.93</v>
          </cell>
        </row>
        <row r="8622">
          <cell r="A8622">
            <v>92659</v>
          </cell>
          <cell r="B8622" t="str">
            <v>NIPLE, EM FERRO GALVANIZADO, CONEXÃO ROSQUEADA, DN 32 (1 1/4"), INSTAL ADO EM REDE DE ALIMENTAÇÃO PARA SPRINKLER - FORNECIMENTO E INSTALAÇÃO. AF_12/2015</v>
          </cell>
          <cell r="C8622" t="str">
            <v>UN</v>
          </cell>
          <cell r="D8622">
            <v>22</v>
          </cell>
        </row>
        <row r="8623">
          <cell r="A8623">
            <v>92660</v>
          </cell>
          <cell r="B8623" t="str">
            <v>LUVA, EM FERRO GALVANIZADO, CONEXÃO ROSQUEADA, DN 32 (1 1/4"), INSTALA DO EM REDE DE ALIMENTAÇÃO PARA SPRINKLER - FORNECIMENTO E INSTALAÇÃO. AF_12/2015</v>
          </cell>
          <cell r="C8623" t="str">
            <v>UN</v>
          </cell>
          <cell r="D8623">
            <v>23.18</v>
          </cell>
        </row>
        <row r="8624">
          <cell r="A8624">
            <v>92661</v>
          </cell>
          <cell r="B8624" t="str">
            <v>NIPLE, EM FERRO GALVANIZADO, CONEXÃO ROSQUEADA, DN 40 (1 1/2"), INSTAL ADO EM REDE DE ALIMENTAÇÃO PARA SPRINKLER - FORNECIMENTO E INSTALAÇÃO. AF_12/2015</v>
          </cell>
          <cell r="C8624" t="str">
            <v>UN</v>
          </cell>
          <cell r="D8624">
            <v>26.46</v>
          </cell>
        </row>
        <row r="8625">
          <cell r="A8625">
            <v>92662</v>
          </cell>
          <cell r="B8625" t="str">
            <v>LUVA, EM FERRO GALVANIZADO, CONEXÃO ROSQUEADA, DN 40 (1 1/2"), INSTALA DO EM REDE DE ALIMENTAÇÃO PARA SPRINKLER - FORNECIMENTO E INSTALAÇÃO. AF_12/2015</v>
          </cell>
          <cell r="C8625" t="str">
            <v>UN</v>
          </cell>
          <cell r="D8625">
            <v>26.69</v>
          </cell>
        </row>
        <row r="8626">
          <cell r="A8626">
            <v>92663</v>
          </cell>
          <cell r="B8626" t="str">
            <v>NIPLE, EM FERRO GALVANIZADO, CONEXÃO ROSQUEADA, DN 50 (2"), INSTALADO EM REDE DE ALIMENTAÇÃO PARA SPRINKLER - FORNECIMENTO E INSTALAÇÃO. AF_ 12/2015</v>
          </cell>
          <cell r="C8626" t="str">
            <v>UN</v>
          </cell>
          <cell r="D8626">
            <v>35.909999999999997</v>
          </cell>
        </row>
        <row r="8627">
          <cell r="A8627">
            <v>92664</v>
          </cell>
          <cell r="B8627" t="str">
            <v>LUVA, EM FERRO GALVANIZADO, CONEXÃO ROSQUEADA, DN 50 (2"), INSTALADO E M REDE DE ALIMENTAÇÃO PARA SPRINKLER - FORNECIMENTO E INSTALAÇÃO. AF_1 2/2015</v>
          </cell>
          <cell r="C8627" t="str">
            <v>UN</v>
          </cell>
          <cell r="D8627">
            <v>35.89</v>
          </cell>
        </row>
        <row r="8628">
          <cell r="A8628">
            <v>92665</v>
          </cell>
          <cell r="B8628" t="str">
            <v>NIPLE, EM FERRO GALVANIZADO, CONEXÃO ROSQUEADA, DN 65 (2 1/2"), INSTAL ADO EM REDE DE ALIMENTAÇÃO PARA SPRINKLER - FORNECIMENTO E INSTALAÇÃO. AF_12/2015</v>
          </cell>
          <cell r="C8628" t="str">
            <v>UN</v>
          </cell>
          <cell r="D8628">
            <v>49.89</v>
          </cell>
        </row>
        <row r="8629">
          <cell r="A8629">
            <v>92666</v>
          </cell>
          <cell r="B8629" t="str">
            <v>LUVA, EM FERRO GALVANIZADO, CONEXÃO ROSQUEADA, DN 65 (2 1/2"), INSTALA DO EM REDE DE ALIMENTAÇÃO PARA SPRINKLER - FORNECIMENTO E INSTALAÇÃO. AF_12/2015</v>
          </cell>
          <cell r="C8629" t="str">
            <v>UN</v>
          </cell>
          <cell r="D8629">
            <v>56.92</v>
          </cell>
        </row>
        <row r="8630">
          <cell r="A8630">
            <v>92667</v>
          </cell>
          <cell r="B8630" t="str">
            <v>NIPLE, EM FERRO GALVANIZADO, CONEXÃO ROSQUEADA, DN 80 (3"), INSTALADO EM REDE DE ALIMENTAÇÃO PARA SPRINKLER - FORNECIMENTO E INSTALAÇÃO. AF_ 12/2015</v>
          </cell>
          <cell r="C8630" t="str">
            <v>UN</v>
          </cell>
          <cell r="D8630">
            <v>74.19</v>
          </cell>
        </row>
        <row r="8631">
          <cell r="A8631">
            <v>92668</v>
          </cell>
          <cell r="B8631" t="str">
            <v>LUVA, EM FERRO GALVANIZADO, CONEXÃO ROSQUEADA, DN 80 (3"), INSTALADO E M REDE DE ALIMENTAÇÃO PARA SPRINKLER - FORNECIMENTO E INSTALAÇÃO. AF_1 2/2015</v>
          </cell>
          <cell r="C8631" t="str">
            <v>UN</v>
          </cell>
          <cell r="D8631">
            <v>80.44</v>
          </cell>
        </row>
        <row r="8632">
          <cell r="A8632">
            <v>92669</v>
          </cell>
          <cell r="B8632" t="str">
            <v>JOELHO 45 GRAUS, EM FERRO GALVANIZADO, CONEXÃO ROSQUEADA, DN 25 (1"), INSTALADO EM REDE DE ALIMENTAÇÃO PARA SPRINKLER - FORNECIMENTO E INSTA LAÇÃO. AF_12/2015</v>
          </cell>
          <cell r="C8632" t="str">
            <v>UN</v>
          </cell>
          <cell r="D8632">
            <v>26.86</v>
          </cell>
        </row>
        <row r="8633">
          <cell r="A8633">
            <v>92670</v>
          </cell>
          <cell r="B8633" t="str">
            <v>JOELHO 90 GRAUS, EM FERRO GALVANIZADO, CONEXÃO ROSQUEADA, DN 25 (1"), INSTALADO EM REDE DE ALIMENTAÇÃO PARA SPRINKLER - FORNECIMENTO E INSTA LAÇÃO. AF_12/2015</v>
          </cell>
          <cell r="C8633" t="str">
            <v>UN</v>
          </cell>
          <cell r="D8633">
            <v>25.18</v>
          </cell>
        </row>
        <row r="8634">
          <cell r="A8634">
            <v>92671</v>
          </cell>
          <cell r="B8634" t="str">
            <v>JOELHO 45 GRAUS, EM FERRO GALVANIZADO, CONEXÃO ROSQUEADA, DN 32 (1 1/4 "), INSTALADO EM REDE DE ALIMENTAÇÃO PARA SPRINKLER - FORNECIMENTO E I NSTALAÇÃO. AF_12/2015</v>
          </cell>
          <cell r="C8634" t="str">
            <v>UN</v>
          </cell>
          <cell r="D8634">
            <v>35.450000000000003</v>
          </cell>
        </row>
        <row r="8635">
          <cell r="A8635">
            <v>92672</v>
          </cell>
          <cell r="B8635" t="str">
            <v>JOELHO 90 GRAUS, EM FERRO GALVANIZADO, CONEXÃO ROSQUEADA, DN 32 (1 1/4 "), INSTALADO EM REDE DE ALIMENTAÇÃO PARA SPRINKLER - FORNECIMENTO E I NSTALAÇÃO. AF_12/2015</v>
          </cell>
          <cell r="C8635" t="str">
            <v>UN</v>
          </cell>
          <cell r="D8635">
            <v>32.11</v>
          </cell>
        </row>
        <row r="8636">
          <cell r="A8636">
            <v>92673</v>
          </cell>
          <cell r="B8636" t="str">
            <v>JOELHO 45 GRAUS, EM FERRO GALVANIZADO, CONEXÃO ROSQUEADA, DN 40 (1 1/2 "), INSTALADO EM REDE DE ALIMENTAÇÃO PARA SPRINKLER - FORNECIMENTO E I NSTALAÇÃO. AF_12/2015</v>
          </cell>
          <cell r="C8636" t="str">
            <v>UN</v>
          </cell>
          <cell r="D8636">
            <v>40.869999999999997</v>
          </cell>
        </row>
        <row r="8637">
          <cell r="A8637">
            <v>92674</v>
          </cell>
          <cell r="B8637" t="str">
            <v>JOELHO 90 GRAUS, EM FERRO GALVANIZADO, CONEXÃO ROSQUEADA, DN 40 (1 1/2 "), INSTALADO EM REDE DE ALIMENTAÇÃO PARA SPRINKLER - FORNECIMENTO E I NSTALAÇÃO. AF_12/2015</v>
          </cell>
          <cell r="C8637" t="str">
            <v>UN</v>
          </cell>
          <cell r="D8637">
            <v>38.57</v>
          </cell>
        </row>
        <row r="8638">
          <cell r="A8638">
            <v>92675</v>
          </cell>
          <cell r="B8638" t="str">
            <v>JOELHO 45 GRAUS, EM FERRO GALVANIZADO, CONEXÃO ROSQUEADA, DN 50 (2"), INSTALADO EM REDE DE ALIMENTAÇÃO PARA SPRINKLER - FORNECIMENTO E INSTA LAÇÃO. AF_12/2015</v>
          </cell>
          <cell r="C8638" t="str">
            <v>UN</v>
          </cell>
          <cell r="D8638">
            <v>53.31</v>
          </cell>
        </row>
        <row r="8639">
          <cell r="A8639">
            <v>92676</v>
          </cell>
          <cell r="B8639" t="str">
            <v>JOELHO 90 GRAUS, EM FERRO GALVANIZADO, CONEXÃO ROSQUEADA, DN 50 (2"), INSTALADO EM REDE DE ALIMENTAÇÃO PARA SPRINKLER - FORNECIMENTO E INSTA LAÇÃO. AF_12/2015</v>
          </cell>
          <cell r="C8639" t="str">
            <v>UN</v>
          </cell>
          <cell r="D8639">
            <v>51.75</v>
          </cell>
        </row>
        <row r="8640">
          <cell r="A8640">
            <v>92677</v>
          </cell>
          <cell r="B8640" t="str">
            <v>JOELHO 45 GRAUS, EM FERRO GALVANIZADO, CONEXÃO ROSQUEADA, DN 65 (2 1/2 "), INSTALADO EM REDE DE ALIMENTAÇÃO PARA SPRINKLER - FORNECIMENTO E I NSTALAÇÃO. AF_12/2015</v>
          </cell>
          <cell r="C8640" t="str">
            <v>UN</v>
          </cell>
          <cell r="D8640">
            <v>88.42</v>
          </cell>
        </row>
        <row r="8641">
          <cell r="A8641">
            <v>92678</v>
          </cell>
          <cell r="B8641" t="str">
            <v>JOELHO 90 GRAUS, EM FERRO GALVANIZADO, CONEXÃO ROSQUEADA, DN 65 (2 1/2 "), INSTALADO EM REDE DE ALIMENTAÇÃO PARA SPRINKLER - FORNECIMENTO E I NSTALAÇÃO. AF_12/2015</v>
          </cell>
          <cell r="C8641" t="str">
            <v>UN</v>
          </cell>
          <cell r="D8641">
            <v>81.540000000000006</v>
          </cell>
        </row>
        <row r="8642">
          <cell r="A8642">
            <v>92679</v>
          </cell>
          <cell r="B8642" t="str">
            <v>JOELHO 45 GRAUS, EM FERRO GALVANIZADO, CONEXÃO ROSQUEADA, DN 80 (3"), INSTALADO EM REDE DE ALIMENTAÇÃO PARA SPRINKLER - FORNECIMENTO E INSTA LAÇÃO. AF_12/2015</v>
          </cell>
          <cell r="C8642" t="str">
            <v>UN</v>
          </cell>
          <cell r="D8642">
            <v>122.1</v>
          </cell>
        </row>
        <row r="8643">
          <cell r="A8643">
            <v>92680</v>
          </cell>
          <cell r="B8643" t="str">
            <v>JOELHO 90 GRAUS, EM FERRO GALVANIZADO, CONEXÃO ROSQUEADA, DN 80 (3"), INSTALADO EM REDE DE ALIMENTAÇÃO PARA SPRINKLER - FORNECIMENTO E INSTA LAÇÃO. AF_12/2015</v>
          </cell>
          <cell r="C8643" t="str">
            <v>UN</v>
          </cell>
          <cell r="D8643">
            <v>108.85</v>
          </cell>
        </row>
        <row r="8644">
          <cell r="A8644">
            <v>92681</v>
          </cell>
          <cell r="B8644" t="str">
            <v>TÊ, EM FERRO GALVANIZADO, CONEXÃO ROSQUEADA, DN 25 (1"), INSTALADO EM REDE DE ALIMENTAÇÃO PARA SPRINKLER - FORNECIMENTO E INSTALAÇÃO. AF_12/ 2015</v>
          </cell>
          <cell r="C8644" t="str">
            <v>UN</v>
          </cell>
          <cell r="D8644">
            <v>34.18</v>
          </cell>
        </row>
        <row r="8645">
          <cell r="A8645">
            <v>92682</v>
          </cell>
          <cell r="B8645" t="str">
            <v>TÊ, EM FERRO GALVANIZADO, CONEXÃO ROSQUEADA, DN 32 (1 1/4"), INSTALADO EM REDE DE ALIMENTAÇÃO PARA SPRINKLER - FORNECIMENTO E INSTALAÇÃO. AF _12/2015</v>
          </cell>
          <cell r="C8645" t="str">
            <v>UN</v>
          </cell>
          <cell r="D8645">
            <v>43.17</v>
          </cell>
        </row>
        <row r="8646">
          <cell r="A8646">
            <v>92683</v>
          </cell>
          <cell r="B8646" t="str">
            <v>TÊ, EM FERRO GALVANIZADO, CONEXÃO ROSQUEADA, DN 40 (1 1/2"), INSTALADO EM REDE DE ALIMENTAÇÃO PARA SPRINKLER - FORNECIMENTO E INSTALAÇÃO. AF _12/2015</v>
          </cell>
          <cell r="C8646" t="str">
            <v>UN</v>
          </cell>
          <cell r="D8646">
            <v>50.54</v>
          </cell>
        </row>
        <row r="8647">
          <cell r="A8647">
            <v>92684</v>
          </cell>
          <cell r="B8647" t="str">
            <v>TÊ, EM FERRO GALVANIZADO, CONEXÃO ROSQUEADA, DN 50 (2"), INSTALADO EM REDE DE ALIMENTAÇÃO PARA SPRINKLER - FORNECIMENTO E INSTALAÇÃO. AF_12/ 2015</v>
          </cell>
          <cell r="C8647" t="str">
            <v>UN</v>
          </cell>
          <cell r="D8647">
            <v>68.930000000000007</v>
          </cell>
        </row>
        <row r="8648">
          <cell r="A8648">
            <v>92685</v>
          </cell>
          <cell r="B8648" t="str">
            <v>TÊ, EM FERRO GALVANIZADO, CONEXÃO ROSQUEADA, DN 65 (2 1/2"), INSTALADO EM REDE DE ALIMENTAÇÃO PARA SPRINKLER - FORNECIMENTO E INSTALAÇÃO. AF _12/2015</v>
          </cell>
          <cell r="C8648" t="str">
            <v>UN</v>
          </cell>
          <cell r="D8648">
            <v>112.14</v>
          </cell>
        </row>
        <row r="8649">
          <cell r="A8649">
            <v>92686</v>
          </cell>
          <cell r="B8649" t="str">
            <v>TÊ, EM FERRO GALVANIZADO, CONEXÃO ROSQUEADA, DN 80 (3"), INSTALADO EM REDE DE ALIMENTAÇÃO PARA SPRINKLER - FORNECIMENTO E INSTALAÇÃO. AF_12/ 2015</v>
          </cell>
          <cell r="C8649" t="str">
            <v>UN</v>
          </cell>
          <cell r="D8649">
            <v>143.81</v>
          </cell>
        </row>
        <row r="8650">
          <cell r="A8650">
            <v>92687</v>
          </cell>
          <cell r="B8650" t="str">
            <v>TUBO DE AÇO GALVANIZADO COM COSTURA, CLASSE MÉDIA, CONEXÃO ROSQUEADA, DN 15 (1/2"), INSTALADO EM RAMAIS E SUB-RAMAIS DE GÁS - FORNECIMENTO E INSTALAÇÃO. AF_12/2015</v>
          </cell>
          <cell r="C8650" t="str">
            <v>M</v>
          </cell>
          <cell r="D8650">
            <v>13.75</v>
          </cell>
        </row>
        <row r="8651">
          <cell r="A8651">
            <v>92688</v>
          </cell>
          <cell r="B8651" t="str">
            <v>TUBO DE AÇO GALVANIZADO COM COSTURA, CLASSE MÉDIA, CONEXÃO ROSQUEADA, DN 20 (3/4"), INSTALADO EM RAMAIS E SUB-RAMAIS DE GÁS - FORNECIMENTO E INSTALAÇÃO. AF_12/2015</v>
          </cell>
          <cell r="C8651" t="str">
            <v>M</v>
          </cell>
          <cell r="D8651">
            <v>19.88</v>
          </cell>
        </row>
        <row r="8652">
          <cell r="A8652">
            <v>92689</v>
          </cell>
          <cell r="B8652" t="str">
            <v>TUBO DE AÇO PRETO SEM COSTURA, CLASSE MÉDIA, CONEXÃO SOLDADA, DN 15 (1 /2"), INSTALADO EM RAMAIS E SUB-RAMAIS DE GÁS - FORNECIMENTO E INSTALA ÇÃO. AF_12/2015</v>
          </cell>
          <cell r="C8652" t="str">
            <v>M</v>
          </cell>
          <cell r="D8652">
            <v>21</v>
          </cell>
        </row>
        <row r="8653">
          <cell r="A8653">
            <v>92690</v>
          </cell>
          <cell r="B8653" t="str">
            <v>TUBO DE AÇO PRETO SEM COSTURA, CLASSE MÉDIA, CONEXÃO SOLDADA, DN 20 (3 /4"), INSTALADO EM RAMAIS E SUB-RAMAIS DE GÁS - FORNECIMENTO E INSTALA ÇÃO. AF_12/2015</v>
          </cell>
          <cell r="C8653" t="str">
            <v>M</v>
          </cell>
          <cell r="D8653">
            <v>30.63</v>
          </cell>
        </row>
        <row r="8654">
          <cell r="A8654">
            <v>92692</v>
          </cell>
          <cell r="B8654" t="str">
            <v>NIPLE, EM FERRO GALVANIZADO, CONEXÃO ROSQUEADA, DN 15 (1/2"), INSTALAD O EM RAMAIS E SUB-RAMAIS DE GÁS - FORNECIMENTO E INSTALAÇÃO. AF_12/201 5</v>
          </cell>
          <cell r="C8654" t="str">
            <v>UN</v>
          </cell>
          <cell r="D8654">
            <v>9.48</v>
          </cell>
        </row>
        <row r="8655">
          <cell r="A8655">
            <v>92693</v>
          </cell>
          <cell r="B8655" t="str">
            <v>LUVA, EM FERRO GALVANIZADO, CONEXÃO ROSQUEADA, DN 15 (1/2"), INSTALADO EM RAMAIS E SUB-RAMAIS DE GÁS - FORNECIMENTO E INSTALAÇÃO. AF_12/2015</v>
          </cell>
          <cell r="C8655" t="str">
            <v>UN</v>
          </cell>
          <cell r="D8655">
            <v>9.76</v>
          </cell>
        </row>
        <row r="8656">
          <cell r="A8656">
            <v>92694</v>
          </cell>
          <cell r="B8656" t="str">
            <v>NIPLE, EM FERRO GALVANIZADO, CONEXÃO ROSQUEADA, DN 20 (3/4"), INSTALAD O EM RAMAIS E SUB-RAMAIS DE GÁS - FORNECIMENTO E INSTALAÇÃO. AF_12/201 5</v>
          </cell>
          <cell r="C8656" t="str">
            <v>UN</v>
          </cell>
          <cell r="D8656">
            <v>14.97</v>
          </cell>
        </row>
        <row r="8657">
          <cell r="A8657">
            <v>92695</v>
          </cell>
          <cell r="B8657" t="str">
            <v>LUVA, EM FERRO GALVANIZADO, CONEXÃO ROSQUEADA, DN 20 (3/4"), INSTALADO EM RAMAIS E SUB-RAMAIS DE GÁS - FORNECIMENTO E INSTALAÇÃO. AF_12/2015</v>
          </cell>
          <cell r="C8657" t="str">
            <v>UN</v>
          </cell>
          <cell r="D8657">
            <v>15.25</v>
          </cell>
        </row>
        <row r="8658">
          <cell r="A8658">
            <v>92696</v>
          </cell>
          <cell r="B8658" t="str">
            <v>NIPLE, EM FERRO GALVANIZADO, CONEXÃO ROSQUEADA, DN 25 (1"), INSTALADO EM RAMAIS E SUB-RAMAIS DE GÁS - FORNECIMENTO E INSTALAÇÃO. AF_12/2015</v>
          </cell>
          <cell r="C8658" t="str">
            <v>UN</v>
          </cell>
          <cell r="D8658">
            <v>23.42</v>
          </cell>
        </row>
        <row r="8659">
          <cell r="A8659">
            <v>92697</v>
          </cell>
          <cell r="B8659" t="str">
            <v>LUVA, EM FERRO GALVANIZADO, CONEXÃO ROSQUEADA, DN 25 (1"), INSTALADO E M RAMAIS E SUB-RAMAIS DE GÁS - FORNECIMENTO E INSTALAÇÃO. AF_12/2015</v>
          </cell>
          <cell r="C8659" t="str">
            <v>UN</v>
          </cell>
          <cell r="D8659">
            <v>24.68</v>
          </cell>
        </row>
        <row r="8660">
          <cell r="A8660">
            <v>92698</v>
          </cell>
          <cell r="B8660" t="str">
            <v>JOELHO 45 GRAUS, EM FERRO GALVANIZADO, CONEXÃO ROSQUEADA, DN 15 (1/2") , INSTALADO EM RAMAIS E SUB-RAMAIS DE GÁS - FORNECIMENTO E INSTALAÇÃO. AF_12/2015</v>
          </cell>
          <cell r="C8660" t="str">
            <v>UN</v>
          </cell>
          <cell r="D8660">
            <v>14.01</v>
          </cell>
        </row>
        <row r="8661">
          <cell r="A8661">
            <v>92699</v>
          </cell>
          <cell r="B8661" t="str">
            <v>JOELHO 90 GRAUS, EM FERRO GALVANIZADO, CONEXÃO ROSQUEADA, DN 15 (1/2") , INSTALADO EM RAMAIS E SUB-RAMAIS DE GÁS - FORNECIMENTO E INSTALAÇÃO. AF_12/2015</v>
          </cell>
          <cell r="C8661" t="str">
            <v>UN</v>
          </cell>
          <cell r="D8661">
            <v>13.1</v>
          </cell>
        </row>
        <row r="8662">
          <cell r="A8662">
            <v>92700</v>
          </cell>
          <cell r="B8662" t="str">
            <v>JOELHO 45 GRAUS, EM FERRO GALVANIZADO, CONEXÃO ROSQUEADA, DN 20 (3/4") , INSTALADO EM RAMAIS E SUB-RAMAIS DE GÁS - FORNECIMENTO E INSTALAÇÃO. AF_12/2015</v>
          </cell>
          <cell r="C8662" t="str">
            <v>UN</v>
          </cell>
          <cell r="D8662">
            <v>22.77</v>
          </cell>
        </row>
        <row r="8663">
          <cell r="A8663">
            <v>92701</v>
          </cell>
          <cell r="B8663" t="str">
            <v>JOELHO 90 GRAUS, EM FERRO GALVANIZADO, CONEXÃO ROSQUEADA, DN 20 (3/4") , INSTALADO EM RAMAIS E SUB-RAMAIS DE GÁS - FORNECIMENTO E INSTALAÇÃO. AF_12/2015</v>
          </cell>
          <cell r="C8663" t="str">
            <v>UN</v>
          </cell>
          <cell r="D8663">
            <v>21.41</v>
          </cell>
        </row>
        <row r="8664">
          <cell r="A8664">
            <v>92702</v>
          </cell>
          <cell r="B8664" t="str">
            <v>JOELHO 45 GRAUS, EM FERRO GALVANIZADO, CONEXÃO ROSQUEADA, DN 25 (1"), INSTALADO EM RAMAIS E SUB-RAMAIS DE GÁS - FORNECIMENTO E INSTALAÇÃO. A F_12/2015</v>
          </cell>
          <cell r="C8664" t="str">
            <v>UN</v>
          </cell>
          <cell r="D8664">
            <v>35.54</v>
          </cell>
        </row>
        <row r="8665">
          <cell r="A8665">
            <v>92703</v>
          </cell>
          <cell r="B8665" t="str">
            <v>JOELHO 90 GRAUS, EM FERRO GALVANIZADO, CONEXÃO ROSQUEADA, DN 25 (1"), INSTALADO EM RAMAIS E SUB-RAMAIS DE GÁS - FORNECIMENTO E INSTALAÇÃO. A F_12/2015</v>
          </cell>
          <cell r="C8665" t="str">
            <v>UN</v>
          </cell>
          <cell r="D8665">
            <v>33.86</v>
          </cell>
        </row>
        <row r="8666">
          <cell r="A8666">
            <v>92704</v>
          </cell>
          <cell r="B8666" t="str">
            <v>TÊ, EM FERRO GALVANIZADO, CONEXÃO ROSQUEADA, DN 15 (1/2"), INSTALADO E M RAMAIS E SUB-RAMAIS DE GÁS - FORNECIMENTO E INSTALAÇÃO. AF_12/2015</v>
          </cell>
          <cell r="C8666" t="str">
            <v>UN</v>
          </cell>
          <cell r="D8666">
            <v>17.64</v>
          </cell>
        </row>
        <row r="8667">
          <cell r="A8667">
            <v>92705</v>
          </cell>
          <cell r="B8667" t="str">
            <v>TÊ, EM FERRO GALVANIZADO, CONEXÃO ROSQUEADA, DN 20 (3/4"), INSTALADO E M RAMAIS E SUB-RAMAIS DE GÁS - FORNECIMENTO E INSTALAÇÃO. AF_12/2015</v>
          </cell>
          <cell r="C8667" t="str">
            <v>UN</v>
          </cell>
          <cell r="D8667">
            <v>28.27</v>
          </cell>
        </row>
        <row r="8668">
          <cell r="A8668">
            <v>92706</v>
          </cell>
          <cell r="B8668" t="str">
            <v>TÊ, EM FERRO GALVANIZADO, CONEXÃO ROSQUEADA, DN 25 (1"), INSTALADO EM RAMAIS E SUB-RAMAIS DE GÁS - FORNECIMENTO E INSTALAÇÃO. AF_12/2015</v>
          </cell>
          <cell r="C8668" t="str">
            <v>UN</v>
          </cell>
          <cell r="D8668">
            <v>45.75</v>
          </cell>
        </row>
        <row r="8669">
          <cell r="A8669">
            <v>92712</v>
          </cell>
          <cell r="B8669" t="str">
            <v>APARELHO PARA CORTE E SOLDA OXI-ACETILENO SOBRE RODAS, INCLUSIVE CILIN DROS E MAÇARICOS - DEPRECIAÇÃO. AF_12/2015</v>
          </cell>
          <cell r="C8669" t="str">
            <v>H</v>
          </cell>
          <cell r="D8669">
            <v>0.14000000000000001</v>
          </cell>
        </row>
        <row r="8670">
          <cell r="A8670">
            <v>92713</v>
          </cell>
          <cell r="B8670" t="str">
            <v>APARELHO PARA CORTE E SOLDA OXI-ACETILENO SOBRE RODAS, INCLUSIVE CILIN DROS E MAÇARICOS - JUROS. AF_12/2015</v>
          </cell>
          <cell r="C8670" t="str">
            <v>H</v>
          </cell>
          <cell r="D8670">
            <v>0.03</v>
          </cell>
        </row>
        <row r="8671">
          <cell r="A8671">
            <v>92714</v>
          </cell>
          <cell r="B8671" t="str">
            <v>APARELHO PARA CORTE E SOLDA OXI-ACETILENO SOBRE RODAS, INCLUSIVE CILIN DROS E MAÇARICOS - MANUTENÇÃO. AF_12/2015</v>
          </cell>
          <cell r="C8671" t="str">
            <v>H</v>
          </cell>
          <cell r="D8671">
            <v>0.09</v>
          </cell>
        </row>
        <row r="8672">
          <cell r="A8672">
            <v>92715</v>
          </cell>
          <cell r="B8672" t="str">
            <v>APARELHO PARA CORTE E SOLDA OXI-ACETILENO SOBRE RODAS, INCLUSIVE CILIN DROS E MAÇARICOS - MATERIAIS NA OPERAÇÃO. AF_12/2015</v>
          </cell>
          <cell r="C8672" t="str">
            <v>H</v>
          </cell>
          <cell r="D8672">
            <v>19.649999999999999</v>
          </cell>
        </row>
        <row r="8673">
          <cell r="A8673">
            <v>92716</v>
          </cell>
          <cell r="B8673" t="str">
            <v>APARELHO PARA CORTE E SOLDA OXI-ACETILENO SOBRE RODAS, INCLUSIVE CILIN DROS E MAÇARICOS - CHP DIURNO. AF_12/2015</v>
          </cell>
          <cell r="C8673" t="str">
            <v>CHP</v>
          </cell>
          <cell r="D8673">
            <v>19.93</v>
          </cell>
        </row>
        <row r="8674">
          <cell r="A8674">
            <v>92717</v>
          </cell>
          <cell r="B8674" t="str">
            <v>APARELHO PARA CORTE E SOLDA OXI-ACETILENO SOBRE RODAS, INCLUSIVE CILIN DROS E MAÇARICOS - CHI DIURNO. AF_12/2015</v>
          </cell>
          <cell r="C8674" t="str">
            <v>CHI</v>
          </cell>
          <cell r="D8674">
            <v>0.18</v>
          </cell>
        </row>
        <row r="8675">
          <cell r="A8675">
            <v>92718</v>
          </cell>
          <cell r="B8675" t="str">
            <v>CONCRETAGEM DE PILARES, FCK = 25 MPA,  COM USO DE BALDES EM EDIFICAÇÃO COM SEÇÃO MÉDIA DE PILARES MENOR OU IGUAL A 0,25 M² - LANÇAMENTO, ADE NSAMENTO E ACABAMENTO. AF_12/2015</v>
          </cell>
          <cell r="C8675" t="str">
            <v>M3</v>
          </cell>
          <cell r="D8675">
            <v>483.42</v>
          </cell>
        </row>
        <row r="8676">
          <cell r="A8676">
            <v>92719</v>
          </cell>
          <cell r="B8676" t="str">
            <v>CONCRETAGEM DE PILARES, FCK = 25 MPA, COM USO DE GRUA EM EDIFICAÇÃO CO M SEÇÃO MÉDIA DE PILARES MENOR OU IGUAL A 0,25 M² - LANÇAMENTO, ADENSA MENTO E ACABAMENTO. AF_12/2015</v>
          </cell>
          <cell r="C8676" t="str">
            <v>M3</v>
          </cell>
          <cell r="D8676">
            <v>367.28</v>
          </cell>
        </row>
        <row r="8677">
          <cell r="A8677">
            <v>92720</v>
          </cell>
          <cell r="B8677" t="str">
            <v>CONCRETAGEM DE PILARES, FCK = 25 MPA, COM USO DE BOMBA EM EDIFICAÇÃO C OM SEÇÃO MÉDIA DE PILARES MENOR OU IGUAL A 0,25 M² - LANÇAMENTO, ADENS AMENTO E ACABAMENTO. AF_12/2015</v>
          </cell>
          <cell r="C8677" t="str">
            <v>M3</v>
          </cell>
          <cell r="D8677">
            <v>420.3</v>
          </cell>
        </row>
        <row r="8678">
          <cell r="A8678">
            <v>92721</v>
          </cell>
          <cell r="B8678" t="str">
            <v>CONCRETAGEM DE PILARES, FCK = 25 MPA, COM USO DE GRUA EM EDIFICAÇÃO CO M SEÇÃO MÉDIA DE PILARES MAIOR QUE 0,25 M² - LANÇAMENTO, ADENSAMENTO E ACABAMENTO. AF_12/2015</v>
          </cell>
          <cell r="C8678" t="str">
            <v>M3</v>
          </cell>
          <cell r="D8678">
            <v>360.18</v>
          </cell>
        </row>
        <row r="8679">
          <cell r="A8679">
            <v>92722</v>
          </cell>
          <cell r="B8679" t="str">
            <v>CONCRETAGEM DE PILARES, FCK = 25 MPA, COM USO DE BOMBA EM EDIFICAÇÃO C OM SEÇÃO MÉDIA DE PILARES MAIOR QUE 0,25 M² - LANÇAMENTO, ADENSAMENTO E ACABAMENTO. AF_12/2015</v>
          </cell>
          <cell r="C8679" t="str">
            <v>M3</v>
          </cell>
          <cell r="D8679">
            <v>417.35</v>
          </cell>
        </row>
        <row r="8680">
          <cell r="A8680">
            <v>92723</v>
          </cell>
          <cell r="B8680" t="str">
            <v>CONCRETAGEM DE VIGAS E LAJES, FCK=20 MPA, PARA LAJES PREMOLDADAS COM U SO DE BOMBA EM EDIFICAÇÃO COM ÁREA MÉDIA DE LAJES MENOR OU IGUAL A 20 M² - LANÇAMENTO, ADENSAMENTO E ACABAMENTO. AF_12/2015</v>
          </cell>
          <cell r="C8680" t="str">
            <v>M3</v>
          </cell>
          <cell r="D8680">
            <v>404.68</v>
          </cell>
        </row>
        <row r="8681">
          <cell r="A8681">
            <v>92724</v>
          </cell>
          <cell r="B8681" t="str">
            <v>CONCRETAGEM DE VIGAS E LAJES, FCK=20 MPA, PARA LAJES PREMOLDADAS COM U SO DE BOMBA EM EDIFICAÇÃO COM ÁREA MÉDIA DE LAJES MAIOR QUE 20 M² - LA NÇAMENTO, ADENSAMENTO E ACABAMENTO. AF_12/2015</v>
          </cell>
          <cell r="C8681" t="str">
            <v>M3</v>
          </cell>
          <cell r="D8681">
            <v>402.11</v>
          </cell>
        </row>
        <row r="8682">
          <cell r="A8682">
            <v>92725</v>
          </cell>
          <cell r="B8682" t="str">
            <v>CONCRETAGEM DE VIGAS E LAJES, FCK=20 MPA, PARA LAJES MACIÇAS OU NERVUR ADAS COM USO DE BOMBA EM EDIFICAÇÃO COM ÁREA MÉDIA DE LAJES MENOR OU I GUAL A 20 M² - LANÇAMENTO, ADENSAMENTO E ACABAMENTO. AF_12/2015</v>
          </cell>
          <cell r="C8682" t="str">
            <v>M3</v>
          </cell>
          <cell r="D8682">
            <v>401.03</v>
          </cell>
        </row>
        <row r="8683">
          <cell r="A8683">
            <v>92726</v>
          </cell>
          <cell r="B8683" t="str">
            <v>CONCRETAGEM DE VIGAS E LAJES, FCK=20 MPA, PARA LAJES MACIÇAS OU NERVUR ADAS COM USO DE BOMBA EM EDIFICAÇÃO COM ÁREA MÉDIA DE LAJES MAIOR QUE 20 M² - LANÇAMENTO, ADENSAMENTO E ACABAMENTO. AF_12/2015</v>
          </cell>
          <cell r="C8683" t="str">
            <v>M3</v>
          </cell>
          <cell r="D8683">
            <v>399.21</v>
          </cell>
        </row>
        <row r="8684">
          <cell r="A8684">
            <v>92727</v>
          </cell>
          <cell r="B8684" t="str">
            <v>CONCRETAGEM DE VIGAS E LAJES, FCK=20 MPA, PARA LAJES PREMOLDADAS COM J ERICAS EM ELEVADOR DE CABO EM EDIFICAÇÃO DE MULTIPAVIMENTOS ATÉ 16 AND ARES, COM ÁREA MÉDIA DE LAJES MENOR OU IGUAL A 20 M² - LANÇAMENTO, ADE NSAMENTO E ACABAMENTO. AF_12/2015</v>
          </cell>
          <cell r="C8684" t="str">
            <v>M3</v>
          </cell>
          <cell r="D8684">
            <v>427.11</v>
          </cell>
        </row>
        <row r="8685">
          <cell r="A8685">
            <v>92728</v>
          </cell>
          <cell r="B8685" t="str">
            <v>CONCRETAGEM DE VIGAS E LAJES, FCK=20 MPA, PARA LAJES PREMOLDADAS COM J ERICAS EM ELEVADOR DE CABO EM EDIFICAÇÃO DE MULTIPAVIMENTOS ATÉ 16 AND ARES, COM ÁREA MÉDIA DE LAJES MAIOR QUE 20 M² - LANÇAMENTO, ADENSAMENT O E ACABAMENTO. AF_12/2015</v>
          </cell>
          <cell r="C8685" t="str">
            <v>M3</v>
          </cell>
          <cell r="D8685">
            <v>408.76</v>
          </cell>
        </row>
        <row r="8686">
          <cell r="A8686">
            <v>92729</v>
          </cell>
          <cell r="B8686" t="str">
            <v>CONCRETAGEM DE VIGAS E LAJES, FCK=20 MPA, PARA LAJES MACIÇAS OU NERVUR ADAS COM JERICAS EM ELEVADOR DE CABO EM EDIFICAÇÃO DE MULTIPAVIMENTOS ATÉ 16 ANDARES, COM ÁREA MÉDIA DE LAJES MENOR OU IGUAL A 20 M² - LANÇA MENTO, ADENSAMENTO E ACABAMENTO. AF_12/2015</v>
          </cell>
          <cell r="C8686" t="str">
            <v>M3</v>
          </cell>
          <cell r="D8686">
            <v>400.98</v>
          </cell>
        </row>
        <row r="8687">
          <cell r="A8687">
            <v>92730</v>
          </cell>
          <cell r="B8687" t="str">
            <v>CONCRETAGEM DE VIGAS E LAJES, FCK=20 MPA, PARA LAJES MACIÇAS OU NERVUR ADAS COM JERICAS EM ELEVADOR DE CABO EM EDIFICAÇÃO DE MULTIPAVIMENTOS ATÉ 16 ANDARES, COM ÁREA MÉDIA DE LAJES MAIOR QUE 20 M² - LANÇAMENTO, ADENSAMENTO E ACABAMENTO. AF_12/2015</v>
          </cell>
          <cell r="C8687" t="str">
            <v>M3</v>
          </cell>
          <cell r="D8687">
            <v>388.03</v>
          </cell>
        </row>
        <row r="8688">
          <cell r="A8688">
            <v>92731</v>
          </cell>
          <cell r="B8688" t="str">
            <v>CONCRETAGEM DE VIGAS E LAJES, FCK=20 MPA, PARA LAJES PREMOLDADAS COM J ERICAS EM CREMALHEIRA EM EDIFICAÇÃO DE MULTIPAVIMENTOS ATÉ 16 ANDARES, COM ÁREA MÉDIA DE LAJES MENOR OU IGUAL A 20 M² - LANÇAMENTO, ADENSAME NTO E ACABAMENTO. AF_12/2015</v>
          </cell>
          <cell r="C8688" t="str">
            <v>M3</v>
          </cell>
          <cell r="D8688">
            <v>402.98</v>
          </cell>
        </row>
        <row r="8689">
          <cell r="A8689">
            <v>92732</v>
          </cell>
          <cell r="B8689" t="str">
            <v>CONCRETAGEM DE VIGAS E LAJES, FCK=20 MPA, PARA LAJES PREMOLDADAS COM J ERICAS EM CREMALHEIRA EM EDIFICAÇÃO DE MULTIPAVIMENTOS ATÉ 16 ANDARES, COM ÁREA MÉDIA DE LAJES MAIOR QUE 20 M² - LANÇAMENTO, ADENSAMENTO E A CABAMENTO. AF_12/2015</v>
          </cell>
          <cell r="C8689" t="str">
            <v>M3</v>
          </cell>
          <cell r="D8689">
            <v>390.4</v>
          </cell>
        </row>
        <row r="8690">
          <cell r="A8690">
            <v>92733</v>
          </cell>
          <cell r="B8690" t="str">
            <v>CONCRETAGEM DE VIGAS E LAJES, FCK=20 MPA, PARA LAJES MACIÇAS OU NERVUR ADAS COM JERICAS EM CREMALHEIRA EM EDIFICAÇÃO DE MULTIPAVIMENTOS ATÉ 1 6 ANDARES, COM ÁREA MÉDIA DE LAJES MENOR OU IGUAL A 20 M² - LANÇAMENTO , ADENSAMENTO E ACABAMENTO. AF_12/2015</v>
          </cell>
          <cell r="C8690" t="str">
            <v>M3</v>
          </cell>
          <cell r="D8690">
            <v>385.05</v>
          </cell>
        </row>
        <row r="8691">
          <cell r="A8691">
            <v>92734</v>
          </cell>
          <cell r="B8691" t="str">
            <v>CONCRETAGEM DE VIGAS E LAJES, FCK=20 MPA, PARA LAJES MACIÇAS OU NERVUR ADAS COM JERICAS EM CREMALHEIRA EM EDIFICAÇÃO DE MULTIPAVIMENTOS ATÉ 1 6 ANDARES, COM ÁREA MÉDIA DE LAJES MAIOR QUE 20 M² - LANÇAMENTO, ADENS AMENTO E ACABAMENTO. AF_12/2015</v>
          </cell>
          <cell r="C8691" t="str">
            <v>M3</v>
          </cell>
          <cell r="D8691">
            <v>376.19</v>
          </cell>
        </row>
        <row r="8692">
          <cell r="A8692">
            <v>92735</v>
          </cell>
          <cell r="B8692" t="str">
            <v>CONCRETAGEM DE VIGAS E LAJES, FCK=20 MPA, PARA LAJES PREMOLDADAS COM G RUA DE CAÇAMBA DE 350 L EM EDIFICAÇÃO DE MULTIPAVIMENTOS ATÉ 16 ANDARE S, COM ÁREA MÉDIA DE LAJES MENOR OU IGUAL A 20 M² - LANÇAMENTO, ADENSA MENTO E ACABAMENTO. AF_12/2015</v>
          </cell>
          <cell r="C8692" t="str">
            <v>M3</v>
          </cell>
          <cell r="D8692">
            <v>381.12</v>
          </cell>
        </row>
        <row r="8693">
          <cell r="A8693">
            <v>92736</v>
          </cell>
          <cell r="B8693" t="str">
            <v>CONCRETAGEM DE VIGAS E LAJES, FCK=20 MPA, PARA LAJES PREMOLDADAS COM G RUA DE CAÇAMBA DE 350 L EM EDIFICAÇÃO DE MULTIPAVIMENTOS ATÉ 16 ANDARE S, COM ÁREA MÉDIA DE LAJES MAIOR QUE 20 M² - LANÇAMENTO, ADENSAMENTO E ACABAMENTO. AF_12/2015</v>
          </cell>
          <cell r="C8693" t="str">
            <v>M3</v>
          </cell>
          <cell r="D8693">
            <v>371.57</v>
          </cell>
        </row>
        <row r="8694">
          <cell r="A8694">
            <v>92739</v>
          </cell>
          <cell r="B8694" t="str">
            <v>CONCRETAGEM DE VIGAS E LAJES, FCK=20 MPA, PARA LAJES MACIÇAS OU NERVUR ADAS COM GRUA DE CAÇAMBA DE 500 L EM EDIFICAÇÃO DE MULTIPAVIMENTOS ATÉ 16 ANDARES, COM ÁREA MÉDIA DE LAJES MENOR OU IGUAL A 20 M² - LANÇAMEN TO, ADENSAMENTO E ACABAMENTO. AF_12/2015</v>
          </cell>
          <cell r="C8694" t="str">
            <v>M3</v>
          </cell>
          <cell r="D8694">
            <v>357.71</v>
          </cell>
        </row>
        <row r="8695">
          <cell r="A8695">
            <v>92740</v>
          </cell>
          <cell r="B8695" t="str">
            <v>CONCRETAGEM DE VIGAS E LAJES, FCK=20 MPA, PARA LAJES MACIÇAS OU NERVUR ADAS COM GRUA DE CAÇAMBA DE 500 L EM EDIFICAÇÃO DE MULTIPAVIMENTOS ATÉ 16 ANDARES, COM ÁREA MÉDIA DE LAJES MAIOR QUE 20 M² - LANÇAMENTO, ADE NSAMENTO E ACABAMENTO. AF_12/2015</v>
          </cell>
          <cell r="C8695" t="str">
            <v>M3</v>
          </cell>
          <cell r="D8695">
            <v>352.97</v>
          </cell>
        </row>
        <row r="8696">
          <cell r="A8696">
            <v>92741</v>
          </cell>
          <cell r="B8696" t="str">
            <v>CONCRETAGEM DE VIGAS E LAJES, FCK=20 MPA, PARA QUALQUER TIPO DE LAJE C OM BALDES EM EDIFICAÇÃO TÉRREA, COM ÁREA MÉDIA DE LAJES MENOR OU IGUAL A 20 M² - LANÇAMENTO, ADENSAMENTO E ACABAMENTO. AF_12/2015</v>
          </cell>
          <cell r="C8696" t="str">
            <v>M3</v>
          </cell>
          <cell r="D8696">
            <v>527.74</v>
          </cell>
        </row>
        <row r="8697">
          <cell r="A8697">
            <v>92742</v>
          </cell>
          <cell r="B8697" t="str">
            <v>CONCRETAGEM DE VIGAS E LAJES, FCK=20 MPA, PARA QUALQUER TIPO DE LAJE C OM BALDES EM EDIFICAÇÃO DE MULTIPAVIMENTOS ATÉ 04 ANDARES, COM ÁREA MÉ DIA DE LAJES MENOR OU IGUAL A 20 M² - LANÇAMENTO, ADENSAMENTO E ACABAM ENTO. AF_12/2015</v>
          </cell>
          <cell r="C8697" t="str">
            <v>M3</v>
          </cell>
          <cell r="D8697">
            <v>711.41</v>
          </cell>
        </row>
        <row r="8698">
          <cell r="A8698">
            <v>92743</v>
          </cell>
          <cell r="B8698" t="str">
            <v>MURO DE GABIÃO, ENCHIMENTO COM PEDRA DE MÃO TIPO RACHÃO, DE GRAVIDADE, COM GAIOLAS DE COMPRIMENTO IGUAL A 2 METROS, ALTURA DO MURO DE ATÉ 4 METROS - FORNECIMENTO E EXECUÇÃO. AF_12/2015</v>
          </cell>
          <cell r="C8698" t="str">
            <v>M3</v>
          </cell>
          <cell r="D8698">
            <v>366.08</v>
          </cell>
        </row>
        <row r="8699">
          <cell r="A8699">
            <v>92744</v>
          </cell>
          <cell r="B8699" t="str">
            <v>MURO DE GABIÃO, ENCHIMENTO COM PEDRA DE MÃO TIPO RACHÃO, DE GRAVIDADE, COM GAIOLAS DE COMPRIMENTO IGUAL A 5 METROS, ALTURA DO MURO DE ATÉ 4 METROS - FORNECIMENTO E EXECUÇÃO. AF_12/2015</v>
          </cell>
          <cell r="C8699" t="str">
            <v>M3</v>
          </cell>
          <cell r="D8699">
            <v>334.39</v>
          </cell>
        </row>
        <row r="8700">
          <cell r="A8700">
            <v>92745</v>
          </cell>
          <cell r="B8700" t="str">
            <v>MURO DE GABIÃO, ENCHIMENTO COM PEDRA DE MÃO TIPO RACHÃO, DE GRAVIDADE, COM GAIOLAS DE COMPRIMENTO IGUAL A 2 METROS, ALTURA DO MURO ACIMA DE 4 E ATÉ 6 METROS - FORNECIMENTO E EXECUÇÃO. AF_12/2015</v>
          </cell>
          <cell r="C8700" t="str">
            <v>M3</v>
          </cell>
          <cell r="D8700">
            <v>449.68</v>
          </cell>
        </row>
        <row r="8701">
          <cell r="A8701">
            <v>92746</v>
          </cell>
          <cell r="B8701" t="str">
            <v>MURO DE GABIÃO, ENCHIMENTO COM PEDRA DE MÃO TIPO RACHÃO, DE GRAVIDADE, COM GAIOLAS DE COMPRIMENTO IGUAL A 5 METROS, ALTURA DO MURO ACIMA DE 4 E ATÉ 6 METROS - FORNECIMENTO E EXECUÇÃO. AF_12/2015</v>
          </cell>
          <cell r="C8701" t="str">
            <v>M3</v>
          </cell>
          <cell r="D8701">
            <v>398.48</v>
          </cell>
        </row>
        <row r="8702">
          <cell r="A8702">
            <v>92747</v>
          </cell>
          <cell r="B8702" t="str">
            <v>MURO DE GABIÃO, ENCHIMENTO COM PEDRA DE MÃO TIPO RACHÃO, DE GRAVIDADE, COM GAIOLAS DE COMPRIMENTO IGUAL A 2 METROS, ALTURA DO MURO ACIMA DE 6 E ATÉ 10 METROS - FORNECIMENTO E EXECUÇÃO. AF_12/2015</v>
          </cell>
          <cell r="C8702" t="str">
            <v>M3</v>
          </cell>
          <cell r="D8702">
            <v>497.59</v>
          </cell>
        </row>
        <row r="8703">
          <cell r="A8703">
            <v>92748</v>
          </cell>
          <cell r="B8703" t="str">
            <v>MURO DE GABIÃO, ENCHIMENTO COM PEDRA DE MÃO TIPO RACHÃO, DE GRAVIDADE, COM GAIOLAS DE COMPRIMENTO IGUAL A 5 METROS, ALTURA DO MURO MAIOR QUE 6 ATÉ 10 METROS - FORNECIMENTO E EXECUÇÃO. AF_12/2015</v>
          </cell>
          <cell r="C8703" t="str">
            <v>M3</v>
          </cell>
          <cell r="D8703">
            <v>435.53</v>
          </cell>
        </row>
        <row r="8704">
          <cell r="A8704">
            <v>92749</v>
          </cell>
          <cell r="B8704" t="str">
            <v>MURO DE GABIÃO, ENCHIMENTO COM PEDRA DE MÃO TIPO RACHÃO, COM SOLO REFO RÇADO, ALTURA DO MURO DE ATÉ 4 METROS - FORNECIMENTO E EXECUÇÃO. AF_12 /2015</v>
          </cell>
          <cell r="C8704" t="str">
            <v>M3</v>
          </cell>
          <cell r="D8704">
            <v>506.56</v>
          </cell>
        </row>
        <row r="8705">
          <cell r="A8705">
            <v>92750</v>
          </cell>
          <cell r="B8705" t="str">
            <v>MURO DE GABIÃO, ENCHIMENTO COM PEDRA DE MÃO TIPO RACHÃO, COM SOLO REFO RÇADO, ALTURA DO MURO ACIMA DE 4 E ATÉ 12 METROS - FORNECIMENTO E EXEC UÇÃO. AF_12/2015</v>
          </cell>
          <cell r="C8705" t="str">
            <v>M3</v>
          </cell>
          <cell r="D8705">
            <v>850.75</v>
          </cell>
        </row>
        <row r="8706">
          <cell r="A8706">
            <v>92751</v>
          </cell>
          <cell r="B8706" t="str">
            <v>MURO DE GABIÃO, ENCHIMENTO COM PEDRA DE MÃO TIPO RACHÃO, COM SOLO REFO RÇADO, ALTURA DO MURO ACIMA DE 12 E ATÉ 20 METROS - FORNECIMENTO E EXE CUÇÃO. AF_12/2015</v>
          </cell>
          <cell r="C8706" t="str">
            <v>M3</v>
          </cell>
          <cell r="D8706">
            <v>1050.45</v>
          </cell>
        </row>
        <row r="8707">
          <cell r="A8707">
            <v>92752</v>
          </cell>
          <cell r="B8707" t="str">
            <v>MURO DE GABIÃO, ENCHIMENTO COM PEDRA DE MÃO TIPO RACHÃO, COM SOLO REFO RÇADO, ALTURA DO MURO ACIMA DE 20 E ATÉ 28 METROS - FORNECIMENTO E EXE CUÇÃO. AF_12/2015</v>
          </cell>
          <cell r="C8707" t="str">
            <v>M3</v>
          </cell>
          <cell r="D8707">
            <v>1249.1199999999999</v>
          </cell>
        </row>
        <row r="8708">
          <cell r="A8708">
            <v>92753</v>
          </cell>
          <cell r="B8708" t="str">
            <v>MURO DE GABIÃO, ENCHIMENTO COM RESÍDUO DE CONSTRUÇÃO E DEMOLIÇÃO, DE G RAVIDADE, COM GAIOLA TRAPEZOIDAL DE COMPRIMENTO IGUAL A 2 METROS, ALTU RA DO MURO DE ATÉ 2 METROS - FORNECIMENTO E EXECUÇÃO. AF_12/2015</v>
          </cell>
          <cell r="C8708" t="str">
            <v>M3</v>
          </cell>
          <cell r="D8708">
            <v>339.36</v>
          </cell>
        </row>
        <row r="8709">
          <cell r="A8709">
            <v>92754</v>
          </cell>
          <cell r="B8709" t="str">
            <v>MURO DE GABIÃO, ENCHIMENTO COM RESÍDUO DE CONSTRUÇÃO E DEMOLIÇÃO, DE G RAVIDADE, COM GAIOLA TRAPEZOIDAL DE COMPRIMENTO IGUAL A 2 METROS, ALTU RA DO MURO ACIMA DE 2 E ATÉ 4 METROS - FORNECIMENTO E EXECUÇÃO. AF_12/ 2015</v>
          </cell>
          <cell r="C8709" t="str">
            <v>M3</v>
          </cell>
          <cell r="D8709">
            <v>309.12</v>
          </cell>
        </row>
        <row r="8710">
          <cell r="A8710">
            <v>92755</v>
          </cell>
          <cell r="B8710" t="str">
            <v>PROTEÇÃO SUPERFICIAL DE CANAL EM GABIÃO TIPO COLCHÃO, ALTURA DE 17 CEN TÍMETROS, ENCHIMENTO COM PEDRA DE MÃO TIPO RACHÃO - FORNECIMENTO E EXE CUÇÃO. AF_12/2015</v>
          </cell>
          <cell r="C8710" t="str">
            <v>M2</v>
          </cell>
          <cell r="D8710">
            <v>133.06</v>
          </cell>
        </row>
        <row r="8711">
          <cell r="A8711">
            <v>92756</v>
          </cell>
          <cell r="B8711" t="str">
            <v>PROTEÇÃO SUPERFICIAL DE CANAL EM GABIÃO TIPO COLCHÃO, ALTURA DE 23 CEN TÍMETROS, ENCHIMENTO COM PEDRA DE MÃO TIPO RACHÃO - FORNECIMENTO E EXE CUÇÃO. AF_12/2015</v>
          </cell>
          <cell r="C8711" t="str">
            <v>M2</v>
          </cell>
          <cell r="D8711">
            <v>151.91</v>
          </cell>
        </row>
        <row r="8712">
          <cell r="A8712">
            <v>92757</v>
          </cell>
          <cell r="B8712" t="str">
            <v>PROTEÇÃO SUPERFICIAL DE CANAL EM GABIÃO TIPO COLCHÃO, ALTURA DE 30 CEN TÍMETROS, ENCHIMENTO COM PEDRA DE MÃO TIPO RACHÃO - FORNECIMENTO E EXE CUÇÃO. AF_12/2015</v>
          </cell>
          <cell r="C8712" t="str">
            <v>M2</v>
          </cell>
          <cell r="D8712">
            <v>174.7</v>
          </cell>
        </row>
        <row r="8713">
          <cell r="A8713">
            <v>92758</v>
          </cell>
          <cell r="B8713" t="str">
            <v>PROTEÇÃO SUPERFICIAL DE CANAL EM GABIÃO TIPO SACO, DIÂMETRO DE 65 CENT ÍMETROS, ENCHIMENTO MANUAL COM PEDRA DE MÃO TIPO RACHÃO - FORNECIMENTO E EXECUÇÃO. AF_12/2015</v>
          </cell>
          <cell r="C8713" t="str">
            <v>M3</v>
          </cell>
          <cell r="D8713">
            <v>389.87</v>
          </cell>
        </row>
        <row r="8714">
          <cell r="A8714">
            <v>92759</v>
          </cell>
          <cell r="B8714" t="str">
            <v>ARMAÇÃO DE PILAR OU VIGA DE UMA ESTRUTURA CONVENCIONAL DE CONCRETO ARM ADO EM UM EDIFÍCIO DE MÚLTIPLOS PAVIMENTOS UTILIZANDO AÇO CA-60 DE 5.0 MM - MONTAGEM. AF_12/2015</v>
          </cell>
          <cell r="C8714" t="str">
            <v>KG</v>
          </cell>
          <cell r="D8714">
            <v>9.69</v>
          </cell>
        </row>
        <row r="8715">
          <cell r="A8715">
            <v>92760</v>
          </cell>
          <cell r="B8715" t="str">
            <v>ARMAÇÃO DE PILAR OU VIGA DE UMA ESTRUTURA CONVENCIONAL DE CONCRETO ARM ADO EM UM EDIFÍCIO DE MÚLTIPLOS PAVIMENTOS UTILIZANDO AÇO CA-50 DE 6.3 MM - MONTAGEM. AF_12/2015</v>
          </cell>
          <cell r="C8715" t="str">
            <v>KG</v>
          </cell>
          <cell r="D8715">
            <v>8.8800000000000008</v>
          </cell>
        </row>
        <row r="8716">
          <cell r="A8716">
            <v>92761</v>
          </cell>
          <cell r="B8716" t="str">
            <v>ARMAÇÃO DE PILAR OU VIGA DE UMA ESTRUTURA CONVENCIONAL DE CONCRETO ARM ADO EM UM EDIFÍCIO DE MÚLTIPLOS PAVIMENTOS UTILIZANDO AÇO CA-50 DE 8.0 MM - MONTAGEM. AF_12/2015</v>
          </cell>
          <cell r="C8716" t="str">
            <v>KG</v>
          </cell>
          <cell r="D8716">
            <v>8.4499999999999993</v>
          </cell>
        </row>
        <row r="8717">
          <cell r="A8717">
            <v>92762</v>
          </cell>
          <cell r="B8717" t="str">
            <v>ARMAÇÃO DE PILAR OU VIGA DE UMA ESTRUTURA CONVENCIONAL DE CONCRETO ARM ADO EM UM EDIFÍCIO DE MÚLTIPLOS PAVIMENTOS UTILIZANDO AÇO CA-50 DE 10. 0 MM - MONTAGEM. AF_12/2015</v>
          </cell>
          <cell r="C8717" t="str">
            <v>KG</v>
          </cell>
          <cell r="D8717">
            <v>6.85</v>
          </cell>
        </row>
        <row r="8718">
          <cell r="A8718">
            <v>92763</v>
          </cell>
          <cell r="B8718" t="str">
            <v>ARMAÇÃO DE PILAR OU VIGA DE UMA ESTRUTURA CONVENCIONAL DE CONCRETO ARM ADO EM UM EDIFÍCIO DE MÚLTIPLOS PAVIMENTOS UTILIZANDO AÇO CA-50 DE 12. 5 MM - MONTAGEM. AF_12/2015</v>
          </cell>
          <cell r="C8718" t="str">
            <v>KG</v>
          </cell>
          <cell r="D8718">
            <v>5.61</v>
          </cell>
        </row>
        <row r="8719">
          <cell r="A8719">
            <v>92764</v>
          </cell>
          <cell r="B8719" t="str">
            <v>ARMAÇÃO DE PILAR OU VIGA DE UMA ESTRUTURA CONVENCIONAL DE CONCRETO ARM ADO EM UM EDIFÍCIO DE MÚLTIPLOS PAVIMENTOS UTILIZANDO AÇO CA-50 DE 16. 0 MM - MONTAGEM. AF_12/2015</v>
          </cell>
          <cell r="C8719" t="str">
            <v>KG</v>
          </cell>
          <cell r="D8719">
            <v>4.28</v>
          </cell>
        </row>
        <row r="8720">
          <cell r="A8720">
            <v>92765</v>
          </cell>
          <cell r="B8720" t="str">
            <v>ARMAÇÃO DE PILAR OU VIGA DE UMA ESTRUTURA CONVENCIONAL DE CONCRETO ARM ADO EM UM EDIFÍCIO DE MÚLTIPLOS PAVIMENTOS UTILIZANDO AÇO CA-50 DE 20. 0 MM - MONTAGEM. AF_12/2015</v>
          </cell>
          <cell r="C8720" t="str">
            <v>KG</v>
          </cell>
          <cell r="D8720">
            <v>3.84</v>
          </cell>
        </row>
        <row r="8721">
          <cell r="A8721">
            <v>92766</v>
          </cell>
          <cell r="B8721" t="str">
            <v>ARMAÇÃO DE PILAR OU VIGA DE UMA ESTRUTURA CONVENCIONAL DE CONCRETO ARM ADO EM UM EDIFÍCIO DE MÚLTIPLOS PAVIMENTOS UTILIZANDO AÇO CA-50 DE 25. 0 MM - MONTAGEM. AF_12/2015</v>
          </cell>
          <cell r="C8721" t="str">
            <v>KG</v>
          </cell>
          <cell r="D8721">
            <v>4.13</v>
          </cell>
        </row>
        <row r="8722">
          <cell r="A8722">
            <v>92767</v>
          </cell>
          <cell r="B8722" t="str">
            <v>ARMAÇÃO DE LAJE DE UMA ESTRUTURA CONVENCIONAL DE CONCRETO ARMADO EM UM EDIFÍCIO DE MÚLTIPLOS PAVIMENTOS UTILIZANDO AÇO CA-60 DE 4.2 MM - MON TAGEM. AF_12/2015_P</v>
          </cell>
          <cell r="C8722" t="str">
            <v>KG</v>
          </cell>
          <cell r="D8722">
            <v>8.08</v>
          </cell>
        </row>
        <row r="8723">
          <cell r="A8723">
            <v>92768</v>
          </cell>
          <cell r="B8723" t="str">
            <v>ARMAÇÃO DE LAJE DE UMA ESTRUTURA CONVENCIONAL DE CONCRETO ARMADO EM UM EDIFÍCIO DE MÚLTIPLOS PAVIMENTOS UTILIZANDO AÇO CA-60 DE 5.0 MM - MON TAGEM. AF_12/2015_P</v>
          </cell>
          <cell r="C8723" t="str">
            <v>KG</v>
          </cell>
          <cell r="D8723">
            <v>7.14</v>
          </cell>
        </row>
        <row r="8724">
          <cell r="A8724">
            <v>92769</v>
          </cell>
          <cell r="B8724" t="str">
            <v>ARMAÇÃO DE LAJE DE UMA ESTRUTURA CONVENCIONAL DE CONCRETO ARMADO EM UM EDIFÍCIO DE MÚLTIPLOS PAVIMENTOS UTILIZANDO AÇO CA-50 DE 6.3 MM - MON TAGEM. AF_12/2015_P</v>
          </cell>
          <cell r="C8724" t="str">
            <v>KG</v>
          </cell>
          <cell r="D8724">
            <v>6.3</v>
          </cell>
        </row>
        <row r="8725">
          <cell r="A8725">
            <v>92770</v>
          </cell>
          <cell r="B8725" t="str">
            <v>ARMAÇÃO DE LAJE DE UMA ESTRUTURA CONVENCIONAL DE CONCRETO ARMADO EM UM EDIFÍCIO DE MÚLTIPLOS PAVIMENTOS UTILIZANDO AÇO CA-50 DE 8.0 MM - MON TAGEM. AF_12/2015_P</v>
          </cell>
          <cell r="C8725" t="str">
            <v>KG</v>
          </cell>
          <cell r="D8725">
            <v>6.06</v>
          </cell>
        </row>
        <row r="8726">
          <cell r="A8726">
            <v>92771</v>
          </cell>
          <cell r="B8726" t="str">
            <v>ARMAÇÃO DE LAJE DE UMA ESTRUTURA CONVENCIONAL DE CONCRETO ARMADO EM UM EDIFÍCIO DE MÚLTIPLOS PAVIMENTOS UTILIZANDO AÇO CA-50 DE 10.0 MM - MO NTAGEM. AF_12/2015_P</v>
          </cell>
          <cell r="C8726" t="str">
            <v>KG</v>
          </cell>
          <cell r="D8726">
            <v>4.84</v>
          </cell>
        </row>
        <row r="8727">
          <cell r="A8727">
            <v>92772</v>
          </cell>
          <cell r="B8727" t="str">
            <v>ARMAÇÃO DE LAJE DE UMA ESTRUTURA CONVENCIONAL DE CONCRETO ARMADO EM UM EDIFÍCIO DE MÚLTIPLOS PAVIMENTOS UTILIZANDO AÇO CA-50 DE 12.5 MM - MO NTAGEM. AF_12/2015_P</v>
          </cell>
          <cell r="C8727" t="str">
            <v>KG</v>
          </cell>
          <cell r="D8727">
            <v>4.2</v>
          </cell>
        </row>
        <row r="8728">
          <cell r="A8728">
            <v>92773</v>
          </cell>
          <cell r="B8728" t="str">
            <v>ARMAÇÃO DE LAJE DE UMA ESTRUTURA CONVENCIONAL DE CONCRETO ARMADO EM UM EDIFÍCIO DE MÚLTIPLOS PAVIMENTOS UTILIZANDO AÇO CA-50 DE 16.0 MM - MO NTAGEM. AF_12/2015_P</v>
          </cell>
          <cell r="C8728" t="str">
            <v>KG</v>
          </cell>
          <cell r="D8728">
            <v>3.95</v>
          </cell>
        </row>
        <row r="8729">
          <cell r="A8729">
            <v>92774</v>
          </cell>
          <cell r="B8729" t="str">
            <v>ARMAÇÃO DE LAJE DE UMA ESTRUTURA CONVENCIONAL DE CONCRETO ARMADO EM UM EDIFÍCIO DE MÚLTIPLOS PAVIMENTOS UTILIZANDO AÇO CA-50 DE 20.0 MM - MO NTAGEM. AF_12/2015_P</v>
          </cell>
          <cell r="C8729" t="str">
            <v>KG</v>
          </cell>
          <cell r="D8729">
            <v>3.62</v>
          </cell>
        </row>
        <row r="8730">
          <cell r="A8730">
            <v>92775</v>
          </cell>
          <cell r="B8730" t="str">
            <v>ARMAÇÃO DE PILAR OU VIGA DE UMA ESTRUTURA CONVENCIONAL DE CONCRETO ARM ADO EM UMA EDIFÍCAÇÃO TÉRREA OU SOBRADO UTILIZANDO AÇO CA-60 DE 5.0 MM - MONTAGEM. AF_12/2015</v>
          </cell>
          <cell r="C8730" t="str">
            <v>KG</v>
          </cell>
          <cell r="D8730">
            <v>11.62</v>
          </cell>
        </row>
        <row r="8731">
          <cell r="A8731">
            <v>92776</v>
          </cell>
          <cell r="B8731" t="str">
            <v>ARMAÇÃO DE PILAR OU VIGA DE UMA ESTRUTURA CONVENCIONAL DE CONCRETO ARM ADO EM UMA EDIFÍCAÇÃO TÉRREA OU SOBRADO UTILIZANDO AÇO CA-50 DE 6.3 MM - MONTAGEM. AF_12/2015</v>
          </cell>
          <cell r="C8731" t="str">
            <v>KG</v>
          </cell>
          <cell r="D8731">
            <v>10.36</v>
          </cell>
        </row>
        <row r="8732">
          <cell r="A8732">
            <v>92777</v>
          </cell>
          <cell r="B8732" t="str">
            <v>ARMAÇÃO DE PILAR OU VIGA DE UMA ESTRUTURA CONVENCIONAL DE CONCRETO ARM ADO EM UMA EDIFÍCAÇÃO TÉRREA OU SOBRADO UTILIZANDO AÇO CA-50 DE 8.0 MM - MONTAGEM. AF_12/2015</v>
          </cell>
          <cell r="C8732" t="str">
            <v>KG</v>
          </cell>
          <cell r="D8732">
            <v>9.5500000000000007</v>
          </cell>
        </row>
        <row r="8733">
          <cell r="A8733">
            <v>92778</v>
          </cell>
          <cell r="B8733" t="str">
            <v>ARMAÇÃO DE PILAR OU VIGA DE UMA ESTRUTURA CONVENCIONAL DE CONCRETO ARM ADO EM UMA EDIFÍCAÇÃO TÉRREA OU SOBRADO UTILIZANDO AÇO CA-50 DE 10.0 M M - MONTAGEM. AF_12/2015</v>
          </cell>
          <cell r="C8733" t="str">
            <v>KG</v>
          </cell>
          <cell r="D8733">
            <v>7.67</v>
          </cell>
        </row>
        <row r="8734">
          <cell r="A8734">
            <v>92779</v>
          </cell>
          <cell r="B8734" t="str">
            <v>ARMAÇÃO DE PILAR OU VIGA DE UMA ESTRUTURA CONVENCIONAL DE CONCRETO ARM ADO EM UMA EDIFÍCAÇÃO TÉRREA OU SOBRADO UTILIZANDO AÇO CA-50 DE 12.5 M M - MONTAGEM. AF_12/2015</v>
          </cell>
          <cell r="C8734" t="str">
            <v>KG</v>
          </cell>
          <cell r="D8734">
            <v>6.21</v>
          </cell>
        </row>
        <row r="8735">
          <cell r="A8735">
            <v>92780</v>
          </cell>
          <cell r="B8735" t="str">
            <v>ARMAÇÃO DE PILAR OU VIGA DE UMA ESTRUTURA CONVENCIONAL DE CONCRETO ARM ADO EM UMA EDIFÍCAÇÃO TÉRREA OU SOBRADO UTILIZANDO AÇO CA-50 DE 16.0 M M - MONTAGEM. AF_12/2015</v>
          </cell>
          <cell r="C8735" t="str">
            <v>KG</v>
          </cell>
          <cell r="D8735">
            <v>4.6900000000000004</v>
          </cell>
        </row>
        <row r="8736">
          <cell r="A8736">
            <v>92781</v>
          </cell>
          <cell r="B8736" t="str">
            <v>ARMAÇÃO DE PILAR OU VIGA DE UMA ESTRUTURA CONVENCIONAL DE CONCRETO ARM ADO EM UMA EDIFÍCAÇÃO TÉRREA OU SOBRADO UTILIZANDO AÇO CA-50 DE 20.0 M M - MONTAGEM. AF_12/2015</v>
          </cell>
          <cell r="C8736" t="str">
            <v>KG</v>
          </cell>
          <cell r="D8736">
            <v>4.1100000000000003</v>
          </cell>
        </row>
        <row r="8737">
          <cell r="A8737">
            <v>92782</v>
          </cell>
          <cell r="B8737" t="str">
            <v>ARMAÇÃO DE PILAR OU VIGA DE UMA ESTRUTURA CONVENCIONAL DE CONCRETO ARM ADO EM UMA EDIFÍCAÇÃO TÉRREA OU SOBRADO UTILIZANDO AÇO CA-50 DE 25.0 M M - MONTAGEM. AF_12/2015</v>
          </cell>
          <cell r="C8737" t="str">
            <v>KG</v>
          </cell>
          <cell r="D8737">
            <v>4.29</v>
          </cell>
        </row>
        <row r="8738">
          <cell r="A8738">
            <v>92783</v>
          </cell>
          <cell r="B8738" t="str">
            <v>ARMAÇÃO DE LAJE DE UMA ESTRUTURA CONVENCIONAL DE CONCRETO ARMADO EM UM A EDIFÍCAÇÃO TÉRREA OU SOBRADO UTILIZANDO AÇO CA-60 DE 4.2 MM - MONTAG EM. AF_12/2015_P</v>
          </cell>
          <cell r="C8738" t="str">
            <v>KG</v>
          </cell>
          <cell r="D8738">
            <v>9.7200000000000006</v>
          </cell>
        </row>
        <row r="8739">
          <cell r="A8739">
            <v>92784</v>
          </cell>
          <cell r="B8739" t="str">
            <v>ARMAÇÃO DE LAJE DE UMA ESTRUTURA CONVENCIONAL DE CONCRETO ARMADO EM UM A EDIFÍCAÇÃO TÉRREA OU SOBRADO UTILIZANDO AÇO CA-60 DE 5.0 MM - MONTAG EM. AF_12/2015_P</v>
          </cell>
          <cell r="C8739" t="str">
            <v>KG</v>
          </cell>
          <cell r="D8739">
            <v>8.48</v>
          </cell>
        </row>
        <row r="8740">
          <cell r="A8740">
            <v>92785</v>
          </cell>
          <cell r="B8740" t="str">
            <v>ARMAÇÃO DE LAJE DE UMA ESTRUTURA CONVENCIONAL DE CONCRETO ARMADO EM UM A EDIFÍCAÇÃO TÉRREA OU SOBRADO UTILIZANDO AÇO CA-50 DE 6.3 MM - MONTAG EM. AF_12/2015_P</v>
          </cell>
          <cell r="C8740" t="str">
            <v>KG</v>
          </cell>
          <cell r="D8740">
            <v>7.31</v>
          </cell>
        </row>
        <row r="8741">
          <cell r="A8741">
            <v>92786</v>
          </cell>
          <cell r="B8741" t="str">
            <v>ARMAÇÃO DE LAJE DE UMA ESTRUTURA CONVENCIONAL DE CONCRETO ARMADO EM UM A EDIFÍCAÇÃO TÉRREA OU SOBRADO UTILIZANDO AÇO CA-50 DE 8.0 MM - MONTAG EM. AF_12/2015_P</v>
          </cell>
          <cell r="C8741" t="str">
            <v>KG</v>
          </cell>
          <cell r="D8741">
            <v>6.8</v>
          </cell>
        </row>
        <row r="8742">
          <cell r="A8742">
            <v>92787</v>
          </cell>
          <cell r="B8742" t="str">
            <v>ARMAÇÃO DE LAJE DE UMA ESTRUTURA CONVENCIONAL DE CONCRETO ARMADO EM UM A EDIFÍCAÇÃO TÉRREA OU SOBRADO UTILIZANDO AÇO CA-50 DE 10.0 MM - MONTA GEM. AF_12/2015_P</v>
          </cell>
          <cell r="C8742" t="str">
            <v>KG</v>
          </cell>
          <cell r="D8742">
            <v>5.38</v>
          </cell>
        </row>
        <row r="8743">
          <cell r="A8743">
            <v>92788</v>
          </cell>
          <cell r="B8743" t="str">
            <v>ARMAÇÃO DE LAJE DE UMA ESTRUTURA CONVENCIONAL DE CONCRETO ARMADO EM UM A EDIFÍCAÇÃO TÉRREA OU SOBRADO UTILIZANDO AÇO CA-50 DE 12.5 MM - MONTA GEM. AF_12/2015_P</v>
          </cell>
          <cell r="C8743" t="str">
            <v>KG</v>
          </cell>
          <cell r="D8743">
            <v>4.58</v>
          </cell>
        </row>
        <row r="8744">
          <cell r="A8744">
            <v>92789</v>
          </cell>
          <cell r="B8744" t="str">
            <v>ARMAÇÃO DE LAJE DE UMA ESTRUTURA CONVENCIONAL DE CONCRETO ARMADO EM UM A EDIFÍCAÇÃO TÉRREA OU SOBRADO UTILIZANDO AÇO CA-50 DE 16.0 MM - MONTA GEM. AF_12/2015_P</v>
          </cell>
          <cell r="C8744" t="str">
            <v>KG</v>
          </cell>
          <cell r="D8744">
            <v>4.1900000000000004</v>
          </cell>
        </row>
        <row r="8745">
          <cell r="A8745">
            <v>92790</v>
          </cell>
          <cell r="B8745" t="str">
            <v>ARMAÇÃO DE LAJE DE UMA ESTRUTURA CONVENCIONAL DE CONCRETO ARMADO EM UM A EDIFÍCAÇÃO TÉRREA OU SOBRADO UTILIZANDO AÇO CA-50 DE 20.0 MM - MONTA GEM. AF_12/2015_P</v>
          </cell>
          <cell r="C8745" t="str">
            <v>KG</v>
          </cell>
          <cell r="D8745">
            <v>3.77</v>
          </cell>
        </row>
        <row r="8746">
          <cell r="A8746">
            <v>92791</v>
          </cell>
          <cell r="B8746" t="str">
            <v>CORTE E DOBRA DE AÇO CA-60, DIÂMETRO DE 5.0 MM, UTILIZADO EM ESTRUTURA S DIVERSAS, EXCETO LAJES. AF_12/2015</v>
          </cell>
          <cell r="C8746" t="str">
            <v>KG</v>
          </cell>
          <cell r="D8746">
            <v>6.91</v>
          </cell>
        </row>
        <row r="8747">
          <cell r="A8747">
            <v>92792</v>
          </cell>
          <cell r="B8747" t="str">
            <v>CORTE E DOBRA DE AÇO CA-50, DIÂMETRO DE 6.3 MM, UTILIZADO EM ESTRUTURA S DIVERSAS, EXCETO LAJES. AF_12/2015</v>
          </cell>
          <cell r="C8747" t="str">
            <v>KG</v>
          </cell>
          <cell r="D8747">
            <v>6.7</v>
          </cell>
        </row>
        <row r="8748">
          <cell r="A8748">
            <v>92793</v>
          </cell>
          <cell r="B8748" t="str">
            <v>CORTE E DOBRA DE AÇO CA-50, DIÂMETRO DE 8.0 MM, UTILIZADO EM ESTRUTURA S DIVERSAS, EXCETO LAJES. AF_12/2015</v>
          </cell>
          <cell r="C8748" t="str">
            <v>KG</v>
          </cell>
          <cell r="D8748">
            <v>6.77</v>
          </cell>
        </row>
        <row r="8749">
          <cell r="A8749">
            <v>92794</v>
          </cell>
          <cell r="B8749" t="str">
            <v>CORTE E DOBRA DE AÇO CA-50, DIÂMETRO DE 10.0 MM, UTILIZADO EM ESTRUTUR AS DIVERSAS, EXCETO LAJES. AF_12/2015</v>
          </cell>
          <cell r="C8749" t="str">
            <v>KG</v>
          </cell>
          <cell r="D8749">
            <v>5.55</v>
          </cell>
        </row>
        <row r="8750">
          <cell r="A8750">
            <v>92795</v>
          </cell>
          <cell r="B8750" t="str">
            <v>CORTE E DOBRA DE AÇO CA-50, DIÂMETRO DE 12.5 MM, UTILIZADO EM ESTRUTUR AS DIVERSAS, EXCETO LAJES. AF_12/2015</v>
          </cell>
          <cell r="C8750" t="str">
            <v>KG</v>
          </cell>
          <cell r="D8750">
            <v>4.6100000000000003</v>
          </cell>
        </row>
        <row r="8751">
          <cell r="A8751">
            <v>92796</v>
          </cell>
          <cell r="B8751" t="str">
            <v>CORTE E DOBRA DE AÇO CA-50, DIÂMETRO DE 16.0 MM, UTILIZADO EM ESTRUTUR AS DIVERSAS, EXCETO LAJES. AF_12/2015</v>
          </cell>
          <cell r="C8751" t="str">
            <v>KG</v>
          </cell>
          <cell r="D8751">
            <v>3.55</v>
          </cell>
        </row>
        <row r="8752">
          <cell r="A8752">
            <v>92797</v>
          </cell>
          <cell r="B8752" t="str">
            <v>CORTE E DOBRA DE AÇO CA-50, DIÂMETRO DE 20.0 MM, UTILIZADO EM ESTRUTUR AS DIVERSAS, EXCETO LAJES. AF_12/2015</v>
          </cell>
          <cell r="C8752" t="str">
            <v>KG</v>
          </cell>
          <cell r="D8752">
            <v>3.3</v>
          </cell>
        </row>
        <row r="8753">
          <cell r="A8753">
            <v>92798</v>
          </cell>
          <cell r="B8753" t="str">
            <v>CORTE E DOBRA DE AÇO CA-50, DIÂMETRO DE 25.0 MM, UTILIZADO EM ESTRUTUR AS DIVERSAS, EXCETO LAJES. AF_12/2015</v>
          </cell>
          <cell r="C8753" t="str">
            <v>KG</v>
          </cell>
          <cell r="D8753">
            <v>3.74</v>
          </cell>
        </row>
        <row r="8754">
          <cell r="A8754">
            <v>92799</v>
          </cell>
          <cell r="B8754" t="str">
            <v>CORTE E DOBRA DE AÇO CA-60, DIÂMETRO DE 4.2 MM, UTILIZADO EM LAJE. AF_ 12/2015</v>
          </cell>
          <cell r="C8754" t="str">
            <v>KG</v>
          </cell>
          <cell r="D8754">
            <v>5.41</v>
          </cell>
        </row>
        <row r="8755">
          <cell r="A8755">
            <v>92800</v>
          </cell>
          <cell r="B8755" t="str">
            <v>CORTE E DOBRA DE AÇO CA-60, DIÂMETRO DE 5.0 MM, UTILIZADO EM LAJE. AF_ 12/2015</v>
          </cell>
          <cell r="C8755" t="str">
            <v>KG</v>
          </cell>
          <cell r="D8755">
            <v>4.96</v>
          </cell>
        </row>
        <row r="8756">
          <cell r="A8756">
            <v>92801</v>
          </cell>
          <cell r="B8756" t="str">
            <v>CORTE E DOBRA DE AÇO CA-50, DIÂMETRO DE 6.3 MM, UTILIZADO EM LAJE. AF_ 12/2015</v>
          </cell>
          <cell r="C8756" t="str">
            <v>KG</v>
          </cell>
          <cell r="D8756">
            <v>4.6500000000000004</v>
          </cell>
        </row>
        <row r="8757">
          <cell r="A8757">
            <v>92802</v>
          </cell>
          <cell r="B8757" t="str">
            <v>CORTE E DOBRA DE AÇO CA-50, DIÂMETRO DE 8.0 MM, UTILIZADO EM LAJE. AF_ 12/2015</v>
          </cell>
          <cell r="C8757" t="str">
            <v>KG</v>
          </cell>
          <cell r="D8757">
            <v>4.83</v>
          </cell>
        </row>
        <row r="8758">
          <cell r="A8758">
            <v>92803</v>
          </cell>
          <cell r="B8758" t="str">
            <v>CORTE E DOBRA DE AÇO CA-50, DIÂMETRO DE 10.0 MM, UTILIZADO EM LAJE. AF _12/2015</v>
          </cell>
          <cell r="C8758" t="str">
            <v>KG</v>
          </cell>
          <cell r="D8758">
            <v>3.92</v>
          </cell>
        </row>
        <row r="8759">
          <cell r="A8759">
            <v>92804</v>
          </cell>
          <cell r="B8759" t="str">
            <v>CORTE E DOBRA DE AÇO CA-50, DIÂMETRO DE 12.5 MM, UTILIZADO EM LAJE. AF _12/2015</v>
          </cell>
          <cell r="C8759" t="str">
            <v>KG</v>
          </cell>
          <cell r="D8759">
            <v>3.5</v>
          </cell>
        </row>
        <row r="8760">
          <cell r="A8760">
            <v>92805</v>
          </cell>
          <cell r="B8760" t="str">
            <v>CORTE E DOBRA DE AÇO CA-50, DIÂMETRO DE 16.0 MM, UTILIZADO EM LAJE. AF _12/2015</v>
          </cell>
          <cell r="C8760" t="str">
            <v>KG</v>
          </cell>
          <cell r="D8760">
            <v>3.44</v>
          </cell>
        </row>
        <row r="8761">
          <cell r="A8761">
            <v>92806</v>
          </cell>
          <cell r="B8761" t="str">
            <v>CORTE E DOBRA DE AÇO CA-50, DIÂMETRO DE 20.0 MM, UTILIZADO EM LAJE. AF _12/2015</v>
          </cell>
          <cell r="C8761" t="str">
            <v>KG</v>
          </cell>
          <cell r="D8761">
            <v>3.24</v>
          </cell>
        </row>
        <row r="8762">
          <cell r="A8762">
            <v>92808</v>
          </cell>
          <cell r="B8762" t="str">
            <v>ASSENTAMENTO DE TUBO DE CONCRETO PARA REDES COLETORAS DE ÁGUAS PLUVIAI S, DIÂMETRO DE 300 MM, JUNTA RÍGIDA, INSTALADO EM LOCAL COM BAIXO NÍVE L DE INTERFERÊNCIAS (NÃO INCLUI FORNECIMENTO). AF_12/2015</v>
          </cell>
          <cell r="C8762" t="str">
            <v>M</v>
          </cell>
          <cell r="D8762">
            <v>27.8</v>
          </cell>
        </row>
        <row r="8763">
          <cell r="A8763">
            <v>92809</v>
          </cell>
          <cell r="B8763" t="str">
            <v>ASSENTAMENTO DE TUBO DE CONCRETO PARA REDES COLETORAS DE ÁGUAS PLUVIAI S, DIÂMETRO DE 400 MM, JUNTA RÍGIDA, INSTALADO EM LOCAL COM BAIXO NÍVE L DE INTERFERÊNCIAS (NÃO INCLUI FORNECIMENTO). AF_12/2015</v>
          </cell>
          <cell r="C8763" t="str">
            <v>M</v>
          </cell>
          <cell r="D8763">
            <v>35.64</v>
          </cell>
        </row>
        <row r="8764">
          <cell r="A8764">
            <v>92810</v>
          </cell>
          <cell r="B8764" t="str">
            <v>ASSENTAMENTO DE TUBO DE CONCRETO PARA REDES COLETORAS DE ÁGUAS PLUVIAI S, DIÂMETRO DE 500 MM, JUNTA RÍGIDA, INSTALADO EM LOCAL COM BAIXO NÍVE L DE INTERFERÊNCIAS (NÃO INCLUI FORNECIMENTO). AF_12/2015</v>
          </cell>
          <cell r="C8764" t="str">
            <v>M</v>
          </cell>
          <cell r="D8764">
            <v>43.35</v>
          </cell>
        </row>
        <row r="8765">
          <cell r="A8765">
            <v>92811</v>
          </cell>
          <cell r="B8765" t="str">
            <v>ASSENTAMENTO DE TUBO DE CONCRETO PARA REDES COLETORAS DE ÁGUAS PLUVIAI S, DIÂMETRO DE 600 MM, JUNTA RÍGIDA, INSTALADO EM LOCAL COM BAIXO NÍVE L DE INTERFERÊNCIAS (NÃO INCLUI FORNECIMENTO). AF_12/2015</v>
          </cell>
          <cell r="C8765" t="str">
            <v>M</v>
          </cell>
          <cell r="D8765">
            <v>51.58</v>
          </cell>
        </row>
        <row r="8766">
          <cell r="A8766">
            <v>92812</v>
          </cell>
          <cell r="B8766" t="str">
            <v>ASSENTAMENTO DE TUBO DE CONCRETO PARA REDES COLETORAS DE ÁGUAS PLUVIAI S, DIÂMETRO DE 700 MM, JUNTA RÍGIDA, INSTALADO EM LOCAL COM BAIXO NÍVE L DE INTERFERÊNCIAS (NÃO INCLUI FORNECIMENTO). AF_12/2015</v>
          </cell>
          <cell r="C8766" t="str">
            <v>M</v>
          </cell>
          <cell r="D8766">
            <v>59.7</v>
          </cell>
        </row>
        <row r="8767">
          <cell r="A8767">
            <v>92813</v>
          </cell>
          <cell r="B8767" t="str">
            <v>ASSENTAMENTO DE TUBO DE CONCRETO PARA REDES COLETORAS DE ÁGUAS PLUVIAI S, DIÂMETRO DE 800 MM, JUNTA RÍGIDA, INSTALADO EM LOCAL COM BAIXO NÍVE L DE INTERFERÊNCIAS (NÃO INCLUI FORNECIMENTO). AF_12/2015</v>
          </cell>
          <cell r="C8767" t="str">
            <v>M</v>
          </cell>
          <cell r="D8767">
            <v>69.12</v>
          </cell>
        </row>
        <row r="8768">
          <cell r="A8768">
            <v>92814</v>
          </cell>
          <cell r="B8768" t="str">
            <v>ASSENTAMENTO DE TUBO DE CONCRETO PARA REDES COLETORAS DE ÁGUAS PLUVIAI S, DIÂMETRO DE 900 MM, JUNTA RÍGIDA, INSTALADO EM LOCAL COM BAIXO NÍVE L DE INTERFERÊNCIAS (NÃO INCLUI FORNECIMENTO). AF_12/2015</v>
          </cell>
          <cell r="C8768" t="str">
            <v>M</v>
          </cell>
          <cell r="D8768">
            <v>78.97</v>
          </cell>
        </row>
        <row r="8769">
          <cell r="A8769">
            <v>92815</v>
          </cell>
          <cell r="B8769" t="str">
            <v>ASSENTAMENTO DE TUBO DE CONCRETO PARA REDES COLETORAS DE ÁGUAS PLUVIAI S, DIÂMETRO DE 1000 MM, JUNTA RÍGIDA, INSTALADO EM LOCAL COM BAIXO NÍV EL DE INTERFERÊNCIAS (NÃO INCLUI FORNECIMENTO). AF_12/2015</v>
          </cell>
          <cell r="C8769" t="str">
            <v>M</v>
          </cell>
          <cell r="D8769">
            <v>90.21</v>
          </cell>
        </row>
        <row r="8770">
          <cell r="A8770">
            <v>92816</v>
          </cell>
          <cell r="B8770" t="str">
            <v>TUBO DE CONCRETO PARA REDES COLETORAS DE ÁGUAS PLUVIAIS, DIÂMETRO DE 1 200 MM, JUNTA RÍGIDA, INSTALADO EM LOCAL COM BAIXO NÍVEL DE INTERFERÊN CIAS - FORNECIMENTO E ASSENTAMENTO. AF_12/2015</v>
          </cell>
          <cell r="C8770" t="str">
            <v>M</v>
          </cell>
          <cell r="D8770">
            <v>495.58</v>
          </cell>
        </row>
        <row r="8771">
          <cell r="A8771">
            <v>92817</v>
          </cell>
          <cell r="B8771" t="str">
            <v>ASSENTAMENTO DE TUBO DE CONCRETO PARA REDES COLETORAS DE ÁGUAS PLUVIAI S, DIÂMETRO DE 1200 MM, JUNTA RÍGIDA, INSTALADO EM LOCAL COM BAIXO NÍV EL DE INTERFERÊNCIAS (NÃO INCLUI FORNECIMENTO). AF_12/2015</v>
          </cell>
          <cell r="C8771" t="str">
            <v>M</v>
          </cell>
          <cell r="D8771">
            <v>112.88</v>
          </cell>
        </row>
        <row r="8772">
          <cell r="A8772">
            <v>92818</v>
          </cell>
          <cell r="B8772" t="str">
            <v>TUBO DE CONCRETO PARA REDES COLETORAS DE ÁGUAS PLUVIAIS, DIÂMETRO DE 1 500 MM, JUNTA RÍGIDA, INSTALADO EM LOCAL COM BAIXO NÍVEL DE INTERFERÊN CIAS - FORNECIMENTO E ASSENTAMENTO. AF_12/2015</v>
          </cell>
          <cell r="C8772" t="str">
            <v>M</v>
          </cell>
          <cell r="D8772">
            <v>721.17</v>
          </cell>
        </row>
        <row r="8773">
          <cell r="A8773">
            <v>92819</v>
          </cell>
          <cell r="B8773" t="str">
            <v>ASSENTAMENTO DE TUBO DE CONCRETO PARA REDES COLETORAS DE ÁGUAS PLUVIAI S, DIÂMETRO DE 1500 MM, JUNTA RÍGIDA, INSTALADO EM LOCAL COM BAIXO NÍV EL DE INTERFERÊNCIAS (NÃO INCLUI FORNECIMENTO). AF_12/2015</v>
          </cell>
          <cell r="C8773" t="str">
            <v>M</v>
          </cell>
          <cell r="D8773">
            <v>151.93</v>
          </cell>
        </row>
        <row r="8774">
          <cell r="A8774">
            <v>92820</v>
          </cell>
          <cell r="B8774" t="str">
            <v>ASSENTAMENTO DE TUBO DE CONCRETO PARA REDES COLETORAS DE ÁGUAS PLUVIAI S, DIÂMETRO DE 300 MM, JUNTA RÍGIDA, INSTALADO EM LOCAL COM ALTO NÍVEL DE INTERFERÊNCIAS (NÃO INCLUI FORNECIMENTO). AF_12/2015</v>
          </cell>
          <cell r="C8774" t="str">
            <v>M</v>
          </cell>
          <cell r="D8774">
            <v>33.17</v>
          </cell>
        </row>
        <row r="8775">
          <cell r="A8775">
            <v>92821</v>
          </cell>
          <cell r="B8775" t="str">
            <v>ASSENTAMENTO DE TUBO DE CONCRETO PARA REDES COLETORAS DE ÁGUAS PLUVIAI S, DIÂMETRO DE 400 MM, JUNTA RÍGIDA, INSTALADO EM LOCAL COM ALTO NÍVEL DE INTERFERÊNCIAS (NÃO INCLUI FORNECIMENTO). AF_12/2015</v>
          </cell>
          <cell r="C8775" t="str">
            <v>M</v>
          </cell>
          <cell r="D8775">
            <v>42.5</v>
          </cell>
        </row>
        <row r="8776">
          <cell r="A8776">
            <v>92822</v>
          </cell>
          <cell r="B8776" t="str">
            <v>ASSENTAMENTO DE TUBO DE CONCRETO PARA REDES COLETORAS DE ÁGUAS PLUVIAI S, DIÂMETRO DE 500 MM, JUNTA RÍGIDA, INSTALADO EM LOCAL COM ALTO NÍVEL DE INTERFERÊNCIAS (NÃO INCLUI FORNECIMENTO). AF_12/2015</v>
          </cell>
          <cell r="C8776" t="str">
            <v>M</v>
          </cell>
          <cell r="D8776">
            <v>51.85</v>
          </cell>
        </row>
        <row r="8777">
          <cell r="A8777">
            <v>92824</v>
          </cell>
          <cell r="B8777" t="str">
            <v>ASSENTAMENTO DE TUBO DE CONCRETO PARA REDES COLETORAS DE ÁGUAS PLUVIAI S, DIÂMETRO DE 600 MM, JUNTA RÍGIDA, INSTALADO EM LOCAL COM ALTO NÍVEL DE INTERFERÊNCIAS (NÃO INCLUI FORNECIMENTO). AF_12/2015</v>
          </cell>
          <cell r="C8777" t="str">
            <v>M</v>
          </cell>
          <cell r="D8777">
            <v>61.55</v>
          </cell>
        </row>
        <row r="8778">
          <cell r="A8778">
            <v>92825</v>
          </cell>
          <cell r="B8778" t="str">
            <v>ASSENTAMENTO DE TUBO DE CONCRETO PARA REDES COLETORAS DE ÁGUAS PLUVIAI S, DIÂMETRO DE 700 MM, JUNTA RÍGIDA, INSTALADO EM LOCAL COM ALTO NÍVEL DE INTERFERÊNCIAS (NÃO INCLUI FORNECIMENTO). AF_12/2015</v>
          </cell>
          <cell r="C8778" t="str">
            <v>M</v>
          </cell>
          <cell r="D8778">
            <v>71.27</v>
          </cell>
        </row>
        <row r="8779">
          <cell r="A8779">
            <v>92826</v>
          </cell>
          <cell r="B8779" t="str">
            <v>ASSENTAMENTO DE TUBO DE CONCRETO PARA REDES COLETORAS DE ÁGUAS PLUVIAI S, DIÂMETRO DE 800 MM, JUNTA RÍGIDA, INSTALADO EM LOCAL COM ALTO NÍVEL DE INTERFERÊNCIAS (NÃO INCLUI FORNECIMENTO). AF_12/2015</v>
          </cell>
          <cell r="C8779" t="str">
            <v>M</v>
          </cell>
          <cell r="D8779">
            <v>82.08</v>
          </cell>
        </row>
        <row r="8780">
          <cell r="A8780">
            <v>92827</v>
          </cell>
          <cell r="B8780" t="str">
            <v>ASSENTAMENTO DE TUBO DE CONCRETO PARA REDES COLETORAS DE ÁGUAS PLUVIAI S, DIÂMETRO DE 900 MM, JUNTA RÍGIDA, INSTALADO EM LOCAL COM ALTO NÍVEL DE INTERFERÊNCIAS (NÃO INCLUI FORNECIMENTO). AF_12/2015</v>
          </cell>
          <cell r="C8780" t="str">
            <v>M</v>
          </cell>
          <cell r="D8780">
            <v>93.35</v>
          </cell>
        </row>
        <row r="8781">
          <cell r="A8781">
            <v>92828</v>
          </cell>
          <cell r="B8781" t="str">
            <v>ASSENTAMENTO DE TUBO DE CONCRETO PARA REDES COLETORAS DE ÁGUAS PLUVIAI S, DIÂMETRO DE 1000 MM, JUNTA RÍGIDA, INSTALADO EM LOCAL COM ALTO NÍVE L DE INTERFERÊNCIAS (NÃO INCLUI FORNECIMENTO). AF_12/2015</v>
          </cell>
          <cell r="C8781" t="str">
            <v>M</v>
          </cell>
          <cell r="D8781">
            <v>106.29</v>
          </cell>
        </row>
        <row r="8782">
          <cell r="A8782">
            <v>92829</v>
          </cell>
          <cell r="B8782" t="str">
            <v>TUBO DE CONCRETO PARA REDES COLETORAS DE ÁGUAS PLUVIAIS, DIÂMETRO DE 1 200 MM, JUNTA RÍGIDA, INSTALADO EM LOCAL COM ALTO NÍVEL DE INTERFERÊNC IAS - FORNECIMENTO E ASSENTAMENTO. AF_12/2015</v>
          </cell>
          <cell r="C8782" t="str">
            <v>M</v>
          </cell>
          <cell r="D8782">
            <v>514.55999999999995</v>
          </cell>
        </row>
        <row r="8783">
          <cell r="A8783">
            <v>92830</v>
          </cell>
          <cell r="B8783" t="str">
            <v>ASSENTAMENTO DE TUBO DE CONCRETO PARA REDES COLETORAS DE ÁGUAS PLUVIAI S, DIÂMETRO DE 1200 MM, JUNTA RÍGIDA, INSTALADO EM LOCAL COM ALTO NÍVE L DE INTERFERÊNCIAS (NÃO INCLUI FORNECIMENTO). AF_12/2015</v>
          </cell>
          <cell r="C8783" t="str">
            <v>M</v>
          </cell>
          <cell r="D8783">
            <v>131.85</v>
          </cell>
        </row>
        <row r="8784">
          <cell r="A8784">
            <v>92831</v>
          </cell>
          <cell r="B8784" t="str">
            <v>TUBO DE CONCRETO PARA REDES COLETORAS DE ÁGUAS PLUVIAIS, DIÂMETRO DE 1 500 MM, JUNTA RÍGIDA, INSTALADO EM LOCAL COM ALTO NÍVEL DE INTERFERÊNC IAS - FORNECIMENTO E ASSENTAMENTO. AF_12/2015</v>
          </cell>
          <cell r="C8784" t="str">
            <v>M</v>
          </cell>
          <cell r="D8784">
            <v>744.51</v>
          </cell>
        </row>
        <row r="8785">
          <cell r="A8785">
            <v>92832</v>
          </cell>
          <cell r="B8785" t="str">
            <v>ASSENTAMENTO DE TUBO DE CONCRETO PARA REDES COLETORAS DE ÁGUAS PLUVIAI S, DIÂMETRO DE 1500 MM, JUNTA RÍGIDA, INSTALADO EM LOCAL COM ALTO NÍVE L DE INTERFERÊNCIAS (NÃO INCLUI FORNECIMENTO). AF_12/2015</v>
          </cell>
          <cell r="C8785" t="str">
            <v>M</v>
          </cell>
          <cell r="D8785">
            <v>175.27</v>
          </cell>
        </row>
        <row r="8786">
          <cell r="A8786">
            <v>92833</v>
          </cell>
          <cell r="B8786" t="str">
            <v>TUBO DE CONCRETO PARA REDES COLETORAS DE ESGOTO SANITÁRIO, DIÂMETRO DE 300 MM, JUNTA ELÁSTICA, INSTALADO EM LOCAL COM BAIXO NÍVEL DE INTERFE RÊNCIAS - FORNECIMENTO E ASSENTAMENTO. AF_12/2015</v>
          </cell>
          <cell r="C8786" t="str">
            <v>M</v>
          </cell>
          <cell r="D8786">
            <v>126.53</v>
          </cell>
        </row>
        <row r="8787">
          <cell r="A8787">
            <v>92834</v>
          </cell>
          <cell r="B8787" t="str">
            <v>ASSENTAMENTO DE TUBO DE CONCRETO PARA REDES COLETORAS DE ESGOTO SANITÁ RIO, DIÂMETRO DE 300 MM, JUNTA ELÁSTICA, INSTALADO EM LOCAL COM BAIXO NÍVEL DE INTERFERÊNCIAS (NÃO INCLUI FORNECIMENTO). AF_12/2015</v>
          </cell>
          <cell r="C8787" t="str">
            <v>M</v>
          </cell>
          <cell r="D8787">
            <v>6.18</v>
          </cell>
        </row>
        <row r="8788">
          <cell r="A8788">
            <v>92835</v>
          </cell>
          <cell r="B8788" t="str">
            <v>TUBO DE CONCRETO PARA REDES COLETORAS DE ESGOTO SANITÁRIO, DIÂMETRO DE 400 MM, JUNTA ELÁSTICA, INSTALADO EM LOCAL COM BAIXO NÍVEL DE INTERFE RÊNCIAS - FORNECIMENTO E ASSENTAMENTO. AF_12/2015</v>
          </cell>
          <cell r="C8788" t="str">
            <v>M</v>
          </cell>
          <cell r="D8788">
            <v>157.96</v>
          </cell>
        </row>
        <row r="8789">
          <cell r="A8789">
            <v>92836</v>
          </cell>
          <cell r="B8789" t="str">
            <v>ASSENTAMENTO DE TUBO DE CONCRETO PARA REDES COLETORAS DE ESGOTO SANITÁ RIO, DIÂMETRO DE 400 MM, JUNTA ELÁSTICA, INSTALADO EM LOCAL COM BAIXO NÍVEL DE INTERFERÊNCIAS (NÃO INCLUI FORNECIMENTO). AF_12/2015</v>
          </cell>
          <cell r="C8789" t="str">
            <v>M</v>
          </cell>
          <cell r="D8789">
            <v>7.9</v>
          </cell>
        </row>
        <row r="8790">
          <cell r="A8790">
            <v>92837</v>
          </cell>
          <cell r="B8790" t="str">
            <v>TUBO DE CONCRETO PARA REDES COLETORAS DE ESGOTO SANITÁRIO, DIÂMETRO DE 500 MM, JUNTA ELÁSTICA, INSTALADO EM LOCAL COM BAIXO NÍVEL DE INTERFE RÊNCIAS - FORNECIMENTO E ASSENTAMENTO. AF_12/2015</v>
          </cell>
          <cell r="C8790" t="str">
            <v>M</v>
          </cell>
          <cell r="D8790">
            <v>210.89</v>
          </cell>
        </row>
        <row r="8791">
          <cell r="A8791">
            <v>92838</v>
          </cell>
          <cell r="B8791" t="str">
            <v>ASSENTAMENTO DE TUBO DE CONCRETO PARA REDES COLETORAS DE ESGOTO SANITÁ RIO, DIÂMETRO DE 500 MM, JUNTA ELÁSTICA, INSTALADO EM LOCAL COM BAIXO NÍVEL DE INTERFERÊNCIAS (NÃO INCLUI FORNECIMENTO). AF_12/2015</v>
          </cell>
          <cell r="C8791" t="str">
            <v>M</v>
          </cell>
          <cell r="D8791">
            <v>9.48</v>
          </cell>
        </row>
        <row r="8792">
          <cell r="A8792">
            <v>92839</v>
          </cell>
          <cell r="B8792" t="str">
            <v>TUBO DE CONCRETO PARA REDES COLETORAS DE ESGOTO SANITÁRIO, DIÂMETRO DE 600 MM, JUNTA ELÁSTICA, INSTALADO EM LOCAL COM BAIXO NÍVEL DE INTERFE RÊNCIAS - FORNECIMENTO E ASSENTAMENTO. AF_12/2015</v>
          </cell>
          <cell r="C8792" t="str">
            <v>M</v>
          </cell>
          <cell r="D8792">
            <v>277.64</v>
          </cell>
        </row>
        <row r="8793">
          <cell r="A8793">
            <v>92840</v>
          </cell>
          <cell r="B8793" t="str">
            <v>ASSENTAMENTO DE TUBO DE CONCRETO PARA REDES COLETORAS DE ESGOTO SANITÁ RIO, DIÂMETRO DE 600 MM, JUNTA ELÁSTICA, INSTALADO EM LOCAL COM BAIXO NÍVEL DE INTERFERÊNCIAS (NÃO INCLUI FORNECIMENTO). AF_12/2015</v>
          </cell>
          <cell r="C8793" t="str">
            <v>M</v>
          </cell>
          <cell r="D8793">
            <v>11.22</v>
          </cell>
        </row>
        <row r="8794">
          <cell r="A8794">
            <v>92841</v>
          </cell>
          <cell r="B8794" t="str">
            <v>TUBO DE CONCRETO PARA REDES COLETORAS DE ESGOTO SANITÁRIO, DIÂMETRO DE 700 MM, JUNTA ELÁSTICA, INSTALADO EM LOCAL COM BAIXO NÍVEL DE INTERFE RÊNCIAS - FORNECIMENTO E ASSENTAMENTO. AF_12/2015</v>
          </cell>
          <cell r="C8794" t="str">
            <v>M</v>
          </cell>
          <cell r="D8794">
            <v>315.29000000000002</v>
          </cell>
        </row>
        <row r="8795">
          <cell r="A8795">
            <v>92842</v>
          </cell>
          <cell r="B8795" t="str">
            <v>ASSENTAMENTO DE TUBO DE CONCRETO PARA REDES COLETORAS DE ESGOTO SANITÁ RIO, DIÂMETRO DE 700 MM, JUNTA ELÁSTICA, INSTALADO EM LOCAL COM BAIXO NÍVEL DE INTERFERÊNCIAS (NÃO INCLUI FORNECIMENTO). AF_12/2015</v>
          </cell>
          <cell r="C8795" t="str">
            <v>M</v>
          </cell>
          <cell r="D8795">
            <v>12.82</v>
          </cell>
        </row>
        <row r="8796">
          <cell r="A8796">
            <v>92844</v>
          </cell>
          <cell r="B8796" t="str">
            <v>ASSENTAMENTO DE TUBO DE CONCRETO PARA REDES COLETORAS DE ESGOTO SANITÁ RIO, DIÂMETRO DE 800 MM, JUNTA ELÁSTICA, INSTALADO EM LOCAL COM BAIXO NÍVEL DE INTERFERÊNCIAS (NÃO INCLUI FORNECIMENTO). AF_12/2015</v>
          </cell>
          <cell r="C8796" t="str">
            <v>M</v>
          </cell>
          <cell r="D8796">
            <v>14.56</v>
          </cell>
        </row>
        <row r="8797">
          <cell r="A8797">
            <v>92846</v>
          </cell>
          <cell r="B8797" t="str">
            <v>ASSENTAMENTO DE TUBO DE CONCRETO PARA REDES COLETORAS DE ESGOTO SANITÁ RIO, DIÂMETRO DE 900 MM, JUNTA ELÁSTICA, INSTALADO EM LOCAL COM BAIXO NÍVEL DE INTERFERÊNCIAS (NÃO INCLUI FORNECIMENTO). AF_12/2015</v>
          </cell>
          <cell r="C8797" t="str">
            <v>M</v>
          </cell>
          <cell r="D8797">
            <v>16.14</v>
          </cell>
        </row>
        <row r="8798">
          <cell r="A8798">
            <v>92847</v>
          </cell>
          <cell r="B8798" t="str">
            <v>TUBO DE CONCRETO PARA REDES COLETORAS DE ESGOTO SANITÁRIO, DIÂMETRO DE</v>
          </cell>
          <cell r="C8798" t="str">
            <v>M</v>
          </cell>
          <cell r="D8798">
            <v>553.94000000000005</v>
          </cell>
        </row>
        <row r="8799">
          <cell r="A8799">
            <v>92848</v>
          </cell>
          <cell r="B8799" t="str">
            <v>ASSENTAMENTO DE TUBO DE CONCRETO PARA REDES COLETORAS DE ESGOTO SANITÁ RIO, DIÂMETRO DE 1000 MM, JUNTA ELÁSTICA, INSTALADO EM LOCAL COM BAIXO NÍVEL DE INTERFERÊNCIAS (NÃO INCLUI FORNECIMENTO). AF_12/2015</v>
          </cell>
          <cell r="C8799" t="str">
            <v>M</v>
          </cell>
          <cell r="D8799">
            <v>17.91</v>
          </cell>
        </row>
        <row r="8800">
          <cell r="A8800">
            <v>92849</v>
          </cell>
          <cell r="B8800" t="str">
            <v>TUBO DE CONCRETO PARA REDES COLETORAS DE ESGOTO SANITÁRIO, DIÂMETRO DE 300 MM, JUNTA ELÁSTICA, INSTALADO EM LOCAL COM ALTO NÍVEL DE INTERFER ÊNCIAS - FORNECIMENTO E ASSENTAMENTO. AF_12/2015</v>
          </cell>
          <cell r="C8800" t="str">
            <v>M</v>
          </cell>
          <cell r="D8800">
            <v>132.05000000000001</v>
          </cell>
        </row>
        <row r="8801">
          <cell r="A8801">
            <v>92850</v>
          </cell>
          <cell r="B8801" t="str">
            <v>ASSENTAMENTO DE TUBO DE CONCRETO PARA REDES COLETORAS DE ESGOTO SANITÁ RIO, DIÂMETRO DE 300 MM, JUNTA ELÁSTICA, INSTALADO EM LOCAL COM ALTO N ÍVEL DE INTERFERÊNCIAS (NÃO INCLUI FORNECIMENTO). AF_12/2015</v>
          </cell>
          <cell r="C8801" t="str">
            <v>M</v>
          </cell>
          <cell r="D8801">
            <v>11.69</v>
          </cell>
        </row>
        <row r="8802">
          <cell r="A8802">
            <v>92851</v>
          </cell>
          <cell r="B8802" t="str">
            <v>TUBO DE CONCRETO PARA REDES COLETORAS DE ESGOTO SANITÁRIO, DIÂMETRO DE 400 MM, JUNTA ELÁSTICA, INSTALADO EM LOCAL COM ALTO NÍVEL DE INTERFER ÊNCIAS - FORNECIMENTO E ASSENTAMENTO. AF_12/2015</v>
          </cell>
          <cell r="C8802" t="str">
            <v>M</v>
          </cell>
          <cell r="D8802">
            <v>174.21</v>
          </cell>
        </row>
        <row r="8803">
          <cell r="A8803">
            <v>92852</v>
          </cell>
          <cell r="B8803" t="str">
            <v>ASSENTAMENTO DE TUBO DE CONCRETO PARA REDES COLETORAS DE ESGOTO SANITÁ RIO, DIÂMETRO DE 400 MM, JUNTA ELÁSTICA, INSTALADO EM LOCAL COM ALTO N ÍVEL DE INTERFERÊNCIAS (NÃO INCLUI FORNECIMENTO). AF_12/2015</v>
          </cell>
          <cell r="C8803" t="str">
            <v>M</v>
          </cell>
          <cell r="D8803">
            <v>14.76</v>
          </cell>
        </row>
        <row r="8804">
          <cell r="A8804">
            <v>92853</v>
          </cell>
          <cell r="B8804" t="str">
            <v>TUBO DE CONCRETO PARA REDES COLETORAS DE ESGOTO SANITÁRIO, DIÂMETRO DE 500 MM, JUNTA ELÁSTICA, INSTALADO EM LOCAL COM ALTO NÍVEL DE INTERFER ÊNCIAS - FORNECIMENTO E ASSENTAMENTO. AF_12/2015</v>
          </cell>
          <cell r="C8804" t="str">
            <v>M</v>
          </cell>
          <cell r="D8804">
            <v>219.39</v>
          </cell>
        </row>
        <row r="8805">
          <cell r="A8805">
            <v>92854</v>
          </cell>
          <cell r="B8805" t="str">
            <v>ASSENTAMENTO DE TUBO DE CONCRETO PARA REDES COLETORAS DE ESGOTO SANITÁ RIO, DIÂMETRO DE 500 MM, JUNTA ELÁSTICA, INSTALADO EM LOCAL COM ALTO N ÍVEL DE INTERFERÊNCIAS (NÃO INCLUI FORNECIMENTO). AF_12/2015</v>
          </cell>
          <cell r="C8805" t="str">
            <v>M</v>
          </cell>
          <cell r="D8805">
            <v>17.97</v>
          </cell>
        </row>
        <row r="8806">
          <cell r="A8806">
            <v>92855</v>
          </cell>
          <cell r="B8806" t="str">
            <v>TUBO DE CONCRETO PARA REDES COLETORAS DE ESGOTO SANITÁRIO, DIÂMETRO DE 600 MM, JUNTA ELÁSTICA, INSTALADO EM LOCAL COM ALTO NÍVEL DE INTERFER ÊNCIAS - FORNECIMENTO E ASSENTAMENTO. AF_12/2015</v>
          </cell>
          <cell r="C8806" t="str">
            <v>M</v>
          </cell>
          <cell r="D8806">
            <v>287.60000000000002</v>
          </cell>
        </row>
        <row r="8807">
          <cell r="A8807">
            <v>92856</v>
          </cell>
          <cell r="B8807" t="str">
            <v>ASSENTAMENTO DE TUBO DE CONCRETO PARA REDES COLETORAS DE ESGOTO SANITÁ RIO, DIÂMETRO DE 600 MM, JUNTA ELÁSTICA, INSTALADO EM LOCAL COM ALTO N ÍVEL DE INTERFERÊNCIAS (NÃO INCLUI FORNECIMENTO). AF_12/2015</v>
          </cell>
          <cell r="C8807" t="str">
            <v>M</v>
          </cell>
          <cell r="D8807">
            <v>21.19</v>
          </cell>
        </row>
        <row r="8808">
          <cell r="A8808">
            <v>92857</v>
          </cell>
          <cell r="B8808" t="str">
            <v>TUBO DE CONCRETO PARA REDES COLETORAS DE ESGOTO SANITÁRIO, DIÂMETRO DE 700 MM, JUNTA ELÁSTICA, INSTALADO EM LOCAL COM ALTO NÍVEL DE INTERFER ÊNCIAS - FORNECIMENTO E ASSENTAMENTO. AF_12/2015</v>
          </cell>
          <cell r="C8808" t="str">
            <v>M</v>
          </cell>
          <cell r="D8808">
            <v>326.72000000000003</v>
          </cell>
        </row>
        <row r="8809">
          <cell r="A8809">
            <v>92858</v>
          </cell>
          <cell r="B8809" t="str">
            <v>ASSENTAMENTO DE TUBO DE CONCRETO PARA REDES COLETORAS DE ESGOTO SANITÁ RIO, DIÂMETRO DE 700 MM, JUNTA ELÁSTICA, INSTALADO EM LOCAL COM ALTO N ÍVEL DE INTERFERÊNCIAS (NÃO INCLUI FORNECIMENTO). AF_12/2015</v>
          </cell>
          <cell r="C8809" t="str">
            <v>M</v>
          </cell>
          <cell r="D8809">
            <v>24.24</v>
          </cell>
        </row>
        <row r="8810">
          <cell r="A8810">
            <v>92860</v>
          </cell>
          <cell r="B8810" t="str">
            <v>ASSENTAMENTO DE TUBO DE CONCRETO PARA REDES COLETORAS DE ESGOTO SANITÁ RIO, DIÂMETRO DE 800 MM, JUNTA ELÁSTICA, INSTALADO EM LOCAL COM ALTO N ÍVEL DE INTERFERÊNCIAS (NÃO INCLUI FORNECIMENTO). AF_12/2015</v>
          </cell>
          <cell r="C8810" t="str">
            <v>M</v>
          </cell>
          <cell r="D8810">
            <v>27.52</v>
          </cell>
        </row>
        <row r="8811">
          <cell r="A8811">
            <v>92862</v>
          </cell>
          <cell r="B8811" t="str">
            <v>ASSENTAMENTO DE TUBO DE CONCRETO PARA REDES COLETORAS DE ESGOTO SANITÁ RIO, DIÂMETRO DE 900 MM, JUNTA ELÁSTICA, INSTALADO EM LOCAL COM ALTO N ÍVEL DE INTERFERÊNCIAS (NÃO INCLUI FORNECIMENTO). AF_12/2015</v>
          </cell>
          <cell r="C8811" t="str">
            <v>M</v>
          </cell>
          <cell r="D8811">
            <v>30.71</v>
          </cell>
        </row>
        <row r="8812">
          <cell r="A8812">
            <v>92863</v>
          </cell>
          <cell r="B8812" t="str">
            <v>TUBO DE CONCRETO PARA REDES COLETORAS DE ESGOTO SANITÁRIO, DIÂMETRO DE</v>
          </cell>
          <cell r="C8812" t="str">
            <v>M</v>
          </cell>
          <cell r="D8812">
            <v>569.95000000000005</v>
          </cell>
        </row>
        <row r="8813">
          <cell r="A8813">
            <v>92864</v>
          </cell>
          <cell r="B8813" t="str">
            <v>ASSENTAMENTO DE TUBO DE CONCRETO PARA REDES COLETORAS DE ESGOTO SANITÁ RIO, DIÂMETRO DE 1000 MM, JUNTA ELÁSTICA, INSTALADO EM LOCAL COM ALTO NÍVEL DE INTERFERÊNCIAS (NÃO INCLUI FORNECIMENTO). AF_12/2015</v>
          </cell>
          <cell r="C8813" t="str">
            <v>M</v>
          </cell>
          <cell r="D8813">
            <v>33.92</v>
          </cell>
        </row>
        <row r="8814">
          <cell r="A8814">
            <v>92865</v>
          </cell>
          <cell r="B8814" t="str">
            <v>CAIXA OCTOGONAL 4" X 4", METÁLICA, INSTALADA EM LAJE - FORNECIMENTO E INSTALAÇÃO. AF_12/2015</v>
          </cell>
          <cell r="C8814" t="str">
            <v>UN</v>
          </cell>
          <cell r="D8814">
            <v>7.34</v>
          </cell>
        </row>
        <row r="8815">
          <cell r="A8815">
            <v>92866</v>
          </cell>
          <cell r="B8815" t="str">
            <v>CAIXA SEXTAVADA 3" X 3", METÁLICA, INSTALADA EM LAJE - FORNECIMENTO E INSTALAÇÃO. AF_12/2015</v>
          </cell>
          <cell r="C8815" t="str">
            <v>UN</v>
          </cell>
          <cell r="D8815">
            <v>5.98</v>
          </cell>
        </row>
        <row r="8816">
          <cell r="A8816">
            <v>92867</v>
          </cell>
          <cell r="B8816" t="str">
            <v>CAIXA RETANGULAR 4" X 2" ALTA (2,00 M DO PISO), METÁLICA, INSTALADA EM PAREDE - FORNECIMENTO E INSTALAÇÃO. AF_12/2015</v>
          </cell>
          <cell r="C8816" t="str">
            <v>UN</v>
          </cell>
          <cell r="D8816">
            <v>18.149999999999999</v>
          </cell>
        </row>
        <row r="8817">
          <cell r="A8817">
            <v>92868</v>
          </cell>
          <cell r="B8817" t="str">
            <v>CAIXA RETANGULAR 4" X 2" MÉDIA (1,30 M DO PISO), METÁLICA, INSTALADA E M PAREDE - FORNECIMENTO E INSTALAÇÃO. AF_12/2015</v>
          </cell>
          <cell r="C8817" t="str">
            <v>UN</v>
          </cell>
          <cell r="D8817">
            <v>9.5299999999999994</v>
          </cell>
        </row>
        <row r="8818">
          <cell r="A8818">
            <v>92869</v>
          </cell>
          <cell r="B8818" t="str">
            <v>CAIXA RETANGULAR 4" X 2" BAIXA (0,30 M DO PISO), METÁLICA, INSTALADA E M PAREDE - FORNECIMENTO E INSTALAÇÃO. AF_12/2015</v>
          </cell>
          <cell r="C8818" t="str">
            <v>UN</v>
          </cell>
          <cell r="D8818">
            <v>6.3</v>
          </cell>
        </row>
        <row r="8819">
          <cell r="A8819">
            <v>92870</v>
          </cell>
          <cell r="B8819" t="str">
            <v>CAIXA RETANGULAR 4" X 4" ALTA (2,00 M DO PISO), METÁLICA, INSTALADA EM PAREDE - FORNECIMENTO E INSTALAÇÃO. AF_12/2015</v>
          </cell>
          <cell r="C8819" t="str">
            <v>UN</v>
          </cell>
          <cell r="D8819">
            <v>22.2</v>
          </cell>
        </row>
        <row r="8820">
          <cell r="A8820">
            <v>92871</v>
          </cell>
          <cell r="B8820" t="str">
            <v>CAIXA RETANGULAR 4" X 4" MÉDIA (1,30 M DO PISO), METÁLICA, INSTALADA E M PAREDE - FORNECIMENTO E INSTALAÇÃO. AF_12/2015</v>
          </cell>
          <cell r="C8820" t="str">
            <v>UN</v>
          </cell>
          <cell r="D8820">
            <v>12.27</v>
          </cell>
        </row>
        <row r="8821">
          <cell r="A8821">
            <v>92872</v>
          </cell>
          <cell r="B8821" t="str">
            <v>CAIXA RETANGULAR 4" X 4" BAIXA (0,30 M DO PISO), METÁLICA, INSTALADA E M PAREDE - FORNECIMENTO E INSTALAÇÃO. AF_12/2015</v>
          </cell>
          <cell r="C8821" t="str">
            <v>UN</v>
          </cell>
          <cell r="D8821">
            <v>8.56</v>
          </cell>
        </row>
        <row r="8822">
          <cell r="A8822">
            <v>92873</v>
          </cell>
          <cell r="B8822" t="str">
            <v>LANÇAMENTO COM USO DE BALDES, ADENSAMENTO E ACABAMENTO DE CONCRETO EM ESTRUTURAS. AF_12/2015</v>
          </cell>
          <cell r="C8822" t="str">
            <v>M3</v>
          </cell>
          <cell r="D8822">
            <v>143.61000000000001</v>
          </cell>
        </row>
        <row r="8823">
          <cell r="A8823">
            <v>92874</v>
          </cell>
          <cell r="B8823" t="str">
            <v>LANÇAMENTO COM USO DE BOMBA, ADENSAMENTO E ACABAMENTO DE CONCRETO EM E STRUTURAS. AF_12/2015</v>
          </cell>
          <cell r="C8823" t="str">
            <v>M3</v>
          </cell>
          <cell r="D8823">
            <v>23.74</v>
          </cell>
        </row>
        <row r="8824">
          <cell r="A8824">
            <v>92875</v>
          </cell>
          <cell r="B8824" t="str">
            <v>CORTE E DOBRA DE AÇO CA-25, DIÂMETRO DE 6.3 MM. AF_12/2015</v>
          </cell>
          <cell r="C8824" t="str">
            <v>KG</v>
          </cell>
          <cell r="D8824">
            <v>7.72</v>
          </cell>
        </row>
        <row r="8825">
          <cell r="A8825">
            <v>92876</v>
          </cell>
          <cell r="B8825" t="str">
            <v>CORTE E DOBRA DE AÇO CA-25, DIÂMETRO DE 8.0 MM. AF_12/2015</v>
          </cell>
          <cell r="C8825" t="str">
            <v>KG</v>
          </cell>
          <cell r="D8825">
            <v>7.33</v>
          </cell>
        </row>
        <row r="8826">
          <cell r="A8826">
            <v>92877</v>
          </cell>
          <cell r="B8826" t="str">
            <v>CORTE E DOBRA DE AÇO CA-25, DIÂMETRO DE 10.0 MM. AF_12/2015</v>
          </cell>
          <cell r="C8826" t="str">
            <v>KG</v>
          </cell>
          <cell r="D8826">
            <v>6.42</v>
          </cell>
        </row>
        <row r="8827">
          <cell r="A8827">
            <v>92878</v>
          </cell>
          <cell r="B8827" t="str">
            <v>CORTE E DOBRA DE AÇO CA-25, DIÂMETRO DE 12.5 MM. AF_12/2015</v>
          </cell>
          <cell r="C8827" t="str">
            <v>KG</v>
          </cell>
          <cell r="D8827">
            <v>5.69</v>
          </cell>
        </row>
        <row r="8828">
          <cell r="A8828">
            <v>92879</v>
          </cell>
          <cell r="B8828" t="str">
            <v>CORTE E DOBRA DE AÇO CA-25, DIÂMETRO DE 16.0 MM. AF_12/2015</v>
          </cell>
          <cell r="C8828" t="str">
            <v>KG</v>
          </cell>
          <cell r="D8828">
            <v>4.63</v>
          </cell>
        </row>
        <row r="8829">
          <cell r="A8829">
            <v>92880</v>
          </cell>
          <cell r="B8829" t="str">
            <v>CORTE E DOBRA DE AÇO CA-25, DIÂMETRO DE 20.0 MM. AF_12/2015</v>
          </cell>
          <cell r="C8829" t="str">
            <v>KG</v>
          </cell>
          <cell r="D8829">
            <v>4.62</v>
          </cell>
        </row>
        <row r="8830">
          <cell r="A8830">
            <v>92881</v>
          </cell>
          <cell r="B8830" t="str">
            <v>CORTE E DOBRA DE AÇO CA-25, DIÂMETRO DE 25.0 MM. AF_12/2015</v>
          </cell>
          <cell r="C8830" t="str">
            <v>KG</v>
          </cell>
          <cell r="D8830">
            <v>4.5599999999999996</v>
          </cell>
        </row>
        <row r="8831">
          <cell r="A8831">
            <v>92882</v>
          </cell>
          <cell r="B8831" t="str">
            <v>ARMAÇÃO UTILIZANDO AÇO CA-25 DE 6.3 MM - MONTAGEM. AF_12/2015</v>
          </cell>
          <cell r="C8831" t="str">
            <v>KG</v>
          </cell>
          <cell r="D8831">
            <v>9.89</v>
          </cell>
        </row>
        <row r="8832">
          <cell r="A8832">
            <v>92883</v>
          </cell>
          <cell r="B8832" t="str">
            <v>ARMAÇÃO UTILIZANDO AÇO CA-25 DE 8.0 MM - MONTAGEM. AF_12/2015</v>
          </cell>
          <cell r="C8832" t="str">
            <v>KG</v>
          </cell>
          <cell r="D8832">
            <v>9</v>
          </cell>
        </row>
        <row r="8833">
          <cell r="A8833">
            <v>92884</v>
          </cell>
          <cell r="B8833" t="str">
            <v>ARMAÇÃO UTILIZANDO AÇO CA-25 DE 10.0 MM - MONTAGEM. AF_12/2015</v>
          </cell>
          <cell r="C8833" t="str">
            <v>KG</v>
          </cell>
          <cell r="D8833">
            <v>7.73</v>
          </cell>
        </row>
        <row r="8834">
          <cell r="A8834">
            <v>92885</v>
          </cell>
          <cell r="B8834" t="str">
            <v>ARMAÇÃO UTILIZANDO AÇO CA-25 DE 12.5 MM - MONTAGEM. AF_12/2015</v>
          </cell>
          <cell r="C8834" t="str">
            <v>KG</v>
          </cell>
          <cell r="D8834">
            <v>6.69</v>
          </cell>
        </row>
        <row r="8835">
          <cell r="A8835">
            <v>92886</v>
          </cell>
          <cell r="B8835" t="str">
            <v>ARMAÇÃO UTILIZANDO AÇO CA-25 DE 16.0 MM - MONTAGEM. AF_12/2015</v>
          </cell>
          <cell r="C8835" t="str">
            <v>KG</v>
          </cell>
          <cell r="D8835">
            <v>5.36</v>
          </cell>
        </row>
        <row r="8836">
          <cell r="A8836">
            <v>92887</v>
          </cell>
          <cell r="B8836" t="str">
            <v>ARMAÇÃO UTILIZANDO AÇO CA-25 DE 20.0 MM - MONTAGEM. AF_12/2015</v>
          </cell>
          <cell r="C8836" t="str">
            <v>KG</v>
          </cell>
          <cell r="D8836">
            <v>5.17</v>
          </cell>
        </row>
        <row r="8837">
          <cell r="A8837">
            <v>92888</v>
          </cell>
          <cell r="B8837" t="str">
            <v>ARMAÇÃO UTILIZANDO AÇO CA-25 DE 25.0 MM - MONTAGEM. AF_12/2015</v>
          </cell>
          <cell r="C8837" t="str">
            <v>KG</v>
          </cell>
          <cell r="D8837">
            <v>4.96</v>
          </cell>
        </row>
        <row r="8838">
          <cell r="A8838">
            <v>92889</v>
          </cell>
          <cell r="B8838" t="str">
            <v>UNIÃO, EM FERRO GALVANIZADO, DN 50 (2"), CONEXÃO ROSQUEADA, INSTALADO EM PRUMADAS - FORNECIMENTO E INSTALAÇÃO. AF_12/2015</v>
          </cell>
          <cell r="C8838" t="str">
            <v>UN</v>
          </cell>
          <cell r="D8838">
            <v>90.5</v>
          </cell>
        </row>
        <row r="8839">
          <cell r="A8839">
            <v>92890</v>
          </cell>
          <cell r="B8839" t="str">
            <v>UNIÃO, EM FERRO GALVANIZADO, DN 65 (2 1/2"), CONEXÃO ROSQUEADA, INSTAL ADO EM PRUMADAS - FORNECIMENTO E INSTALAÇÃO. AF_12/2015</v>
          </cell>
          <cell r="C8839" t="str">
            <v>UN</v>
          </cell>
          <cell r="D8839">
            <v>137.97</v>
          </cell>
        </row>
        <row r="8840">
          <cell r="A8840">
            <v>92891</v>
          </cell>
          <cell r="B8840" t="str">
            <v>UNIÃO, EM FERRO GALVANIZADO, DN 80 (3"), CONEXÃO ROSQUEADA, INSTALADO EM PRUMADAS - FORNECIMENTO E INSTALAÇÃO. AF_12/2015</v>
          </cell>
          <cell r="C8840" t="str">
            <v>UN</v>
          </cell>
          <cell r="D8840">
            <v>203.1</v>
          </cell>
        </row>
        <row r="8841">
          <cell r="A8841">
            <v>92892</v>
          </cell>
          <cell r="B8841" t="str">
            <v>UNIÃO, EM FERRO GALVANIZADO, DN 25 (1"), CONEXÃO ROSQUEADA, INSTALADO EM REDE DE ALIMENTAÇÃO PARA HIDRANTE - FORNECIMENTO E INSTALAÇÃO. AF_1 2/2015</v>
          </cell>
          <cell r="C8841" t="str">
            <v>UN</v>
          </cell>
          <cell r="D8841">
            <v>38.51</v>
          </cell>
        </row>
        <row r="8842">
          <cell r="A8842">
            <v>92893</v>
          </cell>
          <cell r="B8842" t="str">
            <v>UNIÃO, EM FERRO GALVANIZADO, DN 32 (1 1/4"), CONEXÃO ROSQUEADA, INSTAL ADO EM REDE DE ALIMENTAÇÃO PARA HIDRANTE - FORNECIMENTO E INSTALAÇÃO. AF_12/2015</v>
          </cell>
          <cell r="C8842" t="str">
            <v>UN</v>
          </cell>
          <cell r="D8842">
            <v>55.25</v>
          </cell>
        </row>
        <row r="8843">
          <cell r="A8843">
            <v>92894</v>
          </cell>
          <cell r="B8843" t="str">
            <v>UNIÃO, EM FERRO GALVANIZADO, DN 40 (1 1/2"), CONEXÃO ROSQUEADA, INSTAL ADO EM REDE DE ALIMENTAÇÃO PARA HIDRANTE - FORNECIMENTO E INSTALAÇÃO. AF_12/2015</v>
          </cell>
          <cell r="C8843" t="str">
            <v>UN</v>
          </cell>
          <cell r="D8843">
            <v>66.150000000000006</v>
          </cell>
        </row>
        <row r="8844">
          <cell r="A8844">
            <v>92895</v>
          </cell>
          <cell r="B8844" t="str">
            <v>UNIÃO, EM FERRO GALVANIZADO, DN 50 (2"), CONEXÃO ROSQUEADA, INSTALADO EM REDE DE ALIMENTAÇÃO PARA HIDRANTE - FORNECIMENTO E INSTALAÇÃO. AF_1 2/2015</v>
          </cell>
          <cell r="C8844" t="str">
            <v>UN</v>
          </cell>
          <cell r="D8844">
            <v>90.47</v>
          </cell>
        </row>
        <row r="8845">
          <cell r="A8845">
            <v>92896</v>
          </cell>
          <cell r="B8845" t="str">
            <v>UNIÃO, EM FERRO GALVANIZADO, DN 65 (2 1/2"), CONEXÃO ROSQUEADA, INSTAL ADO EM REDE DE ALIMENTAÇÃO PARA HIDRANTE - FORNECIMENTO E INSTALAÇÃO. AF_12/2015</v>
          </cell>
          <cell r="C8845" t="str">
            <v>UN</v>
          </cell>
          <cell r="D8845">
            <v>139.05000000000001</v>
          </cell>
        </row>
        <row r="8846">
          <cell r="A8846">
            <v>92897</v>
          </cell>
          <cell r="B8846" t="str">
            <v>UNIÃO, EM FERRO GALVANIZADO, DN 80 (3"), CONEXÃO ROSQUEADA, INSTALADO EM REDE DE ALIMENTAÇÃO PARA HIDRANTE - FORNECIMENTO E INSTALAÇÃO. AF_1 2/2015</v>
          </cell>
          <cell r="C8846" t="str">
            <v>UN</v>
          </cell>
          <cell r="D8846">
            <v>205.32</v>
          </cell>
        </row>
        <row r="8847">
          <cell r="A8847">
            <v>92898</v>
          </cell>
          <cell r="B8847" t="str">
            <v>UNIÃO, EM FERRO GALVANIZADO, CONEXÃO ROSQUEADA, DN 25 (1"), INSTALADO EM REDE DE ALIMENTAÇÃO PARA SPRINKLER - FORNECIMENTO E INSTALAÇÃO. AF_ 12/2015</v>
          </cell>
          <cell r="C8847" t="str">
            <v>UN</v>
          </cell>
          <cell r="D8847">
            <v>32.5</v>
          </cell>
        </row>
        <row r="8848">
          <cell r="A8848">
            <v>92899</v>
          </cell>
          <cell r="B8848" t="str">
            <v>UNIÃO, EM FERRO GALVANIZADO, CONEXÃO ROSQUEADA, DN 32 (1 1/4"), INSTAL ADO EM REDE DE ALIMENTAÇÃO PARA SPRINKLER - FORNECIMENTO E INSTALAÇÃO. AF_12/2015</v>
          </cell>
          <cell r="C8848" t="str">
            <v>UN</v>
          </cell>
          <cell r="D8848">
            <v>48.41</v>
          </cell>
        </row>
        <row r="8849">
          <cell r="A8849">
            <v>92900</v>
          </cell>
          <cell r="B8849" t="str">
            <v>UNIÃO, EM FERRO GALVANIZADO, CONEXÃO ROSQUEADA, DN 40 (1 1/2"), INSTAL ADO EM REDE DE ALIMENTAÇÃO PARA SPRINKLER - FORNECIMENTO E INSTALAÇÃO. AF_12/2015</v>
          </cell>
          <cell r="C8849" t="str">
            <v>UN</v>
          </cell>
          <cell r="D8849">
            <v>58.36</v>
          </cell>
        </row>
        <row r="8850">
          <cell r="A8850">
            <v>92901</v>
          </cell>
          <cell r="B8850" t="str">
            <v>UNIÃO, EM FERRO GALVANIZADO, CONEXÃO ROSQUEADA, DN 50 (2"), INSTALADO EM REDE DE ALIMENTAÇÃO PARA SPRINKLER - FORNECIMENTO E INSTALAÇÃO. AF_ 12/2015</v>
          </cell>
          <cell r="C8850" t="str">
            <v>UN</v>
          </cell>
          <cell r="D8850">
            <v>81.510000000000005</v>
          </cell>
        </row>
        <row r="8851">
          <cell r="A8851">
            <v>92902</v>
          </cell>
          <cell r="B8851" t="str">
            <v>UNIÃO, EM FERRO GALVANIZADO, CONEXÃO ROSQUEADA, DN 65 (2 1/2"), INSTAL ADO EM REDE DE ALIMENTAÇÃO PARA SPRINKLER - FORNECIMENTO E INSTALAÇÃO. AF_12/2015</v>
          </cell>
          <cell r="C8851" t="str">
            <v>UN</v>
          </cell>
          <cell r="D8851">
            <v>128.31</v>
          </cell>
        </row>
        <row r="8852">
          <cell r="A8852">
            <v>92903</v>
          </cell>
          <cell r="B8852" t="str">
            <v>UNIÃO, EM FERRO GALVANIZADO, CONEXÃO ROSQUEADA, DN 80 (3"), INSTALADO EM REDE DE ALIMENTAÇÃO PARA SPRINKLER - FORNECIMENTO E INSTALAÇÃO. AF_ 12/2015</v>
          </cell>
          <cell r="C8852" t="str">
            <v>UN</v>
          </cell>
          <cell r="D8852">
            <v>192.83</v>
          </cell>
        </row>
        <row r="8853">
          <cell r="A8853">
            <v>92904</v>
          </cell>
          <cell r="B8853" t="str">
            <v>UNIÃO, EM FERRO GALVANIZADO, CONEXÃO ROSQUEADA, DN 15 (1/2"), INSTALAD O EM RAMAIS E SUB-RAMAIS DE GÁS - FORNECIMENTO E INSTALAÇÃO. AF_12/201 5</v>
          </cell>
          <cell r="C8853" t="str">
            <v>UN</v>
          </cell>
          <cell r="D8853">
            <v>22.22</v>
          </cell>
        </row>
        <row r="8854">
          <cell r="A8854">
            <v>92905</v>
          </cell>
          <cell r="B8854" t="str">
            <v>UNIÃO, EM FERRO GALVANIZADO, CONEXÃO ROSQUEADA, DN 20 (3/4"), INSTALAD O EM RAMAIS E SUB-RAMAIS DE GÁS - FORNECIMENTO E INSTALAÇÃO. AF_12/201 5</v>
          </cell>
          <cell r="C8854" t="str">
            <v>UN</v>
          </cell>
          <cell r="D8854">
            <v>31.6</v>
          </cell>
        </row>
        <row r="8855">
          <cell r="A8855">
            <v>92906</v>
          </cell>
          <cell r="B8855" t="str">
            <v>UNIÃO, EM FERRO GALVANIZADO, CONEXÃO ROSQUEADA, DN 25 (1"), INSTALADO EM RAMAIS E SUB-RAMAIS DE GÁS - FORNECIMENTO E INSTALAÇÃO. AF_12/2015</v>
          </cell>
          <cell r="C8855" t="str">
            <v>UN</v>
          </cell>
          <cell r="D8855">
            <v>38.26</v>
          </cell>
        </row>
        <row r="8856">
          <cell r="A8856">
            <v>92907</v>
          </cell>
          <cell r="B8856" t="str">
            <v>LUVA DE REDUÇÃO, EM FERRO GALVANIZADO, 2" X 1.1/2", CONEXÃO ROSQUEADA, INSTALADO EM PRUMADAS - FORNECIMENTO E INSTALAÇÃO. AF_12/2015</v>
          </cell>
          <cell r="C8856" t="str">
            <v>UN</v>
          </cell>
          <cell r="D8856">
            <v>47.54</v>
          </cell>
        </row>
        <row r="8857">
          <cell r="A8857">
            <v>92908</v>
          </cell>
          <cell r="B8857" t="str">
            <v>LUVA DE REDUÇÃO, EM FERRO GALVANIZADO, 2" X 1.1/4", CONEXÃO ROSQUEADA, INSTALADO EM PRUMADAS - FORNECIMENTO E INSTALAÇÃO. AF_12/2015</v>
          </cell>
          <cell r="C8857" t="str">
            <v>UN</v>
          </cell>
          <cell r="D8857">
            <v>47.54</v>
          </cell>
        </row>
        <row r="8858">
          <cell r="A8858">
            <v>92909</v>
          </cell>
          <cell r="B8858" t="str">
            <v>LUVA DE REDUÇÃO, EM FERRO GALVANIZADO, 2" X 1", CONEXÃO ROSQUEADA, INS TALADO EM PRUMADAS - FORNECIMENTO E INSTALAÇÃO. AF_12/2015</v>
          </cell>
          <cell r="C8858" t="str">
            <v>UN</v>
          </cell>
          <cell r="D8858">
            <v>47.54</v>
          </cell>
        </row>
        <row r="8859">
          <cell r="A8859">
            <v>92910</v>
          </cell>
          <cell r="B8859" t="str">
            <v>LUVA DE REDUÇÃO, EM FERRO GALVANIZADO, 2.1/2" X 1.1/2", CONEXÃO ROSQUE ADA, INSTALADO EM PRUMADAS - FORNECIMENTO E INSTALAÇÃO. AF_12/2015</v>
          </cell>
          <cell r="C8859" t="str">
            <v>UN</v>
          </cell>
          <cell r="D8859">
            <v>69.55</v>
          </cell>
        </row>
        <row r="8860">
          <cell r="A8860">
            <v>92911</v>
          </cell>
          <cell r="B8860" t="str">
            <v>LUVA DE REDUÇÃO, EM FERRO GALVANIZADO, 2.1/2" X 2", CONEXÃO ROSQUEADA, INSTALADO EM PRUMADAS - FORNECIMENTO E INSTALAÇÃO. AF_12/2015</v>
          </cell>
          <cell r="C8860" t="str">
            <v>UN</v>
          </cell>
          <cell r="D8860">
            <v>69.55</v>
          </cell>
        </row>
        <row r="8861">
          <cell r="A8861">
            <v>92912</v>
          </cell>
          <cell r="B8861" t="str">
            <v>LUVA DE REDUÇÃO, EM FERRO GALVANIZADO, 3" X 1.1/2", CONEXÃO ROSQUEADA, INSTALADO EM PRUMADAS - FORNECIMENTO E INSTALAÇÃO. AF_12/2015</v>
          </cell>
          <cell r="C8861" t="str">
            <v>UN</v>
          </cell>
          <cell r="D8861">
            <v>94.04</v>
          </cell>
        </row>
        <row r="8862">
          <cell r="A8862">
            <v>92913</v>
          </cell>
          <cell r="B8862" t="str">
            <v>LUVA DE REDUÇÃO, EM FERRO GALVANIZADO, 3" X 2.1/2", CONEXÃO ROSQUEADA, INSTALADO EM PRUMADAS - FORNECIMENTO E INSTALAÇÃO. AF_12/2015</v>
          </cell>
          <cell r="C8862" t="str">
            <v>UN</v>
          </cell>
          <cell r="D8862">
            <v>95.89</v>
          </cell>
        </row>
        <row r="8863">
          <cell r="A8863">
            <v>92914</v>
          </cell>
          <cell r="B8863" t="str">
            <v>LUVA DE REDUÇÃO, EM FERRO GALVANIZADO, 3" X 2", CONEXÃO ROSQUEADA, INS TALADO EM PRUMADAS - FORNECIMENTO E INSTALAÇÃO. AF_12/2015</v>
          </cell>
          <cell r="C8863" t="str">
            <v>UN</v>
          </cell>
          <cell r="D8863">
            <v>95.89</v>
          </cell>
        </row>
        <row r="8864">
          <cell r="A8864">
            <v>92915</v>
          </cell>
          <cell r="B8864" t="str">
            <v>ARMAÇÃO DE ESTRUTURAS DE CONCRETO ARMADO, EXCETO VIGAS, PILARES, LAJES E FUNDAÇÕES (DE EDIFÍCIOS DE MÚLTIPLOS PAVIMENTOS, EDIFICAÇÃO TÉRREA OU SOBRADO), UTILIZANDO AÇO CA-60 DE 5.0 MM - MONTAGEM. AF_12/2015</v>
          </cell>
          <cell r="C8864" t="str">
            <v>KG</v>
          </cell>
          <cell r="D8864">
            <v>10.66</v>
          </cell>
        </row>
        <row r="8865">
          <cell r="A8865">
            <v>92916</v>
          </cell>
          <cell r="B8865" t="str">
            <v>ARMAÇÃO DE ESTRUTURAS DE CONCRETO ARMADO, EXCETO VIGAS, PILARES, LAJES E FUNDAÇÕES (DE EDIFÍCIOS DE MÚLTIPLOS PAVIMENTOS, EDIFICAÇÃO TÉRREA OU SOBRADO), UTILIZANDO AÇO CA-50 DE 6.3 MM - MONTAGEM. AF_12/2015</v>
          </cell>
          <cell r="C8865" t="str">
            <v>KG</v>
          </cell>
          <cell r="D8865">
            <v>9.6199999999999992</v>
          </cell>
        </row>
        <row r="8866">
          <cell r="A8866">
            <v>92917</v>
          </cell>
          <cell r="B8866" t="str">
            <v>ARMAÇÃO DE ESTRUTURAS DE CONCRETO ARMADO, EXCETO VIGAS, PILARES, LAJES E FUNDAÇÕES (DE EDIFÍCIOS DE MÚLTIPLOS PAVIMENTOS, EDIFICAÇÃO TÉRREA OU SOBRADO), UTILIZANDO AÇO CA-50 DE 8.0 MM - MONTAGEM. AF_12/2015</v>
          </cell>
          <cell r="C8866" t="str">
            <v>KG</v>
          </cell>
          <cell r="D8866">
            <v>9</v>
          </cell>
        </row>
        <row r="8867">
          <cell r="A8867">
            <v>92918</v>
          </cell>
          <cell r="B8867" t="str">
            <v>LUVA DE REDUÇÃO, EM FERRO GALVANIZADO, 1" X 1/2", CONEXÃO ROSQUEADA, I NSTALADO EM REDE DE ALIMENTAÇÃO PARA HIDRANTE - FORNECIMENTO E INSTALA ÇÃO. AF_12/2015</v>
          </cell>
          <cell r="C8867" t="str">
            <v>UN</v>
          </cell>
          <cell r="D8867">
            <v>24.83</v>
          </cell>
        </row>
        <row r="8868">
          <cell r="A8868">
            <v>92919</v>
          </cell>
          <cell r="B8868" t="str">
            <v>ARMAÇÃO DE ESTRUTURAS DE CONCRETO ARMADO, EXCETO VIGAS, PILARES, LAJES E FUNDAÇÕES (DE EDIFÍCIOS DE MÚLTIPLOS PAVIMENTOS, EDIFICAÇÃO TÉRREA OU SOBRADO), UTILIZANDO AÇO CA-50 DE 10.0 MM - MONTAGEM. AF_12/2015</v>
          </cell>
          <cell r="C8868" t="str">
            <v>KG</v>
          </cell>
          <cell r="D8868">
            <v>7.26</v>
          </cell>
        </row>
        <row r="8869">
          <cell r="A8869">
            <v>92920</v>
          </cell>
          <cell r="B8869" t="str">
            <v>LUVA DE REDUÇÃO, EM FERRO GALVANIZADO, 1" X 3/4", CONEXÃO ROSQUEADA, I NSTALADO EM REDE DE ALIMENTAÇÃO PARA HIDRANTE - FORNECIMENTO E INSTALA ÇÃO. AF_12/2015</v>
          </cell>
          <cell r="C8869" t="str">
            <v>UN</v>
          </cell>
          <cell r="D8869">
            <v>25.01</v>
          </cell>
        </row>
        <row r="8870">
          <cell r="A8870">
            <v>92921</v>
          </cell>
          <cell r="B8870" t="str">
            <v>ARMAÇÃO DE ESTRUTURAS DE CONCRETO ARMADO, EXCETO VIGAS, PILARES, LAJES E FUNDAÇÕES (DE EDIFÍCIOS DE MÚLTIPLOS PAVIMENTOS, EDIFICAÇÃO TÉRREA OU SOBRADO), UTILIZANDO AÇO CA-50 DE 12.5 MM - MONTAGEM. AF_12/2015</v>
          </cell>
          <cell r="C8870" t="str">
            <v>KG</v>
          </cell>
          <cell r="D8870">
            <v>5.91</v>
          </cell>
        </row>
        <row r="8871">
          <cell r="A8871">
            <v>92922</v>
          </cell>
          <cell r="B8871" t="str">
            <v>ARMAÇÃO DE ESTRUTURAS DE CONCRETO ARMADO, EXCETO VIGAS, PILARES, LAJES E FUNDAÇÕES (DE EDIFÍCIOS DE MÚLTIPLOS PAVIMENTOS, EDIFICAÇÃO TÉRREA OU SOBRADO), UTILIZANDO AÇO CA-50 DE 16.0 MM - MONTAGEM. AF_12/2015</v>
          </cell>
          <cell r="C8871" t="str">
            <v>KG</v>
          </cell>
          <cell r="D8871">
            <v>4.49</v>
          </cell>
        </row>
        <row r="8872">
          <cell r="A8872">
            <v>92923</v>
          </cell>
          <cell r="B8872" t="str">
            <v>ARMAÇÃO DE ESTRUTURAS DE CONCRETO ARMADO, EXCETO VIGAS, PILARES, LAJES E FUNDAÇÕES (DE EDIFÍCIOS DE MÚLTIPLOS PAVIMENTOS, EDIFICAÇÃO TÉRREA OU SOBRADO), UTILIZANDO AÇO CA-50 DE 20.0 MM - MONTAGEM. AF_12/2015</v>
          </cell>
          <cell r="C8872" t="str">
            <v>KG</v>
          </cell>
          <cell r="D8872">
            <v>3.98</v>
          </cell>
        </row>
        <row r="8873">
          <cell r="A8873">
            <v>92924</v>
          </cell>
          <cell r="B8873" t="str">
            <v>ARMAÇÃO DE ESTRUTURAS DE CONCRETO ARMADO, EXCETO VIGAS, PILARES, LAJES E FUNDAÇÕES (DE EDIFÍCIOS DE MÚLTIPLOS PAVIMENTOS, EDIFICAÇÃO TÉRREA OU SOBRADO), UTILIZANDO AÇO CA-50 DE 25.0 MM - MONTAGEM. AF_12/2015</v>
          </cell>
          <cell r="C8873" t="str">
            <v>KG</v>
          </cell>
          <cell r="D8873">
            <v>4.21</v>
          </cell>
        </row>
        <row r="8874">
          <cell r="A8874">
            <v>92925</v>
          </cell>
          <cell r="B8874" t="str">
            <v>LUVA DE REDUÇÃO, EM FERRO GALVANIZADO, 1 1/4" X 1", CONEXÃO ROSQUEADA, INSTALADO EM REDE DE ALIMENTAÇÃO PARA HIDRANTE - FORNECIMENTO E INSTA LAÇÃO. AF_12/2015</v>
          </cell>
          <cell r="C8874" t="str">
            <v>UN</v>
          </cell>
          <cell r="D8874">
            <v>30.95</v>
          </cell>
        </row>
        <row r="8875">
          <cell r="A8875">
            <v>92926</v>
          </cell>
          <cell r="B8875" t="str">
            <v>LUVA DE REDUÇÃO, EM FERRO GALVANIZADO, 1 1/4" X 1/2", CONEXÃO ROSQUEAD A, INSTALADO EM REDE DE ALIMENTAÇÃO PARA HIDRANTE - FORNECIMENTO E INS TALAÇÃO. AF_12/2015</v>
          </cell>
          <cell r="C8875" t="str">
            <v>UN</v>
          </cell>
          <cell r="D8875">
            <v>30.94</v>
          </cell>
        </row>
        <row r="8876">
          <cell r="A8876">
            <v>92927</v>
          </cell>
          <cell r="B8876" t="str">
            <v>LUVA DE REDUÇÃO, EM FERRO GALVANIZADO, 1 1/4" X 3/4", CONEXÃO ROSQUEAD A, INSTALADO EM REDE DE ALIMENTAÇÃO PARA HIDRANTE - FORNECIMENTO E INS TALAÇÃO. AF_12/2015</v>
          </cell>
          <cell r="C8876" t="str">
            <v>UN</v>
          </cell>
          <cell r="D8876">
            <v>30.94</v>
          </cell>
        </row>
        <row r="8877">
          <cell r="A8877">
            <v>92928</v>
          </cell>
          <cell r="B8877" t="str">
            <v>LUVA DE REDUÇÃO, EM FERRO GALVANIZADO, 1.1/2" X 1.1/4", CONEXÃO ROSQUE ADA, INSTALADO EM REDE DE ALIMENTAÇÃO PARA HIDRANTE - FORNECIMENTO E I NSTALAÇÃO. AF_12/2015</v>
          </cell>
          <cell r="C8877" t="str">
            <v>UN</v>
          </cell>
          <cell r="D8877">
            <v>35.46</v>
          </cell>
        </row>
        <row r="8878">
          <cell r="A8878">
            <v>92929</v>
          </cell>
          <cell r="B8878" t="str">
            <v>LUVA DE REDUÇÃO, EM FERRO GALVANIZADO, 1.1/2" X 1", CONEXÃO ROSQUEADA, INSTALADO EM REDE DE ALIMENTAÇÃO PARA HIDRANTE - FORNECIMENTO E INSTA LAÇÃO. AF_12/2015</v>
          </cell>
          <cell r="C8878" t="str">
            <v>UN</v>
          </cell>
          <cell r="D8878">
            <v>35.46</v>
          </cell>
        </row>
        <row r="8879">
          <cell r="A8879">
            <v>92930</v>
          </cell>
          <cell r="B8879" t="str">
            <v>LUVA DE REDUÇÃO, EM FERRO GALVANIZADO, 1.1/2" X 3/4", CONEXÃO ROSQUEAD A, INSTALADO EM REDE DE ALIMENTAÇÃO PARA HIDRANTE - FORNECIMENTO E INS TALAÇÃO. AF_12/2015</v>
          </cell>
          <cell r="C8879" t="str">
            <v>UN</v>
          </cell>
          <cell r="D8879">
            <v>35.46</v>
          </cell>
        </row>
        <row r="8880">
          <cell r="A8880">
            <v>92931</v>
          </cell>
          <cell r="B8880" t="str">
            <v>LUVA DE REDUÇÃO, EM FERRO GALVANIZADO, 2" X 1.1/2", CONEXÃO ROSQUEADA, INSTALADO EM REDE DE ALIMENTAÇÃO PARA HIDRANTE - FORNECIMENTO E INSTA LAÇÃO. AF_12/2015</v>
          </cell>
          <cell r="C8880" t="str">
            <v>UN</v>
          </cell>
          <cell r="D8880">
            <v>47.51</v>
          </cell>
        </row>
        <row r="8881">
          <cell r="A8881">
            <v>92932</v>
          </cell>
          <cell r="B8881" t="str">
            <v>LUVA DE REDUÇÃO, EM FERRO GALVANIZADO, 2" X 1.1/4", CONEXÃO ROSQUEADA, INSTALADO EM REDE DE ALIMENTAÇÃO PARA HIDRANTE - FORNECIMENTO E INSTA LAÇÃO. AF_12/2015</v>
          </cell>
          <cell r="C8881" t="str">
            <v>UN</v>
          </cell>
          <cell r="D8881">
            <v>47.51</v>
          </cell>
        </row>
        <row r="8882">
          <cell r="A8882">
            <v>92933</v>
          </cell>
          <cell r="B8882" t="str">
            <v>LUVA DE REDUÇÃO, EM FERRO GALVANIZADO, 2" X 1", CONEXÃO ROSQUEADA, INS TALADO EM REDE DE ALIMENTAÇÃO PARA HIDRANTE - FORNECIMENTO E INSTALAÇÃ O. AF_12/2015</v>
          </cell>
          <cell r="C8882" t="str">
            <v>UN</v>
          </cell>
          <cell r="D8882">
            <v>47.51</v>
          </cell>
        </row>
        <row r="8883">
          <cell r="A8883">
            <v>92934</v>
          </cell>
          <cell r="B8883" t="str">
            <v>LUVA DE REDUÇÃO, EM FERRO GALVANIZADO, 2.1/2" X 1.1/2", CONEXÃO ROSQUE ADA, INSTALADO EM REDE DE ALIMENTAÇÃO PARA HIDRANTE - FORNECIMENTO E I NSTALAÇÃO. AF_12/2015</v>
          </cell>
          <cell r="C8883" t="str">
            <v>UN</v>
          </cell>
          <cell r="D8883">
            <v>70.63</v>
          </cell>
        </row>
        <row r="8884">
          <cell r="A8884">
            <v>92935</v>
          </cell>
          <cell r="B8884" t="str">
            <v>LUVA DE REDUÇÃO, EM FERRO GALVANIZADO, 2.1/2" X 2", CONEXÃO ROSQUEADA, INSTALADO EM REDE DE ALIMENTAÇÃO PARA HIDRANTE - FORNECIMENTO E INSTA LAÇÃO. AF_12/2015</v>
          </cell>
          <cell r="C8884" t="str">
            <v>UN</v>
          </cell>
          <cell r="D8884">
            <v>70.63</v>
          </cell>
        </row>
        <row r="8885">
          <cell r="A8885">
            <v>92936</v>
          </cell>
          <cell r="B8885" t="str">
            <v>LUVA DE REDUÇÃO, EM FERRO GALVANIZADO, 3" X 2.1/2", CONEXÃO ROSQUEADA, INSTALADO EM REDE DE ALIMENTAÇÃO PARA HIDRANTE - FORNECIMENTO E INSTA LAÇÃO. AF_12/2015</v>
          </cell>
          <cell r="C8885" t="str">
            <v>UN</v>
          </cell>
          <cell r="D8885">
            <v>98.11</v>
          </cell>
        </row>
        <row r="8886">
          <cell r="A8886">
            <v>92937</v>
          </cell>
          <cell r="B8886" t="str">
            <v>LUVA DE REDUÇÃO, EM FERRO GALVANIZADO, 3" X 2", CONEXÃO ROSQUEADA, INS TALADO EM REDE DE ALIMENTAÇÃO PARA HIDRANTE - FORNECIMENTO E INSTALAÇÃ O. AF_12/2015</v>
          </cell>
          <cell r="C8886" t="str">
            <v>UN</v>
          </cell>
          <cell r="D8886">
            <v>98.11</v>
          </cell>
        </row>
        <row r="8887">
          <cell r="A8887">
            <v>92938</v>
          </cell>
          <cell r="B8887" t="str">
            <v>LUVA DE REDUÇÃO, EM FERRO GALVANIZADO, 1" X 1/2", CONEXÃO ROSQUEADA, I NSTALADO EM REDE DE ALIMENTAÇÃO PARA SPRINKLER - FORNECIMENTO E INSTAL AÇÃO. AF_12/2015</v>
          </cell>
          <cell r="C8887" t="str">
            <v>UN</v>
          </cell>
          <cell r="D8887">
            <v>18.82</v>
          </cell>
        </row>
        <row r="8888">
          <cell r="A8888">
            <v>92939</v>
          </cell>
          <cell r="B8888" t="str">
            <v>LUVA DE REDUÇÃO, EM FERRO GALVANIZADO, 1" X 3/4", CONEXÃO ROSQUEADA, I NSTALADO EM REDE DE ALIMENTAÇÃO PARA SPRINKLER - FORNECIMENTO E INSTAL AÇÃO. AF_12/2015</v>
          </cell>
          <cell r="C8888" t="str">
            <v>UN</v>
          </cell>
          <cell r="D8888">
            <v>19</v>
          </cell>
        </row>
        <row r="8889">
          <cell r="A8889">
            <v>92940</v>
          </cell>
          <cell r="B8889" t="str">
            <v>LUVA DE REDUÇÃO, EM FERRO GALVANIZADO, 1.1/4" X 1", CONEXÃO ROSQUEADA, INSTALADO EM REDE DE ALIMENTAÇÃO PARA SPRINKLER - FORNECIMENTO E INST ALAÇÃO. AF_12/2015</v>
          </cell>
          <cell r="C8889" t="str">
            <v>UN</v>
          </cell>
          <cell r="D8889">
            <v>24.12</v>
          </cell>
        </row>
        <row r="8890">
          <cell r="A8890">
            <v>92941</v>
          </cell>
          <cell r="B8890" t="str">
            <v>LUVA DE REDUÇÃO, EM FERRO GALVANIZADO, 1.1/4" X 1/2", CONEXÃO ROSQUEAD A, INSTALADO EM REDE DE ALIMENTAÇÃO PARA SPRINKLER - FORNECIMENTO E IN STALAÇÃO. AF_12/2015</v>
          </cell>
          <cell r="C8890" t="str">
            <v>UN</v>
          </cell>
          <cell r="D8890">
            <v>24.11</v>
          </cell>
        </row>
        <row r="8891">
          <cell r="A8891">
            <v>92942</v>
          </cell>
          <cell r="B8891" t="str">
            <v>LUVA DE REDUÇÃO, EM FERRO GALVANIZADO, 1.1/4" X 3/4", CONEXÃO ROSQUEAD A, INSTALADO EM REDE DE ALIMENTAÇÃO PARA SPRINKLER - FORNECIMENTO E IN STALAÇÃO. AF_12/2015</v>
          </cell>
          <cell r="C8891" t="str">
            <v>UN</v>
          </cell>
          <cell r="D8891">
            <v>24.11</v>
          </cell>
        </row>
        <row r="8892">
          <cell r="A8892">
            <v>92943</v>
          </cell>
          <cell r="B8892" t="str">
            <v>LUVA DE REDUÇÃO, EM FERRO GALVANIZADO, 1.1/2" X 1.1/4", CONEXÃO ROSQUE ADA, INSTALADO EM REDE DE ALIMENTAÇÃO PARA SPRINKLER - FORNECIMENTO E INSTALAÇÃO. AF_12/2015</v>
          </cell>
          <cell r="C8892" t="str">
            <v>UN</v>
          </cell>
          <cell r="D8892">
            <v>27.67</v>
          </cell>
        </row>
        <row r="8893">
          <cell r="A8893">
            <v>92944</v>
          </cell>
          <cell r="B8893" t="str">
            <v>LUVA DE REDUÇÃO, EM FERRO GALVANIZADO, 1.1/2" X 1", CONEXÃO ROSQUEADA, INSTALADO EM REDE DE ALIMENTAÇÃO PARA SPRINKLER - FORNECIMENTO E INST ALAÇÃO. AF_12/2015</v>
          </cell>
          <cell r="C8893" t="str">
            <v>UN</v>
          </cell>
          <cell r="D8893">
            <v>27.67</v>
          </cell>
        </row>
        <row r="8894">
          <cell r="A8894">
            <v>92945</v>
          </cell>
          <cell r="B8894" t="str">
            <v>LUVA DE REDUÇÃO, EM FERRO GALVANIZADO, 1.1/2" X 3/4", CONEXÃO ROSQUEAD A, INSTALADO EM REDE DE ALIMENTAÇÃO PARA SPRINKLER - FORNECIMENTO E IN STALAÇÃO. AF_12/2015</v>
          </cell>
          <cell r="C8894" t="str">
            <v>UN</v>
          </cell>
          <cell r="D8894">
            <v>27.67</v>
          </cell>
        </row>
        <row r="8895">
          <cell r="A8895">
            <v>92946</v>
          </cell>
          <cell r="B8895" t="str">
            <v>LUVA DE REDUÇÃO, EM FERRO GALVANIZADO, 2" X 1.1/2", CONEXÃO ROSQUEADA, INSTALADO EM REDE DE ALIMENTAÇÃO PARA SPRINKLER - FORNECIMENTO E INST ALAÇÃO. AF_12/2015</v>
          </cell>
          <cell r="C8895" t="str">
            <v>UN</v>
          </cell>
          <cell r="D8895">
            <v>38.549999999999997</v>
          </cell>
        </row>
        <row r="8896">
          <cell r="A8896">
            <v>92947</v>
          </cell>
          <cell r="B8896" t="str">
            <v>LUVA DE REDUÇÃO, EM FERRO GALVANIZADO, 2" X 1.1/4", CONEXÃO ROSQUEADA, INSTALADO EM REDE DE ALIMENTAÇÃO PARA SPRINKLER - FORNECIMENTO E INST ALAÇÃO. AF_12/2015</v>
          </cell>
          <cell r="C8896" t="str">
            <v>UN</v>
          </cell>
          <cell r="D8896">
            <v>38.549999999999997</v>
          </cell>
        </row>
        <row r="8897">
          <cell r="A8897">
            <v>92948</v>
          </cell>
          <cell r="B8897" t="str">
            <v>LUVA DE REDUÇÃO, EM FERRO GALVANIZADO, 2" X 1", CONEXÃO ROSQUEADA, INS TALADO EM REDE DE ALIMENTAÇÃO PARA SPRINKLER - FORNECIMENTO E INSTALAÇ ÃO. AF_12/2015</v>
          </cell>
          <cell r="C8897" t="str">
            <v>UN</v>
          </cell>
          <cell r="D8897">
            <v>38.549999999999997</v>
          </cell>
        </row>
        <row r="8898">
          <cell r="A8898">
            <v>92949</v>
          </cell>
          <cell r="B8898" t="str">
            <v>LUVA DE REDUÇÃO, EM FERRO GALVANIZADO, 2 1/2" X 1.1/2", CONEXÃO ROSQUE ADA, INSTALADO EM REDE DE ALIMENTAÇÃO PARA SPRINKLER - FORNECIMENTO E INSTALAÇÃO. AF_12/2015</v>
          </cell>
          <cell r="C8898" t="str">
            <v>UN</v>
          </cell>
          <cell r="D8898">
            <v>59.88</v>
          </cell>
        </row>
        <row r="8899">
          <cell r="A8899">
            <v>92950</v>
          </cell>
          <cell r="B8899" t="str">
            <v>LUVA DE REDUÇÃO, EM FERRO GALVANIZADO, 2 1/2" X 2", CONEXÃO ROSQUEADA, INSTALADO EM REDE DE ALIMENTAÇÃO PARA SPRINKLER - FORNECIMENTO E INST ALAÇÃO. AF_12/2015</v>
          </cell>
          <cell r="C8899" t="str">
            <v>UN</v>
          </cell>
          <cell r="D8899">
            <v>59.88</v>
          </cell>
        </row>
        <row r="8900">
          <cell r="A8900">
            <v>92951</v>
          </cell>
          <cell r="B8900" t="str">
            <v>LUVA DE REDUÇÃO, EM FERRO GALVANIZADO, 3" X 2.1/2", CONEXÃO ROSQUEADA, INSTALADO EM REDE DE ALIMENTAÇÃO PARA SPRINKLER - FORNECIMENTO E INST ALAÇÃO. AF_12/2015</v>
          </cell>
          <cell r="C8900" t="str">
            <v>UN</v>
          </cell>
          <cell r="D8900">
            <v>85.62</v>
          </cell>
        </row>
        <row r="8901">
          <cell r="A8901">
            <v>92952</v>
          </cell>
          <cell r="B8901" t="str">
            <v>LUVA DE REDUÇÃO, EM FERRO GALVANIZADO, 3" X 2", CONEXÃO ROSQUEADA, INS TALADO EM REDE DE ALIMENTAÇÃO PARA SPRINKLER - FORNECIMENTO E INSTALAÇ ÃO. AF_12/2015</v>
          </cell>
          <cell r="C8901" t="str">
            <v>UN</v>
          </cell>
          <cell r="D8901">
            <v>85.62</v>
          </cell>
        </row>
        <row r="8902">
          <cell r="A8902">
            <v>92953</v>
          </cell>
          <cell r="B8902" t="str">
            <v>LUVA DE REDUÇÃO, EM FERRO GALVANIZADO, 3/4" X 1/2", CONEXÃO ROSQUEADA, INSTALADO EM RAMAIS E SUB-RAMAIS DE GÁS - FORNECIMENTO E INSTALAÇÃO. AF_12/2015</v>
          </cell>
          <cell r="C8902" t="str">
            <v>UN</v>
          </cell>
          <cell r="D8902">
            <v>16.16</v>
          </cell>
        </row>
        <row r="8903">
          <cell r="A8903">
            <v>92956</v>
          </cell>
          <cell r="B8903" t="str">
            <v>MÁQUINA EXTRUSORA DE CONCRETO PARA GUIAS E SARJETAS, MOTOR A DIESEL, P OTÊNCIA 14 CV - DEPRECIAÇÃO. AF_12/2015</v>
          </cell>
          <cell r="C8903" t="str">
            <v>H</v>
          </cell>
          <cell r="D8903">
            <v>2.15</v>
          </cell>
        </row>
        <row r="8904">
          <cell r="A8904">
            <v>92957</v>
          </cell>
          <cell r="B8904" t="str">
            <v>MÁQUINA EXTRUSORA DE CONCRETO PARA GUIAS E SARJETAS, MOTOR A DIESEL, P OTÊNCIA 14 CV - JUROS. AF_12/2015</v>
          </cell>
          <cell r="C8904" t="str">
            <v>H</v>
          </cell>
          <cell r="D8904">
            <v>0.64</v>
          </cell>
        </row>
        <row r="8905">
          <cell r="A8905">
            <v>92958</v>
          </cell>
          <cell r="B8905" t="str">
            <v>MÁQUINA EXTRUSORA DE CONCRETO PARA GUIAS E SARJETAS, MOTOR A DIESEL, P OTÊNCIA 14 CV - MANUTENÇÃO. AF_12/2015</v>
          </cell>
          <cell r="C8905" t="str">
            <v>H</v>
          </cell>
          <cell r="D8905">
            <v>2.09</v>
          </cell>
        </row>
        <row r="8906">
          <cell r="A8906">
            <v>92959</v>
          </cell>
          <cell r="B8906" t="str">
            <v>MÁQUINA EXTRUSORA DE CONCRETO PARA GUIAS E SARJETAS, MOTOR A DIESEL, P OTÊNCIA 14 CV - MATERIAIS NA OPERAÇÃO. AF_12/2015</v>
          </cell>
          <cell r="C8906" t="str">
            <v>H</v>
          </cell>
          <cell r="D8906">
            <v>7.04</v>
          </cell>
        </row>
        <row r="8907">
          <cell r="A8907">
            <v>92960</v>
          </cell>
          <cell r="B8907" t="str">
            <v>MÁQUINA EXTRUSORA DE CONCRETO PARA GUIAS E SARJETAS, MOTOR A DIESEL, P OTÊNCIA 14 CV - CHP DIURNO. AF_12/2015</v>
          </cell>
          <cell r="C8907" t="str">
            <v>CHP</v>
          </cell>
          <cell r="D8907">
            <v>11.94</v>
          </cell>
        </row>
        <row r="8908">
          <cell r="A8908">
            <v>92961</v>
          </cell>
          <cell r="B8908" t="str">
            <v>MÁQUINA EXTRUSORA DE CONCRETO PARA GUIAS E SARJETAS, MOTOR A DIESEL, P OTÊNCIA 14 CV - CHI DIURNO. AF_12/2015</v>
          </cell>
          <cell r="C8908" t="str">
            <v>CHI</v>
          </cell>
          <cell r="D8908">
            <v>2.8</v>
          </cell>
        </row>
        <row r="8909">
          <cell r="A8909">
            <v>92963</v>
          </cell>
          <cell r="B8909" t="str">
            <v>MARTELO PERFURADOR PNEUMÁTICO MANUAL, HASTE 25 X 75 MM, 21 KG - DEPREC IAÇÃO. AF_12/2015</v>
          </cell>
          <cell r="C8909" t="str">
            <v>H</v>
          </cell>
          <cell r="D8909">
            <v>1.38</v>
          </cell>
        </row>
        <row r="8910">
          <cell r="A8910">
            <v>92964</v>
          </cell>
          <cell r="B8910" t="str">
            <v>MARTELO PERFURADOR PNEUMÁTICO MANUAL, HASTE 25 X 75 MM, 21 KG - JUROS. AF_12/2015</v>
          </cell>
          <cell r="C8910" t="str">
            <v>H</v>
          </cell>
          <cell r="D8910">
            <v>0.39</v>
          </cell>
        </row>
        <row r="8911">
          <cell r="A8911">
            <v>92965</v>
          </cell>
          <cell r="B8911" t="str">
            <v>MARTELO PERFURADOR PNEUMÁTICO MANUAL, HASTE 25 X 75 MM, 21 KG - MANUTE NÇÃO. AF_12/2015</v>
          </cell>
          <cell r="C8911" t="str">
            <v>H</v>
          </cell>
          <cell r="D8911">
            <v>0.91</v>
          </cell>
        </row>
        <row r="8912">
          <cell r="A8912">
            <v>92966</v>
          </cell>
          <cell r="B8912" t="str">
            <v>MARTELO PERFURADOR PNEUMÁTICO MANUAL, HASTE 25 X 75 MM, 21 KG - CHP DI URNO. AF_12/2015</v>
          </cell>
          <cell r="C8912" t="str">
            <v>CHP</v>
          </cell>
          <cell r="D8912">
            <v>13.03</v>
          </cell>
        </row>
        <row r="8913">
          <cell r="A8913">
            <v>92967</v>
          </cell>
          <cell r="B8913" t="str">
            <v>MARTELO PERFURADOR PNEUMÁTICO MANUAL, HASTE 25 X 75 MM, 21 KG - CHI DI URNO. AF_12/2015</v>
          </cell>
          <cell r="C8913" t="str">
            <v>CHI</v>
          </cell>
          <cell r="D8913">
            <v>12.11</v>
          </cell>
        </row>
        <row r="8914">
          <cell r="A8914">
            <v>92970</v>
          </cell>
          <cell r="B8914" t="str">
            <v>DEMOLIÇÃO DE PAVIMENTAÇÃO ASFÁLTICA COM UTILIZAÇÃO DE MARTELO PERFURAD OR, ESPESSURA ATÉ 15 CM, EXCLUSIVE CARGA E TRANSPORTE</v>
          </cell>
          <cell r="C8914" t="str">
            <v>M2</v>
          </cell>
          <cell r="D8914">
            <v>10.43</v>
          </cell>
        </row>
        <row r="8915">
          <cell r="A8915">
            <v>92979</v>
          </cell>
          <cell r="B8915" t="str">
            <v>CABO DE COBRE FLEXÍVEL ISOLADO, 10 MM², ANTI-CHAMA 450/750 V, PARA DIS TRIBUIÇÃO - FORNECIMENTO E INSTALAÇÃO. AF_12/2015</v>
          </cell>
          <cell r="C8915" t="str">
            <v>M</v>
          </cell>
          <cell r="D8915">
            <v>5.22</v>
          </cell>
        </row>
        <row r="8916">
          <cell r="A8916">
            <v>92980</v>
          </cell>
          <cell r="B8916" t="str">
            <v>CABO DE COBRE FLEXÍVEL ISOLADO, 10 MM², ANTI-CHAMA 0,6/1,0 KV, PARA DI STRIBUIÇÃO - FORNECIMENTO E INSTALAÇÃO. AF_12/2015</v>
          </cell>
          <cell r="C8916" t="str">
            <v>M</v>
          </cell>
          <cell r="D8916">
            <v>5.36</v>
          </cell>
        </row>
        <row r="8917">
          <cell r="A8917">
            <v>92981</v>
          </cell>
          <cell r="B8917" t="str">
            <v>CABO DE COBRE FLEXÍVEL ISOLADO, 16 MM², ANTI-CHAMA 450/750 V, PARA DIS TRIBUIÇÃO - FORNECIMENTO E INSTALAÇÃO. AF_12/2015</v>
          </cell>
          <cell r="C8917" t="str">
            <v>M</v>
          </cell>
          <cell r="D8917">
            <v>10.78</v>
          </cell>
        </row>
        <row r="8918">
          <cell r="A8918">
            <v>92982</v>
          </cell>
          <cell r="B8918" t="str">
            <v>CABO DE COBRE FLEXÍVEL ISOLADO, 16 MM², ANTI-CHAMA 0,6/1,0 KV, PARA DI STRIBUIÇÃO - FORNECIMENTO E INSTALAÇÃO. AF_12/2015</v>
          </cell>
          <cell r="C8918" t="str">
            <v>M</v>
          </cell>
          <cell r="D8918">
            <v>8.17</v>
          </cell>
        </row>
        <row r="8919">
          <cell r="A8919">
            <v>92983</v>
          </cell>
          <cell r="B8919" t="str">
            <v>CABO DE COBRE FLEXÍVEL ISOLADO, 25 MM², ANTI-CHAMA 450/750 V, PARA DIS TRIBUIÇÃO - FORNECIMENTO E INSTALAÇÃO. AF_12/2015</v>
          </cell>
          <cell r="C8919" t="str">
            <v>M</v>
          </cell>
          <cell r="D8919">
            <v>13.62</v>
          </cell>
        </row>
        <row r="8920">
          <cell r="A8920">
            <v>92984</v>
          </cell>
          <cell r="B8920" t="str">
            <v>CABO DE COBRE FLEXÍVEL ISOLADO, 25 MM², ANTI-CHAMA 0,6/1,0 KV, PARA DI STRIBUIÇÃO - FORNECIMENTO E INSTALAÇÃO. AF_12/2015</v>
          </cell>
          <cell r="C8920" t="str">
            <v>M</v>
          </cell>
          <cell r="D8920">
            <v>13.66</v>
          </cell>
        </row>
        <row r="8921">
          <cell r="A8921">
            <v>92985</v>
          </cell>
          <cell r="B8921" t="str">
            <v>CABO DE COBRE FLEXÍVEL ISOLADO, 35 MM², ANTI-CHAMA 450/750 V, PARA DIS TRIBUIÇÃO - FORNECIMENTO E INSTALAÇÃO. AF_12/2015</v>
          </cell>
          <cell r="C8921" t="str">
            <v>M</v>
          </cell>
          <cell r="D8921">
            <v>18.04</v>
          </cell>
        </row>
        <row r="8922">
          <cell r="A8922">
            <v>92986</v>
          </cell>
          <cell r="B8922" t="str">
            <v>CABO DE COBRE FLEXÍVEL ISOLADO, 35 MM², ANTI-CHAMA 0,6/1,0 KV, PARA DI STRIBUIÇÃO - FORNECIMENTO E INSTALAÇÃO. AF_12/2015</v>
          </cell>
          <cell r="C8922" t="str">
            <v>M</v>
          </cell>
          <cell r="D8922">
            <v>18.329999999999998</v>
          </cell>
        </row>
        <row r="8923">
          <cell r="A8923">
            <v>92987</v>
          </cell>
          <cell r="B8923" t="str">
            <v>CABO DE COBRE FLEXÍVEL ISOLADO, 50 MM², ANTI-CHAMA 450/750 V, PARA DIS TRIBUIÇÃO - FORNECIMENTO E INSTALAÇÃO. AF_12/2015</v>
          </cell>
          <cell r="C8923" t="str">
            <v>M</v>
          </cell>
          <cell r="D8923">
            <v>25.05</v>
          </cell>
        </row>
        <row r="8924">
          <cell r="A8924">
            <v>92988</v>
          </cell>
          <cell r="B8924" t="str">
            <v>CABO DE COBRE FLEXÍVEL ISOLADO, 50 MM², ANTI-CHAMA 0,6/1,0 KV, PARA DI STRIBUIÇÃO - FORNECIMENTO E INSTALAÇÃO. AF_12/2015</v>
          </cell>
          <cell r="C8924" t="str">
            <v>M</v>
          </cell>
          <cell r="D8924">
            <v>25.57</v>
          </cell>
        </row>
        <row r="8925">
          <cell r="A8925">
            <v>92989</v>
          </cell>
          <cell r="B8925" t="str">
            <v>CABO DE COBRE FLEXÍVEL ISOLADO, 70 MM², ANTI-CHAMA 450/750 V, PARA DIS TRIBUIÇÃO - FORNECIMENTO E INSTALAÇÃO. AF_12/2015</v>
          </cell>
          <cell r="C8925" t="str">
            <v>M</v>
          </cell>
          <cell r="D8925">
            <v>34.1</v>
          </cell>
        </row>
        <row r="8926">
          <cell r="A8926">
            <v>92990</v>
          </cell>
          <cell r="B8926" t="str">
            <v>CABO DE COBRE FLEXÍVEL ISOLADO, 70 MM², ANTI-CHAMA 0,6/1,0 KV, PARA DI STRIBUIÇÃO - FORNECIMENTO E INSTALAÇÃO. AF_12/2015</v>
          </cell>
          <cell r="C8926" t="str">
            <v>M</v>
          </cell>
          <cell r="D8926">
            <v>34.909999999999997</v>
          </cell>
        </row>
        <row r="8927">
          <cell r="A8927">
            <v>92991</v>
          </cell>
          <cell r="B8927" t="str">
            <v>CABO DE COBRE FLEXÍVEL ISOLADO, 95 MM², ANTI-CHAMA 450/750 V, PARA DIS TRIBUIÇÃO - FORNECIMENTO E INSTALAÇÃO. AF_12/2015</v>
          </cell>
          <cell r="C8927" t="str">
            <v>M</v>
          </cell>
          <cell r="D8927">
            <v>45.73</v>
          </cell>
        </row>
        <row r="8928">
          <cell r="A8928">
            <v>92992</v>
          </cell>
          <cell r="B8928" t="str">
            <v>CABO DE COBRE FLEXÍVEL ISOLADO, 95 MM², ANTI-CHAMA 0,6/1,0 KV, PARA DI STRIBUIÇÃO - FORNECIMENTO E INSTALAÇÃO. AF_12/2015</v>
          </cell>
          <cell r="C8928" t="str">
            <v>M</v>
          </cell>
          <cell r="D8928">
            <v>46</v>
          </cell>
        </row>
        <row r="8929">
          <cell r="A8929">
            <v>92993</v>
          </cell>
          <cell r="B8929" t="str">
            <v>CABO DE COBRE FLEXÍVEL ISOLADO, 120 MM², ANTI-CHAMA 450/750 V, PARA DI STRIBUIÇÃO - FORNECIMENTO E INSTALAÇÃO. AF_12/2015</v>
          </cell>
          <cell r="C8929" t="str">
            <v>M</v>
          </cell>
          <cell r="D8929">
            <v>57.8</v>
          </cell>
        </row>
        <row r="8930">
          <cell r="A8930">
            <v>92994</v>
          </cell>
          <cell r="B8930" t="str">
            <v>CABO DE COBRE FLEXÍVEL ISOLADO, 120 MM², ANTI-CHAMA 0,6/1,0 KV, PARA D ISTRIBUIÇÃO - FORNECIMENTO E INSTALAÇÃO. AF_12/2015</v>
          </cell>
          <cell r="C8930" t="str">
            <v>M</v>
          </cell>
          <cell r="D8930">
            <v>59.4</v>
          </cell>
        </row>
        <row r="8931">
          <cell r="A8931">
            <v>92995</v>
          </cell>
          <cell r="B8931" t="str">
            <v>CABO DE COBRE FLEXÍVEL ISOLADO, 150 MM², ANTI-CHAMA 450/750 V, PARA DI STRIBUIÇÃO - FORNECIMENTO E INSTALAÇÃO. AF_12/2015</v>
          </cell>
          <cell r="C8931" t="str">
            <v>M</v>
          </cell>
          <cell r="D8931">
            <v>71.78</v>
          </cell>
        </row>
        <row r="8932">
          <cell r="A8932">
            <v>92996</v>
          </cell>
          <cell r="B8932" t="str">
            <v>CABO DE COBRE FLEXÍVEL ISOLADO, 150 MM², ANTI-CHAMA 0,6/1,0 KV, PARA D ISTRIBUIÇÃO - FORNECIMENTO E INSTALAÇÃO. AF_12/2015</v>
          </cell>
          <cell r="C8932" t="str">
            <v>M</v>
          </cell>
          <cell r="D8932">
            <v>73.290000000000006</v>
          </cell>
        </row>
        <row r="8933">
          <cell r="A8933">
            <v>92997</v>
          </cell>
          <cell r="B8933" t="str">
            <v>CABO DE COBRE FLEXÍVEL ISOLADO, 185 MM², ANTI-CHAMA 450/750 V, PARA DI STRIBUIÇÃO - FORNECIMENTO E INSTALAÇÃO. AF_12/2015</v>
          </cell>
          <cell r="C8933" t="str">
            <v>M</v>
          </cell>
          <cell r="D8933">
            <v>87.84</v>
          </cell>
        </row>
        <row r="8934">
          <cell r="A8934">
            <v>92998</v>
          </cell>
          <cell r="B8934" t="str">
            <v>CABO DE COBRE FLEXÍVEL ISOLADO, 185 MM², ANTI-CHAMA 0,6/1,0 KV, PARA D ISTRIBUIÇÃO - FORNECIMENTO E INSTALAÇÃO. AF_12/2015</v>
          </cell>
          <cell r="C8934" t="str">
            <v>M</v>
          </cell>
          <cell r="D8934">
            <v>89.59</v>
          </cell>
        </row>
        <row r="8935">
          <cell r="A8935">
            <v>92999</v>
          </cell>
          <cell r="B8935" t="str">
            <v>CABO DE COBRE FLEXÍVEL ISOLADO, 240 MM², ANTI-CHAMA 450/750 V, PARA DI STRIBUIÇÃO - FORNECIMENTO E INSTALAÇÃO. AF_12/2015</v>
          </cell>
          <cell r="C8935" t="str">
            <v>M</v>
          </cell>
          <cell r="D8935">
            <v>115.51</v>
          </cell>
        </row>
        <row r="8936">
          <cell r="A8936">
            <v>93000</v>
          </cell>
          <cell r="B8936" t="str">
            <v>CABO DE COBRE FLEXÍVEL ISOLADO, 240 MM², ANTI-CHAMA 0,6/1,0 KV, PARA D ISTRIBUIÇÃO - FORNECIMENTO E INSTALAÇÃO. AF_12/2015</v>
          </cell>
          <cell r="C8936" t="str">
            <v>M</v>
          </cell>
          <cell r="D8936">
            <v>117.45</v>
          </cell>
        </row>
        <row r="8937">
          <cell r="A8937">
            <v>93001</v>
          </cell>
          <cell r="B8937" t="str">
            <v>CABO DE COBRE FLEXÍVEL ISOLADO, 300 MM², ANTI-CHAMA 450/750 V, PARA DI STRIBUIÇÃO - FORNECIMENTO E INSTALAÇÃO. AF_12/2015</v>
          </cell>
          <cell r="C8937" t="str">
            <v>M</v>
          </cell>
          <cell r="D8937">
            <v>142.5</v>
          </cell>
        </row>
        <row r="8938">
          <cell r="A8938">
            <v>93002</v>
          </cell>
          <cell r="B8938" t="str">
            <v>CABO DE COBRE FLEXÍVEL ISOLADO, 300 MM², ANTI-CHAMA 0,6/1,0 KV, PARA D ISTRIBUIÇÃO - FORNECIMENTO E INSTALAÇÃO. AF_12/2015</v>
          </cell>
          <cell r="C8938" t="str">
            <v>M</v>
          </cell>
          <cell r="D8938">
            <v>146.38999999999999</v>
          </cell>
        </row>
        <row r="8939">
          <cell r="A8939">
            <v>93008</v>
          </cell>
          <cell r="B8939" t="str">
            <v>ELETRODUTO RÍGIDO ROSCÁVEL, PVC, DN 50 MM (1 1/2") - FORNECIMENTO E IN STALAÇÃO. AF_12/2015</v>
          </cell>
          <cell r="C8939" t="str">
            <v>M</v>
          </cell>
          <cell r="D8939">
            <v>8.7799999999999994</v>
          </cell>
        </row>
        <row r="8940">
          <cell r="A8940">
            <v>93009</v>
          </cell>
          <cell r="B8940" t="str">
            <v>ELETRODUTO RÍGIDO ROSCÁVEL, PVC, DN 60 MM (2") - FORNECIMENTO E INSTAL AÇÃO. AF_12/2015</v>
          </cell>
          <cell r="C8940" t="str">
            <v>M</v>
          </cell>
          <cell r="D8940">
            <v>12.63</v>
          </cell>
        </row>
        <row r="8941">
          <cell r="A8941">
            <v>93010</v>
          </cell>
          <cell r="B8941" t="str">
            <v>ELETRODUTO RÍGIDO ROSCÁVEL, PVC, DN 75 MM (2 1/2") - FORNECIMENTO E IN STALAÇÃO. AF_12/2015</v>
          </cell>
          <cell r="C8941" t="str">
            <v>M</v>
          </cell>
          <cell r="D8941">
            <v>17.350000000000001</v>
          </cell>
        </row>
        <row r="8942">
          <cell r="A8942">
            <v>93011</v>
          </cell>
          <cell r="B8942" t="str">
            <v>ELETRODUTO RÍGIDO ROSCÁVEL, PVC, DN 85 MM (3") - FORNECIMENTO E INSTAL AÇÃO. AF_12/2015</v>
          </cell>
          <cell r="C8942" t="str">
            <v>M</v>
          </cell>
          <cell r="D8942">
            <v>21.06</v>
          </cell>
        </row>
        <row r="8943">
          <cell r="A8943">
            <v>93012</v>
          </cell>
          <cell r="B8943" t="str">
            <v>ELETRODUTO RÍGIDO ROSCÁVEL, PVC, DN 110 MM (4") - FORNECIMENTO E INSTA LAÇÃO. AF_12/2015</v>
          </cell>
          <cell r="C8943" t="str">
            <v>M</v>
          </cell>
          <cell r="D8943">
            <v>31.39</v>
          </cell>
        </row>
        <row r="8944">
          <cell r="A8944">
            <v>93013</v>
          </cell>
          <cell r="B8944" t="str">
            <v>LUVA PARA ELETRODUTO, PVC, ROSCÁVEL, DN 50 MM (1 1/2") - FORNECIMENTO E INSTALAÇÃO. AF_12/2015</v>
          </cell>
          <cell r="C8944" t="str">
            <v>UN</v>
          </cell>
          <cell r="D8944">
            <v>9.34</v>
          </cell>
        </row>
        <row r="8945">
          <cell r="A8945">
            <v>93014</v>
          </cell>
          <cell r="B8945" t="str">
            <v>LUVA PARA ELETRODUTO, PVC, ROSCÁVEL, DN 60 MM (2") - FORNECIMENTO E IN STALAÇÃO. AF_12/2015</v>
          </cell>
          <cell r="C8945" t="str">
            <v>UN</v>
          </cell>
          <cell r="D8945">
            <v>11.42</v>
          </cell>
        </row>
        <row r="8946">
          <cell r="A8946">
            <v>93015</v>
          </cell>
          <cell r="B8946" t="str">
            <v>LUVA PARA ELETRODUTO, PVC, ROSCÁVEL, DN 75 MM (2 1/2") - FORNECIMENTO E INSTALAÇÃO. AF_12/2015</v>
          </cell>
          <cell r="C8946" t="str">
            <v>UN</v>
          </cell>
          <cell r="D8946">
            <v>16.97</v>
          </cell>
        </row>
        <row r="8947">
          <cell r="A8947">
            <v>93016</v>
          </cell>
          <cell r="B8947" t="str">
            <v>LUVA PARA ELETRODUTO, PVC, ROSCÁVEL, DN 85 MM (3") - FORNECIMENTO E IN STALAÇÃO. AF_12/2015</v>
          </cell>
          <cell r="C8947" t="str">
            <v>UN</v>
          </cell>
          <cell r="D8947">
            <v>20.51</v>
          </cell>
        </row>
        <row r="8948">
          <cell r="A8948">
            <v>93017</v>
          </cell>
          <cell r="B8948" t="str">
            <v>LUVA PARA ELETRODUTO, PVC, ROSCÁVEL, DN 110 MM (4") - FORNECIMENTO E I NSTALAÇÃO. AF_12/2015</v>
          </cell>
          <cell r="C8948" t="str">
            <v>UN</v>
          </cell>
          <cell r="D8948">
            <v>30.5</v>
          </cell>
        </row>
        <row r="8949">
          <cell r="A8949">
            <v>93018</v>
          </cell>
          <cell r="B8949" t="str">
            <v>CURVA 90 GRAUS PARA ELETRODUTO, PVC, ROSCÁVEL, DN 50 MM (1 1/2") - FOR NECIMENTO E INSTALAÇÃO. AF_12/2015</v>
          </cell>
          <cell r="C8949" t="str">
            <v>UN</v>
          </cell>
          <cell r="D8949">
            <v>14.24</v>
          </cell>
        </row>
        <row r="8950">
          <cell r="A8950">
            <v>93019</v>
          </cell>
          <cell r="B8950" t="str">
            <v>CURVA 135 GRAUS PARA ELETRODUTO, PVC, ROSCÁVEL, DN 50 MM (1 1/2") - FO RNECIMENTO E INSTALAÇÃO. AF_12/2015</v>
          </cell>
          <cell r="C8950" t="str">
            <v>UN</v>
          </cell>
          <cell r="D8950">
            <v>22.73</v>
          </cell>
        </row>
        <row r="8951">
          <cell r="A8951">
            <v>93020</v>
          </cell>
          <cell r="B8951" t="str">
            <v>CURVA 90 GRAUS PARA ELETRODUTO, PVC, ROSCÁVEL, DN 60 MM (2") - FORNECI MENTO E INSTALAÇÃO. AF_12/2015</v>
          </cell>
          <cell r="C8951" t="str">
            <v>UN</v>
          </cell>
          <cell r="D8951">
            <v>18.09</v>
          </cell>
        </row>
        <row r="8952">
          <cell r="A8952">
            <v>93021</v>
          </cell>
          <cell r="B8952" t="str">
            <v>CURVA 135 GRAUS PARA ELETRODUTO, PVC, ROSCÁVEL, DN 60 MM (2") - FORNEC IMENTO E INSTALAÇÃO. AF_12/2015</v>
          </cell>
          <cell r="C8952" t="str">
            <v>UN</v>
          </cell>
          <cell r="D8952">
            <v>28.22</v>
          </cell>
        </row>
        <row r="8953">
          <cell r="A8953">
            <v>93022</v>
          </cell>
          <cell r="B8953" t="str">
            <v>CURVA 90 GRAUS PARA ELETRODUTO, PVC, ROSCÁVEL, DN 75 MM (2 1/2") - FOR NECIMENTO E INSTALAÇÃO. AF_12/2015</v>
          </cell>
          <cell r="C8953" t="str">
            <v>UN</v>
          </cell>
          <cell r="D8953">
            <v>29.54</v>
          </cell>
        </row>
        <row r="8954">
          <cell r="A8954">
            <v>93023</v>
          </cell>
          <cell r="B8954" t="str">
            <v>CURVA 135 GRAUS PARA ELETRODUTO, PVC, ROSCÁVEL, DN 75 MM (2 1/2") - FO RNECIMENTO E INSTALAÇÃO. AF_12/2015</v>
          </cell>
          <cell r="C8954" t="str">
            <v>UN</v>
          </cell>
          <cell r="D8954">
            <v>32.909999999999997</v>
          </cell>
        </row>
        <row r="8955">
          <cell r="A8955">
            <v>93024</v>
          </cell>
          <cell r="B8955" t="str">
            <v>CURVA 90 GRAUS PARA ELETRODUTO, PVC, ROSCÁVEL, DN 85 MM (3") - FORNECI MENTO E INSTALAÇÃO. AF_12/2015</v>
          </cell>
          <cell r="C8955" t="str">
            <v>UN</v>
          </cell>
          <cell r="D8955">
            <v>31.15</v>
          </cell>
        </row>
        <row r="8956">
          <cell r="A8956">
            <v>93025</v>
          </cell>
          <cell r="B8956" t="str">
            <v>CURVA 135 GRAUS PARA ELETRODUTO, PVC, ROSCÁVEL, DN 85 MM (3") - FORNEC IMENTO E INSTALAÇÃO. AF_12/2015</v>
          </cell>
          <cell r="C8956" t="str">
            <v>UN</v>
          </cell>
          <cell r="D8956">
            <v>59.41</v>
          </cell>
        </row>
        <row r="8957">
          <cell r="A8957">
            <v>93026</v>
          </cell>
          <cell r="B8957" t="str">
            <v>CURVA 90 GRAUS PARA ELETRODUTO, PVC, ROSCÁVEL, DN 110 MM (4") - FORNEC IMENTO E INSTALAÇÃO. AF_12/2015</v>
          </cell>
          <cell r="C8957" t="str">
            <v>UN</v>
          </cell>
          <cell r="D8957">
            <v>50.17</v>
          </cell>
        </row>
        <row r="8958">
          <cell r="A8958">
            <v>93027</v>
          </cell>
          <cell r="B8958" t="str">
            <v>CURVA 135 GRAUS PARA ELETRODUTO, PVC, ROSCÁVEL, DN 110 MM (4") - FORNE CIMENTO E INSTALAÇÃO. AF_12/2015</v>
          </cell>
          <cell r="C8958" t="str">
            <v>UN</v>
          </cell>
          <cell r="D8958">
            <v>66.37</v>
          </cell>
        </row>
        <row r="8959">
          <cell r="A8959">
            <v>93040</v>
          </cell>
          <cell r="B8959" t="str">
            <v>LÂMPADA FLUORESCENTE COMPACTA 15 W 2U, BASE E27 - FORNECIMENTO E INSTA LAÇÃO</v>
          </cell>
          <cell r="C8959" t="str">
            <v>UN</v>
          </cell>
          <cell r="D8959">
            <v>9.2200000000000006</v>
          </cell>
        </row>
        <row r="8960">
          <cell r="A8960">
            <v>93041</v>
          </cell>
          <cell r="B8960" t="str">
            <v>LÂMPADA FLUORESCENTE ESPIRAL BRANCA 65 W, BASE E27 - FORNECIMENTO E IN STALAÇÃO</v>
          </cell>
          <cell r="C8960" t="str">
            <v>UN</v>
          </cell>
          <cell r="D8960">
            <v>55.91</v>
          </cell>
        </row>
        <row r="8961">
          <cell r="A8961">
            <v>93042</v>
          </cell>
          <cell r="B8961" t="str">
            <v>LÂMPADA LED 6 W BIVOLT BRANCA, FORMATO TRADICIONAL (BASE E27) - FORNEC IMENTO E INSTALAÇÃO</v>
          </cell>
          <cell r="C8961" t="str">
            <v>UN</v>
          </cell>
          <cell r="D8961">
            <v>18.34</v>
          </cell>
        </row>
        <row r="8962">
          <cell r="A8962">
            <v>93043</v>
          </cell>
          <cell r="B8962" t="str">
            <v>LÂMPADA LED 10 W BIVOLT BRANCA, FORMATO TRADICIONAL (BASE E27) - FORNE CIMENTO E INSTALAÇÃO</v>
          </cell>
          <cell r="C8962" t="str">
            <v>UN</v>
          </cell>
          <cell r="D8962">
            <v>24.3</v>
          </cell>
        </row>
        <row r="8963">
          <cell r="A8963">
            <v>93044</v>
          </cell>
          <cell r="B8963" t="str">
            <v>LÂMPADA FLUORESCENTE COMPACTA 3U BRANCA 20 W, BASE E27 - FORNECIMENTO E INSTALAÇÃO</v>
          </cell>
          <cell r="C8963" t="str">
            <v>UN</v>
          </cell>
          <cell r="D8963">
            <v>10.32</v>
          </cell>
        </row>
        <row r="8964">
          <cell r="A8964">
            <v>93045</v>
          </cell>
          <cell r="B8964" t="str">
            <v>LÂMPADA FLUORESCENTE ESPIRAL BRANCA 45 W, BASE E27 - FORNECIMENTO E IN STALAÇÃO</v>
          </cell>
          <cell r="C8964" t="str">
            <v>UN</v>
          </cell>
          <cell r="D8964">
            <v>31.52</v>
          </cell>
        </row>
        <row r="8965">
          <cell r="A8965">
            <v>93050</v>
          </cell>
          <cell r="B8965" t="str">
            <v>LUVA PASSANTE EM COBRE, SEM ANEL DE SOLDA, DN 22 MM, INSTALADO EM PRUM ADA   FORNECIMENTO E INSTALAÇÃO. AF_01/2016_P</v>
          </cell>
          <cell r="C8965" t="str">
            <v>UN</v>
          </cell>
          <cell r="D8965">
            <v>5.76</v>
          </cell>
        </row>
        <row r="8966">
          <cell r="A8966">
            <v>93051</v>
          </cell>
          <cell r="B8966" t="str">
            <v>BUCHA DE REDUÇÃO EM COBRE, SEM ANEL DE SOLDA, PONTA X BOLSA, 22 X 15 M M, INSTALADO EM PRUMADA   FORNECIMENTO E INSTALAÇÃO. AF_01/2016_P</v>
          </cell>
          <cell r="C8966" t="str">
            <v>UN</v>
          </cell>
          <cell r="D8966">
            <v>5.38</v>
          </cell>
        </row>
        <row r="8967">
          <cell r="A8967">
            <v>93052</v>
          </cell>
          <cell r="B8967" t="str">
            <v>JUNTA DE EXPANSÃO EM COBRE, PONTA X PONTA, DN 22 MM, INSTALADO EM PRUM ADA   FORNECIMENTO E INSTALAÇÃO. AF_01/2016_P</v>
          </cell>
          <cell r="C8967" t="str">
            <v>UN</v>
          </cell>
          <cell r="D8967">
            <v>221.1</v>
          </cell>
        </row>
        <row r="8968">
          <cell r="A8968">
            <v>93054</v>
          </cell>
          <cell r="B8968" t="str">
            <v>CONECTOR EM BRONZE/LATÃO, SEM ANEL DE SOLDA, BOLSA X ROSCA F, 22 MM X 3/4, INSTALADO EM PRUMADA   FORNECIMENTO E INSTALAÇÃO. AF_01/2016_P</v>
          </cell>
          <cell r="C8968" t="str">
            <v>UN</v>
          </cell>
          <cell r="D8968">
            <v>10.25</v>
          </cell>
        </row>
        <row r="8969">
          <cell r="A8969">
            <v>93055</v>
          </cell>
          <cell r="B8969" t="str">
            <v>CURVA DE TRANSPOSIÇÃO EM BRONZE/LATÃO, SEM ANEL DE SOLDA, BOLSA X BOLS A, DN 22 MM, INSTALADO EM PRUMADA   FORNECIMENTO E INSTALAÇÃO. AF_01/2 016_P</v>
          </cell>
          <cell r="C8969" t="str">
            <v>UN</v>
          </cell>
          <cell r="D8969">
            <v>20.02</v>
          </cell>
        </row>
        <row r="8970">
          <cell r="A8970">
            <v>93056</v>
          </cell>
          <cell r="B8970" t="str">
            <v>LUVA PASSANTE EM COBRE, SEM ANEL DE SOLDA, DN 28 MM, INSTALADO EM PRUM ADA   FORNECIMENTO E INSTALAÇÃO. AF_01/2016_P</v>
          </cell>
          <cell r="C8970" t="str">
            <v>UN</v>
          </cell>
          <cell r="D8970">
            <v>8.1300000000000008</v>
          </cell>
        </row>
        <row r="8971">
          <cell r="A8971">
            <v>93057</v>
          </cell>
          <cell r="B8971" t="str">
            <v>BUCHA DE REDUÇÃO EM COBRE, SEM ANEL DE SOLDA, PONTA X BOLSA, 28 X 22 M M, INSTALADO EM PRUMADA   FORNECIMENTO E INSTALAÇÃO. AF_01/2016_P</v>
          </cell>
          <cell r="C8971" t="str">
            <v>UN</v>
          </cell>
          <cell r="D8971">
            <v>7.22</v>
          </cell>
        </row>
        <row r="8972">
          <cell r="A8972">
            <v>93058</v>
          </cell>
          <cell r="B8972" t="str">
            <v>JUNTA DE EXPANSÃO EM COBRE, PONTA X PONTA, DN 28 MM, INSTALADO EM PRUM ADA   FORNECIMENTO E INSTALAÇÃO. AF_01/2016_P</v>
          </cell>
          <cell r="C8972" t="str">
            <v>UN</v>
          </cell>
          <cell r="D8972">
            <v>243.14</v>
          </cell>
        </row>
        <row r="8973">
          <cell r="A8973">
            <v>93059</v>
          </cell>
          <cell r="B8973" t="str">
            <v>CONECTOR EM BRONZE/LATÃO, SEM ANEL DE SOLDA, BOLSA X ROSCA F, 28 MM X 1/2, INSTALADO EM PRUMADA   FORNECIMENTO E INSTALAÇÃO. AF_01/2016_P</v>
          </cell>
          <cell r="C8973" t="str">
            <v>UN</v>
          </cell>
          <cell r="D8973">
            <v>13.86</v>
          </cell>
        </row>
        <row r="8974">
          <cell r="A8974">
            <v>93060</v>
          </cell>
          <cell r="B8974" t="str">
            <v>CURVA DE TRANSPOSIÇÃO EM BRONZE/LATÃO, SEM ANEL DE SOLDA, BOLSA X BOLS A, 28 MM, INSTALADO EM PRUMADA   FORNECIMENTO E INSTALAÇÃO. AF_01/2016 _P</v>
          </cell>
          <cell r="C8974" t="str">
            <v>UN</v>
          </cell>
          <cell r="D8974">
            <v>34.35</v>
          </cell>
        </row>
        <row r="8975">
          <cell r="A8975">
            <v>93061</v>
          </cell>
          <cell r="B8975" t="str">
            <v>LUVA PASSANTE EM COBRE, SEM ANEL DE SOLDA, DN 35 MM, INSTALADO EM PRUM ADA   FORNECIMENTO E INSTALAÇÃO. AF_01/2016_P</v>
          </cell>
          <cell r="C8975" t="str">
            <v>UN</v>
          </cell>
          <cell r="D8975">
            <v>14.5</v>
          </cell>
        </row>
        <row r="8976">
          <cell r="A8976">
            <v>93062</v>
          </cell>
          <cell r="B8976" t="str">
            <v>BUCHA DE REDUÇÃO EM COBRE, SEM ANEL DE SOLDA, PONTA X BOLSA, 35 X 28 M M, INSTALADO EM PRUMADA   FORNECIMENTO E INSTALAÇÃO. AF_01/2016_P</v>
          </cell>
          <cell r="C8976" t="str">
            <v>UN</v>
          </cell>
          <cell r="D8976">
            <v>12.73</v>
          </cell>
        </row>
        <row r="8977">
          <cell r="A8977">
            <v>93063</v>
          </cell>
          <cell r="B8977" t="str">
            <v>JUNTA DE EXPANSÃO EM BRONZE/LATÃO, PONTA X PONTA, DN 35 MM, INSTALADO EM PRUMADA   FORNECIMENTO E INSTALAÇÃO. AF_01/2016_P</v>
          </cell>
          <cell r="C8977" t="str">
            <v>UN</v>
          </cell>
          <cell r="D8977">
            <v>278.45999999999998</v>
          </cell>
        </row>
        <row r="8978">
          <cell r="A8978">
            <v>93064</v>
          </cell>
          <cell r="B8978" t="str">
            <v>LUVA PASSANTE EM COBRE, SEM ANEL DE SOLDA, DN 42 MM, INSTALADO EM PRUM ADA   FORNECIMENTO E INSTALAÇÃO. AF_01/2016_P</v>
          </cell>
          <cell r="C8978" t="str">
            <v>UN</v>
          </cell>
          <cell r="D8978">
            <v>21.33</v>
          </cell>
        </row>
        <row r="8979">
          <cell r="A8979">
            <v>93065</v>
          </cell>
          <cell r="B8979" t="str">
            <v>BUCHA DE REDUÇÃO EM COBRE, SEM ANEL DE SOLDA, PONTA X BOLSA, 42 X 35 M M, INSTALADO EM PRUMADA   FORNECIMENTO E INSTALAÇÃO. AF_01/2016_P</v>
          </cell>
          <cell r="C8979" t="str">
            <v>UN</v>
          </cell>
          <cell r="D8979">
            <v>20.02</v>
          </cell>
        </row>
        <row r="8980">
          <cell r="A8980">
            <v>93066</v>
          </cell>
          <cell r="B8980" t="str">
            <v>JUNTA DE EXPANSÃO EM BRONZE/LATÃO, PONTA X PONTA, DN 42 MM, INSTALADO EM PRUMADA   FORNECIMENTO E INSTALAÇÃO. AF_01/2016_P</v>
          </cell>
          <cell r="C8980" t="str">
            <v>UN</v>
          </cell>
          <cell r="D8980">
            <v>348.79</v>
          </cell>
        </row>
        <row r="8981">
          <cell r="A8981">
            <v>93067</v>
          </cell>
          <cell r="B8981" t="str">
            <v>LUVA PASSANTE EM COBRE, SEM ANEL DE SOLDA, DN 54 MM, INSTALADO EM PRUM ADA   FORNECIMENTO E INSTALAÇÃO. AF_01/2016_P</v>
          </cell>
          <cell r="C8981" t="str">
            <v>UN</v>
          </cell>
          <cell r="D8981">
            <v>31.28</v>
          </cell>
        </row>
        <row r="8982">
          <cell r="A8982">
            <v>93068</v>
          </cell>
          <cell r="B8982" t="str">
            <v>BUCHA DE REDUÇÃO EM COBRE, SEM ANEL DE SOLDA, PONTA X BOLSA, 54 X 42 M M, INSTALADO EM PRUMADA   FORNECIMENTO E INSTALAÇÃO. AF_01/2016_P</v>
          </cell>
          <cell r="C8982" t="str">
            <v>UN</v>
          </cell>
          <cell r="D8982">
            <v>27.44</v>
          </cell>
        </row>
        <row r="8983">
          <cell r="A8983">
            <v>93069</v>
          </cell>
          <cell r="B8983" t="str">
            <v>JUNTA DE EXPANSÃO EM BRONZE/LATÃO, PONTA X PONTA, DN 54 MM, INSTALADO EM PRUMADA   FORNECIMENTO E INSTALAÇÃO. AF_01/2016_P</v>
          </cell>
          <cell r="C8983" t="str">
            <v>UN</v>
          </cell>
          <cell r="D8983">
            <v>483.1</v>
          </cell>
        </row>
        <row r="8984">
          <cell r="A8984">
            <v>93070</v>
          </cell>
          <cell r="B8984" t="str">
            <v>LUVA PASSANTE EM COBRE, SEM ANEL DE SOLDA, DN 66 MM, INSTALADO EM PRUM ADA   FORNECIMENTO E INSTALAÇÃO. AF_01/2016_P</v>
          </cell>
          <cell r="C8984" t="str">
            <v>UN</v>
          </cell>
          <cell r="D8984">
            <v>78.12</v>
          </cell>
        </row>
        <row r="8985">
          <cell r="A8985">
            <v>93071</v>
          </cell>
          <cell r="B8985" t="str">
            <v>BUCHA DE REDUÇÃO EM COBRE, SEM ANEL DE SOLDA, PONTA X BOLSA, 66 X 54 M M, INSTALADO EM PRUMADA   FORNECIMENTO E INSTALAÇÃO. AF_01/2016_P</v>
          </cell>
          <cell r="C8985" t="str">
            <v>UN</v>
          </cell>
          <cell r="D8985">
            <v>72.58</v>
          </cell>
        </row>
        <row r="8986">
          <cell r="A8986">
            <v>93072</v>
          </cell>
          <cell r="B8986" t="str">
            <v>JUNTA DE EXPANSÃO EM BRONZE/LATÃO, PONTA X PONTA, DN 66 MM, INSTALADO EM PRUMADA   FORNECIMENTO E INSTALAÇÃO. AF_01/2016_P</v>
          </cell>
          <cell r="C8986" t="str">
            <v>UN</v>
          </cell>
          <cell r="D8986">
            <v>637.21</v>
          </cell>
        </row>
        <row r="8987">
          <cell r="A8987">
            <v>93073</v>
          </cell>
          <cell r="B8987" t="str">
            <v>TE DUPLA CURVA EM BRONZE/LATÃO, SEM ANEL DE SOLDA, ROSCA F X BOLSA X R OSCA F, 3/4 X 22 X 3/4, INSTALADO EM PRUMADA   FORNECIMENTO E INSTAL AÇÃO. AF_01/2016_P</v>
          </cell>
          <cell r="C8987" t="str">
            <v>UN</v>
          </cell>
          <cell r="D8987">
            <v>36.96</v>
          </cell>
        </row>
        <row r="8988">
          <cell r="A8988">
            <v>93074</v>
          </cell>
          <cell r="B8988" t="str">
            <v>CURVA EM COBRE, 45 GRAUS, SEM ANEL DE SOLDA, BOLSA X BOLSA, DN 15 MM, INSTALADO EM RAMAL DE DISTRIBUIÇÃO   FORNECIMENTO E INSTALAÇÃO. AF_01/ 2016_P</v>
          </cell>
          <cell r="C8988" t="str">
            <v>UN</v>
          </cell>
          <cell r="D8988">
            <v>7.74</v>
          </cell>
        </row>
        <row r="8989">
          <cell r="A8989">
            <v>93075</v>
          </cell>
          <cell r="B8989" t="str">
            <v>COTOVELO EM BRONZE/LATÃO, 90 GRAUS, SEM ANEL DE SOLDA, BOLSA X ROSCA F , DN 15 MM X 1/2, INSTALADO EM RAMAL DE DISTRIBUIÇÃO   FORNECIMENTO E INSTALAÇÃO. AF_01/2016_P</v>
          </cell>
          <cell r="C8989" t="str">
            <v>UN</v>
          </cell>
          <cell r="D8989">
            <v>11.4</v>
          </cell>
        </row>
        <row r="8990">
          <cell r="A8990">
            <v>93076</v>
          </cell>
          <cell r="B8990" t="str">
            <v>CURVA EM COBRE, 45 GRAUS, SEM ANEL DE SOLDA, BOLSA X BOLSA, DN 22 MM, INSTALADO EM RAMAL DE DISTRIBUIÇÃO   FORNECIMENTO E INSTALAÇÃO. AF_01/ 2016_P</v>
          </cell>
          <cell r="C8990" t="str">
            <v>UN</v>
          </cell>
          <cell r="D8990">
            <v>11.33</v>
          </cell>
        </row>
        <row r="8991">
          <cell r="A8991">
            <v>93077</v>
          </cell>
          <cell r="B8991" t="str">
            <v>COTOVELO EM BRONZE/LATÃO, 90 GRAUS, SEM ANEL DE SOLDA, BOLSA X ROSCA F , DN 22 MM X 1/2, INSTALADO EM RAMAL DE DISTRIBUIÇÃO   FORNECIMENTO E INSTALAÇÃO. AF_01/2016_P</v>
          </cell>
          <cell r="C8991" t="str">
            <v>UN</v>
          </cell>
          <cell r="D8991">
            <v>15.44</v>
          </cell>
        </row>
        <row r="8992">
          <cell r="A8992">
            <v>93078</v>
          </cell>
          <cell r="B8992" t="str">
            <v>COTOVELO EM BRONZE/LATÃO, 90 GRAUS, SEM ANEL DE SOLDA, BOLSA X ROSCA F , DN 22 MM X 3/4, INSTALADO EM RAMAL DE DISTRIBUIÇÃO   FORNECIMENTO E INSTALAÇÃO. AF_01/2016_P</v>
          </cell>
          <cell r="C8992" t="str">
            <v>UN</v>
          </cell>
          <cell r="D8992">
            <v>16.52</v>
          </cell>
        </row>
        <row r="8993">
          <cell r="A8993">
            <v>93079</v>
          </cell>
          <cell r="B8993" t="str">
            <v>CURVA EM COBRE, 45 GRAUS, SEM ANEL DE SOLDA, BOLSA X BOLSA, DN 28 MM, INSTALADO EM RAMAL DE DISTRIBUIÇÃO   FORNECIMENTO E INSTALAÇÃO. AF_01/ 2016_P</v>
          </cell>
          <cell r="C8993" t="str">
            <v>UN</v>
          </cell>
          <cell r="D8993">
            <v>15.05</v>
          </cell>
        </row>
        <row r="8994">
          <cell r="A8994">
            <v>93080</v>
          </cell>
          <cell r="B8994" t="str">
            <v>LUVA PASSANTE EM COBRE, SEM ANEL DE SOLDA, DN 15 MM, INSTALADO EM RAMA L DE DISTRIBUIÇÃO   FORNECIMENTO E INSTALAÇÃO. AF_01/2016_P</v>
          </cell>
          <cell r="C8994" t="str">
            <v>UN</v>
          </cell>
          <cell r="D8994">
            <v>5.0199999999999996</v>
          </cell>
        </row>
        <row r="8995">
          <cell r="A8995">
            <v>93081</v>
          </cell>
          <cell r="B8995" t="str">
            <v>CONECTOR EM BRONZE/LATÃO, SEM ANEL DE SOLDA, BOLSA X ROSCA F, DN 15 MM X 1/2, INSTALADO EM RAMAL DE DISTRIBUIÇÃO   FORNECIMENTO E INSTALAÇÃ O. AF_01/2016_P</v>
          </cell>
          <cell r="C8995" t="str">
            <v>UN</v>
          </cell>
          <cell r="D8995">
            <v>9.66</v>
          </cell>
        </row>
        <row r="8996">
          <cell r="A8996">
            <v>93082</v>
          </cell>
          <cell r="B8996" t="str">
            <v>CURVA DE TRANSPOSIÇÃO EM BRONZE/LATÃO, SEM ANEL DE SOLDA, DN 15 MM, IN STALADO EM RAMAL DE DISTRIBUIÇÃO   FORNECIMENTO E INSTALAÇÃO. AF_01/20 16_P</v>
          </cell>
          <cell r="C8996" t="str">
            <v>UN</v>
          </cell>
          <cell r="D8996">
            <v>11.51</v>
          </cell>
        </row>
        <row r="8997">
          <cell r="A8997">
            <v>93083</v>
          </cell>
          <cell r="B8997" t="str">
            <v>JUNTA DE EXPANSÃO EM COBRE, PONTA X PONTA, DN 15 MM, INSTALADO EM RAMA L DE DISTRIBUIÇÃO   FORNECIMENTO E INSTALAÇÃO. AF_01/2016_P</v>
          </cell>
          <cell r="C8997" t="str">
            <v>UN</v>
          </cell>
          <cell r="D8997">
            <v>191.93</v>
          </cell>
        </row>
        <row r="8998">
          <cell r="A8998">
            <v>93084</v>
          </cell>
          <cell r="B8998" t="str">
            <v>LUVA PASSANTE EM COBRE, SEM ANEL DE SOLDA, DN 22 MM, INSTALADO EM RAMA L DE DISTRIBUIÇÃO   FORNECIMENTO E INSTALAÇÃO. AF_01/2016_P</v>
          </cell>
          <cell r="C8998" t="str">
            <v>UN</v>
          </cell>
          <cell r="D8998">
            <v>7.41</v>
          </cell>
        </row>
        <row r="8999">
          <cell r="A8999">
            <v>93085</v>
          </cell>
          <cell r="B8999" t="str">
            <v>BUCHA DE REDUÇÃO EM COBRE, SEM ANEL DE SOLDA, PONTA X BOLSA, 22 X 15 M M, INSTALADO EM RAMAL DE DISTRIBUIÇÃO   FORNECIMENTO E INSTALAÇÃO. AF_ 01/2016_P</v>
          </cell>
          <cell r="C8999" t="str">
            <v>UN</v>
          </cell>
          <cell r="D8999">
            <v>7.03</v>
          </cell>
        </row>
        <row r="9000">
          <cell r="A9000">
            <v>93086</v>
          </cell>
          <cell r="B9000" t="str">
            <v>JUNTA DE EXPANSÃO EM COBRE, PONTA X PONTA, DN 22 MM, INSTALADO EM RAMA L DE DISTRIBUIÇÃO   FORNECIMENTO E INSTALAÇÃO. AF_01/2016_P</v>
          </cell>
          <cell r="C9000" t="str">
            <v>UN</v>
          </cell>
          <cell r="D9000">
            <v>222.74</v>
          </cell>
        </row>
        <row r="9001">
          <cell r="A9001">
            <v>93087</v>
          </cell>
          <cell r="B9001" t="str">
            <v>CONECTOR EM BRONZE/LATÃO, SEM ANEL DE SOLDA, BOLSA X ROSCA F, DN 22 MM X 1/2, INSTALADO EM RAMAL DE DISTRIBUIÇÃO   FORNECIMENTO E INSTALAÇÃ O. AF_01/2016_P</v>
          </cell>
          <cell r="C9001" t="str">
            <v>UN</v>
          </cell>
          <cell r="D9001">
            <v>10.47</v>
          </cell>
        </row>
        <row r="9002">
          <cell r="A9002">
            <v>93088</v>
          </cell>
          <cell r="B9002" t="str">
            <v>CONECTOR EM BRONZE/LATÃO, SEM ANEL DE SOLDA, BOLSA X ROSCA F, DN 22 MM X 3/4, INSTALADO EM RAMAL DE DISTRIBUIÇÃO   FORNECIMENTO E INSTALAÇÃ O. AF_01/2016_P</v>
          </cell>
          <cell r="C9002" t="str">
            <v>UN</v>
          </cell>
          <cell r="D9002">
            <v>11.9</v>
          </cell>
        </row>
        <row r="9003">
          <cell r="A9003">
            <v>93089</v>
          </cell>
          <cell r="B9003" t="str">
            <v>CURVA DE TRANSPOSIÇÃO EM BRONZE/LATÃO, SEM ANEL DE SOLDA, BOLSA X BOLS A, DN 22 MM, INSTALADO EM RAMAL DE DISTRIBUIÇÃO   FORNECIMENTO E INSTA LAÇÃO. AF_01/2016_P</v>
          </cell>
          <cell r="C9003" t="str">
            <v>UN</v>
          </cell>
          <cell r="D9003">
            <v>21.67</v>
          </cell>
        </row>
        <row r="9004">
          <cell r="A9004">
            <v>93090</v>
          </cell>
          <cell r="B9004" t="str">
            <v>LUVA PASSANTE EM COBRE, SEM ANEL DE SOLDA, DN 28 MM, INSTALADO EM RAMA L DE DISTRIBUIÇÃO   FORNECIMENTO E INSTALAÇÃO. AF_01/2016_P</v>
          </cell>
          <cell r="C9004" t="str">
            <v>UN</v>
          </cell>
          <cell r="D9004">
            <v>9.7799999999999994</v>
          </cell>
        </row>
        <row r="9005">
          <cell r="A9005">
            <v>93091</v>
          </cell>
          <cell r="B9005" t="str">
            <v>BUCHA DE REDUÇÃO EM COBRE, SEM ANEL DE SOLDA, PONTA X BOLSA, 28 X 22 M M, INSTALADO EM RAMAL DE DISTRIBUIÇÃO   FORNECIMENTO E INSTALAÇÃO. AF_ 01/2016_P</v>
          </cell>
          <cell r="C9005" t="str">
            <v>UN</v>
          </cell>
          <cell r="D9005">
            <v>8.86</v>
          </cell>
        </row>
        <row r="9006">
          <cell r="A9006">
            <v>93092</v>
          </cell>
          <cell r="B9006" t="str">
            <v>JUNTA DE EXPANSÃO EM COBRE, PONTA X PONTA, DN 28 MM, INSTALADO EM RAMA L DE DISTRIBUIÇÃO   FORNECIMENTO E INSTALAÇÃO. AF_01/2016_P</v>
          </cell>
          <cell r="C9006" t="str">
            <v>UN</v>
          </cell>
          <cell r="D9006">
            <v>244.79</v>
          </cell>
        </row>
        <row r="9007">
          <cell r="A9007">
            <v>93093</v>
          </cell>
          <cell r="B9007" t="str">
            <v>CONECTOR EM BRONZE/LATÃO, SEM ANEL DE SOLDA, BOLSA X ROSCA F, DN 28 MM X 1/2, INSTALADO EM RAMAL DE DISTRIBUIÇÃO   FORNECIMENTO E INSTALAÇÃ O. AF_01/2016_P</v>
          </cell>
          <cell r="C9007" t="str">
            <v>UN</v>
          </cell>
          <cell r="D9007">
            <v>15.5</v>
          </cell>
        </row>
        <row r="9008">
          <cell r="A9008">
            <v>93094</v>
          </cell>
          <cell r="B9008" t="str">
            <v>CURVA DE TRANSPOSIÇÃO EM BRONZE/LATÃO, SEM ANEL DE SOLDA, BOLSA X BOLS A, DN 28 MM, INSTALADO EM RAMAL DE DISTRIBUIÇÃO   FORNECIMENTO E INSTA LAÇÃO. AF_01/2016_P</v>
          </cell>
          <cell r="C9008" t="str">
            <v>UN</v>
          </cell>
          <cell r="D9008">
            <v>36</v>
          </cell>
        </row>
        <row r="9009">
          <cell r="A9009">
            <v>93095</v>
          </cell>
          <cell r="B9009" t="str">
            <v>TE DUPLA CURVA EM BRONZE/LATÃO, SEM ANEL DE SOLDA, ROSCA F X BOLSA X R OSCA F, 1/2 X 15 X 1/2, INSTALADO EM RAMAL DE DISTRIBUIÇÃO   FORNECI MENTO E INSTALAÇÃO. AF_01/2016_P</v>
          </cell>
          <cell r="C9009" t="str">
            <v>UN</v>
          </cell>
          <cell r="D9009">
            <v>28.91</v>
          </cell>
        </row>
        <row r="9010">
          <cell r="A9010">
            <v>93096</v>
          </cell>
          <cell r="B9010" t="str">
            <v>TE DUPLA CURVA EM BRONZE/LATÃO, SEM ANEL DE SOLDA, ROSCA F  X BOLSA X ROSCA F, 3/4 X 22 X 3/4, INSTALADO EM RAMAL DE DISTRIBUIÇÃO   FORNEC IMENTO E INSTALAÇÃO. AF_01/2016_P</v>
          </cell>
          <cell r="C9010" t="str">
            <v>UN</v>
          </cell>
          <cell r="D9010">
            <v>40.18</v>
          </cell>
        </row>
        <row r="9011">
          <cell r="A9011">
            <v>93097</v>
          </cell>
          <cell r="B9011" t="str">
            <v>CURVA EM COBRE, 45 GRAUS, SEM ANEL DE SOLDA, BOLSA X BOLSA, DN 15 MM, INSTALADO EM RAMAL E SUB-RAMAL   FORNECIMENTO E INSTALAÇÃO. AF_01/2016 _P</v>
          </cell>
          <cell r="C9011" t="str">
            <v>UN</v>
          </cell>
          <cell r="D9011">
            <v>7.92</v>
          </cell>
        </row>
        <row r="9012">
          <cell r="A9012">
            <v>93098</v>
          </cell>
          <cell r="B9012" t="str">
            <v>COTOVELO EM BRONZE/LATÃO, 90 GRAUS, SEM ANEL DE SOLDA, BOLSA X ROSCA F , DN 15 MM X 1/2, INSTALADO EM RAMAL E SUB-RAMAL   FORNECIMENTO E INS TALAÇÃO. AF_01/2016_P</v>
          </cell>
          <cell r="C9012" t="str">
            <v>UN</v>
          </cell>
          <cell r="D9012">
            <v>11.58</v>
          </cell>
        </row>
        <row r="9013">
          <cell r="A9013">
            <v>93099</v>
          </cell>
          <cell r="B9013" t="str">
            <v>CURVA EM COBRE, 45 GRAUS, SEM ANEL DE SOLDA, BOLSA X BOLSA, DN 22 MM, INSTALADO EM RAMAL E SUB-RAMAL   FORNECIMENTO E INSTALAÇÃO. AF_01/2016 _P</v>
          </cell>
          <cell r="C9013" t="str">
            <v>UN</v>
          </cell>
          <cell r="D9013">
            <v>13.57</v>
          </cell>
        </row>
        <row r="9014">
          <cell r="A9014">
            <v>93100</v>
          </cell>
          <cell r="B9014" t="str">
            <v>COTOVELO EM BRONZE/LATÃO, 90 GRAUS, SEM ANEL DE SOLDA, BOLSA X ROSCA F , DN 22 MM X 1/2, INSTALADO EM RAMAL E SUB-RAMAL   FORNECIMENTO E INS TALAÇÃO. AF_01/2016_P</v>
          </cell>
          <cell r="C9014" t="str">
            <v>UN</v>
          </cell>
          <cell r="D9014">
            <v>17.68</v>
          </cell>
        </row>
        <row r="9015">
          <cell r="A9015">
            <v>93101</v>
          </cell>
          <cell r="B9015" t="str">
            <v>COTOVELO EM BRONZE/LATÃO, 90 GRAUS, SEM ANEL DE SOLDA, BOLSA X ROSCA F , DN 22 MM X 3/4, INSTALADO EM RAMAL E SUB-RAMAL   FORNECIMENTO E INS TALAÇÃO. AF_01/2016_P</v>
          </cell>
          <cell r="C9015" t="str">
            <v>UN</v>
          </cell>
          <cell r="D9015">
            <v>18.760000000000002</v>
          </cell>
        </row>
        <row r="9016">
          <cell r="A9016">
            <v>93102</v>
          </cell>
          <cell r="B9016" t="str">
            <v>CURVA EM COBRE, 45 GRAUS, SEM ANEL DE SOLDA, BOLSA X BOLSA, DN 28 MM, INSTALADO EM RAMAL E SUB-RAMAL   FORNECIMENTO E INSTALAÇÃO. AF_01/2016 _P</v>
          </cell>
          <cell r="C9016" t="str">
            <v>UN</v>
          </cell>
          <cell r="D9016">
            <v>17.420000000000002</v>
          </cell>
        </row>
        <row r="9017">
          <cell r="A9017">
            <v>93103</v>
          </cell>
          <cell r="B9017" t="str">
            <v>LUVA PASSANTE EM COBRE, SEM ANEL DE SOLDA, DN 15 MM, INSTALADO EM RAMA L E SUB-RAMAL   FORNECIMENTO E INSTALAÇÃO. AF_01/2016_P</v>
          </cell>
          <cell r="C9017" t="str">
            <v>UN</v>
          </cell>
          <cell r="D9017">
            <v>5.17</v>
          </cell>
        </row>
        <row r="9018">
          <cell r="A9018">
            <v>93104</v>
          </cell>
          <cell r="B9018" t="str">
            <v>CONECTOR EM BRONZE/LATÃO, SEM ANEL DE SOLDA, BOLSA X ROSCA F, 15 MM X 1/2,  INSTALADO EM RAMAL E SUB-RAMAL   FORNECIMENTO E INSTALAÇÃO. AF_ 01/2016_P</v>
          </cell>
          <cell r="C9018" t="str">
            <v>UN</v>
          </cell>
          <cell r="D9018">
            <v>9.81</v>
          </cell>
        </row>
        <row r="9019">
          <cell r="A9019">
            <v>93105</v>
          </cell>
          <cell r="B9019" t="str">
            <v>CURVA DE TRANSPOSIÇÃO EM BRONZE/LATÃO, SEM ANEL DE SOLDA, BOLSA X BOLS A, DN 15 MM, INSTALADO EM RAMAL E SUB-RAMAL   FORNECIMENTO E INSTALAÇÃ O. AF_01/2016_P</v>
          </cell>
          <cell r="C9019" t="str">
            <v>UN</v>
          </cell>
          <cell r="D9019">
            <v>11.66</v>
          </cell>
        </row>
        <row r="9020">
          <cell r="A9020">
            <v>93106</v>
          </cell>
          <cell r="B9020" t="str">
            <v>JUNTA DE EXPANSÃO EM COBRE, PONTA X PONTA, DN 15 MM, INSTALADO EM RAMA L E SUB-RAMAL   FORNECIMENTO E INSTALAÇÃO. AF_01/2016_P</v>
          </cell>
          <cell r="C9020" t="str">
            <v>UN</v>
          </cell>
          <cell r="D9020">
            <v>192.08</v>
          </cell>
        </row>
        <row r="9021">
          <cell r="A9021">
            <v>93107</v>
          </cell>
          <cell r="B9021" t="str">
            <v>LUVA PASSANTE EM COBRE, SEM ANEL DE SOLDA, DN 22 MM, INSTALADO EM RAMA L E SUB-RAMAL   FORNECIMENTO E INSTALAÇÃO. AF_01/2016_P</v>
          </cell>
          <cell r="C9021" t="str">
            <v>UN</v>
          </cell>
          <cell r="D9021">
            <v>8.8699999999999992</v>
          </cell>
        </row>
        <row r="9022">
          <cell r="A9022">
            <v>93108</v>
          </cell>
          <cell r="B9022" t="str">
            <v>BUCHA DE REDUÇÃO EM COBRE, SEM ANEL DE SOLDA, PONTA X BOLSA, 22 X 15 M M, INSTALADO EM RAMAL E SUB-RAMAL   FORNECIMENTO E INSTALAÇÃO. AF_01/2 016_P</v>
          </cell>
          <cell r="C9022" t="str">
            <v>UN</v>
          </cell>
          <cell r="D9022">
            <v>8.49</v>
          </cell>
        </row>
        <row r="9023">
          <cell r="A9023">
            <v>93109</v>
          </cell>
          <cell r="B9023" t="str">
            <v>JUNTA DE EXPANSÃO EM COBRE, PONTA X PONTA, 22 MM, INSTALADO EM RAMAL E SUB-RAMAL   FORNECIMENTO E INSTALAÇÃO. AF_01/2016_P</v>
          </cell>
          <cell r="C9023" t="str">
            <v>UN</v>
          </cell>
          <cell r="D9023">
            <v>224.21</v>
          </cell>
        </row>
        <row r="9024">
          <cell r="A9024">
            <v>93110</v>
          </cell>
          <cell r="B9024" t="str">
            <v>CONECTOR EM BRONZE/LATÃO, SEM ANEL DE SOLDA, BOLSA X ROSCA F, 22 MM X 1/2, INSTALADO EM RAMAL E SUB-RAMAL   FORNECIMENTO E INSTALAÇÃO. AF_0 1/2016_P</v>
          </cell>
          <cell r="C9024" t="str">
            <v>UN</v>
          </cell>
          <cell r="D9024">
            <v>11.93</v>
          </cell>
        </row>
        <row r="9025">
          <cell r="A9025">
            <v>93111</v>
          </cell>
          <cell r="B9025" t="str">
            <v>CONECTOR EM BRONZE/LATÃO, SEM ANEL DE SOLDA, BOLSA X ROSCA F, 22 MM X 3/4, INSTALADO EM RAMAL E SUB-RAMAL   FORNECIMENTO E INSTALAÇÃO. AF_0 1/2016_P</v>
          </cell>
          <cell r="C9025" t="str">
            <v>UN</v>
          </cell>
          <cell r="D9025">
            <v>13.36</v>
          </cell>
        </row>
        <row r="9026">
          <cell r="A9026">
            <v>93112</v>
          </cell>
          <cell r="B9026" t="str">
            <v>CURVA DE TRANSPOSIÇÃO EM BRONZE/LATÃO, SEM ANEL DE SOLDA, BOLSA X BOLS A, 22 MM, INSTALADO EM RAMAL E SUB-RAMAL   FORNECIMENTO E INSTALAÇÃO. AF_01/2016_P</v>
          </cell>
          <cell r="C9026" t="str">
            <v>UN</v>
          </cell>
          <cell r="D9026">
            <v>23.13</v>
          </cell>
        </row>
        <row r="9027">
          <cell r="A9027">
            <v>93113</v>
          </cell>
          <cell r="B9027" t="str">
            <v>LUVA PASSANTE EM COBRE, SEM ANEL DE SOLDA, DN 28 MM, INSTALADO EM RAMA L E SUB-RAMAL   FORNECIMENTO E INSTALAÇÃO. AF_01/2016_P</v>
          </cell>
          <cell r="C9027" t="str">
            <v>UN</v>
          </cell>
          <cell r="D9027">
            <v>12.42</v>
          </cell>
        </row>
        <row r="9028">
          <cell r="A9028">
            <v>93114</v>
          </cell>
          <cell r="B9028" t="str">
            <v>CONECTOR EM BRONZE/LATÃO, SEM ANEL DE SOLDA, BOLSA X ROSCA F, 28 MM X 1/2, INSTALADO EM RAMAL E SUB-RAMAL   FORNECIMENTO E INSTALAÇÃO. AF_0 1/2016_P</v>
          </cell>
          <cell r="C9028" t="str">
            <v>UN</v>
          </cell>
          <cell r="D9028">
            <v>18.14</v>
          </cell>
        </row>
        <row r="9029">
          <cell r="A9029">
            <v>93115</v>
          </cell>
          <cell r="B9029" t="str">
            <v>CURVA DE TRANSPOSIÇÃO EM BRONZE/LATÃO, SEM ANEL DE SOLDA, BOLSA X BOLS A, 28 MM, INSTALADO EM RAMAL E SUB-RAMAL   FORNECIMENTO E INSTALAÇÃO. AF_01/2016_P</v>
          </cell>
          <cell r="C9029" t="str">
            <v>UN</v>
          </cell>
          <cell r="D9029">
            <v>38.64</v>
          </cell>
        </row>
        <row r="9030">
          <cell r="A9030">
            <v>93116</v>
          </cell>
          <cell r="B9030" t="str">
            <v>JUNTA DE EXPANSÃO EM COBRE, PONTA X PONTA, DN 28 MM, INSTALADO EM RAMA L E SUB-RAMAL   FORNECIMENTO E INSTALAÇÃO. AF_01/2016_P</v>
          </cell>
          <cell r="C9030" t="str">
            <v>UN</v>
          </cell>
          <cell r="D9030">
            <v>247.43</v>
          </cell>
        </row>
        <row r="9031">
          <cell r="A9031">
            <v>93117</v>
          </cell>
          <cell r="B9031" t="str">
            <v>TE DUPLA CURVA EM BRONZE/LATÃO, SEM ANEL DE SOLDA, ROSCA F X BOLSA X R OSCA F, 1/2 X 15 X 1/2, INSTALADO EM RAMAL E SUB-RAMAL   FORNECIMENT O E INSTALAÇÃO. AF_01/2016_P</v>
          </cell>
          <cell r="C9031" t="str">
            <v>UN</v>
          </cell>
          <cell r="D9031">
            <v>29.14</v>
          </cell>
        </row>
        <row r="9032">
          <cell r="A9032">
            <v>93118</v>
          </cell>
          <cell r="B9032" t="str">
            <v>TE DUPLA CURVA EM BRONZE/LATÃO, SEM ANEL DE SOLDA, ROSCA F X BOLSA, RO SCA F, 3/4 X 22 X 3/4, INSTALADO EM RAMAL E SUB-RAMAL   FORNECIMENTO E INSTALAÇÃO. AF_01/2016_P</v>
          </cell>
          <cell r="C9032" t="str">
            <v>UN</v>
          </cell>
          <cell r="D9032">
            <v>43.12</v>
          </cell>
        </row>
        <row r="9033">
          <cell r="A9033">
            <v>93119</v>
          </cell>
          <cell r="B9033" t="str">
            <v>CURVA EM COBRE, 45 GRAUS, SEM ANEL DE SOLDA, BOLSA X BOLSA, DN 22 MM, INSTALADO EM PRUMADA   FORNECIMENTO E INSTALAÇÃO. AF_01/2016_P</v>
          </cell>
          <cell r="C9033" t="str">
            <v>UN</v>
          </cell>
          <cell r="D9033">
            <v>8.91</v>
          </cell>
        </row>
        <row r="9034">
          <cell r="A9034">
            <v>93120</v>
          </cell>
          <cell r="B9034" t="str">
            <v>COTOVELO EM BRONZE/LATÃO, 90 GRAUS, SEM ANEL DE SOLDA, BOLSA X ROSCA F , DN 22 MM X 1/2, INSTALADO EM PRUMADA   FORNECIMENTO E INSTALAÇÃO. A F_01/2016_P</v>
          </cell>
          <cell r="C9034" t="str">
            <v>UN</v>
          </cell>
          <cell r="D9034">
            <v>13.02</v>
          </cell>
        </row>
        <row r="9035">
          <cell r="A9035">
            <v>93121</v>
          </cell>
          <cell r="B9035" t="str">
            <v>COTOVELO EM BRONZE/LATÃO, 90 GRAUS, SEM ANEL DE SOLDA, BOLSA X ROSCA F , DN 22 MM X 3/4, INSTALADO EM PRUMADA   FORNECIMENTO E INSTALAÇÃO. A F_01/2016_P</v>
          </cell>
          <cell r="C9035" t="str">
            <v>UN</v>
          </cell>
          <cell r="D9035">
            <v>14.09</v>
          </cell>
        </row>
        <row r="9036">
          <cell r="A9036">
            <v>93122</v>
          </cell>
          <cell r="B9036" t="str">
            <v>CURVA EM COBRE, 45 GRAUS, SEM ANEL DE SOLDA, BOLSA X BOLSA, DN 28 MM, INSTALADO EM PRUMADA   FORNECIMENTO E INSTALAÇÃO. AF_01/2016_P</v>
          </cell>
          <cell r="C9036" t="str">
            <v>UN</v>
          </cell>
          <cell r="D9036">
            <v>12.65</v>
          </cell>
        </row>
        <row r="9037">
          <cell r="A9037">
            <v>93123</v>
          </cell>
          <cell r="B9037" t="str">
            <v>CURVA EM COBRE, 45 GRAUS, SEM ANEL DE SOLDA, BOLSA X BOLSA, DN 35 MM, INSTALADO EM PRUMADA   FORNECIMENTO E INSTALAÇÃO. AF_01/2016_P</v>
          </cell>
          <cell r="C9037" t="str">
            <v>UN</v>
          </cell>
          <cell r="D9037">
            <v>26.17</v>
          </cell>
        </row>
        <row r="9038">
          <cell r="A9038">
            <v>93124</v>
          </cell>
          <cell r="B9038" t="str">
            <v>CURVA EM COBRE, 45 GRAUS, SEM ANEL DE SOLDA, DN 42 MM, INSTALADO EM PR UMADA   FORNECIMENTO E INSTALAÇÃO. AF_01/2016_P</v>
          </cell>
          <cell r="C9038" t="str">
            <v>UN</v>
          </cell>
          <cell r="D9038">
            <v>39.76</v>
          </cell>
        </row>
        <row r="9039">
          <cell r="A9039">
            <v>93125</v>
          </cell>
          <cell r="B9039" t="str">
            <v>CURVA EM COBRE, 45 GRAUS, SEM ANEL DE SOLDA, BOLSA X BOLSA, DN 54 MM, INSTALADO EM PRUMADA   FORNECIMENTO E INSTALAÇÃO. AF_01/2016_P</v>
          </cell>
          <cell r="C9039" t="str">
            <v>UN</v>
          </cell>
          <cell r="D9039">
            <v>57.32</v>
          </cell>
        </row>
        <row r="9040">
          <cell r="A9040">
            <v>93126</v>
          </cell>
          <cell r="B9040" t="str">
            <v>CURVA EM COBRE, 90 GRAUS, SEM ANEL DE SOLDA, BOLSA X BOLSA, DN 66 MM, INSTALADO EM PRUMADA   FORNECIMENTO E INSTALAÇÃO. AF_01/2016_P</v>
          </cell>
          <cell r="C9040" t="str">
            <v>UN</v>
          </cell>
          <cell r="D9040">
            <v>125.34</v>
          </cell>
        </row>
        <row r="9041">
          <cell r="A9041">
            <v>93128</v>
          </cell>
          <cell r="B9041" t="str">
            <v>PONTO DE ILUMINAÇÃO RESIDENCIAL INCLUINDO INTERRUPTOR SIMPLES, CAIXA E LÉTRICA, ELETRODUTO, CABO, RASGO, QUEBRA E CHUMBAMENTO (EXCLUINDO LUMI NÁRIA E LÂMPADA). AF_01/2016</v>
          </cell>
          <cell r="C9041" t="str">
            <v>UN</v>
          </cell>
          <cell r="D9041">
            <v>91.04</v>
          </cell>
        </row>
        <row r="9042">
          <cell r="A9042">
            <v>93133</v>
          </cell>
          <cell r="B9042" t="str">
            <v>BUCHA DE REDUÇÃO EM COBRE, SEM ANEL DE SOLDA, PONTA X BOLSA, 28 X 22 M M, INSTALADO EM RAMAL E SUB-RAMAL   FORNECIMENTO E INSTALAÇÃO. AF_01/2 016_P</v>
          </cell>
          <cell r="C9042" t="str">
            <v>UN</v>
          </cell>
          <cell r="D9042">
            <v>484.12</v>
          </cell>
        </row>
        <row r="9043">
          <cell r="A9043">
            <v>93137</v>
          </cell>
          <cell r="B9043" t="str">
            <v>PONTO DE ILUMINAÇÃO RESIDENCIAL INCLUINDO INTERRUPTOR SIMPLES (2 MÓDUL OS), CAIXA ELÉTRICA, ELETRODUTO, CABO, RASGO, QUEBRA E CHUMBAMENTO (EX CLUINDO LUMINÁRIA E LÂMPADA). AF_01/2016</v>
          </cell>
          <cell r="C9043" t="str">
            <v>UN</v>
          </cell>
          <cell r="D9043">
            <v>106.73</v>
          </cell>
        </row>
        <row r="9044">
          <cell r="A9044">
            <v>93138</v>
          </cell>
          <cell r="B9044" t="str">
            <v>PONTO DE ILUMINAÇÃO RESIDENCIAL INCLUINDO INTERRUPTOR PARALELO, CAIXA ELÉTRICA, ELETRODUTO, CABO, RASGO, QUEBRA E CHUMBAMENTO (EXCLUINDO LUM INÁRIA E LÂMPADA). AF_01/2016</v>
          </cell>
          <cell r="C9044" t="str">
            <v>UN</v>
          </cell>
          <cell r="D9044">
            <v>101.42</v>
          </cell>
        </row>
        <row r="9045">
          <cell r="A9045">
            <v>93139</v>
          </cell>
          <cell r="B9045" t="str">
            <v>PONTO DE ILUMINAÇÃO RESIDENCIAL INCLUINDO INTERRUPTOR PARALELO (2 MÓDU LOS), CAIXA ELÉTRICA, ELETRODUTO, CABO, RASGO, QUEBRA E CHUMBAMENTO (E XCLUINDO LUMINÁRIA E LÂMPADA). AF_01/2016</v>
          </cell>
          <cell r="C9045" t="str">
            <v>UN</v>
          </cell>
          <cell r="D9045">
            <v>127.47</v>
          </cell>
        </row>
        <row r="9046">
          <cell r="A9046">
            <v>93140</v>
          </cell>
          <cell r="B9046" t="str">
            <v>PONTO DE ILUMINAÇÃO RESIDENCIAL INCLUINDO INTERRUPTOR SIMPLES CONJUGAD O COM PARALELO, CAIXA ELÉTRICA, ELETRODUTO, CABO, RASGO, QUEBRA E CHUM BAMENTO (EXCLUINDO LUMINÁRIA E LÂMPADA). AF_01/2016</v>
          </cell>
          <cell r="C9046" t="str">
            <v>UN</v>
          </cell>
          <cell r="D9046">
            <v>120.37</v>
          </cell>
        </row>
        <row r="9047">
          <cell r="A9047">
            <v>93141</v>
          </cell>
          <cell r="B9047" t="str">
            <v>PONTO DE TOMADA RESIDENCIAL INCLUINDO TOMADA 10A/250V, CAIXA ELÉTRICA, ELETRODUTO, CABO, RASGO, QUEBRA E CHUMBAMENTO. AF_01/2016</v>
          </cell>
          <cell r="C9047" t="str">
            <v>UN</v>
          </cell>
          <cell r="D9047">
            <v>118.29</v>
          </cell>
        </row>
        <row r="9048">
          <cell r="A9048">
            <v>93142</v>
          </cell>
          <cell r="B9048" t="str">
            <v>PONTO DE TOMADA RESIDENCIAL INCLUINDO TOMADA (2 MÓDULOS) 10A/250V, CAI XA ELÉTRICA, ELETRODUTO, CABO, RASGO, QUEBRA E CHUMBAMENTO. AF_01/2016</v>
          </cell>
          <cell r="C9048" t="str">
            <v>UN</v>
          </cell>
          <cell r="D9048">
            <v>130.54</v>
          </cell>
        </row>
        <row r="9049">
          <cell r="A9049">
            <v>93143</v>
          </cell>
          <cell r="B9049" t="str">
            <v>PONTO DE TOMADA RESIDENCIAL INCLUINDO TOMADA 20A/250V, CAIXA ELÉTRICA, ELETRODUTO, CABO, RASGO, QUEBRA E CHUMBAMENTO. AF_01/2016</v>
          </cell>
          <cell r="C9049" t="str">
            <v>UN</v>
          </cell>
          <cell r="D9049">
            <v>119.52</v>
          </cell>
        </row>
        <row r="9050">
          <cell r="A9050">
            <v>93144</v>
          </cell>
          <cell r="B9050" t="str">
            <v>PONTO DE UTILIZAÇÃO DE EQUIPAMENTOS ELÉTRICOS, RESIDENCIAL, INCLUINDO SUPORTE E PLACA, CAIXA ELÉTRICA, ELETRODUTO, CABO, RASGO, QUEBRA E CHU MBAMENTO. AF_01/2016</v>
          </cell>
          <cell r="C9050" t="str">
            <v>UN</v>
          </cell>
          <cell r="D9050">
            <v>149.97</v>
          </cell>
        </row>
        <row r="9051">
          <cell r="A9051">
            <v>93145</v>
          </cell>
          <cell r="B9051" t="str">
            <v>PONTO DE ILUMINAÇÃO E TOMADA, RESIDENCIAL, INCLUINDO INTERRUPTOR SIMPL ES E TOMADA 10A/250V, CAIXA ELÉTRICA, ELETRODUTO, CABO, RASGO, QUEBRA E CHUMBAMENTO (EXCLUINDO LUMINÁRIA E LÂMPADA). AF_01/2016</v>
          </cell>
          <cell r="C9051" t="str">
            <v>UN</v>
          </cell>
          <cell r="D9051">
            <v>140.53</v>
          </cell>
        </row>
        <row r="9052">
          <cell r="A9052">
            <v>93146</v>
          </cell>
          <cell r="B9052" t="str">
            <v>PONTO DE ILUMINAÇÃO E TOMADA, RESIDENCIAL, INCLUINDO INTERRUPTOR PARAL ELO E TOMADA 10A/250V, CAIXA ELÉTRICA, ELETRODUTO, CABO, RASGO, QUEBRA E CHUMBAMENTO (EXCLUINDO LUMINÁRIA E LÂMPADA). AF_01/2016</v>
          </cell>
          <cell r="C9052" t="str">
            <v>UN</v>
          </cell>
          <cell r="D9052">
            <v>150.91</v>
          </cell>
        </row>
        <row r="9053">
          <cell r="A9053">
            <v>93147</v>
          </cell>
          <cell r="B9053" t="str">
            <v>PONTO DE ILUMINAÇÃO E TOMADA, RESIDENCIAL, INCLUINDO INTERRUPTOR SIMPL ES, INTERRUPTOR PARALELO E TOMADA 10A/250V, CAIXA ELÉTRICA, ELETRODUTO , CABO, RASGO, QUEBRA E CHUMBAMENTO (EXCLUINDO LUMINÁRIA E LÂMPADA). A F_01/2016</v>
          </cell>
          <cell r="C9053" t="str">
            <v>UN</v>
          </cell>
          <cell r="D9053">
            <v>169.89</v>
          </cell>
        </row>
        <row r="9054">
          <cell r="A9054">
            <v>93176</v>
          </cell>
          <cell r="B9054" t="str">
            <v>TRANSPORTE DE MATERIAL ASFALTICO, COM CAMINHÃO COM CAPACIDADE DE 30000 L EM RODOVIA PAVIMENTADA PARA DISTÂNCIAS MÉDIAS DE TRANSPORTE SUPERIO RES A 100 KM. AF_02/2016</v>
          </cell>
          <cell r="C9054" t="str">
            <v>TXKM</v>
          </cell>
          <cell r="D9054">
            <v>0.4</v>
          </cell>
        </row>
        <row r="9055">
          <cell r="A9055">
            <v>93177</v>
          </cell>
          <cell r="B9055" t="str">
            <v>TRANSPORTE DE MATERIAL ASFALTICO, COM CAMINHÃO COM CAPACIDADE DE 20000 L EM RODOVIA PAVIMENTADA PARA DISTÂNCIAS MÉDIAS DE TRANSPORTE IGUAL O U INFERIOR A 100 KM. AF_02/2016</v>
          </cell>
          <cell r="C9055" t="str">
            <v>TXKM</v>
          </cell>
          <cell r="D9055">
            <v>1.36</v>
          </cell>
        </row>
        <row r="9056">
          <cell r="A9056">
            <v>93178</v>
          </cell>
          <cell r="B9056" t="str">
            <v>TRANSPORTE DE MATERIAL ASFALTICO, COM CAMINHÃO COM CAPACIDADE DE 30000 L EM RODOVIA NÃO PAVIMENTADA PARA DISTÂNCIAS MÉDIAS DE TRANSPORTE SUP ERIORES A 100 KM. AF_02/2016</v>
          </cell>
          <cell r="C9056" t="str">
            <v>TXKM</v>
          </cell>
          <cell r="D9056">
            <v>0.45</v>
          </cell>
        </row>
        <row r="9057">
          <cell r="A9057">
            <v>93179</v>
          </cell>
          <cell r="B9057" t="str">
            <v>TRANSPORTE DE MATERIAL ASFALTICO, COM CAMINHÃO COM CAPACIDADE DE 20000 L EM RODOVIA NÃO PAVIMENTADA PARA DISTÂNCIAS MÉDIAS DE TRANSPORTE IGU AL OU INFERIOR A 100 KM. AF_02/2016</v>
          </cell>
          <cell r="C9057" t="str">
            <v>TXKM</v>
          </cell>
          <cell r="D9057">
            <v>1.51</v>
          </cell>
        </row>
        <row r="9058">
          <cell r="A9058">
            <v>93181</v>
          </cell>
          <cell r="B9058" t="str">
            <v>FECHAMENTO TEMPORÁRIO EM CHAPA DE MADEIRA COMPENSADA E=12MM, COM REAPR OVEITAMENTO 1,5X</v>
          </cell>
          <cell r="C9058" t="str">
            <v>M2</v>
          </cell>
          <cell r="D9058">
            <v>49.43</v>
          </cell>
        </row>
        <row r="9059">
          <cell r="A9059">
            <v>93182</v>
          </cell>
          <cell r="B9059" t="str">
            <v>VERGA PRÉ-MOLDADA PARA JANELAS COM ATÉ 1,5 M DE VÃO. AF_03/2016</v>
          </cell>
          <cell r="C9059" t="str">
            <v>M</v>
          </cell>
          <cell r="D9059">
            <v>19.43</v>
          </cell>
        </row>
        <row r="9060">
          <cell r="A9060">
            <v>93183</v>
          </cell>
          <cell r="B9060" t="str">
            <v>VERGA PRÉ-MOLDADA PARA JANELAS COM MAIS DE 1,5 M DE VÃO. AF_03/2016</v>
          </cell>
          <cell r="C9060" t="str">
            <v>M</v>
          </cell>
          <cell r="D9060">
            <v>24.64</v>
          </cell>
        </row>
        <row r="9061">
          <cell r="A9061">
            <v>93184</v>
          </cell>
          <cell r="B9061" t="str">
            <v>VERGA PRÉ-MOLDADA PARA PORTAS COM ATÉ 1,5 M DE VÃO. AF_03/2016</v>
          </cell>
          <cell r="C9061" t="str">
            <v>M</v>
          </cell>
          <cell r="D9061">
            <v>14.94</v>
          </cell>
        </row>
        <row r="9062">
          <cell r="A9062">
            <v>93185</v>
          </cell>
          <cell r="B9062" t="str">
            <v>VERGA PRÉ-MOLDADA PARA PORTAS COM MAIS DE 1,5 M DE VÃO. AF_03/2016</v>
          </cell>
          <cell r="C9062" t="str">
            <v>M</v>
          </cell>
          <cell r="D9062">
            <v>24.24</v>
          </cell>
        </row>
        <row r="9063">
          <cell r="A9063">
            <v>93186</v>
          </cell>
          <cell r="B9063" t="str">
            <v>VERGA MOLDADA IN LOCO EM CONCRETO PARA JANELAS COM ATÉ 1,5 M DE VÃO. A F_03/2016</v>
          </cell>
          <cell r="C9063" t="str">
            <v>M</v>
          </cell>
          <cell r="D9063">
            <v>33.450000000000003</v>
          </cell>
        </row>
        <row r="9064">
          <cell r="A9064">
            <v>93187</v>
          </cell>
          <cell r="B9064" t="str">
            <v>VERGA MOLDADA IN LOCO EM CONCRETO PARA JANELAS COM MAIS DE 1,5 M DE VÃ O. AF_03/2016</v>
          </cell>
          <cell r="C9064" t="str">
            <v>M</v>
          </cell>
          <cell r="D9064">
            <v>38.200000000000003</v>
          </cell>
        </row>
        <row r="9065">
          <cell r="A9065">
            <v>93188</v>
          </cell>
          <cell r="B9065" t="str">
            <v>VERGA MOLDADA IN LOCO EM CONCRETO PARA PORTAS COM ATÉ 1,5 M DE VÃO. AF _03/2016</v>
          </cell>
          <cell r="C9065" t="str">
            <v>M</v>
          </cell>
          <cell r="D9065">
            <v>32.65</v>
          </cell>
        </row>
        <row r="9066">
          <cell r="A9066">
            <v>93189</v>
          </cell>
          <cell r="B9066" t="str">
            <v>VERGA MOLDADA IN LOCO EM CONCRETO PARA PORTAS COM MAIS DE 1,5 M DE VÃO . AF_03/2016</v>
          </cell>
          <cell r="C9066" t="str">
            <v>M</v>
          </cell>
          <cell r="D9066">
            <v>38.65</v>
          </cell>
        </row>
        <row r="9067">
          <cell r="A9067">
            <v>93190</v>
          </cell>
          <cell r="B9067" t="str">
            <v>VERGA MOLDADA IN LOCO COM UTILIZAÇÃO DE BLOCOS CANALETA PARA JANELAS C OM ATÉ 1,5 M DE VÃO. AF_03/2016</v>
          </cell>
          <cell r="C9067" t="str">
            <v>M</v>
          </cell>
          <cell r="D9067">
            <v>26.43</v>
          </cell>
        </row>
        <row r="9068">
          <cell r="A9068">
            <v>93191</v>
          </cell>
          <cell r="B9068" t="str">
            <v>VERGA MOLDADA IN LOCO COM UTILIZAÇÃO DE BLOCOS CANALETA PARA JANELAS C OM MAIS DE 1,5 M DE VÃO. AF_03/2016</v>
          </cell>
          <cell r="C9068" t="str">
            <v>M</v>
          </cell>
          <cell r="D9068">
            <v>27.57</v>
          </cell>
        </row>
        <row r="9069">
          <cell r="A9069">
            <v>93192</v>
          </cell>
          <cell r="B9069" t="str">
            <v>VERGA MOLDADA IN LOCO COM UTILIZAÇÃO DE BLOCOS CANALETA PARA PORTAS CO M ATÉ 1,5 M DE VÃO. AF_03/2016</v>
          </cell>
          <cell r="C9069" t="str">
            <v>M</v>
          </cell>
          <cell r="D9069">
            <v>29.25</v>
          </cell>
        </row>
        <row r="9070">
          <cell r="A9070">
            <v>93193</v>
          </cell>
          <cell r="B9070" t="str">
            <v>VERGA MOLDADA IN LOCO COM UTILIZAÇÃO DE BLOCOS CANALETA PARA PORTAS CO M MAIS DE 1,5 M DE VÃO. AF_03/2016</v>
          </cell>
          <cell r="C9070" t="str">
            <v>M</v>
          </cell>
          <cell r="D9070">
            <v>28.04</v>
          </cell>
        </row>
        <row r="9071">
          <cell r="A9071">
            <v>93194</v>
          </cell>
          <cell r="B9071" t="str">
            <v>CONTRAVERGA PRÉ-MOLDADA PARA VÃOS DE ATÉ 1,5 M DE COMPRIMENTO. AF_03/2 016</v>
          </cell>
          <cell r="C9071" t="str">
            <v>M</v>
          </cell>
          <cell r="D9071">
            <v>19.2</v>
          </cell>
        </row>
        <row r="9072">
          <cell r="A9072">
            <v>93195</v>
          </cell>
          <cell r="B9072" t="str">
            <v>CONTRAVERGA PRÉ-MOLDADA PARA VÃOS DE MAIS DE 1,5 M DE COMPRIMENTO. AF_ 03/2016</v>
          </cell>
          <cell r="C9072" t="str">
            <v>M</v>
          </cell>
          <cell r="D9072">
            <v>22.42</v>
          </cell>
        </row>
        <row r="9073">
          <cell r="A9073">
            <v>93196</v>
          </cell>
          <cell r="B9073" t="str">
            <v>CONTRAVERGA MOLDADA IN LOCO EM CONCRETO PARA VÃOS DE ATÉ 1,5 M DE COMP RIMENTO. AF_03/2016</v>
          </cell>
          <cell r="C9073" t="str">
            <v>M</v>
          </cell>
          <cell r="D9073">
            <v>31.93</v>
          </cell>
        </row>
        <row r="9074">
          <cell r="A9074">
            <v>93197</v>
          </cell>
          <cell r="B9074" t="str">
            <v>CONTRAVERGA MOLDADA IN LOCO EM CONCRETO PARA VÃOS DE MAIS DE 1,5 M DE COMPRIMENTO. AF_03/2016</v>
          </cell>
          <cell r="C9074" t="str">
            <v>M</v>
          </cell>
          <cell r="D9074">
            <v>35.19</v>
          </cell>
        </row>
        <row r="9075">
          <cell r="A9075">
            <v>93198</v>
          </cell>
          <cell r="B9075" t="str">
            <v>CONTRAVERGA MOLDADA IN LOCO COM UTILIZAÇÃO DE BLOCOS CANALETA PARA VÃO S DE ATÉ 1,5 M DE COMPRIMENTO. AF_03/2016</v>
          </cell>
          <cell r="C9075" t="str">
            <v>M</v>
          </cell>
          <cell r="D9075">
            <v>24.17</v>
          </cell>
        </row>
        <row r="9076">
          <cell r="A9076">
            <v>93199</v>
          </cell>
          <cell r="B9076" t="str">
            <v>CONTRAVERGA MOLDADA IN LOCO COM UTILIZAÇÃO DE BLOCOS CANALETA PARA VÃO S DE MAIS DE 1,5 M DE COMPRIMENTO. AF_03/2016</v>
          </cell>
          <cell r="C9076" t="str">
            <v>M</v>
          </cell>
          <cell r="D9076">
            <v>23.79</v>
          </cell>
        </row>
        <row r="9077">
          <cell r="A9077">
            <v>93200</v>
          </cell>
          <cell r="B9077" t="str">
            <v>FIXAÇÃO (ENCUNHAMENTO) DE ALVENARIA DE VEDAÇÃO COM ARGAMASSA APLICADA COM BISNAGA. AF_03/2016</v>
          </cell>
          <cell r="C9077" t="str">
            <v>M</v>
          </cell>
          <cell r="D9077">
            <v>1.98</v>
          </cell>
        </row>
        <row r="9078">
          <cell r="A9078">
            <v>93201</v>
          </cell>
          <cell r="B9078" t="str">
            <v>FIXAÇÃO (ENCUNHAMENTO) DE ALVENARIA DE VEDAÇÃO COM ARGAMASSA APLICADA COM COLHER. AF_03/2016</v>
          </cell>
          <cell r="C9078" t="str">
            <v>M</v>
          </cell>
          <cell r="D9078">
            <v>4.0999999999999996</v>
          </cell>
        </row>
        <row r="9079">
          <cell r="A9079">
            <v>93202</v>
          </cell>
          <cell r="B9079" t="str">
            <v>FIXAÇÃO (ENCUNHAMENTO) DE ALVENARIA DE VEDAÇÃO COM TIJOLO MACIÇO. AF_0 3/2016</v>
          </cell>
          <cell r="C9079" t="str">
            <v>M</v>
          </cell>
          <cell r="D9079">
            <v>15.61</v>
          </cell>
        </row>
        <row r="9080">
          <cell r="A9080">
            <v>93204</v>
          </cell>
          <cell r="B9080" t="str">
            <v>CINTA DE AMARRAÇÃO DE ALVENARIA MOLDADA IN LOCO EM CONCRETO. AF_03/201 6</v>
          </cell>
          <cell r="C9080" t="str">
            <v>M</v>
          </cell>
          <cell r="D9080">
            <v>27.08</v>
          </cell>
        </row>
        <row r="9081">
          <cell r="A9081">
            <v>93205</v>
          </cell>
          <cell r="B9081" t="str">
            <v>CINTA DE AMARRAÇÃO DE ALVENARIA MOLDADA IN LOCO COM UTILIZAÇÃO DE BLOC OS CANALETA. AF_03/2016</v>
          </cell>
          <cell r="C9081" t="str">
            <v>M</v>
          </cell>
          <cell r="D9081">
            <v>21.82</v>
          </cell>
        </row>
        <row r="9082">
          <cell r="A9082">
            <v>93206</v>
          </cell>
          <cell r="B9082" t="str">
            <v>EXECUÇÃO DE ESCRITÓRIO EM CANTEIRO DE OBRA EM ALVENARIA, NÃO INCLUSO M OBILIÁRIO E EQUIPAMENTOS. AF_02/2016</v>
          </cell>
          <cell r="C9082" t="str">
            <v>M2</v>
          </cell>
          <cell r="D9082">
            <v>721.13</v>
          </cell>
        </row>
        <row r="9083">
          <cell r="A9083">
            <v>93207</v>
          </cell>
          <cell r="B9083" t="str">
            <v>EXECUÇÃO DE ESCRITÓRIO EM CANTEIRO DE OBRA EM CHAPA DE MADEIRA COMPENS ADA, NÃO INCLUSO MOBILIÁRIO E EQUIPAMENTOS. AF_02/2016</v>
          </cell>
          <cell r="C9083" t="str">
            <v>M2</v>
          </cell>
          <cell r="D9083">
            <v>556.16999999999996</v>
          </cell>
        </row>
        <row r="9084">
          <cell r="A9084">
            <v>93208</v>
          </cell>
          <cell r="B9084" t="str">
            <v>EXECUÇÃO DE ALMOXARIFADO EM CANTEIRO DE OBRA EM CHAPA DE MADEIRA COMPE NSADA, INCLUSO PRATELEIRAS. AF_02/2016</v>
          </cell>
          <cell r="C9084" t="str">
            <v>M2</v>
          </cell>
          <cell r="D9084">
            <v>426.27</v>
          </cell>
        </row>
        <row r="9085">
          <cell r="A9085">
            <v>93209</v>
          </cell>
          <cell r="B9085" t="str">
            <v>EXECUÇÃO DE ALMOXARIFADO EM CANTEIRO DE OBRA EM ALVENARIA, INCLUSO PRA TELEIRAS. AF_02/2016</v>
          </cell>
          <cell r="C9085" t="str">
            <v>M2</v>
          </cell>
          <cell r="D9085">
            <v>572.61</v>
          </cell>
        </row>
        <row r="9086">
          <cell r="A9086">
            <v>93210</v>
          </cell>
          <cell r="B9086" t="str">
            <v>EXECUÇÃO DE REFEITÓRIO EM CANTEIRO DE OBRA EM CHAPA DE MADEIRA COMPENS ADA, NÃO INCLUSO MOBILIÁRIO E EQUIPAMENTOS. AF_02/2016</v>
          </cell>
          <cell r="C9086" t="str">
            <v>M2</v>
          </cell>
          <cell r="D9086">
            <v>309.88</v>
          </cell>
        </row>
        <row r="9087">
          <cell r="A9087">
            <v>93211</v>
          </cell>
          <cell r="B9087" t="str">
            <v>EXECUÇÃO DE REFEITÓRIO EM CANTEIRO DE OBRA EM ALVENARIA, NÃO INCLUSO M OBILIÁRIO E EQUIPAMENTOS. AF_02/2016</v>
          </cell>
          <cell r="C9087" t="str">
            <v>M2</v>
          </cell>
          <cell r="D9087">
            <v>340.34</v>
          </cell>
        </row>
        <row r="9088">
          <cell r="A9088">
            <v>93212</v>
          </cell>
          <cell r="B9088" t="str">
            <v>EXECUÇÃO DE SANITÁRIO E VESTIÁRIO EM CANTEIRO DE OBRA EM CHAPA DE MADE IRA COMPENSADA, NÃO INCLUSO MOBILIÁRIO. AF_02/2016</v>
          </cell>
          <cell r="C9088" t="str">
            <v>M2</v>
          </cell>
          <cell r="D9088">
            <v>533.53</v>
          </cell>
        </row>
        <row r="9089">
          <cell r="A9089">
            <v>93213</v>
          </cell>
          <cell r="B9089" t="str">
            <v>EXECUÇÃO DE SANITÁRIO E VESTIÁRIO EM CANTEIRO DE OBRA EM ALVENARIA, NÃ O INCLUSO MOBILIÁRIO. AF_02/2016</v>
          </cell>
          <cell r="C9089" t="str">
            <v>M2</v>
          </cell>
          <cell r="D9089">
            <v>658.8</v>
          </cell>
        </row>
        <row r="9090">
          <cell r="A9090">
            <v>93214</v>
          </cell>
          <cell r="B9090" t="str">
            <v>EXECUÇÃO DE RESERVATÓRIO ELEVADO DE ÁGUA (1000 LITROS) EM CANTEIRO DE OBRA, APOIADO EM ESTRUTURA DE MADEIRA. AF_02/2016</v>
          </cell>
          <cell r="C9090" t="str">
            <v>UN</v>
          </cell>
          <cell r="D9090">
            <v>986.55</v>
          </cell>
        </row>
        <row r="9091">
          <cell r="A9091">
            <v>93220</v>
          </cell>
          <cell r="B9091" t="str">
            <v>PERFURATRIZ COM TORRE METÁLICA PARA EXECUÇÃO DE ESTACA HÉLICE CONTÍNUA , PROFUNDIDADE MÁXIMA DE 32 M, DIÂMETRO MÁXIMO DE 1000 MM, POTÊNCIA IN STALADA DE 350 HP, MESA ROTATIVA COM TORQUE MÁXIMO DE 263 KNM - DEPREC IAÇÃO. AF_01/2016</v>
          </cell>
          <cell r="C9091" t="str">
            <v>H</v>
          </cell>
          <cell r="D9091">
            <v>226.53</v>
          </cell>
        </row>
        <row r="9092">
          <cell r="A9092">
            <v>93221</v>
          </cell>
          <cell r="B9092" t="str">
            <v>PERFURATRIZ COM TORRE METÁLICA PARA EXECUÇÃO DE ESTACA HÉLICE CONTÍNUA , PROFUNDIDADE MÁXIMA DE 32 M, DIÂMETRO MÁXIMO DE 1000 MM, POTÊNCIA IN STALADA DE 350 HP, MESA ROTATIVA COM TORQUE MÁXIMO DE 263 KNM - JUROS. AF_01/2016</v>
          </cell>
          <cell r="C9092" t="str">
            <v>H</v>
          </cell>
          <cell r="D9092">
            <v>50.06</v>
          </cell>
        </row>
        <row r="9093">
          <cell r="A9093">
            <v>93222</v>
          </cell>
          <cell r="B9093" t="str">
            <v>PERFURATRIZ COM TORRE METÁLICA PARA EXECUÇÃO DE ESTACA HÉLICE CONTÍNUA , PROFUNDIDADE MÁXIMA DE 32 M, DIÂMETRO MÁXIMO DE 1000 MM, POTÊNCIA IN STALADA DE 350 HP, MESA ROTATIVA COM TORQUE MÁXIMO DE 263 KNM - MANUTE NÇÃO. AF_01/2016</v>
          </cell>
          <cell r="C9093" t="str">
            <v>H</v>
          </cell>
          <cell r="D9093">
            <v>238.42</v>
          </cell>
        </row>
        <row r="9094">
          <cell r="A9094">
            <v>93223</v>
          </cell>
          <cell r="B9094" t="str">
            <v>PERFURATRIZ COM TORRE METÁLICA PARA EXECUÇÃO DE ESTACA HÉLICE CONTÍNUA , PROFUNDIDADE MÁXIMA DE 32 M, DIÂMETRO MÁXIMO DE 1000 MM, POTÊNCIA IN STALADA DE 350 HP, MESA ROTATIVA COM TORQUE MÁXIMO DE 263 KNM  MATERI AIS NA OPERAÇÃO. AF_01/2016</v>
          </cell>
          <cell r="C9094" t="str">
            <v>H</v>
          </cell>
          <cell r="D9094">
            <v>178.59</v>
          </cell>
        </row>
        <row r="9095">
          <cell r="A9095">
            <v>93224</v>
          </cell>
          <cell r="B9095" t="str">
            <v>PERFURATRIZ COM TORRE METÁLICA PARA EXECUÇÃO DE ESTACA HÉLICE CONTÍNUA , PROFUNDIDADE MÁXIMA DE 32 M, DIÂMETRO MÁXIMO DE 1000 MM, POTÊNCIA IN STALADA DE 350 HP, MESA ROTATIVA COM TORQUE MÁXIMO DE 263 KNM - CHP DI URNO. AF_01/2016</v>
          </cell>
          <cell r="C9095" t="str">
            <v>CHP</v>
          </cell>
          <cell r="D9095">
            <v>708.09</v>
          </cell>
        </row>
        <row r="9096">
          <cell r="A9096">
            <v>93225</v>
          </cell>
          <cell r="B9096" t="str">
            <v>PERFURATRIZ COM TORRE METÁLICA PARA EXECUÇÃO DE ESTACA HÉLICE CONTÍNUA , PROFUNDIDADE MÁXIMA DE 32 M, DIÂMETRO MÁXIMO DE 1000 MM, POTÊNCIA IN STALADA DE 350 HP, MESA ROTATIVA COM TORQUE MÁXIMO DE 263 KNM - CHI DI URNO. AF_01/2016</v>
          </cell>
          <cell r="C9096" t="str">
            <v>CHI</v>
          </cell>
          <cell r="D9096">
            <v>291.07</v>
          </cell>
        </row>
        <row r="9097">
          <cell r="A9097">
            <v>93229</v>
          </cell>
          <cell r="B9097" t="str">
            <v>BETONEIRA CAPACIDADE NOMINAL 400 L, CAPACIDADE DE MISTURA 310 L, MOTOR A GASOLINA POTÊNCIA 5,5 HP, SEM CARREGADOR - DEPRECIAÇÃO. AF_02/2016</v>
          </cell>
          <cell r="C9097" t="str">
            <v>H</v>
          </cell>
          <cell r="D9097">
            <v>0.28999999999999998</v>
          </cell>
        </row>
        <row r="9098">
          <cell r="A9098">
            <v>93230</v>
          </cell>
          <cell r="B9098" t="str">
            <v>BETONEIRA CAPACIDADE NOMINAL 400 L, CAPACIDADE DE MISTURA 310 L, MOTOR A GASOLINA POTÊNCIA 5,5 HP, SEM CARREGADOR - JUROS. AF_02/2016</v>
          </cell>
          <cell r="C9098" t="str">
            <v>H</v>
          </cell>
          <cell r="D9098">
            <v>0.06</v>
          </cell>
        </row>
        <row r="9099">
          <cell r="A9099">
            <v>93231</v>
          </cell>
          <cell r="B9099" t="str">
            <v>BETONEIRA CAPACIDADE NOMINAL 400 L, CAPACIDADE DE MISTURA 310 L, MOTOR A GASOLINA POTÊNCIA 5,5 HP, SEM CARREGADOR - MANUTENÇÃO. AF_02/2016</v>
          </cell>
          <cell r="C9099" t="str">
            <v>H</v>
          </cell>
          <cell r="D9099">
            <v>0.24</v>
          </cell>
        </row>
        <row r="9100">
          <cell r="A9100">
            <v>93232</v>
          </cell>
          <cell r="B9100" t="str">
            <v>BETONEIRA CAPACIDADE NOMINAL 400 L, CAPACIDADE DE MISTURA 310 L, MOTOR A GASOLINA POTÊNCIA 5,5 HP, SEM CARREGADOR - MATERIAIS NA OPERAÇÃO. A F_02/2016</v>
          </cell>
          <cell r="C9100" t="str">
            <v>H</v>
          </cell>
          <cell r="D9100">
            <v>4.6399999999999997</v>
          </cell>
        </row>
        <row r="9101">
          <cell r="A9101">
            <v>93233</v>
          </cell>
          <cell r="B9101" t="str">
            <v>BETONEIRA CAPACIDADE NOMINAL 400 L, CAPACIDADE DE MISTURA 310 L, MOTOR A GASOLINA POTÊNCIA 5,5 HP, SEM CARREGADOR - CHP DIURNO. AF_02/2016</v>
          </cell>
          <cell r="C9101" t="str">
            <v>CHP</v>
          </cell>
          <cell r="D9101">
            <v>5.25</v>
          </cell>
        </row>
        <row r="9102">
          <cell r="A9102">
            <v>93234</v>
          </cell>
          <cell r="B9102" t="str">
            <v>BETONEIRA CAPACIDADE NOMINAL 400 L, CAPACIDADE DE MISTURA 310 L, MOTOR A GASOLINA POTÊNCIA 5,5 HP, SEM CARREGADOR - CHI DIURNO. AF_02/2016</v>
          </cell>
          <cell r="C9102" t="str">
            <v>CHI</v>
          </cell>
          <cell r="D9102">
            <v>0.35</v>
          </cell>
        </row>
        <row r="9103">
          <cell r="A9103">
            <v>93235</v>
          </cell>
          <cell r="B9103" t="str">
            <v>GRUPO GERADOR ESTACIONÁRIO, MOTOR DIESEL POTÊNCIA 170 KVA - JUROS. AF_ 02/2016</v>
          </cell>
          <cell r="C9103" t="str">
            <v>H</v>
          </cell>
          <cell r="D9103">
            <v>1.1000000000000001</v>
          </cell>
        </row>
        <row r="9104">
          <cell r="A9104">
            <v>93236</v>
          </cell>
          <cell r="B9104" t="str">
            <v>ROLO COMPACTADOR DE PNEUS ESTÁTICO, PRESSÃO VARIÁVEL, POTÊNCIA 99 HP, PESO SEM/COM LASTRO 9,45 / 21,0 T, LARGURA DE ROLAGEM 2,265 M - JUROS. AF_02/2016</v>
          </cell>
          <cell r="C9104" t="str">
            <v>H</v>
          </cell>
          <cell r="D9104">
            <v>5.01</v>
          </cell>
        </row>
        <row r="9105">
          <cell r="A9105">
            <v>93238</v>
          </cell>
          <cell r="B9105" t="str">
            <v>ROLO COMPACTADOR VIBRATÓRIO REBOCÁVEL, CILINDRO DE AÇO LISO, POTÊNCIA DE TRAÇÃO DE 65 CV, PESO 4,7 T, IMPACTO DINÂMICO 18,3 T, LARGURA DE TR ABALHO 1,67 M - JUROS. AF_02/2016</v>
          </cell>
          <cell r="C9105" t="str">
            <v>H</v>
          </cell>
          <cell r="D9105">
            <v>1.01</v>
          </cell>
        </row>
        <row r="9106">
          <cell r="A9106">
            <v>93239</v>
          </cell>
          <cell r="B9106" t="str">
            <v>ROLO COMPACTADOR VIBRATÓRIO PÉ DE CARNEIRO, OPERADO POR CONTROLE REMOT O, POTÊNCIA 12,5 KW, PESO OPERACIONAL 1,675 T, LARGURA DE TRABALHO 0,8 5 M - JUROS. AF_02/2016</v>
          </cell>
          <cell r="C9106" t="str">
            <v>H</v>
          </cell>
          <cell r="D9106">
            <v>4.6100000000000003</v>
          </cell>
        </row>
        <row r="9107">
          <cell r="A9107">
            <v>93240</v>
          </cell>
          <cell r="B9107" t="str">
            <v>ROLO COMPACTADOR VIBRATÓRIO PÉ DE CARNEIRO, OPERADO POR CONTROLE REMOT O, POTÊNCIA 12,5 KW, PESO OPERACIONAL 1,675 T, LARGURA DE TRABALHO 0,8 5 M - MATERIAIS NA OPERAÇÃO. AF_02/2016</v>
          </cell>
          <cell r="C9107" t="str">
            <v>H</v>
          </cell>
          <cell r="D9107">
            <v>8.5500000000000007</v>
          </cell>
        </row>
        <row r="9108">
          <cell r="A9108">
            <v>93241</v>
          </cell>
          <cell r="B9108" t="str">
            <v>ROLO COMPACTADOR VIBRATÓRIO TANDEM, CILINDROS LISOS DE AÇO PARA SOLO/A SFALTO, POTÊNCIA 45 HP, PESO MÁXIMO OPERACIONAL 4 T - JUROS. AF_02/201 6</v>
          </cell>
          <cell r="C9108" t="str">
            <v>H</v>
          </cell>
          <cell r="D9108">
            <v>2.8</v>
          </cell>
        </row>
        <row r="9109">
          <cell r="A9109">
            <v>93242</v>
          </cell>
          <cell r="B9109" t="str">
            <v>ROLO COMPACTADOR VIBRATÓRIO TANDEM, CILINDROS LISOS DE AÇO PARA SOLO/A SFALTO, POTÊNCIA 45 HP, PESO MÁXIMO OPERACIONAL 4 T - CHI DIURNO. AF_0 2/2016</v>
          </cell>
          <cell r="C9109" t="str">
            <v>CHI</v>
          </cell>
          <cell r="D9109">
            <v>27.69</v>
          </cell>
        </row>
        <row r="9110">
          <cell r="A9110">
            <v>93243</v>
          </cell>
          <cell r="B9110" t="str">
            <v>EXECUÇÃO DE RESERVATÓRIO ELEVADO DE ÁGUA (3000 LITROS) EM CANTEIRO DE OBRA, APOIADO EM ESTRUTURA DE MADEIRA. AF_02/2016</v>
          </cell>
          <cell r="C9110" t="str">
            <v>UN</v>
          </cell>
          <cell r="D9110">
            <v>1876.43</v>
          </cell>
        </row>
        <row r="9111">
          <cell r="A9111">
            <v>93244</v>
          </cell>
          <cell r="B9111" t="str">
            <v>ROLO COMPACTADOR VIBRATÓRIO PÉ DE CARNEIRO PARA SOLOS, POTÊNCIA 80 HP, PESO OPERACIONAL SEM/COM LASTRO 7,4 / 8,8 T, LARGURA DE TRABALHO 1,68 M - CHI DIURNO. AF_02/2016</v>
          </cell>
          <cell r="C9111" t="str">
            <v>CHI</v>
          </cell>
          <cell r="D9111">
            <v>32.659999999999997</v>
          </cell>
        </row>
        <row r="9112">
          <cell r="A9112">
            <v>93267</v>
          </cell>
          <cell r="B9112" t="str">
            <v>GRUA ASCENCIONAL, LANÇA DE 30 M, CAPACIDADE DE 1,0 T A 30 M, ALTURA AT É 39 M  DEPRECIAÇÃO. AF_03/2016</v>
          </cell>
          <cell r="C9112" t="str">
            <v>H</v>
          </cell>
          <cell r="D9112">
            <v>14.79</v>
          </cell>
        </row>
        <row r="9113">
          <cell r="A9113">
            <v>93269</v>
          </cell>
          <cell r="B9113" t="str">
            <v>GRUA ASCENCIONAL, LANÇA DE 30 M, CAPACIDADE DE 1,0 T A 30 M, ALTURA AT É 39 M   JUROS. AF_03/2016</v>
          </cell>
          <cell r="C9113" t="str">
            <v>H</v>
          </cell>
          <cell r="D9113">
            <v>3.77</v>
          </cell>
        </row>
        <row r="9114">
          <cell r="A9114">
            <v>93270</v>
          </cell>
          <cell r="B9114" t="str">
            <v>GRUA ASCENCIONAL, LANÇA DE 30 M, CAPACIDADE DE 1,0 T A 30 M, ALTURA AT É 39 M   MANUTENÇÃO. AF_03/2016</v>
          </cell>
          <cell r="C9114" t="str">
            <v>H</v>
          </cell>
          <cell r="D9114">
            <v>18.48</v>
          </cell>
        </row>
        <row r="9115">
          <cell r="A9115">
            <v>93271</v>
          </cell>
          <cell r="B9115" t="str">
            <v>GRUA ASCENCIONAL, LANÇA DE 30 M, CAPACIDADE DE 1,0 T A 30 M, ALTURA AT É 39 M   MATERIAIS NA OPERAÇÃO. AF_03/2016</v>
          </cell>
          <cell r="C9115" t="str">
            <v>H</v>
          </cell>
          <cell r="D9115">
            <v>3.49</v>
          </cell>
        </row>
        <row r="9116">
          <cell r="A9116">
            <v>93272</v>
          </cell>
          <cell r="B9116" t="str">
            <v>GRUA ASCENSIONAL, LANCA DE 30 M, CAPACIDADE DE 1,0 T A 30 M, ALTURA AT E 39 M - CHP DIURNO. AF_03/2016</v>
          </cell>
          <cell r="C9116" t="str">
            <v>CHP</v>
          </cell>
          <cell r="D9116">
            <v>59.05</v>
          </cell>
        </row>
        <row r="9117">
          <cell r="A9117">
            <v>93274</v>
          </cell>
          <cell r="B9117" t="str">
            <v>GRUA ASCENSIONAL, LANÇA DE 30 M, CAPACIDADE DE 1,0 T A 30 M, ALTURA AT É 39 M - CHI DIURNO. AF_03/2016</v>
          </cell>
          <cell r="C9117" t="str">
            <v>CHI</v>
          </cell>
          <cell r="D9117">
            <v>37.07</v>
          </cell>
        </row>
        <row r="9118">
          <cell r="A9118">
            <v>93277</v>
          </cell>
          <cell r="B9118" t="str">
            <v>GUINCHO ELÉTRICO DE COLUNA, CAPACIDADE 400 KG, COM MOTO FREIO, MOTOR T RIFÁSICO DE 1,25 CV - DEPRECIAÇÃO. AF_03/2016</v>
          </cell>
          <cell r="C9118" t="str">
            <v>H</v>
          </cell>
          <cell r="D9118">
            <v>0.22</v>
          </cell>
        </row>
        <row r="9119">
          <cell r="A9119">
            <v>93278</v>
          </cell>
          <cell r="B9119" t="str">
            <v>GUINCHO ELÉTRICO DE COLUNA, CAPACIDADE 400 KG, COM MOTO FREIO, MOTOR T RIFÁSICO DE 1,25 CV - JUROS. AF_03/2016</v>
          </cell>
          <cell r="C9119" t="str">
            <v>H</v>
          </cell>
          <cell r="D9119">
            <v>0.08</v>
          </cell>
        </row>
        <row r="9120">
          <cell r="A9120">
            <v>93279</v>
          </cell>
          <cell r="B9120" t="str">
            <v>GUINCHO ELÉTRICO DE COLUNA, CAPACIDADE 400 KG, COM MOTO FREIO, MOTOR T RIFÁSICO DE 1,25 CV - MANUTENÇÃO. AF_03/2016</v>
          </cell>
          <cell r="C9120" t="str">
            <v>H</v>
          </cell>
          <cell r="D9120">
            <v>0.14000000000000001</v>
          </cell>
        </row>
        <row r="9121">
          <cell r="A9121">
            <v>93280</v>
          </cell>
          <cell r="B9121" t="str">
            <v>GUINCHO ELÉTRICO DE COLUNA, CAPACIDADE 400 KG, COM MOTO FREIO, MOTOR T RIFÁSICO DE 1,25 CV - MATERIAIS NA OPERAÇÃO. AF_03/2016</v>
          </cell>
          <cell r="C9121" t="str">
            <v>H</v>
          </cell>
          <cell r="D9121">
            <v>0.28999999999999998</v>
          </cell>
        </row>
        <row r="9122">
          <cell r="A9122">
            <v>93281</v>
          </cell>
          <cell r="B9122" t="str">
            <v>GUINCHO ELÉTRICO DE COLUNA, CAPACIDADE 400 KG, COM MOTO FREIO, MOTOR T RIFÁSICO DE 1,25 CV - CHP DIURNO. AF_03/2016</v>
          </cell>
          <cell r="C9122" t="str">
            <v>CHP</v>
          </cell>
          <cell r="D9122">
            <v>11.09</v>
          </cell>
        </row>
        <row r="9123">
          <cell r="A9123">
            <v>93282</v>
          </cell>
          <cell r="B9123" t="str">
            <v>GUINCHO ELÉTRICO DE COLUNA, CAPACIDADE 400 KG, COM MOTO FREIO, MOTOR T RIFÁSICO DE 1,25 CV - CHI DIURNO. AF_03/2016</v>
          </cell>
          <cell r="C9123" t="str">
            <v>CHI</v>
          </cell>
          <cell r="D9123">
            <v>10.65</v>
          </cell>
        </row>
        <row r="9124">
          <cell r="A9124">
            <v>93283</v>
          </cell>
          <cell r="B9124" t="str">
            <v>GUINDASTE HIDRÁULICO AUTOPROPELIDO, COM LANÇA TELESCÓPICA 40 M, CAPACI DADE MÁXIMA 60 T, POTÊNCIA 260 KW - DEPRECIAÇÃO. AF_03/2016</v>
          </cell>
          <cell r="C9124" t="str">
            <v>H</v>
          </cell>
          <cell r="D9124">
            <v>49.74</v>
          </cell>
        </row>
        <row r="9125">
          <cell r="A9125">
            <v>93284</v>
          </cell>
          <cell r="B9125" t="str">
            <v>GUINDASTE HIDRÁULICO AUTOPROPELIDO, COM LANÇA TELESCÓPICA 40 M, CAPACI DADE MÁXIMA 60 T, POTÊNCIA 260 KW - JUROS. AF_03/2016</v>
          </cell>
          <cell r="C9125" t="str">
            <v>H</v>
          </cell>
          <cell r="D9125">
            <v>12.7</v>
          </cell>
        </row>
        <row r="9126">
          <cell r="A9126">
            <v>93285</v>
          </cell>
          <cell r="B9126" t="str">
            <v>GUINDASTE HIDRÁULICO AUTOPROPELIDO, COM LANÇA TELESCÓPICA 40 M, CAPACI DADE MÁXIMA 60 T, POTÊNCIA 260 KW - MANUTENÇÃO. AF_03/2016</v>
          </cell>
          <cell r="C9126" t="str">
            <v>H</v>
          </cell>
          <cell r="D9126">
            <v>62.17</v>
          </cell>
        </row>
        <row r="9127">
          <cell r="A9127">
            <v>93286</v>
          </cell>
          <cell r="B9127" t="str">
            <v>GUINDASTE HIDRÁULICO AUTOPROPELIDO, COM LANÇA TELESCÓPICA 40 M, CAPACI DADE MÁXIMA 60 T, POTÊNCIA 260 KW - MATERIAIS NA OPERAÇÃO. AF_03/2016</v>
          </cell>
          <cell r="C9127" t="str">
            <v>H</v>
          </cell>
          <cell r="D9127">
            <v>82.59</v>
          </cell>
        </row>
        <row r="9128">
          <cell r="A9128">
            <v>93287</v>
          </cell>
          <cell r="B9128" t="str">
            <v>GUINDASTE HIDRÁULICO AUTOPROPELIDO, COM LANÇA TELESCÓPICA 40 M, CAPACI DADE MÁXIMA 60 T, POTÊNCIA 260 KW - CHP DIURNO. AF_03/2016</v>
          </cell>
          <cell r="C9128" t="str">
            <v>CHP</v>
          </cell>
          <cell r="D9128">
            <v>228.33</v>
          </cell>
        </row>
        <row r="9129">
          <cell r="A9129">
            <v>93288</v>
          </cell>
          <cell r="B9129" t="str">
            <v>GUINDASTE HIDRÁULICO AUTOPROPELIDO, COM LANÇA TELESCÓPICA 40 M, CAPACI DADE MÁXIMA 60 T, POTÊNCIA 260 KW - CHI DIURNO. AF_03/2016</v>
          </cell>
          <cell r="C9129" t="str">
            <v>CHI</v>
          </cell>
          <cell r="D9129">
            <v>83.56</v>
          </cell>
        </row>
        <row r="9130">
          <cell r="A9130">
            <v>93296</v>
          </cell>
          <cell r="B9130" t="str">
            <v>GUINDASTE HIDRÁULICO AUTOPROPELIDO, COM LANÇA TELESCÓPICA 40 M, CAPACI DADE MÁXIMA 60 T, POTÊNCIA 260 KW - IMPOSTOS E SEGUROS. AF_03/2016</v>
          </cell>
          <cell r="C9130" t="str">
            <v>H</v>
          </cell>
          <cell r="D9130">
            <v>2.61</v>
          </cell>
        </row>
        <row r="9131">
          <cell r="A9131">
            <v>93350</v>
          </cell>
          <cell r="B9131" t="str">
            <v>COLETOR PREDIAL DE ESGOTO, DA CAIXA ATÉ A REDE (DISTÂNCIA = 10 M, LARG URA DA VALA = 0,65 M), INCLUINDO ESCAVAÇÃO MANUAL, PREPARO DE FUNDO DE VALA E REATERRO MANUAL COM COMPACTAÇÃO MECANIZADA, TUBO PVC EB-644 P/ REDE COLET ESG JE DN 100 MM E CONEXÕES - FORNECIMENTO E INSTALAÇÃO. A F_03/2016</v>
          </cell>
          <cell r="C9131" t="str">
            <v>UN</v>
          </cell>
          <cell r="D9131">
            <v>657.18</v>
          </cell>
        </row>
        <row r="9132">
          <cell r="A9132">
            <v>93351</v>
          </cell>
          <cell r="B9132" t="str">
            <v>COLETOR PREDIAL DE ESGOTO, DA CAIXA ATÉ A REDE (DISTÂNCIA = 8 M, LARGU RA DA VALA = 0,65 M), INCLUINDO ESCAVAÇÃO MANUAL, PREPARO DE FUNDO DE VALA E REATERRO MANUAL COM COMPACTAÇÃO MECANIZADA, TUBO PVC EB-644 P/ REDE COLET ESG JE DN 100 MM E CONEXÕES - FORNECIMENTO E INSTALAÇÃO. AF _03/2016</v>
          </cell>
          <cell r="C9132" t="str">
            <v>UN</v>
          </cell>
          <cell r="D9132">
            <v>538.21</v>
          </cell>
        </row>
        <row r="9133">
          <cell r="A9133">
            <v>93352</v>
          </cell>
          <cell r="B9133" t="str">
            <v>COLETOR PREDIAL DE ESGOTO, DA CAIXA ATÉ A REDE (DISTÂNCIA = 6 M, LARGU RA DA VALA = 0,65 M), INCLUINDO ESCAVAÇÃO MANUAL, PREPARO DE FUNDO DE VALA E REATERRO MANUAL COM COMPACTAÇÃO MECANIZADA, TUBO PVC EB-644 P/ REDE COLET ESG JE DN 100 MM E CONEXÕES - FORNECIMENTO E INSTALAÇÃO. AF _03/2016</v>
          </cell>
          <cell r="C9133" t="str">
            <v>UN</v>
          </cell>
          <cell r="D9133">
            <v>417.45</v>
          </cell>
        </row>
        <row r="9134">
          <cell r="A9134">
            <v>93353</v>
          </cell>
          <cell r="B9134" t="str">
            <v>COLETOR PREDIAL DE ESGOTO, DA CAIXA ATÉ A REDE (DISTÂNCIA = 4 M, LARGU RA DA VALA = 0,65 M), INCLUINDO ESCAVAÇÃO MANUAL, PREPARO DE FUNDO DE VALA E REATERRO MANUAL COM COMPACTAÇÃO MECANIZADA, TUBO  PVC EB-644 P/ REDE COLET ESG JE DN 100 MM E CONEXÕES - FORNECIMENTO E INSTALAÇÃO. A F_03/2016</v>
          </cell>
          <cell r="C9134" t="str">
            <v>UN</v>
          </cell>
          <cell r="D9134">
            <v>302.36</v>
          </cell>
        </row>
        <row r="9135">
          <cell r="A9135">
            <v>93354</v>
          </cell>
          <cell r="B9135" t="str">
            <v>COLETOR PREDIAL DE ESGOTO, DA CAIXA ATÉ A REDE (DISTÂNCIA = 10 M, LARG URA DA VALA = 0,65 M), INCLUINDO ESCAVAÇÃO MECANIZADA, PREPARO DE FUND O DE VALA E REATERRO COM COMPACTAÇÃO MECANIZADA, TUBO PVC EB-644 P/ RE DE COLET ESG JE DN 100 MM E CONEXÕES - FORNECIMENTO E INSTALAÇÃO. AF_0 3/2016</v>
          </cell>
          <cell r="C9135" t="str">
            <v>UN</v>
          </cell>
          <cell r="D9135">
            <v>449.78</v>
          </cell>
        </row>
        <row r="9136">
          <cell r="A9136">
            <v>93355</v>
          </cell>
          <cell r="B9136" t="str">
            <v>COLETOR PREDIAL DE ESGOTO, DA CAIXA ATÉ A REDE (DISTÂNCIA = 8 M, LARGU RA DA VALA = 0,65 M), INCLUINDO ESCAVAÇÃO MECANIZADA, PREPARO DE FUNDO DE VALA E REATERRO COM COMPACTAÇÃO MECANIZADA, TUBO PVC EB-644 P/ RED E COLET ESG JE DN 100 MM E CONEXÕES - FORNECIMENTO E INSTALAÇÃO. AF_03 /2016</v>
          </cell>
          <cell r="C9136" t="str">
            <v>UN</v>
          </cell>
          <cell r="D9136">
            <v>374.7</v>
          </cell>
        </row>
        <row r="9137">
          <cell r="A9137">
            <v>93356</v>
          </cell>
          <cell r="B9137" t="str">
            <v>COLETOR PREDIAL DE ESGOTO, DA CAIXA ATÉ A REDE (DISTÂNCIA = 6 M, LARGU RA DA VALA = 0,65 M), INCLUINDO ESCAVAÇÃO MECANIZADA, PREPARO DE FUNDO DE VALA E REATERRO COM COMPACTAÇÃO MECANIZADA, TUBO PVC EB-644 P/ RED E COLET ESG JE DN 100 MM E CONEXÕES - FORNECIMENTO E INSTALAÇÃO. AF_03 /2016</v>
          </cell>
          <cell r="C9137" t="str">
            <v>UN</v>
          </cell>
          <cell r="D9137">
            <v>296.61</v>
          </cell>
        </row>
        <row r="9138">
          <cell r="A9138">
            <v>93357</v>
          </cell>
          <cell r="B9138" t="str">
            <v>COLETOR PREDIAL DE ESGOTO, DA CAIXA ATÉ A REDE (DISTÂNCIA = 4 M, LARGU RA DA VALA = 0,65 M), INCLUINDO ESCAVAÇÃO MECANIZADA, PREPARO DE FUNDO DE VALA E REATERRO COM COMPACTAÇÃO MECANIZADA, TUBO PVC EB-644 P/ RED E COLET ESG JE DN 100 MM E CONEXÕES - FORNECIMENTO E INSTALAÇÃO. AF_03 /2016</v>
          </cell>
          <cell r="C9138" t="str">
            <v>UN</v>
          </cell>
          <cell r="D9138">
            <v>223</v>
          </cell>
        </row>
        <row r="9139">
          <cell r="A9139">
            <v>93358</v>
          </cell>
          <cell r="B9139" t="str">
            <v>ESCAVAÇÃO MANUAL DE VALAS. AF_03/2016</v>
          </cell>
          <cell r="C9139" t="str">
            <v>M3</v>
          </cell>
          <cell r="D9139">
            <v>54.96</v>
          </cell>
        </row>
        <row r="9140">
          <cell r="A9140">
            <v>93360</v>
          </cell>
          <cell r="B9140" t="str">
            <v>REATERRO MECANIZADO DE VALA COM ESCAVADEIRA HIDRÁULICA (CAPACIDADE DA CAÇAMBA: 0,8 M³ / POTÊNCIA: 111 HP), LARGURA DE 1,5 A 2,5 M, PROFUNDID ADE ATÉ 1,5 M, COM SOLO (SEM SUBSTITUIÇÃO) DE 1ª CATEGORIA EM LOCAIS C OM ALTO NÍVEL DE INTERFERÊNCIA. AF_04/2016</v>
          </cell>
          <cell r="C9140" t="str">
            <v>M3</v>
          </cell>
          <cell r="D9140">
            <v>13.81</v>
          </cell>
        </row>
        <row r="9141">
          <cell r="A9141">
            <v>93361</v>
          </cell>
          <cell r="B9141" t="str">
            <v>REATERRO MECANIZADO DE VALA COM ESCAVADEIRA HIDRÁULICA (CAPACIDADE DA CAÇAMBA: 0,8 M³ / POTÊNCIA: 111 HP), LARGURA ATÉ 1,5 M, PROFUNDIDADE D E 1,5 A 3,0 M, COM SOLO (SEM SUBSTITUIÇÃO) DE 1ª CATEGORIA EM LOCAIS C OM ALTO NÍVEL DE INTERFERÊNCIA. AF_04/2016</v>
          </cell>
          <cell r="C9141" t="str">
            <v>M3</v>
          </cell>
          <cell r="D9141">
            <v>11.47</v>
          </cell>
        </row>
        <row r="9142">
          <cell r="A9142">
            <v>93362</v>
          </cell>
          <cell r="B9142" t="str">
            <v>REATERRO MECANIZADO DE VALA COM ESCAVADEIRA HIDRÁULICA (CAPACIDADE DA CAÇAMBA: 0,8 M³ / POTÊNCIA: 111 HP), LARGURA DE 1,5 A 2,5 M, PROFUNDID ADE DE 1,5 A 3,0 M, COM SOLO (SEM SUBSTITUIÇÃO) DE 1ª CATEGORIA EM LOC AIS COM ALTO NÍVEL DE INTERFERÊNCIA. AF_04/2016</v>
          </cell>
          <cell r="C9142" t="str">
            <v>M3</v>
          </cell>
          <cell r="D9142">
            <v>8.33</v>
          </cell>
        </row>
        <row r="9143">
          <cell r="A9143">
            <v>93363</v>
          </cell>
          <cell r="B9143" t="str">
            <v>REATERRO MECANIZADO DE VALA COM ESCAVADEIRA HIDRÁULICA (CAPACIDADE DA CAÇAMBA: 0,8 M³ / POTÊNCIA: 111 HP), LARGURA ATÉ 1,5 M, PROFUNDIDADE D E 3,0 A 4,5 M COM SOLO (SEM SUBSTITUIÇÃO) DE 1ª CATEGORIA EM LOCAIS CO M ALTO NÍVEL DE INTERFERÊNCIA. AF_04/2016</v>
          </cell>
          <cell r="C9143" t="str">
            <v>M3</v>
          </cell>
          <cell r="D9143">
            <v>9.0299999999999994</v>
          </cell>
        </row>
        <row r="9144">
          <cell r="A9144">
            <v>93364</v>
          </cell>
          <cell r="B9144" t="str">
            <v>REATERRO MECANIZADO DE VALA COM ESCAVADEIRA HIDRÁULICA (CAPACIDADE DA CAÇAMBA: 0,8 M³ / POTÊNCIA: 111 HP), LARGURA DE 1,5 A 2,5 M, PROFUNDID ADE DE 3,0  A 4,5 M, COM SOLO (SEM SUBSTITUIÇÃO) DE 1ª CATEGORIA EM LO CAIS COM ALTO NÍVEL DE INTERFERÊNCIA. AF_04/2016</v>
          </cell>
          <cell r="C9144" t="str">
            <v>M3</v>
          </cell>
          <cell r="D9144">
            <v>7.1</v>
          </cell>
        </row>
        <row r="9145">
          <cell r="A9145">
            <v>93365</v>
          </cell>
          <cell r="B9145" t="str">
            <v>REATERRO MECANIZADO DE VALA COM ESCAVADEIRA HIDRÁULICA (CAPACIDADE DA CAÇAMBA: 0,8 M³ / POTÊNCIA: 111 HP), LARGURA ATÉ 1,5 M, PROFUNDIDADE D E 4,5 A 6,0 M, COM SOLO (SEM SUBSTITUIÇÃO) DE 1ª CATEGORIA EM LOCAIS C OM ALTO NÍVEL DE INTERFERÊNCIA. AF_04/2016</v>
          </cell>
          <cell r="C9145" t="str">
            <v>M3</v>
          </cell>
          <cell r="D9145">
            <v>7.93</v>
          </cell>
        </row>
        <row r="9146">
          <cell r="A9146">
            <v>93366</v>
          </cell>
          <cell r="B9146" t="str">
            <v>REATERRO MECANIZADO DE VALA COM ESCAVADEIRA HIDRÁULICA (CAPACIDADE DA CAÇAMBA: 0,8 M³ / POTÊNCIA: 111 HP), LARGURA DE 1,5 A 2,5 M, PROFUNDID ADE DE 4,5 A 6,0 M, COM SOLO (SEM SUBSTITUIÇÃO) DE 1ª CATEGORIA EM LOC AIS COM ALTO NÍVEL DE INTERFERÊNCIA. AF_04/2016</v>
          </cell>
          <cell r="C9146" t="str">
            <v>M3</v>
          </cell>
          <cell r="D9146">
            <v>6.5</v>
          </cell>
        </row>
        <row r="9147">
          <cell r="A9147">
            <v>93367</v>
          </cell>
          <cell r="B9147" t="str">
            <v>REATERRO MECANIZADO DE VALA COM ESCAVADEIRA HIDRÁULICA (CAPACIDADE DA CAÇAMBA: 0,8 M³ / POTÊNCIA: 111 HP), LARGURA DE 1,5 A 2,5 M, PROFUNDID ADE ATÉ 1,5 M, COM SOLO (SEM SUBSTITUIÇÃO) DE 1ª CATEGORIA EM LOCAIS C OM BAIXO NÍVEL DE INTERFERÊNCIA. AF_04/2016</v>
          </cell>
          <cell r="C9147" t="str">
            <v>M3</v>
          </cell>
          <cell r="D9147">
            <v>12.88</v>
          </cell>
        </row>
        <row r="9148">
          <cell r="A9148">
            <v>93368</v>
          </cell>
          <cell r="B9148" t="str">
            <v>REATERRO MECANIZADO DE VALA COM ESCAVADEIRA HIDRÁULICA (CAPACIDADE DA CAÇAMBA: 0,8 M³ / POTÊNCIA: 111 HP), LARGURA ATÉ 1,5 M, PROFUNDIDADE D E 1,5 A 3,0 M, COM SOLO (SEM SUBSTITUIÇÃO) DE 1ª CATEGORIA EM LOCAIS C OM BAIXO NÍVEL DE INTERFERÊNCIA. AF_04/2016</v>
          </cell>
          <cell r="C9148" t="str">
            <v>M3</v>
          </cell>
          <cell r="D9148">
            <v>10.45</v>
          </cell>
        </row>
        <row r="9149">
          <cell r="A9149">
            <v>93369</v>
          </cell>
          <cell r="B9149" t="str">
            <v>REATERRO MECANIZADO DE VALA COM ESCAVADEIRA HIDRÁULICA (CAPACIDADE DA CAÇAMBA: 0,8 M³ / POTÊNCIA: 111 HP), LARGURA DE 1,5 A 2,5 M, PROFUNDID ADE DE 1,5 A 3,0 M, COM SOLO (SEM SUBSTITUIÇÃO) DE 1ª CATEGORIA EM LOC AIS COM BAIXO NÍVEL DE INTERFERÊNCIA. AF_04/2016</v>
          </cell>
          <cell r="C9149" t="str">
            <v>M3</v>
          </cell>
          <cell r="D9149">
            <v>7.39</v>
          </cell>
        </row>
        <row r="9150">
          <cell r="A9150">
            <v>93370</v>
          </cell>
          <cell r="B9150" t="str">
            <v>REATERRO MECANIZADO DE VALA COM ESCAVADEIRA HIDRÁULICA (CAPACIDADE DA CAÇAMBA: 0,8 M³ / POTÊNCIA: 111 HP), LARGURA ATÉ 1,5 M, PROFUNDIDADE D E 3,0 A 4,5 M, COM SOLO (SEM SUBSTITUIÇÃO) DE 1ª CATEGORIA EM LOCAIS C OM BAIXO NÍVEL DE INTERFERÊNCIA. AF_04/2016</v>
          </cell>
          <cell r="C9150" t="str">
            <v>M3</v>
          </cell>
          <cell r="D9150">
            <v>8.1</v>
          </cell>
        </row>
        <row r="9151">
          <cell r="A9151">
            <v>93371</v>
          </cell>
          <cell r="B9151" t="str">
            <v>REATERRO MECANIZADO DE VALA COM ESCAVADEIRA HIDRÁULICA (CAPACIDADE DA CAÇAMBA: 0,8 M³ / POTÊNCIA: 111 HP), LARGURA DE 1,5 A 2,5 M, PROFUNDID ADE DE 3,0 A 4,5 M, COM SOLO (SEM SUBSTITUIÇÃO) DE 1ª CATEGORIA EM LOC AIS COM BAIXO NÍVEL DE INTERFERÊNCIA. AF_04/2016</v>
          </cell>
          <cell r="C9151" t="str">
            <v>M3</v>
          </cell>
          <cell r="D9151">
            <v>6.17</v>
          </cell>
        </row>
        <row r="9152">
          <cell r="A9152">
            <v>93372</v>
          </cell>
          <cell r="B9152" t="str">
            <v>REATERRO MECANIZADO DE VALA COM ESCAVADEIRA HIDRÁULICA (CAPACIDADE DA CAÇAMBA: 0,8 M³ / POTÊNCIA: 111 HP), LARGURA ATÉ 1,5 M, PROFUNDIDADE D E 4,5 A 6,0 M, COM SOLO (SEM SUBSTITUIÇÃO) DE 1ª CATEGORIA EM LOCAIS C OM BAIXO NÍVEL DE INTERFERÊNCIA. AF_04/2016</v>
          </cell>
          <cell r="C9152" t="str">
            <v>M3</v>
          </cell>
          <cell r="D9152">
            <v>7.05</v>
          </cell>
        </row>
        <row r="9153">
          <cell r="A9153">
            <v>93373</v>
          </cell>
          <cell r="B9153" t="str">
            <v>REATERRO MECANIZADO DE VALA COM ESCAVADEIRA HIDRÁULICA (CAPACIDADE DA CAÇAMBA: 0,8 M³ / POTÊNCIA: 111 HP), LARGURA DE 1,5 A 2,5 M, PROFUNDID ADE DE 4,5 A 6,0 M, COM SOLO (SEM SUBSTITUIÇÃO) DE 1ª CATEGORIA EM LOC AIS COM BAIXO NÍVEL DE INTERFERÊNCIA. AF_04/2016</v>
          </cell>
          <cell r="C9153" t="str">
            <v>M3</v>
          </cell>
          <cell r="D9153">
            <v>5.56</v>
          </cell>
        </row>
        <row r="9154">
          <cell r="A9154">
            <v>93374</v>
          </cell>
          <cell r="B9154" t="str">
            <v>REATERRO MECANIZADO DE VALA COM RETROESCAVADEIRA (CAPACIDADE DA CAÇAMB A DA RETRO: 0,26 M³ / POTÊNCIA: 88 HP), LARGURA ATÉ 0,8 M, PROFUNDIDAD E ATÉ 1,5 M, COM SOLO (SEM SUBSTITUIÇÃO) DE 1ª CATEGORIA EM LOCAIS COM ALTO NÍVEL DE INTERFERÊNCIA. AF_04/2016</v>
          </cell>
          <cell r="C9154" t="str">
            <v>M3</v>
          </cell>
          <cell r="D9154">
            <v>17.93</v>
          </cell>
        </row>
        <row r="9155">
          <cell r="A9155">
            <v>93375</v>
          </cell>
          <cell r="B9155" t="str">
            <v>REATERRO MECANIZADO DE VALA COM RETROESCAVADEIRA (CAPACIDADE DA CAÇAMB A DA RETRO: 0,26 M³ / POTÊNCIA: 88 HP), LARGURA DE 0,8 A 1,5 M, PROFUN DIDADE ATÉ 1,5 M, COM SOLO (SEM SUBSTITUIÇÃO) DE 1ª CATEGORIA EM LOCAI S COM ALTO NÍVEL DE INTERFERÊNCIA. AF_04/2016</v>
          </cell>
          <cell r="C9155" t="str">
            <v>M3</v>
          </cell>
          <cell r="D9155">
            <v>12.27</v>
          </cell>
        </row>
        <row r="9156">
          <cell r="A9156">
            <v>93376</v>
          </cell>
          <cell r="B9156" t="str">
            <v>REATERRO MECANIZADO DE VALA COM RETROESCAVADEIRA (CAPACIDADE DA CAÇAMB A DA RETRO: 0,26 M³ / POTÊNCIA: 88 HP), LARGURA ATÉ 0,8 M, PROFUNDIDAD E DE 1,5 A 3,0 M, COM SOLO (SEM SUBSTITUIÇÃO) DE 1ª CATEGORIA EM LOCAI S COM ALTO NÍVEL DE INTERFERÊNCIA. AF_04/2016</v>
          </cell>
          <cell r="C9156" t="str">
            <v>M3</v>
          </cell>
          <cell r="D9156">
            <v>9.6999999999999993</v>
          </cell>
        </row>
        <row r="9157">
          <cell r="A9157">
            <v>93377</v>
          </cell>
          <cell r="B9157" t="str">
            <v>REATERRO MECANIZADO DE VALA COM RETROESCAVADEIRA (CAPACIDADE DA CAÇAMB A DA RETRO: 0,26 M³ / POTÊNCIA: 88 HP), LARGURA DE 0,8 A 1,5 M, PROFUN DIDADE DE 1,5 A 3,0 M, COM SOLO (SEM SUBSTITUIÇÃO) DE 1ª CATEGORIA EM LOCAIS COM ALTO NÍVEL DE INTERFERÊNCIA. AF_04/2016</v>
          </cell>
          <cell r="C9157" t="str">
            <v>M3</v>
          </cell>
          <cell r="D9157">
            <v>6.45</v>
          </cell>
        </row>
        <row r="9158">
          <cell r="A9158">
            <v>93378</v>
          </cell>
          <cell r="B9158" t="str">
            <v>REATERRO MECANIZADO DE VALA COM RETROESCAVADEIRA (CAPACIDADE DA CAÇAMB A DA RETRO: 0,26 M³ / POTÊNCIA: 88 HP), LARGURA ATÉ 0,8 M, PROFUNDIDAD E ATÉ 1,5 M, COM SOLO (SEM SUBSTITUIÇÃO) DE 1ª CATEGORIA EM LOCAIS COM BAIXO NÍVEL DE INTERFERÊNCIA. AF_04/2016</v>
          </cell>
          <cell r="C9158" t="str">
            <v>M3</v>
          </cell>
          <cell r="D9158">
            <v>16.88</v>
          </cell>
        </row>
        <row r="9159">
          <cell r="A9159">
            <v>93379</v>
          </cell>
          <cell r="B9159" t="str">
            <v>REATERRO MECANIZADO DE VALA COM RETROESCAVADEIRA (CAPACIDADE DA CAÇAMB A DA RETRO: 0,26 M³ / POTÊNCIA: 88 HP), LARGURA DE 0,8 A 1,5 M, PROFUN DIDADE ATÉ 1,5 M, COM SOLO (SEM SUBSTITUIÇÃO) DE 1ª CATEGORIA EM LOCAI S COM BAIXO NÍVEL DE INTERFERÊNCIA. AF_04/2016</v>
          </cell>
          <cell r="C9159" t="str">
            <v>M3</v>
          </cell>
          <cell r="D9159">
            <v>11.47</v>
          </cell>
        </row>
        <row r="9160">
          <cell r="A9160">
            <v>93380</v>
          </cell>
          <cell r="B9160" t="str">
            <v>REATERRO MECANIZADO DE VALA COM RETROESCAVADEIRA (CAPACIDADE DA CAÇAMB A DA RETRO: 0,26 M³ / POTÊNCIA: 88 HP), LARGURA ATÉ 0,8 M, PROFUNDIDAD E DE 1,5 A 3,0 M, COM SOLO (SEM SUBSTITUIÇÃO) DE 1ª CATEGORIA EM LOCAI S COM BAIXO NÍVEL DE INTERFERÊNCIA. AF_04/2016</v>
          </cell>
          <cell r="C9160" t="str">
            <v>M3</v>
          </cell>
          <cell r="D9160">
            <v>9.08</v>
          </cell>
        </row>
        <row r="9161">
          <cell r="A9161">
            <v>93381</v>
          </cell>
          <cell r="B9161" t="str">
            <v>REATERRO MECANIZADO DE VALA COM RETROESCAVADEIRA (CAPACIDADE DA CAÇAMB A DA RETRO: 0,26 M³ / POTÊNCIA: 88 HP), LARGURA DE 0,8 A 1,5 M, PROFUN DIDADE DE 1,5 A 3,0 M, COM SOLO (SEM SUBSTITUIÇÃO) DE 1ª CATEGORIA EM LOCAIS COM BAIXO NÍVEL DE INTERFERÊNCIA. AF_04/2016</v>
          </cell>
          <cell r="C9161" t="str">
            <v>M3</v>
          </cell>
          <cell r="D9161">
            <v>6</v>
          </cell>
        </row>
        <row r="9162">
          <cell r="A9162">
            <v>93382</v>
          </cell>
          <cell r="B9162" t="str">
            <v>REATERRO MANUAL DE VALAS COM COMPACTAÇÃO MECANIZADA. AF_04/2016</v>
          </cell>
          <cell r="C9162" t="str">
            <v>M3</v>
          </cell>
          <cell r="D9162">
            <v>19.59</v>
          </cell>
        </row>
        <row r="9163">
          <cell r="A9163">
            <v>93389</v>
          </cell>
          <cell r="B9163" t="str">
            <v>REVESTIMENTO CERÂMICO PARA PISO COM PLACAS TIPO GRÊS PADRÃO POPULAR DE DIMENSÕES 35X35 CM APLICADA EM AMBIENTES DE ÁREA MENOR QUE 5 M2. AF_0 6/2014</v>
          </cell>
          <cell r="C9163" t="str">
            <v>M2</v>
          </cell>
          <cell r="D9163">
            <v>34.39</v>
          </cell>
        </row>
        <row r="9164">
          <cell r="A9164">
            <v>93390</v>
          </cell>
          <cell r="B9164" t="str">
            <v>REVESTIMENTO CERÂMICO PARA PISO COM PLACAS TIPO GRÊS PADRÃO POPULAR DE DIMENSÕES 35X35 CM APLICADA EM AMBIENTES DE ÁREA ENTRE 5 M2 E 10 M2. AF_06/2014</v>
          </cell>
          <cell r="C9164" t="str">
            <v>M2</v>
          </cell>
          <cell r="D9164">
            <v>29.9</v>
          </cell>
        </row>
        <row r="9165">
          <cell r="A9165">
            <v>93391</v>
          </cell>
          <cell r="B9165" t="str">
            <v>REVESTIMENTO CERÂMICO PARA PISO COM PLACAS TIPO GRÊS PADRÃO POPULAR DE DIMENSÕES 35X35 CM APLICADA EM AMBIENTES DE ÁREA MAIOR QUE 10 M2. AF_ 06/2014</v>
          </cell>
          <cell r="C9165" t="str">
            <v>M2</v>
          </cell>
          <cell r="D9165">
            <v>26.18</v>
          </cell>
        </row>
        <row r="9166">
          <cell r="A9166">
            <v>93392</v>
          </cell>
          <cell r="B9166" t="str">
            <v>REVESTIMENTO CERÂMICO PARA PAREDES INTERNAS COM PLACAS TIPO GRÊS OU SE MI-GRÊS PADRÃO POPULAR DE DIMENSÕES 20X20 CM APLICADAS EM AMBIENTES DE ÁREA MENOR QUE 5 M2 NA ALTURA INTEIRA DAS PAREDES. AF_06/2014</v>
          </cell>
          <cell r="C9166" t="str">
            <v>M2</v>
          </cell>
          <cell r="D9166">
            <v>37.65</v>
          </cell>
        </row>
        <row r="9167">
          <cell r="A9167">
            <v>93393</v>
          </cell>
          <cell r="B9167" t="str">
            <v>REVESTIMENTO CERÂMICO PARA PAREDES INTERNAS COM PLACAS TIPO GRÊS OU SE MI-GRÊS PADRÃO POPULAR DE DIMENSÕES 20X20 CM APLICADAS EM AMBIENTES DE ÁREA MAIOR QUE 5 M2 NA ALTURA INTEIRA DAS PAREDES. AF_06/2014</v>
          </cell>
          <cell r="C9167" t="str">
            <v>M2</v>
          </cell>
          <cell r="D9167">
            <v>32.58</v>
          </cell>
        </row>
        <row r="9168">
          <cell r="A9168">
            <v>93394</v>
          </cell>
          <cell r="B9168" t="str">
            <v>REVESTIMENTO CERÂMICO PARA PAREDES INTERNAS COM PLACAS TIPO GRÊS OU SE MI-GRÊS PADRÃO POPULAR DE DIMENSÕES 20X20 CM APLICADAS EM AMBIENTES DE ÁREA MENOR QUE 5 M2 A MEIA ALTURA DAS PAREDES. AF_06/2014</v>
          </cell>
          <cell r="C9168" t="str">
            <v>M2</v>
          </cell>
          <cell r="D9168">
            <v>39.479999999999997</v>
          </cell>
        </row>
        <row r="9169">
          <cell r="A9169">
            <v>93395</v>
          </cell>
          <cell r="B9169" t="str">
            <v>REVESTIMENTO CERÂMICO PARA PAREDES INTERNAS COM PLACAS TIPO GRÊS OU SE MI-GRÊS PADRÃO POPULAR DE DIMENSÕES 20X20 CM APLICADAS EM AMBIENTES DE ÁREA MAIOR QUE 5 M2 A MEIA ALTURA DAS PAREDES. AF_06/2014</v>
          </cell>
          <cell r="C9169" t="str">
            <v>M2</v>
          </cell>
          <cell r="D9169">
            <v>37.19</v>
          </cell>
        </row>
        <row r="9170">
          <cell r="A9170">
            <v>93396</v>
          </cell>
          <cell r="B9170" t="str">
            <v>BANCADA GRANITO CINZA POLIDO 0,50 X 0,60M, INCL. CUBA DE EMBUTIR OVAL LOUÇA BRANCA 35 X 50CM, VÁLVULA METAL CROMADO, SIFÃO FLEXÍVEL PVC, ENG ATE 30CM FLEXÍVEL PLÁSTICO E TORNEIRA CROMADA DE MESA, PADRÃO POPULAR - FORNEC. E INSTALAÇÃO. AF_12/2013</v>
          </cell>
          <cell r="C9170" t="str">
            <v>UN</v>
          </cell>
          <cell r="D9170">
            <v>386.96</v>
          </cell>
        </row>
        <row r="9171">
          <cell r="A9171">
            <v>93397</v>
          </cell>
          <cell r="B9171" t="str">
            <v>GUINDAUTO HIDRÁULICO, CAPACIDADE MÁXIMA DE CARGA 3300 KG, MOMENTO MÁXI MO DE CARGA 5,8 TM, ALCANCE MÁXIMO HORIZONTAL 7,60 M, INCLUSIVE CAMINH ÃO TOCO PBT 16.000 KG, POTÊNCIA DE 189 CV - DEPRECIAÇÃO. AF_03/2016</v>
          </cell>
          <cell r="C9171" t="str">
            <v>H</v>
          </cell>
          <cell r="D9171">
            <v>10.050000000000001</v>
          </cell>
        </row>
        <row r="9172">
          <cell r="A9172">
            <v>93398</v>
          </cell>
          <cell r="B9172" t="str">
            <v>GUINDAUTO HIDRÁULICO, CAPACIDADE MÁXIMA DE CARGA 3300 KG, MOMENTO MÁXI MO DE CARGA 5,8 TM, ALCANCE MÁXIMO HORIZONTAL 7,60 M, INCLUSIVE CAMINH ÃO TOCO PBT 16.000 KG, POTÊNCIA DE 189 CV - JUROS. AF_03/2016</v>
          </cell>
          <cell r="C9172" t="str">
            <v>H</v>
          </cell>
          <cell r="D9172">
            <v>2.56</v>
          </cell>
        </row>
        <row r="9173">
          <cell r="A9173">
            <v>93399</v>
          </cell>
          <cell r="B9173" t="str">
            <v>GUINDAUTO HIDRÁULICO, CAPACIDADE MÁXIMA DE CARGA 3300 KG, MOMENTO MÁXI MO DE CARGA 5,8 TM, ALCANCE MÁXIMO HORIZONTAL 7,60 M, INCLUSIVE CAMINH ÃO TOCO PBT 16.000 KG, POTÊNCIA DE 189 CV  IMPOSTOS E SEGUROS. AF_03/ 2016</v>
          </cell>
          <cell r="C9173" t="str">
            <v>H</v>
          </cell>
          <cell r="D9173">
            <v>0.52</v>
          </cell>
        </row>
        <row r="9174">
          <cell r="A9174">
            <v>93400</v>
          </cell>
          <cell r="B9174" t="str">
            <v>GUINDAUTO HIDRÁULICO, CAPACIDADE MÁXIMA DE CARGA 3300 KG, MOMENTO MÁXI MO DE CARGA 5,8 TM, ALCANCE MÁXIMO HORIZONTAL 7,60 M, INCLUSIVE CAMINH ÃO TOCO PBT 16.000 KG, POTÊNCIA DE 189 CV - MANUTENÇÃO. AF_03/2016</v>
          </cell>
          <cell r="C9174" t="str">
            <v>H</v>
          </cell>
          <cell r="D9174">
            <v>12.56</v>
          </cell>
        </row>
        <row r="9175">
          <cell r="A9175">
            <v>93401</v>
          </cell>
          <cell r="B9175" t="str">
            <v>GUINDAUTO HIDRÁULICO, CAPACIDADE MÁXIMA DE CARGA 3300 KG, MOMENTO MÁXI MO DE CARGA 5,8 TM, ALCANCE MÁXIMO HORIZONTAL 7,60 M, INCLUSIVE CAMINH ÃO TOCO PBT 16.000 KG, POTÊNCIA DE 189 CV - MATERIAIS NA OPERAÇÃO. AF_ 03/2016</v>
          </cell>
          <cell r="C9175" t="str">
            <v>H</v>
          </cell>
          <cell r="D9175">
            <v>71.37</v>
          </cell>
        </row>
        <row r="9176">
          <cell r="A9176">
            <v>93402</v>
          </cell>
          <cell r="B9176" t="str">
            <v>GUINDAUTO HIDRÁULICO, CAPACIDADE MÁXIMA DE CARGA 3300 KG, MOMENTO MÁXI MO DE CARGA 5,8 TM, ALCANCE MÁXIMO HORIZONTAL 7,60 M, INCLUSIVE CAMINH ÃO TOCO PBT 16.000 KG, POTÊNCIA DE 189 CV - CHP DIURNO. AF_03/2016</v>
          </cell>
          <cell r="C9176" t="str">
            <v>CHP</v>
          </cell>
          <cell r="D9176">
            <v>111.78</v>
          </cell>
        </row>
        <row r="9177">
          <cell r="A9177">
            <v>93403</v>
          </cell>
          <cell r="B9177" t="str">
            <v>GUINDAUTO HIDRÁULICO, CAPACIDADE MÁXIMA DE CARGA 3300 KG, MOMENTO MÁXI MO DE CARGA 5,8 TM, ALCANCE MÁXIMO HORIZONTAL 7,60 M, INCLUSIVE CAMINH ÃO TOCO PBT 16.000 KG, POTÊNCIA DE 189 CV - CHI DIURNO. AF_03/2016</v>
          </cell>
          <cell r="C9177" t="str">
            <v>CHI</v>
          </cell>
          <cell r="D9177">
            <v>27.84</v>
          </cell>
        </row>
        <row r="9178">
          <cell r="A9178">
            <v>93404</v>
          </cell>
          <cell r="B9178" t="str">
            <v>MÁQUINA JATO DE PRESSAO PORTÁTIL PARA JATEAMENTO, CONTROLE AUTOMATICO REMOTO, CAMARA DE 1 SAIDA, CAPACIDADE 280 L, DIAMETRO 670 MM, BICO DE JATO CURTO VENTURI DE 5/16, MANGUEIRA DE 1 COM COMPRESSOR DE AR REBO CÁVEL VAZÃO 189 PCM E MOTOR DIESEL DE 63 CV- DEPRECIAÇÃO. AF_03/2016</v>
          </cell>
          <cell r="C9178" t="str">
            <v>H</v>
          </cell>
          <cell r="D9178">
            <v>6.23</v>
          </cell>
        </row>
        <row r="9179">
          <cell r="A9179">
            <v>93405</v>
          </cell>
          <cell r="B9179" t="str">
            <v>MÁQUINA JATO DE PRESSAO PORTÁTIL PARA JATEAMENTO, CONTROLE AUTOMATICO REMOTO, CAMARA DE 1 SAIDA, CAPACIDADE 280 L, DIAMETRO 670 MM, BICO DE JATO CURTO VENTURI DE 5/16, MANGUEIRA DE 1 COM COMPRESSOR DE AR REBO CÁVEL VAZÃO 189 PCM E MOTOR DIESEL DE 63 CV- JUROS. AF_03/2016</v>
          </cell>
          <cell r="C9179" t="str">
            <v>H</v>
          </cell>
          <cell r="D9179">
            <v>1.18</v>
          </cell>
        </row>
        <row r="9180">
          <cell r="A9180">
            <v>93406</v>
          </cell>
          <cell r="B9180" t="str">
            <v>MÁQUINA JATO DE PRESSAO PORTÁTIL PARA JATEAMENTO, CONTROLE AUTOMATICO REMOTO, CAMARA DE 1 SAIDA, CAPACIDADE 280 L, DIAMETRO 670 MM, BICO DE JATO CURTO VENTURI DE 5/16, MANGUEIRA DE 1 COM COMPRESSOR DE AR REBO CÁVEL VAZÃO 189 PCM E MOTOR DIESEL DE 63 CV- MANUTENÇÃO. AF_03/2016</v>
          </cell>
          <cell r="C9180" t="str">
            <v>H</v>
          </cell>
          <cell r="D9180">
            <v>7.37</v>
          </cell>
        </row>
        <row r="9181">
          <cell r="A9181">
            <v>93407</v>
          </cell>
          <cell r="B9181" t="str">
            <v>MÁQUINA JATO DE PRESSAO PORTÁTIL PARA JATEAMENTO, CONTROLE AUTOMATICO REMOTO, CAMARA DE 1 SAIDA, CAPACIDADE 280 L, DIAMETRO 670 MM, BICO DE JATO CURTO VENTURI DE 5/16, MANGUEIRA DE 1 COM COMPRESSOR DE AR REBO CÁVEL VAZÃO 189 PCM E MOTOR DIESEL DE 63 CV- MATERIAIS NA OPERAÇÃO. AF _03/2016</v>
          </cell>
          <cell r="C9181" t="str">
            <v>H</v>
          </cell>
          <cell r="D9181">
            <v>31.7</v>
          </cell>
        </row>
        <row r="9182">
          <cell r="A9182">
            <v>93408</v>
          </cell>
          <cell r="B9182" t="str">
            <v>MÁQUINA JATO DE PRESSAO PORTÁTIL PARA JATEAMENTO, CONTROLE AUTOMATICO REMOTO, CAMARA DE 1 SAIDA, CAPACIDADE 280 L, DIAMETRO 670 MM, BICO DE JATO CURTO VENTURI DE 5/16, MANGUEIRA DE 1 COM COMPRESSOR DE AR REBO CÁVEL VAZÃO 189 PCM E MOTOR DIESEL DE 63 CV- CHP DIURNO. AF_03/2016</v>
          </cell>
          <cell r="C9182" t="str">
            <v>CHP</v>
          </cell>
          <cell r="D9182">
            <v>57.27</v>
          </cell>
        </row>
        <row r="9183">
          <cell r="A9183">
            <v>93409</v>
          </cell>
          <cell r="B9183" t="str">
            <v>MÁQUINA JATO DE PRESSAO PORTÁTIL PARA JATEAMENTO, CONTROLE AUTOMATICO REMOTO, CAMARA DE 1 SAIDA, CAPACIDADE 280 L, DIAMETRO 670 MM, BICO DE JATO CURTO VENTURI DE 5/16, MANGUEIRA DE 1 COM COMPRESSOR DE AR REBO CÁVEL VAZÃO 189 PCM E MOTOR DIESEL DE 63 CV- CHI DIURNO. AF_03/2016</v>
          </cell>
          <cell r="C9183" t="str">
            <v>CHI</v>
          </cell>
          <cell r="D9183">
            <v>18.190000000000001</v>
          </cell>
        </row>
        <row r="9184">
          <cell r="A9184">
            <v>93411</v>
          </cell>
          <cell r="B9184" t="str">
            <v>GERADOR PORTÁTIL MONOFÁSICO, POTÊNCIA 5500 VA, MOTOR A GASOLINA, POTÊN CIA DO MOTOR 13 CV - DEPRECIAÇÃO. AF_03/2016</v>
          </cell>
          <cell r="C9184" t="str">
            <v>H</v>
          </cell>
          <cell r="D9184">
            <v>0.18</v>
          </cell>
        </row>
        <row r="9185">
          <cell r="A9185">
            <v>93412</v>
          </cell>
          <cell r="B9185" t="str">
            <v>GERADOR PORTÁTIL MONOFÁSICO, POTÊNCIA 5500 VA, MOTOR A GASOLINA, POTÊN CIA DO MOTOR 13 CV - JUROS. AF_03/2016</v>
          </cell>
          <cell r="C9185" t="str">
            <v>H</v>
          </cell>
          <cell r="D9185">
            <v>0.05</v>
          </cell>
        </row>
        <row r="9186">
          <cell r="A9186">
            <v>93413</v>
          </cell>
          <cell r="B9186" t="str">
            <v>GERADOR PORTÁTIL MONOFÁSICO, POTÊNCIA 5500 VA, MOTOR A GASOLINA, POTÊN CIA DO MOTOR 13 CV - MANUTENÇÃO. AF_03/2016</v>
          </cell>
          <cell r="C9186" t="str">
            <v>H</v>
          </cell>
          <cell r="D9186">
            <v>0.13</v>
          </cell>
        </row>
        <row r="9187">
          <cell r="A9187">
            <v>93414</v>
          </cell>
          <cell r="B9187" t="str">
            <v>GERADOR PORTÁTIL MONOFÁSICO, POTÊNCIA 5500 VA, MOTOR A GASOLINA, POTÊN CIA DO MOTOR 13 CV - MATERIAIS NA OPERAÇÃO. AF_03/2016</v>
          </cell>
          <cell r="C9187" t="str">
            <v>H</v>
          </cell>
          <cell r="D9187">
            <v>10.84</v>
          </cell>
        </row>
        <row r="9188">
          <cell r="A9188">
            <v>93415</v>
          </cell>
          <cell r="B9188" t="str">
            <v>GERADOR PORTÁTIL MONOFÁSICO, POTÊNCIA 5500 VA, MOTOR A GASOLINA, POTÊN CIA DO MOTOR 13 CV - CHP DIURNO. AF_03/2016</v>
          </cell>
          <cell r="C9188" t="str">
            <v>CHP</v>
          </cell>
          <cell r="D9188">
            <v>11.23</v>
          </cell>
        </row>
        <row r="9189">
          <cell r="A9189">
            <v>93416</v>
          </cell>
          <cell r="B9189" t="str">
            <v>GERADOR PORTÁTIL MONOFÁSICO, POTÊNCIA 5500 VA, MOTOR A GASOLINA, POTÊN CIA DO MOTOR 13 CV - CHI DIURNO. AF_03/2016</v>
          </cell>
          <cell r="C9189" t="str">
            <v>CHI</v>
          </cell>
          <cell r="D9189">
            <v>0.24</v>
          </cell>
        </row>
        <row r="9190">
          <cell r="A9190">
            <v>93417</v>
          </cell>
          <cell r="B9190" t="str">
            <v>GRUPO GERADOR REBOCÁVEL, POTÊNCIA 66 KVA, MOTOR A DIESEL - DEPRECIAÇÃO . AF_03/2016</v>
          </cell>
          <cell r="C9190" t="str">
            <v>H</v>
          </cell>
          <cell r="D9190">
            <v>2.4700000000000002</v>
          </cell>
        </row>
        <row r="9191">
          <cell r="A9191">
            <v>93418</v>
          </cell>
          <cell r="B9191" t="str">
            <v>GRUPO GERADOR REBOCÁVEL, POTÊNCIA 66 KVA, MOTOR A DIESEL - JUROS. AF_0 3/2016</v>
          </cell>
          <cell r="C9191" t="str">
            <v>H</v>
          </cell>
          <cell r="D9191">
            <v>0.69</v>
          </cell>
        </row>
        <row r="9192">
          <cell r="A9192">
            <v>93419</v>
          </cell>
          <cell r="B9192" t="str">
            <v>GRUPO GERADOR REBOCÁVEL, POTÊNCIA 66 KVA, MOTOR A DIESEL - MANUTENÇÃO. AF_03/2016</v>
          </cell>
          <cell r="C9192" t="str">
            <v>H</v>
          </cell>
          <cell r="D9192">
            <v>1.81</v>
          </cell>
        </row>
        <row r="9193">
          <cell r="A9193">
            <v>93420</v>
          </cell>
          <cell r="B9193" t="str">
            <v>GRUPO GERADOR REBOCÁVEL, POTÊNCIA 66 KVA, MOTOR A DIESEL - MATERIAIS N A OPERAÇÃO. AF_03/2016</v>
          </cell>
          <cell r="C9193" t="str">
            <v>H</v>
          </cell>
          <cell r="D9193">
            <v>44.39</v>
          </cell>
        </row>
        <row r="9194">
          <cell r="A9194">
            <v>93421</v>
          </cell>
          <cell r="B9194" t="str">
            <v>GRUPO GERADOR REBOCÁVEL, POTÊNCIA 66 KVA, MOTOR A DIESEL - CHP DIURNO. AF_03/2016</v>
          </cell>
          <cell r="C9194" t="str">
            <v>CHP</v>
          </cell>
          <cell r="D9194">
            <v>49.38</v>
          </cell>
        </row>
        <row r="9195">
          <cell r="A9195">
            <v>93422</v>
          </cell>
          <cell r="B9195" t="str">
            <v>GRUPO GERADOR REBOCÁVEL, POTÊNCIA 66 KVA, MOTOR A DIESEL - CHI DIURNO. AF_03/2016</v>
          </cell>
          <cell r="C9195" t="str">
            <v>CHI</v>
          </cell>
          <cell r="D9195">
            <v>3.17</v>
          </cell>
        </row>
        <row r="9196">
          <cell r="A9196">
            <v>93423</v>
          </cell>
          <cell r="B9196" t="str">
            <v>GRUPO GERADOR ESTACIONÁRIO, POTÊNCIA 150 KVA, MOTOR A DIESEL- DEPRECIA ÇÃO. AF_03/2016</v>
          </cell>
          <cell r="C9196" t="str">
            <v>H</v>
          </cell>
          <cell r="D9196">
            <v>3.5</v>
          </cell>
        </row>
        <row r="9197">
          <cell r="A9197">
            <v>93424</v>
          </cell>
          <cell r="B9197" t="str">
            <v>GRUPO GERADOR ESTACIONÁRIO, POTÊNCIA 150 KVA, MOTOR A DIESEL- JUROS. A F_03/2016</v>
          </cell>
          <cell r="C9197" t="str">
            <v>H</v>
          </cell>
          <cell r="D9197">
            <v>0.98</v>
          </cell>
        </row>
        <row r="9198">
          <cell r="A9198">
            <v>93425</v>
          </cell>
          <cell r="B9198" t="str">
            <v>GRUPO GERADOR ESTACIONÁRIO, POTÊNCIA 150 KVA, MOTOR A DIESEL- MANUTENÇ ÃO. AF_03/2016</v>
          </cell>
          <cell r="C9198" t="str">
            <v>H</v>
          </cell>
          <cell r="D9198">
            <v>2.57</v>
          </cell>
        </row>
        <row r="9199">
          <cell r="A9199">
            <v>93426</v>
          </cell>
          <cell r="B9199" t="str">
            <v>GRUPO GERADOR ESTACIONÁRIO, POTÊNCIA 150 KVA, MOTOR A DIESEL- MATERIAI S NA OPERAÇÃO. AF_03/2016</v>
          </cell>
          <cell r="C9199" t="str">
            <v>H</v>
          </cell>
          <cell r="D9199">
            <v>106.08</v>
          </cell>
        </row>
        <row r="9200">
          <cell r="A9200">
            <v>93427</v>
          </cell>
          <cell r="B9200" t="str">
            <v>GRUPO GERADOR ESTACIONÁRIO, POTÊNCIA 150 KVA, MOTOR A DIESEL- CHP DIUR NO. AF_03/2016</v>
          </cell>
          <cell r="C9200" t="str">
            <v>CHP</v>
          </cell>
          <cell r="D9200">
            <v>113.15</v>
          </cell>
        </row>
        <row r="9201">
          <cell r="A9201">
            <v>93428</v>
          </cell>
          <cell r="B9201" t="str">
            <v>GRUPO GERADOR ESTACIONÁRIO, POTÊNCIA 150 KVA, MOTOR A DIESEL- CHI DIUR NO. AF_03/2016</v>
          </cell>
          <cell r="C9201" t="str">
            <v>CHI</v>
          </cell>
          <cell r="D9201">
            <v>4.4800000000000004</v>
          </cell>
        </row>
        <row r="9202">
          <cell r="A9202">
            <v>93429</v>
          </cell>
          <cell r="B9202" t="str">
            <v>USINA DE MISTURA ASFÁLTICA À QUENTE, TIPO CONTRA FLUXO, PROD 40 A 80 T ON/HORA - DEPRECIAÇÃO. AF_03/2016</v>
          </cell>
          <cell r="C9202" t="str">
            <v>H</v>
          </cell>
          <cell r="D9202">
            <v>94.83</v>
          </cell>
        </row>
        <row r="9203">
          <cell r="A9203">
            <v>93430</v>
          </cell>
          <cell r="B9203" t="str">
            <v>USINA DE MISTURA ASFÁLTICA À QUENTE, TIPO CONTRA FLUXO, PROD 40 A 80 T ON/HORA - JUROS. AF_03/2016</v>
          </cell>
          <cell r="C9203" t="str">
            <v>H</v>
          </cell>
          <cell r="D9203">
            <v>28.41</v>
          </cell>
        </row>
        <row r="9204">
          <cell r="A9204">
            <v>93431</v>
          </cell>
          <cell r="B9204" t="str">
            <v>USINA DE MISTURA ASFÁLTICA À QUENTE, TIPO CONTRA FLUXO, PROD 40 A 80 T ON/HORA - MANUTENÇÃO. AF_03/2016</v>
          </cell>
          <cell r="C9204" t="str">
            <v>H</v>
          </cell>
          <cell r="D9204">
            <v>118.63</v>
          </cell>
        </row>
        <row r="9205">
          <cell r="A9205">
            <v>93432</v>
          </cell>
          <cell r="B9205" t="str">
            <v>USINA DE MISTURA ASFÁLTICA À QUENTE, TIPO CONTRA FLUXO, PROD 40 A 80 T ON/HORA - MATERIAIS NA OPERAÇÃO. AF_03/2016</v>
          </cell>
          <cell r="C9205" t="str">
            <v>H</v>
          </cell>
          <cell r="D9205">
            <v>1641.6</v>
          </cell>
        </row>
        <row r="9206">
          <cell r="A9206">
            <v>93433</v>
          </cell>
          <cell r="B9206" t="str">
            <v>USINA DE MISTURA ASFÁLTICA À QUENTE, TIPO CONTRA FLUXO, PROD 40 A 80 T ON/HORA - CHP DIURNO. AF_03/2016</v>
          </cell>
          <cell r="C9206" t="str">
            <v>CHP</v>
          </cell>
          <cell r="D9206">
            <v>1953.61</v>
          </cell>
        </row>
        <row r="9207">
          <cell r="A9207">
            <v>93434</v>
          </cell>
          <cell r="B9207" t="str">
            <v>USINA DE MISTURA ASFÁLTICA À QUENTE, TIPO CONTRA FLUXO, PROD 40 A 80 T ON/HORA - CHI DIURNO. AF_03/2016</v>
          </cell>
          <cell r="C9207" t="str">
            <v>CHI</v>
          </cell>
          <cell r="D9207">
            <v>193.37</v>
          </cell>
        </row>
        <row r="9208">
          <cell r="A9208">
            <v>93435</v>
          </cell>
          <cell r="B9208" t="str">
            <v>USINA DE ASFALTO À FRIO, CAPACIDADE DE 40 A 60 TON/HORA, ELÉTRICA POTÊ NCIA 30 CV - DEPRECIAÇÃO. AF_03/2016</v>
          </cell>
          <cell r="C9208" t="str">
            <v>H</v>
          </cell>
          <cell r="D9208">
            <v>5.98</v>
          </cell>
        </row>
        <row r="9209">
          <cell r="A9209">
            <v>93436</v>
          </cell>
          <cell r="B9209" t="str">
            <v>USINA DE ASFALTO À FRIO, CAPACIDADE DE 40 A 60 TON/HORA, ELÉTRICA POTÊ NCIA 30 CV - JUROS. AF_03/2016</v>
          </cell>
          <cell r="C9209" t="str">
            <v>H</v>
          </cell>
          <cell r="D9209">
            <v>1.79</v>
          </cell>
        </row>
        <row r="9210">
          <cell r="A9210">
            <v>93437</v>
          </cell>
          <cell r="B9210" t="str">
            <v>USINA DE ASFALTO À FRIO, CAPACIDADE DE 40 A 60 TON/HORA, ELÉTRICA POTÊ NCIA 30 CV - MANUTENÇÃO. AF_03/2016</v>
          </cell>
          <cell r="C9210" t="str">
            <v>H</v>
          </cell>
          <cell r="D9210">
            <v>5.82</v>
          </cell>
        </row>
        <row r="9211">
          <cell r="A9211">
            <v>93438</v>
          </cell>
          <cell r="B9211" t="str">
            <v>USINA DE ASFALTO À FRIO, CAPACIDADE DE 40 A 60 TON/HORA, ELÉTRICA POTÊ NCIA 30 CV - MATERIAIS NA OPERAÇÃO. AF_03/2016</v>
          </cell>
          <cell r="C9211" t="str">
            <v>H</v>
          </cell>
          <cell r="D9211">
            <v>16.100000000000001</v>
          </cell>
        </row>
        <row r="9212">
          <cell r="A9212">
            <v>93439</v>
          </cell>
          <cell r="B9212" t="str">
            <v>USINA DE ASFALTO À FRIO, CAPACIDADE DE 40 A 60 TON/HORA, ELÉTRICA POTÊ NCIA 30 CV - CHP DIURNO. AF_03/2016</v>
          </cell>
          <cell r="C9212" t="str">
            <v>CHP</v>
          </cell>
          <cell r="D9212">
            <v>99.84</v>
          </cell>
        </row>
        <row r="9213">
          <cell r="A9213">
            <v>93440</v>
          </cell>
          <cell r="B9213" t="str">
            <v>USINA DE ASFALTO À FRIO, CAPACIDADE DE 40 A 60 TON/HORA, ELÉTRICA POTÊ NCIA 30 CV - CHI DIURNO. AF_03/2016</v>
          </cell>
          <cell r="C9213" t="str">
            <v>CHI</v>
          </cell>
          <cell r="D9213">
            <v>77.91</v>
          </cell>
        </row>
        <row r="9214">
          <cell r="A9214">
            <v>93441</v>
          </cell>
          <cell r="B9214" t="str">
            <v>BANCADA DE GRANITO CINZA POLIDO 150 X 60 CM, COM CUBA DE EMBUTIR DE AÇ O INOXIDÁVEL MÉDIA, VÁLVULA AMERICANA EM METAL CROMADO, SIFÃO FLEXÍVEL EM PVC, ENGATE FLEXÍVEL 30 CM, TORNEIRA CROMADA LONGA DE PAREDE, 1/2 OU 3/4, PARA PIA DE COZINHA, PADRÃO POPULAR- FORNEC. E INSTAL. AF_12/2 013</v>
          </cell>
          <cell r="C9214" t="str">
            <v>UN</v>
          </cell>
          <cell r="D9214">
            <v>587.35</v>
          </cell>
        </row>
        <row r="9215">
          <cell r="A9215">
            <v>93442</v>
          </cell>
          <cell r="B9215" t="str">
            <v>BANCADA MÁRMORE BRANCO POLIDO 150 X 60 CM, COM CUBA DE EMBUTIR DE AÇO INOXIDÁVEL MÉDIA, VÁLVULA AMERICANA EM METAL CROMADO, SIFÃO  TIPO GARR AFA EM METAL CROMADO, ENGATE FLEXÍVEL 30 CM, TORNEIRA  CROMADA TUBO MÓ VEL, DE MESA, 1/2 OU 3/4, PARA PIA DE COZINHA, PADRÃO ALTO - FORNEC. E INSTAL. AF_12/2013</v>
          </cell>
          <cell r="C9215" t="str">
            <v>UN</v>
          </cell>
          <cell r="D9215">
            <v>664.31</v>
          </cell>
        </row>
        <row r="9216">
          <cell r="A9216">
            <v>93556</v>
          </cell>
          <cell r="B9216" t="str">
            <v>FERRAMENTAS (ENCARGOS COMPLEMENTARES) - MENSALISTA</v>
          </cell>
          <cell r="C9216" t="str">
            <v>MES</v>
          </cell>
          <cell r="D9216">
            <v>99.16</v>
          </cell>
        </row>
        <row r="9217">
          <cell r="A9217">
            <v>93557</v>
          </cell>
          <cell r="B9217" t="str">
            <v>EPI (ENCARGOS COMPLEMENTARES) - MENSALISTA</v>
          </cell>
          <cell r="C9217" t="str">
            <v>MES</v>
          </cell>
          <cell r="D9217">
            <v>175.69</v>
          </cell>
        </row>
        <row r="9218">
          <cell r="A9218">
            <v>93558</v>
          </cell>
          <cell r="B9218" t="str">
            <v>MOTORISTA DE CAMINHAO COM ENCARGOS COMPLEMENTARES</v>
          </cell>
          <cell r="C9218" t="str">
            <v>MES</v>
          </cell>
          <cell r="D9218">
            <v>2433.39</v>
          </cell>
        </row>
        <row r="9219">
          <cell r="A9219">
            <v>93559</v>
          </cell>
          <cell r="B9219" t="str">
            <v>DESENHISTA DETALHISTA COM ENCARGOS COMPLEMENTARES</v>
          </cell>
          <cell r="C9219" t="str">
            <v>MES</v>
          </cell>
          <cell r="D9219">
            <v>2837.89</v>
          </cell>
        </row>
        <row r="9220">
          <cell r="A9220">
            <v>93560</v>
          </cell>
          <cell r="B9220" t="str">
            <v>DESENHISTA COPISTA COM ENCARGOS COMPLEMENTARES</v>
          </cell>
          <cell r="C9220" t="str">
            <v>MES</v>
          </cell>
          <cell r="D9220">
            <v>2439.36</v>
          </cell>
        </row>
        <row r="9221">
          <cell r="A9221">
            <v>93561</v>
          </cell>
          <cell r="B9221" t="str">
            <v>DESENHISTA PROJETISTA COM ENCARGOS COMPLEMENTARES</v>
          </cell>
          <cell r="C9221" t="str">
            <v>MES</v>
          </cell>
          <cell r="D9221">
            <v>3833.59</v>
          </cell>
        </row>
        <row r="9222">
          <cell r="A9222">
            <v>93562</v>
          </cell>
          <cell r="B9222" t="str">
            <v>AUXILIAR DE DESENHISTA COM ENCARGOS COMPLEMENTARES</v>
          </cell>
          <cell r="C9222" t="str">
            <v>MES</v>
          </cell>
          <cell r="D9222">
            <v>2416.5500000000002</v>
          </cell>
        </row>
        <row r="9223">
          <cell r="A9223">
            <v>93563</v>
          </cell>
          <cell r="B9223" t="str">
            <v>ALMOXARIFE COM ENCARGOS COMPLEMENTARES</v>
          </cell>
          <cell r="C9223" t="str">
            <v>MES</v>
          </cell>
          <cell r="D9223">
            <v>2772.85</v>
          </cell>
        </row>
        <row r="9224">
          <cell r="A9224">
            <v>93564</v>
          </cell>
          <cell r="B9224" t="str">
            <v>APONTADOR OU APROPRIADOR COM ENCARGOS COMPLEMENTARES</v>
          </cell>
          <cell r="C9224" t="str">
            <v>MES</v>
          </cell>
          <cell r="D9224">
            <v>2673.29</v>
          </cell>
        </row>
        <row r="9225">
          <cell r="A9225">
            <v>93565</v>
          </cell>
          <cell r="B9225" t="str">
            <v>ENGENHEIRO CIVIL DE OBRA JUNIOR COM ENCARGOS COMPLEMENTARES</v>
          </cell>
          <cell r="C9225" t="str">
            <v>MES</v>
          </cell>
          <cell r="D9225">
            <v>11563.27</v>
          </cell>
        </row>
        <row r="9226">
          <cell r="A9226">
            <v>93566</v>
          </cell>
          <cell r="B9226" t="str">
            <v>AUXILIAR DE ESCRITORIO COM ENCARGOS COMPLEMENTARES</v>
          </cell>
          <cell r="C9226" t="str">
            <v>MES</v>
          </cell>
          <cell r="D9226">
            <v>2622.39</v>
          </cell>
        </row>
        <row r="9227">
          <cell r="A9227">
            <v>93567</v>
          </cell>
          <cell r="B9227" t="str">
            <v>ENGENHEIRO CIVIL DE OBRA PLENO COM ENCARGOS COMPLEMENTARES</v>
          </cell>
          <cell r="C9227" t="str">
            <v>MES</v>
          </cell>
          <cell r="D9227">
            <v>14541.17</v>
          </cell>
        </row>
        <row r="9228">
          <cell r="A9228">
            <v>93568</v>
          </cell>
          <cell r="B9228" t="str">
            <v>ENGENHEIRO CIVIL DE OBRA SENIOR COM ENCARGOS COMPLEMENTARES</v>
          </cell>
          <cell r="C9228" t="str">
            <v>MES</v>
          </cell>
          <cell r="D9228">
            <v>19074.86</v>
          </cell>
        </row>
        <row r="9229">
          <cell r="A9229">
            <v>93569</v>
          </cell>
          <cell r="B9229" t="str">
            <v>ARQUITETO JUNIOR COM ENCARGOS COMPLEMENTARES</v>
          </cell>
          <cell r="C9229" t="str">
            <v>MES</v>
          </cell>
          <cell r="D9229">
            <v>10890.59</v>
          </cell>
        </row>
        <row r="9230">
          <cell r="A9230">
            <v>93570</v>
          </cell>
          <cell r="B9230" t="str">
            <v>ARQUITETO PLENO COM ENCARGOS COMPLEMENTARES</v>
          </cell>
          <cell r="C9230" t="str">
            <v>MES</v>
          </cell>
          <cell r="D9230">
            <v>12484.6</v>
          </cell>
        </row>
        <row r="9231">
          <cell r="A9231">
            <v>93571</v>
          </cell>
          <cell r="B9231" t="str">
            <v>ARQUITETO SENIOR COM ENCARGOS COMPLEMENTARES</v>
          </cell>
          <cell r="C9231" t="str">
            <v>MES</v>
          </cell>
          <cell r="D9231">
            <v>14775.27</v>
          </cell>
        </row>
        <row r="9232">
          <cell r="A9232">
            <v>93572</v>
          </cell>
          <cell r="B9232" t="str">
            <v>ENCARREGADO GERAL DE OBRAS COM ENCARGOS COMPLEMENTARES</v>
          </cell>
          <cell r="C9232" t="str">
            <v>MES</v>
          </cell>
          <cell r="D9232">
            <v>3536.39</v>
          </cell>
        </row>
        <row r="9233">
          <cell r="A9233">
            <v>93582</v>
          </cell>
          <cell r="B9233" t="str">
            <v>EXECUÇÃO DE CENTRAL DE ARMADURA EM CANTEIRO DE OBRA, NÃO INCLUSO MOBIL IÁRIO E EQUIPAMENTOS. AF_04/2016</v>
          </cell>
          <cell r="C9233" t="str">
            <v>M2</v>
          </cell>
          <cell r="D9233">
            <v>124.12</v>
          </cell>
        </row>
        <row r="9234">
          <cell r="A9234">
            <v>93583</v>
          </cell>
          <cell r="B9234" t="str">
            <v>EXECUÇÃO DE CENTRAL DE FÔRMAS, PRODUÇÃO DE ARGAMASSA OU CONCRETO EM CA NTEIRO DE OBRA, NÃO INCLUSO MOBILIÁRIO E EQUIPAMENTOS. AF_04/2016</v>
          </cell>
          <cell r="C9234" t="str">
            <v>M2</v>
          </cell>
          <cell r="D9234">
            <v>241.83</v>
          </cell>
        </row>
        <row r="9235">
          <cell r="A9235">
            <v>93584</v>
          </cell>
          <cell r="B9235" t="str">
            <v>EXECUÇÃO DE DEPÓSITO EM CANTEIRO DE OBRA EM CHAPA DE MADEIRA COMPENSAD A, NÃO INCLUSO MOBILIÁRIO. AF_04/2016</v>
          </cell>
          <cell r="C9235" t="str">
            <v>M2</v>
          </cell>
          <cell r="D9235">
            <v>441.97</v>
          </cell>
        </row>
        <row r="9236">
          <cell r="A9236">
            <v>93585</v>
          </cell>
          <cell r="B9236" t="str">
            <v>EXECUÇÃO DE GUARITA EM CANTEIRO DE OBRA EM CHAPA DE MADEIRA COMPENSADA , NÃO INCLUSO MOBILIÁRIO. AF_04/2016</v>
          </cell>
          <cell r="C9236" t="str">
            <v>M2</v>
          </cell>
          <cell r="D9236">
            <v>489.23</v>
          </cell>
        </row>
        <row r="9237">
          <cell r="A9237">
            <v>93588</v>
          </cell>
          <cell r="B9237" t="str">
            <v>TRANSPORTE COM CAMINHÃO BASCULANTE DE 10 M3, EM VIA URBANA EM LEITO NA TURAL (UNIDADE: M3XKM). AF_04/2016</v>
          </cell>
          <cell r="C9237" t="str">
            <v>M3XKM</v>
          </cell>
          <cell r="D9237">
            <v>1.29</v>
          </cell>
        </row>
        <row r="9238">
          <cell r="A9238">
            <v>93589</v>
          </cell>
          <cell r="B9238" t="str">
            <v>TRANSPORTE COM CAMINHÃO BASCULANTE DE 10 M3, EM VIA URBANA EM REVESTIM ENTO PRIMÁRIO (UNIDADE: M3XKM). AF_04/2016</v>
          </cell>
          <cell r="C9238" t="str">
            <v>M3XKM</v>
          </cell>
          <cell r="D9238">
            <v>0.99</v>
          </cell>
        </row>
        <row r="9239">
          <cell r="A9239">
            <v>93590</v>
          </cell>
          <cell r="B9239" t="str">
            <v>TRANSPORTE COM CAMINHÃO BASCULANTE DE 10 M3, EM VIA URBANA PAVIMENTADA , DMT ACIMA DE 30KM (UNIDADE: M3XKM). AF_04/2016</v>
          </cell>
          <cell r="C9239" t="str">
            <v>M3XKM</v>
          </cell>
          <cell r="D9239">
            <v>0.66</v>
          </cell>
        </row>
        <row r="9240">
          <cell r="A9240">
            <v>93591</v>
          </cell>
          <cell r="B9240" t="str">
            <v>TRANSPORTE COM CAMINHÃO BASCULANTE DE 14 M3, EM VIA URBANA EM LEITO NA TURAL (UNIDADE: M3XKM). AF_04/2016</v>
          </cell>
          <cell r="C9240" t="str">
            <v>M3XKM</v>
          </cell>
          <cell r="D9240">
            <v>1.18</v>
          </cell>
        </row>
        <row r="9241">
          <cell r="A9241">
            <v>93592</v>
          </cell>
          <cell r="B9241" t="str">
            <v>TRANSPORTE COM CAMINHÃO BASCULANTE DE 14 M3, EM VIA URBANA EM REVESTIM ENTO PRIMÁRIO (UNIDADE: M3XKM). AF_04/2016</v>
          </cell>
          <cell r="C9241" t="str">
            <v>M3XKM</v>
          </cell>
          <cell r="D9241">
            <v>0.9</v>
          </cell>
        </row>
        <row r="9242">
          <cell r="A9242">
            <v>93593</v>
          </cell>
          <cell r="B9242" t="str">
            <v>TRANSPORTE COM CAMINHÃO BASCULANTE DE 14 M3, EM VIA URBANA PAVIMENTADA , DMT ACIMA DE 30 KM (UNIDADE: M3XKM). AF_04/2016</v>
          </cell>
          <cell r="C9242" t="str">
            <v>M3XKM</v>
          </cell>
          <cell r="D9242">
            <v>0.6</v>
          </cell>
        </row>
        <row r="9243">
          <cell r="A9243">
            <v>93594</v>
          </cell>
          <cell r="B9243" t="str">
            <v>TRANSPORTE COM CAMINHÃO BASCULANTE DE 10 M3, EM VIA URBANA EM LEITO NA TURAL (UNIDADE: TONXKM). AF_04/2016</v>
          </cell>
          <cell r="C9243" t="str">
            <v>TXKM</v>
          </cell>
          <cell r="D9243">
            <v>0.86</v>
          </cell>
        </row>
        <row r="9244">
          <cell r="A9244">
            <v>93595</v>
          </cell>
          <cell r="B9244" t="str">
            <v>TRANSPORTE COM CAMINHÃO BASCULANTE DE 10 M3, EM VIA URBANA EM REVESTIM ENTO PRIMÁRIO (UNIDADE: TONXKM). AF_04/2016</v>
          </cell>
          <cell r="C9244" t="str">
            <v>TXKM</v>
          </cell>
          <cell r="D9244">
            <v>0.66</v>
          </cell>
        </row>
        <row r="9245">
          <cell r="A9245">
            <v>93596</v>
          </cell>
          <cell r="B9245" t="str">
            <v>TRANSPORTE COM CAMINHÃO BASCULANTE DE 10 M3, EM VIA URBANA PAVIMENTADA , DMT ACIMA DE 30 KM (UNIDADE: TONXKM). AF_04/2016</v>
          </cell>
          <cell r="C9245" t="str">
            <v>TXKM</v>
          </cell>
          <cell r="D9245">
            <v>0.44</v>
          </cell>
        </row>
        <row r="9246">
          <cell r="A9246">
            <v>93597</v>
          </cell>
          <cell r="B9246" t="str">
            <v>TRANSPORTE COM CAMINHÃO BASCULANTE DE 14 M3, EM VIA URBANA EM LEITO NA TURAL (UNIDADE: TONXKM). AF_04/2016</v>
          </cell>
          <cell r="C9246" t="str">
            <v>TXKM</v>
          </cell>
          <cell r="D9246">
            <v>0.78</v>
          </cell>
        </row>
        <row r="9247">
          <cell r="A9247">
            <v>93598</v>
          </cell>
          <cell r="B9247" t="str">
            <v>TRANSPORTE COM CAMINHÃO BASCULANTE DE 14 M3, EM VIA URBANA EM REVESTIM ENTO PRIMÁRIO (UNIDADE: TONXKM). AF_04/2016</v>
          </cell>
          <cell r="C9247" t="str">
            <v>TXKM</v>
          </cell>
          <cell r="D9247">
            <v>0.6</v>
          </cell>
        </row>
        <row r="9248">
          <cell r="A9248">
            <v>93599</v>
          </cell>
          <cell r="B9248" t="str">
            <v>TRANSPORTE COM CAMINHÃO BASCULANTE DE 14 M3, EM VIA URBANA PAVIMENTADA , DMT ACIMA DE 30 KM (UNIDADE: TONXKM). AF_04/2016</v>
          </cell>
          <cell r="C9248" t="str">
            <v>TXKM</v>
          </cell>
          <cell r="D9248">
            <v>0.4</v>
          </cell>
        </row>
        <row r="9249">
          <cell r="A9249">
            <v>93653</v>
          </cell>
          <cell r="B9249" t="str">
            <v>DISJUNTOR MONOPOLAR TIPO DIN, CORRENTE NOMINAL DE 10A - FORNECIMENTO E INSTALAÇÃO. AF_04/2016</v>
          </cell>
          <cell r="C9249" t="str">
            <v>UN</v>
          </cell>
          <cell r="D9249">
            <v>7.82</v>
          </cell>
        </row>
        <row r="9250">
          <cell r="A9250">
            <v>93654</v>
          </cell>
          <cell r="B9250" t="str">
            <v>DISJUNTOR MONOPOLAR TIPO DIN, CORRENTE NOMINAL DE 16A - FORNECIMENTO E INSTALAÇÃO. AF_04/2016</v>
          </cell>
          <cell r="C9250" t="str">
            <v>UN</v>
          </cell>
          <cell r="D9250">
            <v>8.24</v>
          </cell>
        </row>
        <row r="9251">
          <cell r="A9251">
            <v>93655</v>
          </cell>
          <cell r="B9251" t="str">
            <v>DISJUNTOR MONOPOLAR TIPO DIN, CORRENTE NOMINAL DE 20A - FORNECIMENTO E INSTALAÇÃO. AF_04/2016</v>
          </cell>
          <cell r="C9251" t="str">
            <v>UN</v>
          </cell>
          <cell r="D9251">
            <v>8.92</v>
          </cell>
        </row>
        <row r="9252">
          <cell r="A9252">
            <v>93656</v>
          </cell>
          <cell r="B9252" t="str">
            <v>DISJUNTOR MONOPOLAR TIPO DIN, CORRENTE NOMINAL DE 25A - FORNECIMENTO E INSTALAÇÃO. AF_04/2016</v>
          </cell>
          <cell r="C9252" t="str">
            <v>UN</v>
          </cell>
          <cell r="D9252">
            <v>8.92</v>
          </cell>
        </row>
        <row r="9253">
          <cell r="A9253">
            <v>93657</v>
          </cell>
          <cell r="B9253" t="str">
            <v>DISJUNTOR MONOPOLAR TIPO DIN, CORRENTE NOMINAL DE 32A - FORNECIMENTO E INSTALAÇÃO. AF_04/2016</v>
          </cell>
          <cell r="C9253" t="str">
            <v>UN</v>
          </cell>
          <cell r="D9253">
            <v>9.8000000000000007</v>
          </cell>
        </row>
        <row r="9254">
          <cell r="A9254">
            <v>93658</v>
          </cell>
          <cell r="B9254" t="str">
            <v>DISJUNTOR MONOPOLAR TIPO DIN, CORRENTE NOMINAL DE 40A - FORNECIMENTO E INSTALAÇÃO. AF_04/2016</v>
          </cell>
          <cell r="C9254" t="str">
            <v>UN</v>
          </cell>
          <cell r="D9254">
            <v>14.31</v>
          </cell>
        </row>
        <row r="9255">
          <cell r="A9255">
            <v>93659</v>
          </cell>
          <cell r="B9255" t="str">
            <v>DISJUNTOR MONOPOLAR TIPO DIN, CORRENTE NOMINAL DE 50A - FORNECIMENTO E INSTALAÇÃO. AF_04/2016</v>
          </cell>
          <cell r="C9255" t="str">
            <v>UN</v>
          </cell>
          <cell r="D9255">
            <v>16.14</v>
          </cell>
        </row>
        <row r="9256">
          <cell r="A9256">
            <v>93660</v>
          </cell>
          <cell r="B9256" t="str">
            <v>DISJUNTOR BIPOLAR TIPO DIN, CORRENTE NOMINAL DE 10A - FORNECIMENTO E I NSTALAÇÃO. AF_04/2016</v>
          </cell>
          <cell r="C9256" t="str">
            <v>UN</v>
          </cell>
          <cell r="D9256">
            <v>39.340000000000003</v>
          </cell>
        </row>
        <row r="9257">
          <cell r="A9257">
            <v>93661</v>
          </cell>
          <cell r="B9257" t="str">
            <v>DISJUNTOR BIPOLAR TIPO DIN, CORRENTE NOMINAL DE 16A - FORNECIMENTO E I NSTALAÇÃO. AF_04/2016</v>
          </cell>
          <cell r="C9257" t="str">
            <v>UN</v>
          </cell>
          <cell r="D9257">
            <v>40.130000000000003</v>
          </cell>
        </row>
        <row r="9258">
          <cell r="A9258">
            <v>93662</v>
          </cell>
          <cell r="B9258" t="str">
            <v>DISJUNTOR BIPOLAR TIPO DIN, CORRENTE NOMINAL DE 20A - FORNECIMENTO E I NSTALAÇÃO. AF_04/2016</v>
          </cell>
          <cell r="C9258" t="str">
            <v>UN</v>
          </cell>
          <cell r="D9258">
            <v>41.56</v>
          </cell>
        </row>
        <row r="9259">
          <cell r="A9259">
            <v>93663</v>
          </cell>
          <cell r="B9259" t="str">
            <v>DISJUNTOR BIPOLAR TIPO DIN, CORRENTE NOMINAL DE 25A - FORNECIMENTO E I NSTALAÇÃO. AF_04/2016</v>
          </cell>
          <cell r="C9259" t="str">
            <v>UN</v>
          </cell>
          <cell r="D9259">
            <v>41.56</v>
          </cell>
        </row>
        <row r="9260">
          <cell r="A9260">
            <v>93664</v>
          </cell>
          <cell r="B9260" t="str">
            <v>DISJUNTOR BIPOLAR TIPO DIN, CORRENTE NOMINAL DE 32A - FORNECIMENTO E I NSTALAÇÃO. AF_04/2016</v>
          </cell>
          <cell r="C9260" t="str">
            <v>UN</v>
          </cell>
          <cell r="D9260">
            <v>43.3</v>
          </cell>
        </row>
        <row r="9261">
          <cell r="A9261">
            <v>93665</v>
          </cell>
          <cell r="B9261" t="str">
            <v>DISJUNTOR BIPOLAR TIPO DIN, CORRENTE NOMINAL DE 40A - FORNECIMENTO E I NSTALAÇÃO. AF_04/2016</v>
          </cell>
          <cell r="C9261" t="str">
            <v>UN</v>
          </cell>
          <cell r="D9261">
            <v>45.62</v>
          </cell>
        </row>
        <row r="9262">
          <cell r="A9262">
            <v>93666</v>
          </cell>
          <cell r="B9262" t="str">
            <v>DISJUNTOR BIPOLAR TIPO DIN, CORRENTE NOMINAL DE 50A - FORNECIMENTO E I NSTALAÇÃO. AF_04/2016</v>
          </cell>
          <cell r="C9262" t="str">
            <v>UN</v>
          </cell>
          <cell r="D9262">
            <v>49.28</v>
          </cell>
        </row>
        <row r="9263">
          <cell r="A9263">
            <v>93667</v>
          </cell>
          <cell r="B9263" t="str">
            <v>DISJUNTOR TRIPOLAR TIPO DIN, CORRENTE NOMINAL DE 10A - FORNECIMENTO E INSTALAÇÃO. AF_04/2016</v>
          </cell>
          <cell r="C9263" t="str">
            <v>UN</v>
          </cell>
          <cell r="D9263">
            <v>49.01</v>
          </cell>
        </row>
        <row r="9264">
          <cell r="A9264">
            <v>93668</v>
          </cell>
          <cell r="B9264" t="str">
            <v>DISJUNTOR TRIPOLAR TIPO DIN, CORRENTE NOMINAL DE 16A - FORNECIMENTO E INSTALAÇÃO. AF_04/2016</v>
          </cell>
          <cell r="C9264" t="str">
            <v>UN</v>
          </cell>
          <cell r="D9264">
            <v>50.22</v>
          </cell>
        </row>
        <row r="9265">
          <cell r="A9265">
            <v>93669</v>
          </cell>
          <cell r="B9265" t="str">
            <v>DISJUNTOR TRIPOLAR TIPO DIN, CORRENTE NOMINAL DE 20A - FORNECIMENTO E INSTALAÇÃO. AF_04/2016</v>
          </cell>
          <cell r="C9265" t="str">
            <v>UN</v>
          </cell>
          <cell r="D9265">
            <v>52.33</v>
          </cell>
        </row>
        <row r="9266">
          <cell r="A9266">
            <v>93670</v>
          </cell>
          <cell r="B9266" t="str">
            <v>DISJUNTOR TRIPOLAR TIPO DIN, CORRENTE NOMINAL DE 25A - FORNECIMENTO E INSTALAÇÃO. AF_04/2016</v>
          </cell>
          <cell r="C9266" t="str">
            <v>UN</v>
          </cell>
          <cell r="D9266">
            <v>52.33</v>
          </cell>
        </row>
        <row r="9267">
          <cell r="A9267">
            <v>93671</v>
          </cell>
          <cell r="B9267" t="str">
            <v>DISJUNTOR TRIPOLAR TIPO DIN, CORRENTE NOMINAL DE 32A - FORNECIMENTO E INSTALAÇÃO. AF_04/2016</v>
          </cell>
          <cell r="C9267" t="str">
            <v>UN</v>
          </cell>
          <cell r="D9267">
            <v>54.95</v>
          </cell>
        </row>
        <row r="9268">
          <cell r="A9268">
            <v>93672</v>
          </cell>
          <cell r="B9268" t="str">
            <v>DISJUNTOR TRIPOLAR TIPO DIN, CORRENTE NOMINAL DE 40A - FORNECIMENTO E INSTALAÇÃO. AF_04/2016</v>
          </cell>
          <cell r="C9268" t="str">
            <v>UN</v>
          </cell>
          <cell r="D9268">
            <v>59.31</v>
          </cell>
        </row>
        <row r="9269">
          <cell r="A9269">
            <v>93673</v>
          </cell>
          <cell r="B9269" t="str">
            <v>DISJUNTOR TRIPOLAR TIPO DIN, CORRENTE NOMINAL DE 50A - FORNECIMENTO E INSTALAÇÃO. AF_04/2016</v>
          </cell>
          <cell r="C9269" t="str">
            <v>UN</v>
          </cell>
          <cell r="D9269">
            <v>64.790000000000006</v>
          </cell>
        </row>
        <row r="9270">
          <cell r="A9270">
            <v>93677</v>
          </cell>
          <cell r="B9270" t="str">
            <v>DISJUNTOR TETRAPOLAR TIPO DR, CORRENTE NOMINAL DE 40A - FORNECIMENTO E INSTALAÇÃO. AF_04/2016</v>
          </cell>
          <cell r="C9270" t="str">
            <v>UN</v>
          </cell>
          <cell r="D9270">
            <v>55.46</v>
          </cell>
        </row>
        <row r="9271">
          <cell r="A9271">
            <v>93679</v>
          </cell>
          <cell r="B9271" t="str">
            <v>EXECUÇÃO DE PASSEIO EM PISO INTERTRAVADO, COM BLOCO RETANGULAR COLORID O DE 20 X 10 CM, ESPESSURA 6 CM. AF_12/2015</v>
          </cell>
          <cell r="C9271" t="str">
            <v>M2</v>
          </cell>
          <cell r="D9271">
            <v>63.89</v>
          </cell>
        </row>
        <row r="9272">
          <cell r="A9272">
            <v>93680</v>
          </cell>
          <cell r="B9272" t="str">
            <v>EXECUÇÃO DE PÁTIO/ESTACIONAMENTO EM PISO INTERTRAVADO, COM BLOCO RETAN GULAR COLORIDO DE 20 X 10 CM, ESPESSURA 6 CM. AF_12/2015</v>
          </cell>
          <cell r="C9272" t="str">
            <v>M2</v>
          </cell>
          <cell r="D9272">
            <v>53.6</v>
          </cell>
        </row>
        <row r="9273">
          <cell r="A9273">
            <v>93681</v>
          </cell>
          <cell r="B9273" t="str">
            <v>EXECUÇÃO DE PÁTIO/ESTACIONAMENTO EM PISO INTERTRAVADO, COM BLOCO RETAN GULAR COLORIDO DE 20 X 10 CM, ESPESSURA 8 CM. AF_12/2015</v>
          </cell>
          <cell r="C9273" t="str">
            <v>M2</v>
          </cell>
          <cell r="D9273">
            <v>64.06</v>
          </cell>
        </row>
        <row r="9274">
          <cell r="A9274">
            <v>93682</v>
          </cell>
          <cell r="B9274" t="str">
            <v>EXECUÇÃO DE VIA EM PISO INTERTRAVADO, COM BLOCO RETANGULAR COLORIDO DE 20 X 10 CM, ESPESSURA 8 CM. AF_12/2015</v>
          </cell>
          <cell r="C9274" t="str">
            <v>M2</v>
          </cell>
          <cell r="D9274">
            <v>65.25</v>
          </cell>
        </row>
        <row r="9275">
          <cell r="A9275">
            <v>93952</v>
          </cell>
          <cell r="B9275" t="str">
            <v>EXECUÇÃO DE GRAMPO PARA SOLO GRAMPEADO COM COMPRIMENTO MENOR OU IGUAL A 4 M, DIÂMETRO DE 10 CM, PERFURAÇÃO COM EQUIPAMENTO MANUAL E ARMADURA COM DIÂMETRO DE 16 MM. AF_05/2016</v>
          </cell>
          <cell r="C9275" t="str">
            <v>M</v>
          </cell>
          <cell r="D9275">
            <v>110.42</v>
          </cell>
        </row>
        <row r="9276">
          <cell r="A9276">
            <v>93953</v>
          </cell>
          <cell r="B9276" t="str">
            <v>EXECUÇÃO DE GRAMPO PARA SOLO GRAMPEADO COM COMPRIMENTO MAIOR QUE 4 M E MENOR OU IGUAL A 6 M, DIÂMETRO DE 10 CM, PERFURAÇÃO COM EQUIPAMENTO M ANUAL E ARMADURA COM DIÂMETRO DE 16 MM. AF_05/2016</v>
          </cell>
          <cell r="C9276" t="str">
            <v>M</v>
          </cell>
          <cell r="D9276">
            <v>103</v>
          </cell>
        </row>
        <row r="9277">
          <cell r="A9277">
            <v>93954</v>
          </cell>
          <cell r="B9277" t="str">
            <v>EXECUÇÃO DE GRAMPO PARA SOLO GRAMPEADO COM COMPRIMENTO MAIOR QUE 6 M E MENOR OU IGUAL A 8 M, DIÂMETRO DE 10 CM, PERFURAÇÃO COM EQUIPAMENTO M ANUAL E ARMADURA COM DIÂMETRO DE 16 MM. AF_05/2016</v>
          </cell>
          <cell r="C9277" t="str">
            <v>M</v>
          </cell>
          <cell r="D9277">
            <v>98.56</v>
          </cell>
        </row>
        <row r="9278">
          <cell r="A9278">
            <v>93955</v>
          </cell>
          <cell r="B9278" t="str">
            <v>EXECUÇÃO DE GRAMPO PARA SOLO GRAMPEADO COM COMPRIMENTO MAIOR QUE 8 M E MENOR OU IGUAL A 10 M, DIÂMETRO DE 10 CM, PERFURAÇÃO COM EQUIPAMENTO MANUAL E ARMADURA COM DIÂMETRO DE 16 MM. AF_05/2016</v>
          </cell>
          <cell r="C9278" t="str">
            <v>M</v>
          </cell>
          <cell r="D9278">
            <v>95.44</v>
          </cell>
        </row>
        <row r="9279">
          <cell r="A9279">
            <v>93956</v>
          </cell>
          <cell r="B9279" t="str">
            <v>EXECUÇÃO DE GRAMPO PARA SOLO GRAMPEADO COM COMPRIMENTO MAIOR QUE 10 M, DIÂMETRO DE 10 CM, PERFURAÇÃO COM EQUIPAMENTO MANUAL E ARMADURA COM D IÂMETRO DE 16 MM. AF_05/2016</v>
          </cell>
          <cell r="C9279" t="str">
            <v>M</v>
          </cell>
          <cell r="D9279">
            <v>92.97</v>
          </cell>
        </row>
        <row r="9280">
          <cell r="A9280">
            <v>93957</v>
          </cell>
          <cell r="B9280" t="str">
            <v>EXECUÇÃO DE GRAMPO PARA SOLO GRAMPEADO COM COMPRIMENTO MENOR OU IGUAL A 4 M, DIÂMETRO DE 10 CM, PERFURAÇÃO COM EQUIPAMENTO MANUAL E ARMADURA COM DIÂMETRO DE 20 MM. AF_05/2016</v>
          </cell>
          <cell r="C9280" t="str">
            <v>M</v>
          </cell>
          <cell r="D9280">
            <v>114.35</v>
          </cell>
        </row>
        <row r="9281">
          <cell r="A9281">
            <v>93958</v>
          </cell>
          <cell r="B9281" t="str">
            <v>EXECUÇÃO DE GRAMPO PARA SOLO GRAMPEADO COM COMPRIMENTO MAIOR QUE 4 M E MENOR OU IGUAL A 6 M, DIÂMETRO DE 10 CM, PERFURAÇÃO COM EQUIPAMENTO M ANUAL E ARMADURA COM DIÂMETRO DE 20 MM. AF_05/2016</v>
          </cell>
          <cell r="C9281" t="str">
            <v>M</v>
          </cell>
          <cell r="D9281">
            <v>106.55</v>
          </cell>
        </row>
        <row r="9282">
          <cell r="A9282">
            <v>93959</v>
          </cell>
          <cell r="B9282" t="str">
            <v>EXECUÇÃO DE GRAMPO PARA SOLO GRAMPEADO COM COMPRIMENTO MAIOR QUE 6 M E MENOR OU IGUAL A 8 M, DIÂMETRO DE 10 CM, PERFURAÇÃO COM EQUIPAMENTO M ANUAL E ARMADURA COM DIÂMETRO DE 20 MM. AF_05/2016</v>
          </cell>
          <cell r="C9282" t="str">
            <v>M</v>
          </cell>
          <cell r="D9282">
            <v>101.93</v>
          </cell>
        </row>
        <row r="9283">
          <cell r="A9283">
            <v>93960</v>
          </cell>
          <cell r="B9283" t="str">
            <v>EXECUÇÃO DE GRAMPO PARA SOLO GRAMPEADO COM COMPRIMENTO MAIOR QUE 8 M E MENOR OU IGUAL A 10 M, DIÂMETRO DE 10 CM, PERFURAÇÃO COM EQUIPAMENTO MANUAL E ARMADURA COM DIÂMETRO DE 20 MM. AF_05/2016</v>
          </cell>
          <cell r="C9283" t="str">
            <v>M</v>
          </cell>
          <cell r="D9283">
            <v>98.69</v>
          </cell>
        </row>
        <row r="9284">
          <cell r="A9284">
            <v>93961</v>
          </cell>
          <cell r="B9284" t="str">
            <v>EXECUÇÃO DE GRAMPO PARA SOLO GRAMPEADO COM COMPRIMENTO MAIOR QUE 10 M, DIÂMETRO DE 10 CM, PERFURAÇÃO COM EQUIPAMENTO MANUAL E ARMADURA COM D IÂMETRO DE 20 MM. AF_05/2016</v>
          </cell>
          <cell r="C9284" t="str">
            <v>M</v>
          </cell>
          <cell r="D9284">
            <v>96.14</v>
          </cell>
        </row>
        <row r="9285">
          <cell r="A9285">
            <v>93962</v>
          </cell>
          <cell r="B9285" t="str">
            <v>EXECUÇÃO DE GRAMPO PARA SOLO GRAMPEADO COM COMPRIMENTO MENOR OU IGUAL A 4 M, DIÂMETRO DE 7 CM, PERFURAÇÃO COM EQUIPAMENTO MANUAL E ARMADURA COM DIÂMETRO DE 16 MM. AF_05/2016</v>
          </cell>
          <cell r="C9285" t="str">
            <v>M</v>
          </cell>
          <cell r="D9285">
            <v>102.74</v>
          </cell>
        </row>
        <row r="9286">
          <cell r="A9286">
            <v>93963</v>
          </cell>
          <cell r="B9286" t="str">
            <v>EXECUÇÃO DE GRAMPO PARA SOLO GRAMPEADO COM COMPRIMENTO MAIOR QUE 4 E M ENOR OU IGUAL A 6 M, DIÂMETRO DE 7 CM, PERFURAÇÃO COM EQUIPAMENTO MANU AL E ARMADURA COM DIÂMETRO DE 16 MM. AF_05/2016</v>
          </cell>
          <cell r="C9286" t="str">
            <v>M</v>
          </cell>
          <cell r="D9286">
            <v>95.33</v>
          </cell>
        </row>
        <row r="9287">
          <cell r="A9287">
            <v>93964</v>
          </cell>
          <cell r="B9287" t="str">
            <v>EXECUÇÃO DE GRAMPO PARA SOLO GRAMPEADO COM COMPRIMENTO MAIOR QUE 6 M E MENOR OU IGUAL A 8 M, DIÂMETRO DE 7 CM, PERFURAÇÃO COM EQUIPAMENTO MA NUAL E ARMADURA COM DIÂMETRO DE 16 MM. AF_05/2016</v>
          </cell>
          <cell r="C9287" t="str">
            <v>M</v>
          </cell>
          <cell r="D9287">
            <v>90.92</v>
          </cell>
        </row>
        <row r="9288">
          <cell r="A9288">
            <v>93965</v>
          </cell>
          <cell r="B9288" t="str">
            <v>EXECUÇÃO DE GRAMPO PARA SOLO GRAMPEADO COM COMPRIMENTO MAIOR QUE 8 M E MENOR OU IGUAL A 10 M, DIÂMETRO DE 7 CM, PERFURAÇÃO COM EQUIPAMENTO M ANUAL E ARMADURA COM DIÂMETRO DE 16 MM. AF_05/2016</v>
          </cell>
          <cell r="C9288" t="str">
            <v>M</v>
          </cell>
          <cell r="D9288">
            <v>86.37</v>
          </cell>
        </row>
        <row r="9289">
          <cell r="A9289">
            <v>93966</v>
          </cell>
          <cell r="B9289" t="str">
            <v>EXECUÇÃO DE GRAMPO PARA SOLO GRAMPEADO COM COMPRIMENTO MAIOR QUE 10 M, DIÂMETRO DE 7 CM, PERFURAÇÃO COM EQUIPAMENTO MANUAL E ARMADURA COM DI ÂMETRO DE 16 MM. AF_05/2016</v>
          </cell>
          <cell r="C9289" t="str">
            <v>M</v>
          </cell>
          <cell r="D9289">
            <v>85.36</v>
          </cell>
        </row>
        <row r="9290">
          <cell r="A9290">
            <v>93967</v>
          </cell>
          <cell r="B9290" t="str">
            <v>EXECUÇÃO DE GRAMPO PARA SOLO GRAMPEADO COM COMPRIMENTO MENOR OU IGUAL A 4 M, DIÂMETRO DE 7 CM, PERFURAÇÃO COM EQUIPAMENTO MANUAL E ARMADURA COM DIÂMETRO DE 20 MM. AF_05/2016</v>
          </cell>
          <cell r="C9290" t="str">
            <v>M</v>
          </cell>
          <cell r="D9290">
            <v>106.67</v>
          </cell>
        </row>
        <row r="9291">
          <cell r="A9291">
            <v>93968</v>
          </cell>
          <cell r="B9291" t="str">
            <v>EXECUÇÃO DE GRAMPO PARA SOLO GRAMPEADO COM COMPRIMENTO MAIOR QUE 4 E M ENOR OU IGUAL A 6 M, DIÂMETRO DE 7 CM, PERFURAÇÃO COM EQUIPAMENTO MANU AL E ARMADURA COM DIÂMETRO DE 20 MM. AF_05/2016</v>
          </cell>
          <cell r="C9291" t="str">
            <v>M</v>
          </cell>
          <cell r="D9291">
            <v>98.89</v>
          </cell>
        </row>
        <row r="9292">
          <cell r="A9292">
            <v>93969</v>
          </cell>
          <cell r="B9292" t="str">
            <v>EXECUÇÃO DE GRAMPO PARA SOLO GRAMPEADO COM COMPRIMENTO MAIOR QUE 6 M E MENOR OU IGUAL A 8 M, DIÂMETRO DE 7 CM, PERFURAÇÃO COM EQUIPAMENTO MA NUAL E ARMADURA COM DIÂMETRO DE 20 MM. AF_05/2016</v>
          </cell>
          <cell r="C9292" t="str">
            <v>M</v>
          </cell>
          <cell r="D9292">
            <v>94.29</v>
          </cell>
        </row>
        <row r="9293">
          <cell r="A9293">
            <v>93970</v>
          </cell>
          <cell r="B9293" t="str">
            <v>EXECUÇÃO DE GRAMPO PARA SOLO GRAMPEADO COM COMPRIMENTO MAIOR QUE 8 MEN OR OU IGUAL A 10 M, DIÂMETRO DE 7 CM, PERFURAÇÃO COM EQUIPAMENTO MANUA L E ARMADURA COM DIÂMETRO DE 20 MM. AF_05/2016</v>
          </cell>
          <cell r="C9293" t="str">
            <v>M</v>
          </cell>
          <cell r="D9293">
            <v>91.06</v>
          </cell>
        </row>
        <row r="9294">
          <cell r="A9294">
            <v>93971</v>
          </cell>
          <cell r="B9294" t="str">
            <v>EXECUÇÃO DE GRAMPO PARA SOLO GRAMPEADO COM COMPRIMENTO MAIOR QUE 10 M, DIÂMETRO DE 7 CM, PERFURAÇÃO COM EQUIPAMENTO MANUAL E ARMADURA COM DI ÂMETRO DE 20 MM. AF_05/2016</v>
          </cell>
          <cell r="C9294" t="str">
            <v>M</v>
          </cell>
          <cell r="D9294">
            <v>84.86</v>
          </cell>
        </row>
        <row r="9295">
          <cell r="A9295">
            <v>94037</v>
          </cell>
          <cell r="B9295" t="str">
            <v>ESCORAMENTO DE VALA, TIPO PONTALETEAMENTO, COM PROFUNDIDADE DE 0 A 1,5 M, LARGURA MENOR QUE 1,5 M, EM LOCAL COM NÍVEL ALTO DE INTERFERÊNCIA. AF_06/2016</v>
          </cell>
          <cell r="C9295" t="str">
            <v>M2</v>
          </cell>
          <cell r="D9295">
            <v>13.19</v>
          </cell>
        </row>
        <row r="9296">
          <cell r="A9296">
            <v>94038</v>
          </cell>
          <cell r="B9296" t="str">
            <v>ESCORAMENTO DE VALA, TIPO PONTALETEAMENTO, COM PROFUNDIDADE DE 0 A 1,5 M, LARGURA MAIOR OU IGUAL A 1,5 M E MENOR QUE 2,5 M, EM LOCAL COM NÍV EL ALTO DE INTERFERÊNCIA. AF_06/2016</v>
          </cell>
          <cell r="C9296" t="str">
            <v>M2</v>
          </cell>
          <cell r="D9296">
            <v>18.66</v>
          </cell>
        </row>
        <row r="9297">
          <cell r="A9297">
            <v>94039</v>
          </cell>
          <cell r="B9297" t="str">
            <v>ESCORAMENTO DE VALA, TIPO PONTALETEAMENTO, COM PROFUNDIDADE DE 1,5 A 3 ,0 M, LARGURA MENOR QUE 1,5 M, EM LOCAL COM NÍVEL ALTO DE INTERFERÊNCI A. AF_06/2016</v>
          </cell>
          <cell r="C9297" t="str">
            <v>M2</v>
          </cell>
          <cell r="D9297">
            <v>10.31</v>
          </cell>
        </row>
        <row r="9298">
          <cell r="A9298">
            <v>94040</v>
          </cell>
          <cell r="B9298" t="str">
            <v>ESCORAMENTO DE VALA, TIPO PONTALETEAMENTO, COM PROFUNDIDADE DE 1,5 A 3 ,0 M, LARGURA MAIOR OU IGUAL A 1,5 M E MENOR QUE 2,5 M, EM LOCAL COM N ÍVEL ALTO DE INTERFERÊNCIA. AF_06/2016</v>
          </cell>
          <cell r="C9298" t="str">
            <v>M2</v>
          </cell>
          <cell r="D9298">
            <v>15.81</v>
          </cell>
        </row>
        <row r="9299">
          <cell r="A9299">
            <v>94041</v>
          </cell>
          <cell r="B9299" t="str">
            <v>ESCORAMENTO DE VALA, TIPO PONTALETEAMENTO, COM PROFUNDIDADE DE 3,0 A 4 ,5 M, LARGURA MENOR QUE 1,5 M EM LOCAL COM NÍVEL ALTO DE INTERFERÊNCIA . AF_06/2016</v>
          </cell>
          <cell r="C9299" t="str">
            <v>M2</v>
          </cell>
          <cell r="D9299">
            <v>7.75</v>
          </cell>
        </row>
        <row r="9300">
          <cell r="A9300">
            <v>94042</v>
          </cell>
          <cell r="B9300" t="str">
            <v>ESCORAMENTO DE VALA, TIPO PONTALETEAMENTO, COM PROFUNDIDADE DE 3,0 A 4 ,5 M, LARGURA MAIOR OU IGUAL A 1,5 M E MENOR QUE 2,5 M, EM LOCAL COM N ÍVEL ALTO DE INTERFERÊNCIA. AF_06/2016</v>
          </cell>
          <cell r="C9300" t="str">
            <v>M2</v>
          </cell>
          <cell r="D9300">
            <v>13.4</v>
          </cell>
        </row>
        <row r="9301">
          <cell r="A9301">
            <v>94043</v>
          </cell>
          <cell r="B9301" t="str">
            <v>ESCORAMENTO DE VALA, TIPO PONTALETEAMENTO, COM PROFUNDIDADE DE 0 A 1,5 M, LARGURA MENOR QUE 1,5 M, EM LOCAL COM NÍVEL BAIXO DE INTERFERÊNCIA . AF_06/2016</v>
          </cell>
          <cell r="C9301" t="str">
            <v>M2</v>
          </cell>
          <cell r="D9301">
            <v>12.34</v>
          </cell>
        </row>
        <row r="9302">
          <cell r="A9302">
            <v>94044</v>
          </cell>
          <cell r="B9302" t="str">
            <v>ESCORAMENTO DE VALA, TIPO PONTALETEAMENTO, COM PROFUNDIDADE DE 0 A 1,5 M, LARGURA MAIOR OU IGUAL A 1,5 M E MENOR QUE 2,5 M, EM LOCAL COM NÍV EL BAIXO DE INTERFERÊNCIA. AF_06/2016</v>
          </cell>
          <cell r="C9302" t="str">
            <v>M2</v>
          </cell>
          <cell r="D9302">
            <v>17.84</v>
          </cell>
        </row>
        <row r="9303">
          <cell r="A9303">
            <v>94045</v>
          </cell>
          <cell r="B9303" t="str">
            <v>ESCORAMENTO DE VALA, TIPO PONTALETEAMENTO, COM PROFUNDIDADE DE 1,5 A 3 ,0 M, LARGURA MENOR QUE 1,5 M, EM LOCAL COM NÍVEL BAIXO DE INTERFERÊNC IA. AF_06/2016</v>
          </cell>
          <cell r="C9303" t="str">
            <v>M2</v>
          </cell>
          <cell r="D9303">
            <v>9.49</v>
          </cell>
        </row>
        <row r="9304">
          <cell r="A9304">
            <v>94046</v>
          </cell>
          <cell r="B9304" t="str">
            <v>ESCORAMENTO DE VALA, TIPO PONTALETEAMENTO, COM PROFUNDIDADE DE 1,5 A 3 ,0 M, LARGURA MAIOR OU IGUAL A 1,5 M E MENOR QUE 2,5 M, EM LOCAL COM N ÍVEL BAIXO DE INTERFERÊNCIA. AF_06/2016</v>
          </cell>
          <cell r="C9304" t="str">
            <v>M2</v>
          </cell>
          <cell r="D9304">
            <v>14.96</v>
          </cell>
        </row>
        <row r="9305">
          <cell r="A9305">
            <v>94047</v>
          </cell>
          <cell r="B9305" t="str">
            <v>ESCORAMENTO DE VALA, TIPO PONTALETEAMENTO, COM PROFUNDIDADE DE 3,0 A 4 ,5 M, LARGURA MENOR QUE 1,5 M EM LOCAL COM NÍVEL BAIXO DE INTERFERÊNCI A. AF_06/2016</v>
          </cell>
          <cell r="C9305" t="str">
            <v>M2</v>
          </cell>
          <cell r="D9305">
            <v>6.92</v>
          </cell>
        </row>
        <row r="9306">
          <cell r="A9306">
            <v>94048</v>
          </cell>
          <cell r="B9306" t="str">
            <v>ESCORAMENTO DE VALA, TIPO PONTALETEAMENTO, COM PROFUNDIDADE DE 3,0 A 4 ,5 M, LARGURA MAIOR OU IGUAL A 1,5 M E MENOR QUE 2,5 M, EM LOCAL COM N ÍVEL BAIXO DE INTERFERÊNCIA. AF_06/2016</v>
          </cell>
          <cell r="C9306" t="str">
            <v>M2</v>
          </cell>
          <cell r="D9306">
            <v>12.55</v>
          </cell>
        </row>
        <row r="9307">
          <cell r="A9307">
            <v>94049</v>
          </cell>
          <cell r="B9307" t="str">
            <v>ESCORAMENTO DE VALA, TIPO DESCONTÍNUO, COM PROFUNDIDADE DE 0 A 1,5 M, LARGURA MENOR QUE 1,5 M, EM LOCAL COM NÍVEL ALTO DE INTERFERÊNCIA. AF_ 06/2016</v>
          </cell>
          <cell r="C9307" t="str">
            <v>M2</v>
          </cell>
          <cell r="D9307">
            <v>20.239999999999998</v>
          </cell>
        </row>
        <row r="9308">
          <cell r="A9308">
            <v>94050</v>
          </cell>
          <cell r="B9308" t="str">
            <v>ESCORAMENTO DE VALA, TIPO DESCONTÍNUO, COM PROFUNDIDADE DE 0 A 1,5 M, LARGURA MAIOR OU IGUAL A 1,5 M E MENOR QUE 2,5 M, EM LOCAL COM NÍVEL A LTO DE INTERFERÊNCIA. AF_06/2016</v>
          </cell>
          <cell r="C9308" t="str">
            <v>M2</v>
          </cell>
          <cell r="D9308">
            <v>27.32</v>
          </cell>
        </row>
        <row r="9309">
          <cell r="A9309">
            <v>94051</v>
          </cell>
          <cell r="B9309" t="str">
            <v>ESCORAMENTO DE VALA, TIPO DESCONTÍNUO, COM PROFUNDIDADE DE 1,5 M A 3,0 M, LARGURA MENOR QUE 1,5 M, EM LOCAL COM NÍVEL ALTO DE INTERFERÊNCIA. AF_06/2016</v>
          </cell>
          <cell r="C9309" t="str">
            <v>M2</v>
          </cell>
          <cell r="D9309">
            <v>16.36</v>
          </cell>
        </row>
        <row r="9310">
          <cell r="A9310">
            <v>94052</v>
          </cell>
          <cell r="B9310" t="str">
            <v>ESCORAMENTO DE VALA, TIPO DESCONTÍNUO, COM PROFUNDIDADE DE 1,5 A 3,0 M , LARGURA MAIOR OU IGUAL A 1,5 M E MENOR QUE 2,5 M, EM LOCAL COM NÍVEL ALTO DE INTERFERÊNCIA. AF_06/2016</v>
          </cell>
          <cell r="C9310" t="str">
            <v>M2</v>
          </cell>
          <cell r="D9310">
            <v>23.34</v>
          </cell>
        </row>
        <row r="9311">
          <cell r="A9311">
            <v>94053</v>
          </cell>
          <cell r="B9311" t="str">
            <v>ESCORAMENTO DE VALA, TIPO DESCONTÍNUO, COM PROFUNDIDADE DE 3,0 A 4,5 M , LARGURA MENOR QUE 1,5 M, EM LOCAL COM NÍVEL ALTO DE INTERFERÊNCIA. A F_06/2016</v>
          </cell>
          <cell r="C9311" t="str">
            <v>M2</v>
          </cell>
          <cell r="D9311">
            <v>13.5</v>
          </cell>
        </row>
        <row r="9312">
          <cell r="A9312">
            <v>94054</v>
          </cell>
          <cell r="B9312" t="str">
            <v>ESCORAMENTO DE VALA, TIPO DESCONTÍNUO, COM PROFUNDIDADE DE 3,0 A 4,5 M , LARGURA MAIOR OU IGUAL A 1,5 E MENOR QUE 2,5 M, EM LOCAL COM NÍVEL A LTO DE INTERFERÊNCIA. AF_06/2016</v>
          </cell>
          <cell r="C9312" t="str">
            <v>M2</v>
          </cell>
          <cell r="D9312">
            <v>20.63</v>
          </cell>
        </row>
        <row r="9313">
          <cell r="A9313">
            <v>94055</v>
          </cell>
          <cell r="B9313" t="str">
            <v>ESCORAMENTO DE VALA, TIPO DESCONTÍNUO, COM PROFUNDIDADE DE 0 A 1,5 M, LARGURA MENOR QUE 1,5 M, EM LOCAL COM NÍVEL BAIXO DE INTERFERÊNCIA. AF _06/2016</v>
          </cell>
          <cell r="C9313" t="str">
            <v>M2</v>
          </cell>
          <cell r="D9313">
            <v>19.149999999999999</v>
          </cell>
        </row>
        <row r="9314">
          <cell r="A9314">
            <v>94056</v>
          </cell>
          <cell r="B9314" t="str">
            <v>ESCORAMENTO DE VALA, TIPO DESCONTÍNUO, COM PROFUNDIDADE DE 0 A 1,5 M, LARGURA MAIOR OU IGUAL A 1,5 M E MENOR QUE 2,5 M, EM LOCAL COM NÍVEL B AIXO DE INTERFERÊNCIA. AF_06/2016</v>
          </cell>
          <cell r="C9314" t="str">
            <v>M2</v>
          </cell>
          <cell r="D9314">
            <v>26.24</v>
          </cell>
        </row>
        <row r="9315">
          <cell r="A9315">
            <v>94057</v>
          </cell>
          <cell r="B9315" t="str">
            <v>ESCORAMENTO DE VALA, TIPO DESCONTÍNUO, COM PROFUNDIDADE DE 1,5 M A 3,0 M, LARGURA MENOR QUE 1,5 M, EM LOCAL COM NÍVEL BAIXO DE INTERFERÊNCIA . AF_06/2016</v>
          </cell>
          <cell r="C9315" t="str">
            <v>M2</v>
          </cell>
          <cell r="D9315">
            <v>15.28</v>
          </cell>
        </row>
        <row r="9316">
          <cell r="A9316">
            <v>94058</v>
          </cell>
          <cell r="B9316" t="str">
            <v>ESCORAMENTO DE VALA, TIPO DESCONTÍNUO, COM PROFUNDIDADE DE 1,5 A 3,0 M , LARGURA MAIOR OU IGUAL A 1,5 M E MENOR QUE 2,5 M, EM LOCAL COM NÍVEL BAIXO DE INTERFERÊNCIA. AF_06/2016</v>
          </cell>
          <cell r="C9316" t="str">
            <v>M2</v>
          </cell>
          <cell r="D9316">
            <v>22.25</v>
          </cell>
        </row>
        <row r="9317">
          <cell r="A9317">
            <v>94059</v>
          </cell>
          <cell r="B9317" t="str">
            <v>ESCORAMENTO DE VALA, TIPO DESCONTÍNUO, COM PROFUNDIDADE DE 3,0 A 4,5 M , LARGURA MENOR QUE 1,5 M, EM LOCAL COM NÍVEL BAIXO DE INTERFERÊNCIA. AF_06/2016</v>
          </cell>
          <cell r="C9317" t="str">
            <v>M2</v>
          </cell>
          <cell r="D9317">
            <v>12.42</v>
          </cell>
        </row>
        <row r="9318">
          <cell r="A9318">
            <v>94060</v>
          </cell>
          <cell r="B9318" t="str">
            <v>ESCORAMENTO DE VALA, TIPO DESCONTÍNUO, COM PROFUNDIDADE DE 3,0 A 4,5 M , LARGURA MAIOR OU IGUAL A 1,5 E MENOR QUE 2,5 M, EM LOCAL COM NÍVEL B AIXO DE INTERFERÊNCIA. AF_06/2016</v>
          </cell>
          <cell r="C9318" t="str">
            <v>M2</v>
          </cell>
          <cell r="D9318">
            <v>19.54</v>
          </cell>
        </row>
        <row r="9319">
          <cell r="A9319">
            <v>94097</v>
          </cell>
          <cell r="B9319" t="str">
            <v>PREPARO DE FUNDO DE VALA COM LARGURA MENOR QUE 1,5 M, EM LOCAL COM NÍV EL BAIXO DE INTERFERÊNCIA. AF_06/2016</v>
          </cell>
          <cell r="C9319" t="str">
            <v>M2</v>
          </cell>
          <cell r="D9319">
            <v>4.1900000000000004</v>
          </cell>
        </row>
        <row r="9320">
          <cell r="A9320">
            <v>94098</v>
          </cell>
          <cell r="B9320" t="str">
            <v>PREPARO DE FUNDO DE VALA  COM LARGURA MENOR QUE 1,5 M, EM LOCAL COM NÍ VEL ALTO DE INTERFERÊNCIA. AF_06/2016</v>
          </cell>
          <cell r="C9320" t="str">
            <v>M2</v>
          </cell>
          <cell r="D9320">
            <v>4.75</v>
          </cell>
        </row>
        <row r="9321">
          <cell r="A9321">
            <v>94099</v>
          </cell>
          <cell r="B9321" t="str">
            <v>PREPARO DE FUNDO DE VALA COM LARGURA MAIOR OU IGUAL A 1,5 M E MENOR QU E 2,5 M, EM LOCAL COM NÍVEL BAIXO DE INTERFERÊNCIA. AF_06/2016</v>
          </cell>
          <cell r="C9321" t="str">
            <v>M2</v>
          </cell>
          <cell r="D9321">
            <v>2.08</v>
          </cell>
        </row>
        <row r="9322">
          <cell r="A9322">
            <v>94100</v>
          </cell>
          <cell r="B9322" t="str">
            <v>PREPARO DE FUNDO DE VALA  COM LARGURA MAIOR OU IGUAL A 1,5 M E MENOR Q UE 2,5 M, EM LOCAL COM NÍVEL ALTO DE INTERFERÊNCIA. AF_06/2016</v>
          </cell>
          <cell r="C9322" t="str">
            <v>M2</v>
          </cell>
          <cell r="D9322">
            <v>2.64</v>
          </cell>
        </row>
        <row r="9323">
          <cell r="A9323">
            <v>94102</v>
          </cell>
          <cell r="B9323" t="str">
            <v>LASTRO DE VALA COM PREPARO DE FUNDO, LARGURA MENOR QUE 1,5 M, COM CAMA DA DE AREIA, LANÇAMENTO MANUAL, EM LOCAL COM NÍVEL BAIXO DE INTERFERÊN CIA. AF_06/2016</v>
          </cell>
          <cell r="C9323" t="str">
            <v>M3</v>
          </cell>
          <cell r="D9323">
            <v>153.6</v>
          </cell>
        </row>
        <row r="9324">
          <cell r="A9324">
            <v>94103</v>
          </cell>
          <cell r="B9324" t="str">
            <v>LASTRO DE VALA COM PREPARO DE FUNDO, LARGURA MENOR QUE 1,5 M, COM CAMA DA DE BRITA, LANÇAMENTO MANUAL, EM LOCAL COM NÍVEL BAIXO DE INTERFERÊN CIA. AF_06/2016</v>
          </cell>
          <cell r="C9324" t="str">
            <v>M3</v>
          </cell>
          <cell r="D9324">
            <v>168.81</v>
          </cell>
        </row>
        <row r="9325">
          <cell r="A9325">
            <v>94104</v>
          </cell>
          <cell r="B9325" t="str">
            <v>LASTRO DE VALA COM PREPARO DE FUNDO, LARGURA MENOR QUE 1,5 M, COM CAMA DA DE AREIA, LANÇAMENTO MANUAL, EM LOCAL COM NÍVEL ALTO DE INTERFERÊNC IA. AF_06/2016</v>
          </cell>
          <cell r="C9325" t="str">
            <v>M3</v>
          </cell>
          <cell r="D9325">
            <v>156.80000000000001</v>
          </cell>
        </row>
        <row r="9326">
          <cell r="A9326">
            <v>94105</v>
          </cell>
          <cell r="B9326" t="str">
            <v>LASTRO DE VALA COM PREPARO DE FUNDO, LARGURA MENOR QUE 1,5 M, COM CAMA DA DE BRITA, LANÇAMENTO MANUAL, EM LOCAL COM NÍVEL ALTO DE INTERFERÊNC IA. AF_06/2016</v>
          </cell>
          <cell r="C9326" t="str">
            <v>M3</v>
          </cell>
          <cell r="D9326">
            <v>172.03</v>
          </cell>
        </row>
        <row r="9327">
          <cell r="A9327">
            <v>94106</v>
          </cell>
          <cell r="B9327" t="str">
            <v>LASTRO COM PREPARO DE FUNDO, LARGURA MAIOR OU IGUAL A 1,5 M, COM CAMAD A DE AREIA, LANÇAMENTO MANUAL, EM LOCAL COM NÍVEL BAIXO DE INTERFERÊNC IA. AF_06/2016</v>
          </cell>
          <cell r="C9327" t="str">
            <v>M3</v>
          </cell>
          <cell r="D9327">
            <v>137.43</v>
          </cell>
        </row>
        <row r="9328">
          <cell r="A9328">
            <v>94107</v>
          </cell>
          <cell r="B9328" t="str">
            <v>LASTRO COM PREPARO DE FUNDO, LARGURA MAIOR OU IGUAL A 1,5 M, COM CAMAD A DE BRITA, LANÇAMENTO MANUAL, EM LOCAL COM NÍVEL BAIXO DE INTERFERÊNC IA. AF_06/2016</v>
          </cell>
          <cell r="C9328" t="str">
            <v>M3</v>
          </cell>
          <cell r="D9328">
            <v>152.65</v>
          </cell>
        </row>
        <row r="9329">
          <cell r="A9329">
            <v>94108</v>
          </cell>
          <cell r="B9329" t="str">
            <v>LASTRO COM PREPARO DE FUNDO, LARGURA MAIOR OU IGUAL A 1,5 M, COM CAMAD A DE AREIA, LANÇAMENTO MANUAL, EM LOCAL COM NÍVEL ALTO DE INTERFERÊNCI A. AF_06/2016</v>
          </cell>
          <cell r="C9329" t="str">
            <v>M3</v>
          </cell>
          <cell r="D9329">
            <v>140.65</v>
          </cell>
        </row>
        <row r="9330">
          <cell r="A9330">
            <v>94110</v>
          </cell>
          <cell r="B9330" t="str">
            <v>LASTRO COM PREPARO DE FUNDO, LARGURA MAIOR OU IGUAL A 1,5 M, COM CAMAD A DE BRITA, LANÇAMENTO MANUAL, EM LOCAL COM NÍVEL ALTO DE INTERFERÊNCI A. AF_06/2016</v>
          </cell>
          <cell r="C9330" t="str">
            <v>M3</v>
          </cell>
          <cell r="D9330">
            <v>155.85</v>
          </cell>
        </row>
        <row r="9331">
          <cell r="A9331">
            <v>94111</v>
          </cell>
          <cell r="B9331" t="str">
            <v>LASTRO DE VALA COM PREPARO DE FUNDO, LARGURA MENOR QUE 1,5 M, COM CAMA DA DE AREIA, LANÇAMENTO MECANIZADO, EM LOCAL COM NÍVEL BAIXO DE INTERF ERÊNCIA. AF_06/2016</v>
          </cell>
          <cell r="C9331" t="str">
            <v>M3</v>
          </cell>
          <cell r="D9331">
            <v>132.05000000000001</v>
          </cell>
        </row>
        <row r="9332">
          <cell r="A9332">
            <v>94112</v>
          </cell>
          <cell r="B9332" t="str">
            <v>LASTRO DE VALA COM PREPARO DE FUNDO, LARGURA MENOR QUE 1,5 M, COM CAMA DA DE BRITA, LANÇAMENTO MECANIZADO, EM LOCAL COM NÍVEL BAIXO DE INTERF ERÊNCIA. AF_06/2016</v>
          </cell>
          <cell r="C9332" t="str">
            <v>M3</v>
          </cell>
          <cell r="D9332">
            <v>142.24</v>
          </cell>
        </row>
        <row r="9333">
          <cell r="A9333">
            <v>94113</v>
          </cell>
          <cell r="B9333" t="str">
            <v>LASTRO DE VALA COM PREPARO DE FUNDO, LARGURA MENOR QUE 1,5 M, COM CAMA DA DE AREIA, LANÇAMENTO MECANIZADO, EM LOCAL COM NÍVEL ALTO DE INTERFE RÊNCIA. AF_06/2016</v>
          </cell>
          <cell r="C9333" t="str">
            <v>M3</v>
          </cell>
          <cell r="D9333">
            <v>137.25</v>
          </cell>
        </row>
        <row r="9334">
          <cell r="A9334">
            <v>94114</v>
          </cell>
          <cell r="B9334" t="str">
            <v>LASTRO DE VALA COM PREPARO DE FUNDO, LARGURA MENOR QUE 1,5 M, COM CAMA DA DE BRITA, LANÇAMENTO MECANIZADO, EM LOCAL COM NÍVEL ALTO DE INTERFE RÊNCIA. AF_06/2016</v>
          </cell>
          <cell r="C9334" t="str">
            <v>M3</v>
          </cell>
          <cell r="D9334">
            <v>148.11000000000001</v>
          </cell>
        </row>
        <row r="9335">
          <cell r="A9335">
            <v>94115</v>
          </cell>
          <cell r="B9335" t="str">
            <v>LASTRO COM PREPARO DE FUNDO, LARGURA MAIOR OU IGUAL A 1,5 M, COM CAMAD A DE AREIA, LANÇAMENTO MECANIZADO, EM LOCAL COM NÍVEL BAIXO DE INTERFE RÊNCIA. AF_06/2016</v>
          </cell>
          <cell r="C9335" t="str">
            <v>M3</v>
          </cell>
          <cell r="D9335">
            <v>107.75</v>
          </cell>
        </row>
        <row r="9336">
          <cell r="A9336">
            <v>94116</v>
          </cell>
          <cell r="B9336" t="str">
            <v>LASTRO COM PREPARO DE FUNDO, LARGURA MAIOR OU IGUAL A 1,5 M, COM CAMAD A DE BRITA, LANÇAMENTO MECANIZADO, EM LOCAL COM NÍVEL BAIXO DE INTERFE RÊNCIA. AF_06/2016</v>
          </cell>
          <cell r="C9336" t="str">
            <v>M3</v>
          </cell>
          <cell r="D9336">
            <v>114.41</v>
          </cell>
        </row>
        <row r="9337">
          <cell r="A9337">
            <v>94117</v>
          </cell>
          <cell r="B9337" t="str">
            <v>LASTRO COM PREPARO DE FUNDO, LARGURA MAIOR OU IGUAL A 1,5 M, COM CAMAD A DE AREIA, LANÇAMENTO MECANIZADO, EM LOCAL COM NÍVEL ALTO DE INTERFER ÊNCIA. AF_06/2016</v>
          </cell>
          <cell r="C9337" t="str">
            <v>M3</v>
          </cell>
          <cell r="D9337">
            <v>112.58</v>
          </cell>
        </row>
        <row r="9338">
          <cell r="A9338">
            <v>94118</v>
          </cell>
          <cell r="B9338" t="str">
            <v>LASTRO COM PREPARO DE FUNDO, LARGURA MAIOR OU IGUAL A 1,5 M, COM CAMAD A DE BRITA, LANÇAMENTO MECANIZADO, EM LOCAL COM NÍVEL ALTO DE INTERFER ÊNCIA. AF_06/2016</v>
          </cell>
          <cell r="C9338" t="str">
            <v>M3</v>
          </cell>
          <cell r="D9338">
            <v>120.08</v>
          </cell>
        </row>
        <row r="9339">
          <cell r="A9339">
            <v>94189</v>
          </cell>
          <cell r="B9339" t="str">
            <v>TELHAMENTO COM TELHA DE CONCRETO DE ENCAIXE, COM ATÉ 2 ÁGUAS, INCLUSO TRANSPORTE VERTICAL. AF_06/2016</v>
          </cell>
          <cell r="C9339" t="str">
            <v>M2</v>
          </cell>
          <cell r="D9339">
            <v>28.77</v>
          </cell>
        </row>
        <row r="9340">
          <cell r="A9340">
            <v>94192</v>
          </cell>
          <cell r="B9340" t="str">
            <v>TELHAMENTO COM TELHA DE CONCRETO DE ENCAIXE, COM MAIS DE 2 ÁGUAS, INCL USO TRANSPORTE VERTICAL. AF_06/2016</v>
          </cell>
          <cell r="C9340" t="str">
            <v>M2</v>
          </cell>
          <cell r="D9340">
            <v>30.35</v>
          </cell>
        </row>
        <row r="9341">
          <cell r="A9341">
            <v>94195</v>
          </cell>
          <cell r="B9341" t="str">
            <v>TELHAMENTO COM TELHA CERÂMICA DE ENCAIXE, TIPO PORTUGUESA, COM ATÉ 2 Á GUAS, INCLUSO TRANSPORTE VERTICAL. AF_06/2016</v>
          </cell>
          <cell r="C9341" t="str">
            <v>M2</v>
          </cell>
          <cell r="D9341">
            <v>38.299999999999997</v>
          </cell>
        </row>
        <row r="9342">
          <cell r="A9342">
            <v>94198</v>
          </cell>
          <cell r="B9342" t="str">
            <v>TELHAMENTO COM TELHA CERÂMICA DE ENCAIXE, TIPO PORTUGUESA, COM MAIS DE 2 ÁGUAS, INCLUSO TRANSPORTE VERTICAL. AF_06/2016</v>
          </cell>
          <cell r="C9342" t="str">
            <v>M2</v>
          </cell>
          <cell r="D9342">
            <v>40.39</v>
          </cell>
        </row>
        <row r="9343">
          <cell r="A9343">
            <v>94201</v>
          </cell>
          <cell r="B9343" t="str">
            <v>TELHAMENTO COM TELHA CERÂMICA CAPA-CANAL, TIPO COLONIAL, COM ATÉ 2 ÁGU AS, INCLUSO TRANSPORTE VERTICAL. AF_06/2016</v>
          </cell>
          <cell r="C9343" t="str">
            <v>M2</v>
          </cell>
          <cell r="D9343">
            <v>58.1</v>
          </cell>
        </row>
        <row r="9344">
          <cell r="A9344">
            <v>94204</v>
          </cell>
          <cell r="B9344" t="str">
            <v>TELHAMENTO COM TELHA CERÂMICA CAPA-CANAL, TIPO COLONIAL, COM MAIS DE 2 ÁGUAS, INCLUSO TRANSPORTE VERTICAL. AF_06/2016</v>
          </cell>
          <cell r="C9344" t="str">
            <v>M2</v>
          </cell>
          <cell r="D9344">
            <v>61.65</v>
          </cell>
        </row>
        <row r="9345">
          <cell r="A9345">
            <v>94207</v>
          </cell>
          <cell r="B9345" t="str">
            <v>TELHAMENTO COM TELHA ONDULADA DE FIBROCIMENTO E = 6 MM, COM RECOBRIMEN TO LATERAL DE 1/4 DE ONDA PARA TELHADO COM INCLINAÇÃO MAIOR QUE 10°, C OM ATÉ 2 ÁGUAS, INCLUSO IÇAMENTO. AF_06/2016</v>
          </cell>
          <cell r="C9345" t="str">
            <v>M2</v>
          </cell>
          <cell r="D9345">
            <v>28.48</v>
          </cell>
        </row>
        <row r="9346">
          <cell r="A9346">
            <v>94210</v>
          </cell>
          <cell r="B9346" t="str">
            <v>TELHAMENTO COM TELHA ONDULADA DE FIBROCIMENTO E = 6 MM, COM RECOBRIMEN TO LATERAL DE 1 1/4 DE ONDA PARA TELHADO COM INCLINAÇÃO MÁXIMA DE 10°, COM ATÉ 2 ÁGUAS, INCLUSO IÇAMENTO. AF_06/2016</v>
          </cell>
          <cell r="C9346" t="str">
            <v>M2</v>
          </cell>
          <cell r="D9346">
            <v>30.33</v>
          </cell>
        </row>
        <row r="9347">
          <cell r="A9347">
            <v>94213</v>
          </cell>
          <cell r="B9347" t="str">
            <v>TELHAMENTO COM TELHA DE AÇO/ALUMÍNIO E = 0,5 MM, COM ATÉ 2 ÁGUAS, INCL USO IÇAMENTO. AF_06/2016</v>
          </cell>
          <cell r="C9347" t="str">
            <v>M2</v>
          </cell>
          <cell r="D9347">
            <v>35.28</v>
          </cell>
        </row>
        <row r="9348">
          <cell r="A9348">
            <v>94216</v>
          </cell>
          <cell r="B9348" t="str">
            <v>TELHAMENTO COM TELHA METÁLICA TERMOACÚSTICA E = 30 MM, COM ATÉ 2 ÁGUAS , INCLUSO IÇAMENTO. AF_06/2016</v>
          </cell>
          <cell r="C9348" t="str">
            <v>M2</v>
          </cell>
          <cell r="D9348">
            <v>104.05</v>
          </cell>
        </row>
        <row r="9349">
          <cell r="A9349">
            <v>94218</v>
          </cell>
          <cell r="B9349" t="str">
            <v>TELHAMENTO COM TELHA ESTRUTURAL DE FIBROCIMENTO E= 6 MM, COM ATÉ 2 ÁGU AS, INCLUSO IÇAMENTO. AF_06/2016</v>
          </cell>
          <cell r="C9349" t="str">
            <v>M2</v>
          </cell>
          <cell r="D9349">
            <v>68.400000000000006</v>
          </cell>
        </row>
        <row r="9350">
          <cell r="A9350">
            <v>94219</v>
          </cell>
          <cell r="B9350" t="str">
            <v>CUMEEIRA E ESPIGÃO PARA TELHA CERÂMICA EMBOÇADA COM ARGAMASSA TRAÇO 1: 2:9 (CIMENTO, CAL E AREIA), PARA TELHADOS COM MAIS DE 2 ÁGUAS, INCLUSO TRANSPORTE VERTICAL. AF_06/2016</v>
          </cell>
          <cell r="C9350" t="str">
            <v>M</v>
          </cell>
          <cell r="D9350">
            <v>27.41</v>
          </cell>
        </row>
        <row r="9351">
          <cell r="A9351">
            <v>94220</v>
          </cell>
          <cell r="B9351" t="str">
            <v>CUMEEIRA E ESPIGÃO PARA TELHA DE CONCRETO EMBOÇADA COM ARGAMASSA TRAÇO 1:2:9 (CIMENTO, CAL E AREIA), PARA TELHADOS COM MAIS DE 2 ÁGUAS, INCL USO TRANSPORTE VERTICAL. AF_06/2016</v>
          </cell>
          <cell r="C9351" t="str">
            <v>M</v>
          </cell>
          <cell r="D9351">
            <v>32.630000000000003</v>
          </cell>
        </row>
        <row r="9352">
          <cell r="A9352">
            <v>94221</v>
          </cell>
          <cell r="B9352" t="str">
            <v>CUMEEIRA PARA TELHA CERÂMICA EMBOÇADA COM ARGAMASSA TRAÇO 1:2:9 (CIMEN TO, CAL E AREIA) PARA TELHADOS COM ATÉ 2 ÁGUAS, INCLUSO TRANSPORTE VER TICAL. AF_06/2016</v>
          </cell>
          <cell r="C9352" t="str">
            <v>M</v>
          </cell>
          <cell r="D9352">
            <v>23.29</v>
          </cell>
        </row>
        <row r="9353">
          <cell r="A9353">
            <v>94222</v>
          </cell>
          <cell r="B9353" t="str">
            <v>CUMEEIRA PARA TELHA DE CONCRETO EMBOÇADA COM ARGAMASSA TRAÇO 1:2:9 (CI MENTO, CAL E AREIA) PARA TELHADOS COM ATÉ 2 ÁGUAS, INCLUSO TRANSPORTE VERTICAL. AF_06/2016</v>
          </cell>
          <cell r="C9353" t="str">
            <v>M</v>
          </cell>
          <cell r="D9353">
            <v>28.51</v>
          </cell>
        </row>
        <row r="9354">
          <cell r="A9354">
            <v>94223</v>
          </cell>
          <cell r="B9354" t="str">
            <v>CUMEEIRA PARA TELHA DE FIBROCIMENTO ONDULADA E = 6 MM, INCLUSO ACESSÓR IOS DE FIXAÇÃO E IÇAMENTO. AF_06/2016</v>
          </cell>
          <cell r="C9354" t="str">
            <v>M</v>
          </cell>
          <cell r="D9354">
            <v>37.78</v>
          </cell>
        </row>
        <row r="9355">
          <cell r="A9355">
            <v>94224</v>
          </cell>
          <cell r="B9355" t="str">
            <v>EMBOÇAMENTO COM ARGAMASSA TRAÇO 1:2:9 (CIMENTO, CAL E AREIA). AF_06/20 16</v>
          </cell>
          <cell r="C9355" t="str">
            <v>M</v>
          </cell>
          <cell r="D9355">
            <v>15.67</v>
          </cell>
        </row>
        <row r="9356">
          <cell r="A9356">
            <v>94225</v>
          </cell>
          <cell r="B9356" t="str">
            <v>ISOLAMENTO TERMOACÚSTICO COM LÃ MINERAL NA SUBCOBERTURA, INCLUSO TRANS PORTE VERTICAL. AF_06/2016</v>
          </cell>
          <cell r="C9356" t="str">
            <v>M2</v>
          </cell>
          <cell r="D9356">
            <v>206.51</v>
          </cell>
        </row>
        <row r="9357">
          <cell r="A9357">
            <v>94226</v>
          </cell>
          <cell r="B9357" t="str">
            <v>SUBCOBERTURA COM MANTA PLÁSTICA REVESTIDA POR PELÍCULA DE ALUMÍNO, INC LUSO TRANSPORTE VERTICAL. AF_06/2016</v>
          </cell>
          <cell r="C9357" t="str">
            <v>M2</v>
          </cell>
          <cell r="D9357">
            <v>14.06</v>
          </cell>
        </row>
        <row r="9358">
          <cell r="A9358">
            <v>94227</v>
          </cell>
          <cell r="B9358" t="str">
            <v>CALHA EM CHAPA DE AÇO GALVANIZADO NÚMERO 24, DESENVOLVIMENTO DE 33 CM, INCLUSO TRANSPORTE VERTICAL. AF_06/2016</v>
          </cell>
          <cell r="C9358" t="str">
            <v>M</v>
          </cell>
          <cell r="D9358">
            <v>37.39</v>
          </cell>
        </row>
        <row r="9359">
          <cell r="A9359">
            <v>94228</v>
          </cell>
          <cell r="B9359" t="str">
            <v>CALHA EM CHAPA DE AÇO GALVANIZADO NÚMERO 24, DESENVOLVIMENTO DE 50 CM, INCLUSO TRANSPORTE VERTICAL. AF_06/2016</v>
          </cell>
          <cell r="C9359" t="str">
            <v>M</v>
          </cell>
          <cell r="D9359">
            <v>54.42</v>
          </cell>
        </row>
        <row r="9360">
          <cell r="A9360">
            <v>94229</v>
          </cell>
          <cell r="B9360" t="str">
            <v>CALHA EM CHAPA DE AÇO GALVANIZADO NÚMERO 24, DESENVOLVIMENTO DE 100 CM , INCLUSO TRANSPORTE VERTICAL. AF_06/2016</v>
          </cell>
          <cell r="C9360" t="str">
            <v>M</v>
          </cell>
          <cell r="D9360">
            <v>103.5</v>
          </cell>
        </row>
        <row r="9361">
          <cell r="A9361">
            <v>94230</v>
          </cell>
          <cell r="B9361" t="str">
            <v>CALHA DE BEIRAL, SEMICIRCULAR DE PVC, DIAMETRO 125 MM, INCLUINDO CABEC EIRAS, EMENDAS, BOCAIS, SUPORTES E VEDAÇÕES, EXCLUINDO CONDUTORES, INC LUSO TRANSPORTE VERTICAL. AF_06/2016</v>
          </cell>
          <cell r="C9361" t="str">
            <v>M</v>
          </cell>
          <cell r="D9361">
            <v>61.82</v>
          </cell>
        </row>
        <row r="9362">
          <cell r="A9362">
            <v>94231</v>
          </cell>
          <cell r="B9362" t="str">
            <v>RUFO EM CHAPA DE AÇO GALVANIZADO NÚMERO 24, CORTE DE 25 CM, INCLUSO TR ANSPORTE VERTICAL. AF_06/2016</v>
          </cell>
          <cell r="C9362" t="str">
            <v>M</v>
          </cell>
          <cell r="D9362">
            <v>25.62</v>
          </cell>
        </row>
        <row r="9363">
          <cell r="A9363">
            <v>94232</v>
          </cell>
          <cell r="B9363" t="str">
            <v>AMARRAÇÃO DE TELHAS CERÂMICAS OU DE CONCRETO. AF_06/2016</v>
          </cell>
          <cell r="C9363" t="str">
            <v>UN</v>
          </cell>
          <cell r="D9363">
            <v>3.05</v>
          </cell>
        </row>
        <row r="9364">
          <cell r="A9364">
            <v>94263</v>
          </cell>
          <cell r="B9364" t="str">
            <v>GUIA (MEIO-FIO) CONCRETO, MOLDADA  IN LOCO  EM TRECHO RETO COM EXTRUSO RA, 11,5 CM BASE X 22 CM ALTURA. AF_06/2016</v>
          </cell>
          <cell r="C9364" t="str">
            <v>M</v>
          </cell>
          <cell r="D9364">
            <v>21.65</v>
          </cell>
        </row>
        <row r="9365">
          <cell r="A9365">
            <v>94264</v>
          </cell>
          <cell r="B9365" t="str">
            <v>GUIA (MEIO-FIO) CONCRETO, MOLDADA  IN LOCO  EM TRECHO CURVO COM EXTRUS ORA, 11,5 CM BASE X 22 CM ALTURA. AF_06/2016</v>
          </cell>
          <cell r="C9365" t="str">
            <v>M</v>
          </cell>
          <cell r="D9365">
            <v>24.02</v>
          </cell>
        </row>
        <row r="9366">
          <cell r="A9366">
            <v>94265</v>
          </cell>
          <cell r="B9366" t="str">
            <v>GUIA (MEIO-FIO) CONCRETO, MOLDADA  IN LOCO  EM TRECHO RETO COM EXTRUSO RA, 14 CM BASE X 30 CM ALTURA. AF_06/2016</v>
          </cell>
          <cell r="C9366" t="str">
            <v>M</v>
          </cell>
          <cell r="D9366">
            <v>28.39</v>
          </cell>
        </row>
        <row r="9367">
          <cell r="A9367">
            <v>94266</v>
          </cell>
          <cell r="B9367" t="str">
            <v>GUIA (MEIO-FIO) CONCRETO, MOLDADA  IN LOCO  EM TRECHO CURVO COM EXTRUS ORA, 14 CM BASE X 30 CM ALTURA. AF_06/2016</v>
          </cell>
          <cell r="C9367" t="str">
            <v>M</v>
          </cell>
          <cell r="D9367">
            <v>31.1</v>
          </cell>
        </row>
        <row r="9368">
          <cell r="A9368">
            <v>94267</v>
          </cell>
          <cell r="B9368" t="str">
            <v>GUIA (MEIO-FIO) E SARJETA CONJUGADOS DE CONCRETO, MOLDADA IN LOCO EM TRECHO RETO COM EXTRUSORA, GUIA 13 CM BASE X 22 CM ALTURA, SARJETA 30 CM BASE X 8,5 CM ALTURA. AF_06/2016</v>
          </cell>
          <cell r="C9368" t="str">
            <v>M</v>
          </cell>
          <cell r="D9368">
            <v>33.770000000000003</v>
          </cell>
        </row>
        <row r="9369">
          <cell r="A9369">
            <v>94268</v>
          </cell>
          <cell r="B9369" t="str">
            <v>GUIA (MEIO-FIO) E SARJETA CONJUGADOS DE CONCRETO, MOLDADA IN LOCO EM TRECHO CURVO COM EXTRUSORA, GUIA 12,5 CM BASE X 22 CM ALTURA, SARJETA 30 CM BASE X 8,5 CM ALTURA. AF_06/2016</v>
          </cell>
          <cell r="C9369" t="str">
            <v>M</v>
          </cell>
          <cell r="D9369">
            <v>36.76</v>
          </cell>
        </row>
        <row r="9370">
          <cell r="A9370">
            <v>94269</v>
          </cell>
          <cell r="B9370" t="str">
            <v>GUIA (MEIO-FIO) E SARJETA CONJUGADOS DE CONCRETO, MOLDADA IN LOCO EM TRECHO RETO COM EXTRUSORA, GUIA 13,5 CM BASE X 26 CM ALTURA, SARJETA 45 CM BASE X 11 CM ALTURA. AF_06/2016</v>
          </cell>
          <cell r="C9370" t="str">
            <v>M</v>
          </cell>
          <cell r="D9370">
            <v>48.17</v>
          </cell>
        </row>
        <row r="9371">
          <cell r="A9371">
            <v>94270</v>
          </cell>
          <cell r="B9371" t="str">
            <v>GUIA (MEIO-FIO) E SARJETA CONJUGADOS DE CONCRETO, MOLDADA IN LOCO EM TRECHO CURVO COM EXTRUSORA, GUIA 13,5 CM BASE X 26 CM ALTURA, SARJETA 45 CM BASE X 11 CM ALTURA. AF_06/2016</v>
          </cell>
          <cell r="C9371" t="str">
            <v>M</v>
          </cell>
          <cell r="D9371">
            <v>52.34</v>
          </cell>
        </row>
        <row r="9372">
          <cell r="A9372">
            <v>94271</v>
          </cell>
          <cell r="B9372" t="str">
            <v>GUIA (MEIO-FIO) E SARJETA CONJUGADOS DE CONCRETO, MOLDADA IN LOCO EM TRECHO RETO COM EXTRUSORA, GUIA 13,5 CM BASE X 30 CM ALTURA, SARJETA 50 CM BASE X 12,5 CM ALTURA. AF_06/2016</v>
          </cell>
          <cell r="C9372" t="str">
            <v>M</v>
          </cell>
          <cell r="D9372">
            <v>58.69</v>
          </cell>
        </row>
        <row r="9373">
          <cell r="A9373">
            <v>94272</v>
          </cell>
          <cell r="B9373" t="str">
            <v>GUIA (MEIO-FIO) E SARJETA CONJUGADOS DE CONCRETO, MOLDADA IN LOCO EM TRECHO CURVO COM EXTRUSORA, GUIA 13,5 CM BASE X 30 CM ALTURA, SARJETA 50 CM BASE X 12,5 CM ALTURA. AF_06/2016</v>
          </cell>
          <cell r="C9373" t="str">
            <v>M</v>
          </cell>
          <cell r="D9373">
            <v>64.239999999999995</v>
          </cell>
        </row>
        <row r="9374">
          <cell r="A9374">
            <v>94273</v>
          </cell>
          <cell r="B9374" t="str">
            <v>ASSENTAMENTO DE GUIA (MEIO-FIO) EM TRECHO RETO, CONFECCIONADA EM CONCR ETO PRÉ-FABRICADO, DIMENSÕES 100X15X13X30 CM (COMPRIMENTO X BASE INFER IOR X BASE SUPERIOR X ALTURA), PARA VIAS URBANAS (USO VIÁRIO). AF_06/2 016</v>
          </cell>
          <cell r="C9374" t="str">
            <v>M</v>
          </cell>
          <cell r="D9374">
            <v>32.97</v>
          </cell>
        </row>
        <row r="9375">
          <cell r="A9375">
            <v>94274</v>
          </cell>
          <cell r="B9375" t="str">
            <v>ASSENTAMENTO DE GUIA (MEIO-FIO) EM TRECHO CURVO, CONFECCIONADA EM CONC RETO PRÉ-FABRICADO, DIMENSÕES 100X15X13X30 CM (COMPRIMENTO X BASE INFE RIOR X BASE SUPERIOR X ALTURA), PARA VIAS URBANAS (USO VIÁRIO). AF_06/ 2016</v>
          </cell>
          <cell r="C9375" t="str">
            <v>M</v>
          </cell>
          <cell r="D9375">
            <v>35.72</v>
          </cell>
        </row>
        <row r="9376">
          <cell r="A9376">
            <v>94275</v>
          </cell>
          <cell r="B9376" t="str">
            <v>ASSENTAMENTO DE GUIA (MEIO-FIO) EM TRECHO RETO, CONFECCIONADA EM CONCR ETO PRÉ-FABRICADO, DIMENSÕES 100X15X13X20 CM (COMPRIMENTO X BASE INFER IOR X BASE SUPERIOR X ALTURA), PARA URBANIZAÇÃO INTERNA DE EMPREENDIME NTOS. AF_06/2016_P</v>
          </cell>
          <cell r="C9376" t="str">
            <v>M</v>
          </cell>
          <cell r="D9376">
            <v>31.51</v>
          </cell>
        </row>
        <row r="9377">
          <cell r="A9377">
            <v>94276</v>
          </cell>
          <cell r="B9377" t="str">
            <v>ASSENTAMENTO DE GUIA (MEIO-FIO) EM TRECHO CURVO, CONFECCIONADA EM CONC RETO PRÉ-FABRICADO, DIMENSÕES 100X15X13X20 CM (COMPRIMENTO X BASE INFE RIOR X BASE SUPERIOR X ALTURA), PARA URBANIZAÇÃO INTERNA DE EMPREENDIM ENTOS. AF_06/2016_P</v>
          </cell>
          <cell r="C9377" t="str">
            <v>M</v>
          </cell>
          <cell r="D9377">
            <v>34.270000000000003</v>
          </cell>
        </row>
        <row r="9378">
          <cell r="A9378">
            <v>94281</v>
          </cell>
          <cell r="B9378" t="str">
            <v>EXECUÇÃO DE SARJETA DE CONCRETO USINADO, MOLDADA  IN LOCO  EM TRECHO R ETO, 30 CM BASE X 15 CM ALTURA. AF_06/2016</v>
          </cell>
          <cell r="C9378" t="str">
            <v>M</v>
          </cell>
          <cell r="D9378">
            <v>33.72</v>
          </cell>
        </row>
        <row r="9379">
          <cell r="A9379">
            <v>94282</v>
          </cell>
          <cell r="B9379" t="str">
            <v>EXECUÇÃO DE SARJETA DE CONCRETO USINADO, MOLDADA  IN LOCO  EM TRECHO C URVO, 30 CM BASE X 15 CM ALTURA. AF_06/2016</v>
          </cell>
          <cell r="C9379" t="str">
            <v>M</v>
          </cell>
          <cell r="D9379">
            <v>42.12</v>
          </cell>
        </row>
        <row r="9380">
          <cell r="A9380">
            <v>94283</v>
          </cell>
          <cell r="B9380" t="str">
            <v>EXECUÇÃO DE SARJETA DE CONCRETO USINADO, MOLDADA  IN LOCO  EM TRECHO R ETO, 45 CM BASE X 15 CM ALTURA. AF_06/2016</v>
          </cell>
          <cell r="C9380" t="str">
            <v>M</v>
          </cell>
          <cell r="D9380">
            <v>43.75</v>
          </cell>
        </row>
        <row r="9381">
          <cell r="A9381">
            <v>94284</v>
          </cell>
          <cell r="B9381" t="str">
            <v>EXECUÇÃO DE SARJETA DE CONCRETO USINADO, MOLDADA  IN LOCO  EM TRECHO C URVO, 45 CM BASE X 15 CM ALTURA. AF_06/2016</v>
          </cell>
          <cell r="C9381" t="str">
            <v>M</v>
          </cell>
          <cell r="D9381">
            <v>52.15</v>
          </cell>
        </row>
        <row r="9382">
          <cell r="A9382">
            <v>94285</v>
          </cell>
          <cell r="B9382" t="str">
            <v>EXECUÇÃO DE SARJETA DE CONCRETO USINADO, MOLDADA  IN LOCO  EM TRECHO R ETO, 60 CM BASE X 15 CM ALTURA. AF_06/2016</v>
          </cell>
          <cell r="C9382" t="str">
            <v>M</v>
          </cell>
          <cell r="D9382">
            <v>53.37</v>
          </cell>
        </row>
        <row r="9383">
          <cell r="A9383">
            <v>94286</v>
          </cell>
          <cell r="B9383" t="str">
            <v>EXECUÇÃO DE SARJETA DE CONCRETO USINADO, MOLDADA  IN LOCO  EM TRECHO C URVO, 60 CM BASE X 15 CM ALTURA. AF_06/2016</v>
          </cell>
          <cell r="C9383" t="str">
            <v>M</v>
          </cell>
          <cell r="D9383">
            <v>61.77</v>
          </cell>
        </row>
        <row r="9384">
          <cell r="A9384">
            <v>94287</v>
          </cell>
          <cell r="B9384" t="str">
            <v>EXECUÇÃO DE SARJETA DE CONCRETO USINADO, MOLDADA  IN LOCO  EM TRECHO R ETO, 30 CM BASE X 10 CM ALTURA. AF_06/2016</v>
          </cell>
          <cell r="C9384" t="str">
            <v>M</v>
          </cell>
          <cell r="D9384">
            <v>26.45</v>
          </cell>
        </row>
        <row r="9385">
          <cell r="A9385">
            <v>94288</v>
          </cell>
          <cell r="B9385" t="str">
            <v>EXECUÇÃO DE SARJETA DE CONCRETO USINADO, MOLDADA  IN LOCO  EM TRECHO C URVO, 30 CM BASE X 10 CM ALTURA. AF_06/2016</v>
          </cell>
          <cell r="C9385" t="str">
            <v>M</v>
          </cell>
          <cell r="D9385">
            <v>33.799999999999997</v>
          </cell>
        </row>
        <row r="9386">
          <cell r="A9386">
            <v>94289</v>
          </cell>
          <cell r="B9386" t="str">
            <v>EXECUÇÃO DE SARJETA DE CONCRETO USINADO, MOLDADA  IN LOCO  EM TRECHO R ETO, 45 CM BASE X 10 CM ALTURA. AF_06/2016</v>
          </cell>
          <cell r="C9386" t="str">
            <v>M</v>
          </cell>
          <cell r="D9386">
            <v>33.659999999999997</v>
          </cell>
        </row>
        <row r="9387">
          <cell r="A9387">
            <v>94290</v>
          </cell>
          <cell r="B9387" t="str">
            <v>EXECUÇÃO DE SARJETA DE CONCRETO USINADO, MOLDADA  IN LOCO  EM TRECHO C URVO, 45 CM BASE X 10 CM ALTURA. AF_06/2016</v>
          </cell>
          <cell r="C9387" t="str">
            <v>M</v>
          </cell>
          <cell r="D9387">
            <v>41.01</v>
          </cell>
        </row>
        <row r="9388">
          <cell r="A9388">
            <v>94291</v>
          </cell>
          <cell r="B9388" t="str">
            <v>EXECUÇÃO DE SARJETA DE CONCRETO USINADO, MOLDADA  IN LOCO  EM TRECHO R ETO, 60 CM BASE X 10 CM ALTURA. AF_06/2016</v>
          </cell>
          <cell r="C9388" t="str">
            <v>M</v>
          </cell>
          <cell r="D9388">
            <v>40.49</v>
          </cell>
        </row>
        <row r="9389">
          <cell r="A9389">
            <v>94292</v>
          </cell>
          <cell r="B9389" t="str">
            <v>EXECUÇÃO DE SARJETA DE CONCRETO USINADO, MOLDADA  IN LOCO  EM TRECHO C URVO, 60 CM BASE X 10 CM ALTURA. AF_06/2016</v>
          </cell>
          <cell r="C9389" t="str">
            <v>M</v>
          </cell>
          <cell r="D9389">
            <v>47.84</v>
          </cell>
        </row>
        <row r="9390">
          <cell r="A9390">
            <v>94293</v>
          </cell>
          <cell r="B9390" t="str">
            <v>EXECUÇÃO DE SARJETÃO DE CONCRETO USINADO, MOLDADA  IN LOCO  EM TRECHO RETO, 100 CM BASE X 20 CM ALTURA. AF_06/2016</v>
          </cell>
          <cell r="C9390" t="str">
            <v>M</v>
          </cell>
          <cell r="D9390">
            <v>104.33</v>
          </cell>
        </row>
        <row r="9391">
          <cell r="A9391">
            <v>94294</v>
          </cell>
          <cell r="B9391" t="str">
            <v>EXECUÇÃO DE ESCORAS DE CONCRETO PARA CONTENÇÃO DE GUIAS PRÉ-FABRICADAS . AF_06/2016</v>
          </cell>
          <cell r="C9391" t="str">
            <v>M</v>
          </cell>
          <cell r="D9391">
            <v>5.65</v>
          </cell>
        </row>
        <row r="9392">
          <cell r="A9392">
            <v>94295</v>
          </cell>
          <cell r="B9392" t="str">
            <v>MESTRE DE OBRAS COM ENCARGOS COMPLEMENTARES</v>
          </cell>
          <cell r="C9392" t="str">
            <v>MES</v>
          </cell>
          <cell r="D9392">
            <v>4971.21</v>
          </cell>
        </row>
        <row r="9393">
          <cell r="A9393">
            <v>94296</v>
          </cell>
          <cell r="B9393" t="str">
            <v>TOPOGRAFO COM ENCARGOS COMPLEMENTARES</v>
          </cell>
          <cell r="C9393" t="str">
            <v>MES</v>
          </cell>
          <cell r="D9393">
            <v>2777.17</v>
          </cell>
        </row>
        <row r="9394">
          <cell r="A9394">
            <v>94304</v>
          </cell>
          <cell r="B9394" t="str">
            <v>ATERRO MECANIZADO DE VALA COM ESCAVADEIRA HIDRÁULICA (CAPACIDADE DA CA ÇAMBA: 0,8 M³ / POTÊNCIA: 111 HP), LARGURA DE 1,5 A 2,5 M, PROFUNDIDAD E ATÉ 1,5 M, COM SOLO ARGILO-ARENOSO. AF_05/2016</v>
          </cell>
          <cell r="C9394" t="str">
            <v>M3</v>
          </cell>
          <cell r="D9394">
            <v>22.36</v>
          </cell>
        </row>
        <row r="9395">
          <cell r="A9395">
            <v>94305</v>
          </cell>
          <cell r="B9395" t="str">
            <v>ATERRO MECANIZADO DE VALA COM ESCAVADEIRA HIDRÁULICA (CAPACIDADE DA CA ÇAMBA: 0,8 M³ / POTÊNCIA: 111 HP), LARGURA ATÉ 1,5 M, PROFUNDIDADE DE 1,5 A 3,0 M, COM SOLO ARGILO-ARENOSO. AF_05/2016</v>
          </cell>
          <cell r="C9395" t="str">
            <v>M3</v>
          </cell>
          <cell r="D9395">
            <v>19.93</v>
          </cell>
        </row>
        <row r="9396">
          <cell r="A9396">
            <v>94306</v>
          </cell>
          <cell r="B9396" t="str">
            <v>ATERRO MECANIZADO DE VALA COM ESCAVADEIRA HIDRÁULICA (CAPACIDADE DA CA ÇAMBA: 0,8 M³ / POTÊNCIA: 111 HP), LARGURA DE 1,5 A 2,5 M, PROFUNDIDAD E DE 1,5 A 3,0 M, COM SOLO ARGILO-ARENOSO. AF_05/2016</v>
          </cell>
          <cell r="C9396" t="str">
            <v>M3</v>
          </cell>
          <cell r="D9396">
            <v>16.87</v>
          </cell>
        </row>
        <row r="9397">
          <cell r="A9397">
            <v>94307</v>
          </cell>
          <cell r="B9397" t="str">
            <v>ATERRO MECANIZADO DE VALA COM ESCAVADEIRA HIDRÁULICA (CAPACIDADE DA CA ÇAMBA: 0,8 M³ / POTÊNCIA: 111 HP), LARGURA ATÉ 1,5 M, PROFUNDIDADE DE 3,0 A 4,5 M, COM SOLO ARGILO-ARENOSO. AF_05/2016</v>
          </cell>
          <cell r="C9397" t="str">
            <v>M3</v>
          </cell>
          <cell r="D9397">
            <v>17.579999999999998</v>
          </cell>
        </row>
        <row r="9398">
          <cell r="A9398">
            <v>94308</v>
          </cell>
          <cell r="B9398" t="str">
            <v>ATERRO MECANIZADO DE VALA COM ESCAVADEIRA HIDRÁULICA (CAPACIDADE DA CA ÇAMBA: 0,8 M³ / POTÊNCIA: 111 HP), LARGURA DE 1,5 A 2,5 M, PROFUNDIDAD E DE 3,0 A 4,5 M, COM SOLO ARGILO-ARENOSO. AF_05/2016</v>
          </cell>
          <cell r="C9398" t="str">
            <v>M3</v>
          </cell>
          <cell r="D9398">
            <v>15.66</v>
          </cell>
        </row>
        <row r="9399">
          <cell r="A9399">
            <v>94309</v>
          </cell>
          <cell r="B9399" t="str">
            <v>ATERRO MECANIZADO DE VALA COM ESCAVADEIRA HIDRÁULICA (CAPACIDADE DA CA ÇAMBA: 0,8 M³ / POTÊNCIA: 111 HP), LARGURA ATÉ 1,5 M, PROFUNDIDADE DE 4,5 A 6,0 M, COM SOLO ARGILO-ARENOSO. AF_05/2016</v>
          </cell>
          <cell r="C9399" t="str">
            <v>M3</v>
          </cell>
          <cell r="D9399">
            <v>16.53</v>
          </cell>
        </row>
        <row r="9400">
          <cell r="A9400">
            <v>94310</v>
          </cell>
          <cell r="B9400" t="str">
            <v>ATERRO MECANIZADO DE VALA COM ESCAVADEIRA HIDRÁULICA (CAPACIDADE DA CA ÇAMBA: 0,8 M³ / POTÊNCIA: 111 HP), LARGURA DE 1,5 A 2,5 M, PROFUNDIDAD E DE 4,5 A 6,0 M, COM SOLO ARGILO-ARENOSO. AF_05/2016</v>
          </cell>
          <cell r="C9400" t="str">
            <v>M3</v>
          </cell>
          <cell r="D9400">
            <v>15.04</v>
          </cell>
        </row>
        <row r="9401">
          <cell r="A9401">
            <v>94315</v>
          </cell>
          <cell r="B9401" t="str">
            <v>ATERRO MECANIZADO DE VALA COM RETROESCAVADEIRA (CAPACIDADE DA CAÇAMBA DA RETRO: 0,26 M³ / POTÊNCIA: 88 HP), LARGURA ATÉ 0,8 M, PROFUNDIDADE ATÉ 1,5 M, COM SOLO ARGILO-ARENOSO. AF_05/2016</v>
          </cell>
          <cell r="C9401" t="str">
            <v>M3</v>
          </cell>
          <cell r="D9401">
            <v>26.36</v>
          </cell>
        </row>
        <row r="9402">
          <cell r="A9402">
            <v>94316</v>
          </cell>
          <cell r="B9402" t="str">
            <v>ATERRO MECANIZADO DE VALA COM RETROESCAVADEIRA (CAPACIDADE DA CAÇAMBA DA RETRO: 0,26 M³ / POTÊNCIA: 88 HP), LARGURA DE 0,8 A 1,5 M, PROFUNDI DADE ATÉ 1,5 M, COM SOLO ARGILO-ARENOSO. AF_05/2016</v>
          </cell>
          <cell r="C9402" t="str">
            <v>M3</v>
          </cell>
          <cell r="D9402">
            <v>20.96</v>
          </cell>
        </row>
        <row r="9403">
          <cell r="A9403">
            <v>94317</v>
          </cell>
          <cell r="B9403" t="str">
            <v>ATERRO MECANIZADO DE VALA COM RETROESCAVADEIRA (CAPACIDADE DA CAÇAMBA DA RETRO: 0,26 M³ / POTÊNCIA: 88 HP), LARGURA ATÉ 0,8 M, PROFUNDIDADE DE 1,5 A 3,0 M, COM SOLO ARGILO-ARENOSO. AF_05/2016</v>
          </cell>
          <cell r="C9403" t="str">
            <v>M3</v>
          </cell>
          <cell r="D9403">
            <v>18.57</v>
          </cell>
        </row>
        <row r="9404">
          <cell r="A9404">
            <v>94318</v>
          </cell>
          <cell r="B9404" t="str">
            <v>ATERRO MECANIZADO DE VALA COM RETROESCAVADEIRA (CAPACIDADE DA CAÇAMBA DA RETRO: 0,26 M³ / POTÊNCIA: 88 HP), LARGURA DE 0,8 A 1,5 M, PROFUNDI DADE DE 1,5 A 3,0 M, COM SOLO ARGILO-ARENOSO. AF_05/2016</v>
          </cell>
          <cell r="C9404" t="str">
            <v>M3</v>
          </cell>
          <cell r="D9404">
            <v>15.49</v>
          </cell>
        </row>
        <row r="9405">
          <cell r="A9405">
            <v>94319</v>
          </cell>
          <cell r="B9405" t="str">
            <v>ATERRO MANUAL DE VALAS COM SOLO ARGILO-ARENOSO E COMPACTAÇÃO MECANIZAD A. AF_05/2016</v>
          </cell>
          <cell r="C9405" t="str">
            <v>M3</v>
          </cell>
          <cell r="D9405">
            <v>29.07</v>
          </cell>
        </row>
        <row r="9406">
          <cell r="A9406">
            <v>94327</v>
          </cell>
          <cell r="B9406" t="str">
            <v>ATERRO MECANIZADO DE VALA COM ESCAVADEIRA HIDRÁULICA (CAPACIDADE DA CA ÇAMBA: 0,8 M³ / POTÊNCIA: 111 HP), LARGURA DE 1,5 A 2,5 M, PROFUNDIDAD E ATÉ 1,5 M, COM AREIA PARA ATERRO. AF_05/2016</v>
          </cell>
          <cell r="C9406" t="str">
            <v>M3</v>
          </cell>
          <cell r="D9406">
            <v>50.28</v>
          </cell>
        </row>
        <row r="9407">
          <cell r="A9407">
            <v>94328</v>
          </cell>
          <cell r="B9407" t="str">
            <v>ATERRO MECANIZADO DE VALA COM ESCAVADEIRA HIDRÁULICA (CAPACIDADE DA CA ÇAMBA: 0,8 M³ / POTÊNCIA: 111 HP), LARGURA ATÉ 1,5 M, PROFUNDIDADE DE 1,5 A 3,0 M, COM AREIA PARA ATERRO. AF_05/2016</v>
          </cell>
          <cell r="C9407" t="str">
            <v>M3</v>
          </cell>
          <cell r="D9407">
            <v>47.85</v>
          </cell>
        </row>
        <row r="9408">
          <cell r="A9408">
            <v>94329</v>
          </cell>
          <cell r="B9408" t="str">
            <v>ATERRO MECANIZADO DE VALA COM ESCAVADEIRA HIDRÁULICA (CAPACIDADE DA CA ÇAMBA: 0,8 M³ / POTÊNCIA: 111 HP), LARGURA DE 1,5 A 2,5 M, PROFUNDIDAD E DE 1,5 A 3,0 M, COM AREIA PARA ATERRO. AF_05/2016</v>
          </cell>
          <cell r="C9408" t="str">
            <v>M3</v>
          </cell>
          <cell r="D9408">
            <v>44.79</v>
          </cell>
        </row>
        <row r="9409">
          <cell r="A9409">
            <v>94330</v>
          </cell>
          <cell r="B9409" t="str">
            <v>ATERRO MECANIZADO DE VALA COM ESCAVADEIRA HIDRÁULICA (CAPACIDADE DA CA ÇAMBA: 0,8 M³ / POTÊNCIA: 111 HP), LARGURA ATÉ 1,5 M, PROFUNDIDADE DE 3,0 A 4,5 M, COM AREIA PARA ATERRO. AF_05/2016</v>
          </cell>
          <cell r="C9409" t="str">
            <v>M3</v>
          </cell>
          <cell r="D9409">
            <v>45.5</v>
          </cell>
        </row>
        <row r="9410">
          <cell r="A9410">
            <v>94331</v>
          </cell>
          <cell r="B9410" t="str">
            <v>ATERRO MECANIZADO DE VALA COM ESCAVADEIRA HIDRÁULICA (CAPACIDADE DA CA ÇAMBA: 0,8 M³ / POTÊNCIA: 111 HP), LARGURA DE 1,5 A 2,5 M, PROFUNDIDAD E DE 3,0 A 4,5 M, COM AREIA PARA ATERRO. AF_05/2016</v>
          </cell>
          <cell r="C9410" t="str">
            <v>M3</v>
          </cell>
          <cell r="D9410">
            <v>43.58</v>
          </cell>
        </row>
        <row r="9411">
          <cell r="A9411">
            <v>94332</v>
          </cell>
          <cell r="B9411" t="str">
            <v>ATERRO MECANIZADO DE VALA COM ESCAVADEIRA HIDRÁULICA (CAPACIDADE DA CA ÇAMBA: 0,8 M³ / POTÊNCIA: 111 HP), LARGURA ATÉ 1,5 M, PROFUNDIDADE DE 4,5 A 6,0 M, COM AREIA PARA ATERRO. AF_05/2016</v>
          </cell>
          <cell r="C9411" t="str">
            <v>M3</v>
          </cell>
          <cell r="D9411">
            <v>44.46</v>
          </cell>
        </row>
        <row r="9412">
          <cell r="A9412">
            <v>94333</v>
          </cell>
          <cell r="B9412" t="str">
            <v>ATERRO MECANIZADO DE VALA COM ESCAVADEIRA HIDRÁULICA (CAPACIDADE DA CA ÇAMBA: 0,8 M³ / POTÊNCIA: 111 HP), LARGURA DE 1,5 A 2,5 M, PROFUNDIDAD E DE 4,5 A 6,0 M, COM AREIA PARA ATERRO. AF_05/2016</v>
          </cell>
          <cell r="C9412" t="str">
            <v>M3</v>
          </cell>
          <cell r="D9412">
            <v>42.97</v>
          </cell>
        </row>
        <row r="9413">
          <cell r="A9413">
            <v>94338</v>
          </cell>
          <cell r="B9413" t="str">
            <v>ATERRO MECANIZADO DE VALA COM RETROESCAVADEIRA (CAPACIDADE DA CAÇAMBA DA RETRO: 0,26 M³ / POTÊNCIA: 88 HP), LARGURA ATÉ 0,8 M, PROFUNDIDADE ATÉ 1,5 M, COM AREIA PARA ATERRO. AF_05/2016</v>
          </cell>
          <cell r="C9413" t="str">
            <v>M3</v>
          </cell>
          <cell r="D9413">
            <v>54.29</v>
          </cell>
        </row>
        <row r="9414">
          <cell r="A9414">
            <v>94339</v>
          </cell>
          <cell r="B9414" t="str">
            <v>ATERRO MECANIZADO DE VALA COM RETROESCAVADEIRA (CAPACIDADE DA CAÇAMBA DA RETRO: 0,26 M³ / POTÊNCIA: 88 HP), LARGURA DE 0,8 A 1,5 M, PROFUNDI DADE ATÉ 1,5 M, COM AREIA PARA ATERRO. AF_05/2016</v>
          </cell>
          <cell r="C9414" t="str">
            <v>M3</v>
          </cell>
          <cell r="D9414">
            <v>48.88</v>
          </cell>
        </row>
        <row r="9415">
          <cell r="A9415">
            <v>94340</v>
          </cell>
          <cell r="B9415" t="str">
            <v>ATERRO MECANIZADO DE VALA COM RETROESCAVADEIRA (CAPACIDADE DA CAÇAMBA DA RETRO: 0,26 M³ / POTÊNCIA: 88 HP), LARGURA ATÉ 0,8 M, PROFUNDIDADE DE 1,5 A 3,0 M, COM AREIA PARA ATERRO. AF_05/2016</v>
          </cell>
          <cell r="C9415" t="str">
            <v>M3</v>
          </cell>
          <cell r="D9415">
            <v>46.49</v>
          </cell>
        </row>
        <row r="9416">
          <cell r="A9416">
            <v>94341</v>
          </cell>
          <cell r="B9416" t="str">
            <v>ATERRO MECANIZADO DE VALA COM RETROESCAVADEIRA (CAPACIDADE DA CAÇAMBA DA RETRO: 0,26 M³ / POTÊNCIA: 88 HP), LARGURA DE 0,8 A 1,5 M, PROFUNDI DADE DE 1,5 A 3,0 M, COM AREIA PARA ATERRO. AF_05/2016</v>
          </cell>
          <cell r="C9416" t="str">
            <v>M3</v>
          </cell>
          <cell r="D9416">
            <v>43.41</v>
          </cell>
        </row>
        <row r="9417">
          <cell r="A9417">
            <v>94342</v>
          </cell>
          <cell r="B9417" t="str">
            <v>ATERRO MANUAL DE VALAS COM AREIA PARA ATERRO E COMPACTAÇÃO MECANIZADA. AF_05/2016</v>
          </cell>
          <cell r="C9417" t="str">
            <v>M3</v>
          </cell>
          <cell r="D9417">
            <v>57</v>
          </cell>
        </row>
        <row r="9418">
          <cell r="A9418">
            <v>94438</v>
          </cell>
          <cell r="B9418" t="str">
            <v>(COMPOSIÇÃO REPRESENTATIVA) DO SERVIÇO DE CONTRAPISO EM ARGAMASSA TRAÇ O 1:4 (CIM E AREIA), EM BETONEIRA 400 L, ESPESSURA 3 CM ÁREAS SECAS E 3 CM ÁREAS MOLHADAS, PARA EDIFICAÇÃO HABITACIONAL UNIFAMILIAR (CASA) E EDIFICAÇÃO PÚBLICA PADRÃO. AF_11/2014</v>
          </cell>
          <cell r="C9418" t="str">
            <v>M2</v>
          </cell>
          <cell r="D9418">
            <v>30.28</v>
          </cell>
        </row>
        <row r="9419">
          <cell r="A9419">
            <v>94439</v>
          </cell>
          <cell r="B9419" t="str">
            <v>(COMPOSIÇÃO REPRESENTATIVA) DO SERVIÇO DE CONTRAPISO EM ARGAMASSA TRAÇ O 1:4 (CIM E AREIA), EM BETONEIRA 400 L, ESPESSURA 4 CM ÁREAS SECAS E AREAS MOLHADAS SOBRE LAJE E 3 CM ÁREAS MOLHADAS SOBRE IMPERMEABILIZAÇÃ O, PARA EDIFICAÇÃO HABITACIONAL UNIFAMILIAR(CASA) E EDIFICAÇÃO PÚBLICA PADRÃO. AF_11/2014</v>
          </cell>
          <cell r="C9419" t="str">
            <v>M2</v>
          </cell>
          <cell r="D9419">
            <v>33.869999999999997</v>
          </cell>
        </row>
        <row r="9420">
          <cell r="A9420">
            <v>94440</v>
          </cell>
          <cell r="B9420" t="str">
            <v>TELHAMENTO COM TELHA CERÂMICA DE ENCAIXE, TIPO FRANCESA, COM ATÉ 2 ÁGU AS, INCLUSO TRANSPORTE VERTICAL. AF_06/2016</v>
          </cell>
          <cell r="C9420" t="str">
            <v>M2</v>
          </cell>
          <cell r="D9420">
            <v>56.76</v>
          </cell>
        </row>
        <row r="9421">
          <cell r="A9421">
            <v>94441</v>
          </cell>
          <cell r="B9421" t="str">
            <v>TELHAMENTO COM TELHA CERÂMICA DE ENCAIXE, TIPO FRANCESA, COM MAIS DE 2 ÁGUAS, INCLUSO TRANSPORTE VERTICAL. AF_06/2016</v>
          </cell>
          <cell r="C9421" t="str">
            <v>M2</v>
          </cell>
          <cell r="D9421">
            <v>58.85</v>
          </cell>
        </row>
        <row r="9422">
          <cell r="A9422">
            <v>94442</v>
          </cell>
          <cell r="B9422" t="str">
            <v>TELHAMENTO COM TELHA CERÂMICA DE ENCAIXE, TIPO ROMANA, COM ATÉ 2 ÁGUAS , INCLUSO TRANSPORTE VERTICAL. AF_06/2016</v>
          </cell>
          <cell r="C9422" t="str">
            <v>M2</v>
          </cell>
          <cell r="D9422">
            <v>41.54</v>
          </cell>
        </row>
        <row r="9423">
          <cell r="A9423">
            <v>94443</v>
          </cell>
          <cell r="B9423" t="str">
            <v>TELHAMENTO COM TELHA CERÂMICA DE ENCAIXE, TIPO ROMANA, COM MAIS DE 2 Á GUAS, INCLUSO TRANSPORTE VERTICAL. AF_06/2016</v>
          </cell>
          <cell r="C9423" t="str">
            <v>M2</v>
          </cell>
          <cell r="D9423">
            <v>43.63</v>
          </cell>
        </row>
        <row r="9424">
          <cell r="A9424">
            <v>94444</v>
          </cell>
          <cell r="B9424" t="str">
            <v>TELHAMENTO COM TELHA DE ENCAIXE, TIPO FRANCESA DE VIDRO, COM ATÉ 2 ÁGU AS, INCLUSO TRANSPORTE VERTICAL. AF_06/2016</v>
          </cell>
          <cell r="C9424" t="str">
            <v>M2</v>
          </cell>
          <cell r="D9424">
            <v>479.01</v>
          </cell>
        </row>
        <row r="9425">
          <cell r="A9425">
            <v>94445</v>
          </cell>
          <cell r="B9425" t="str">
            <v>TELHAMENTO COM TELHA CERÂMICA CAPA-CANAL, TIPO PLAN, COM ATÉ 2 ÁGUAS, INCLUSO TRANSPORTE VERTICAL. AF_06/2016</v>
          </cell>
          <cell r="C9425" t="str">
            <v>M2</v>
          </cell>
          <cell r="D9425">
            <v>53.41</v>
          </cell>
        </row>
        <row r="9426">
          <cell r="A9426">
            <v>94446</v>
          </cell>
          <cell r="B9426" t="str">
            <v>TELHAMENTO COM TELHA CERÂMICA CAPA-CANAL, TIPO PLAN, COM MAIS DE 2 ÁGU AS, INCLUSO TRANSPORTE VERTICAL. AF_06/2016</v>
          </cell>
          <cell r="C9426" t="str">
            <v>M2</v>
          </cell>
          <cell r="D9426">
            <v>56.96</v>
          </cell>
        </row>
        <row r="9427">
          <cell r="A9427">
            <v>94447</v>
          </cell>
          <cell r="B9427" t="str">
            <v>TELHAMENTO COM TELHA CERÂMICA CAPA-CANAL, TIPO PAULISTA, COM ATÉ 2 ÁGU AS, INCLUSO TRANSPORTE VERTICAL. AF_06/2016</v>
          </cell>
          <cell r="C9427" t="str">
            <v>M2</v>
          </cell>
          <cell r="D9427">
            <v>55.77</v>
          </cell>
        </row>
        <row r="9428">
          <cell r="A9428">
            <v>94448</v>
          </cell>
          <cell r="B9428" t="str">
            <v>TELHAMENTO COM TELHA CERÂMICA CAPA-CANAL, TIPO PAULISTA, COM MAIS DE 2 ÁGUAS, INCLUSO TRANSPORTE VERTICAL. AF_06/2016</v>
          </cell>
          <cell r="C9428" t="str">
            <v>M2</v>
          </cell>
          <cell r="D9428">
            <v>59.32</v>
          </cell>
        </row>
        <row r="9429">
          <cell r="A9429">
            <v>94449</v>
          </cell>
          <cell r="B9429" t="str">
            <v>TELHAMENTO COM TELHA ONDULADA DE FIBRA DE VIDRO E = 0,6 MM, PARA TELHA DO COM INCLINAÇÃO MAIOR QUE 10°, COM ATÉ 2 ÁGUAS, INCLUSO IÇAMENTO. AF _06/2016</v>
          </cell>
          <cell r="C9429" t="str">
            <v>M2</v>
          </cell>
          <cell r="D9429">
            <v>36.69</v>
          </cell>
        </row>
        <row r="9430">
          <cell r="A9430">
            <v>94450</v>
          </cell>
          <cell r="B9430" t="str">
            <v>RUFO EM FIBROCIMENTO PARA TELHA ONDULADA E = 6 MM, ABA DE 26 CM, INCLU SO TRANSPORTE VERTICAL. AF_06/2016</v>
          </cell>
          <cell r="C9430" t="str">
            <v>M</v>
          </cell>
          <cell r="D9430">
            <v>40.14</v>
          </cell>
        </row>
        <row r="9431">
          <cell r="A9431">
            <v>94451</v>
          </cell>
          <cell r="B9431" t="str">
            <v>CUMEEIRA PARA TELHA DE FIBROCIMENTO ESTRUTURAL E = 6 MM, INCLUSO ACESS ÓRIOS DE FIXAÇÃO E IÇAMENTO. AF_06/2016</v>
          </cell>
          <cell r="C9431" t="str">
            <v>M</v>
          </cell>
          <cell r="D9431">
            <v>82.37</v>
          </cell>
        </row>
        <row r="9432">
          <cell r="A9432">
            <v>94462</v>
          </cell>
          <cell r="B9432" t="str">
            <v>TUBO DE AÇO GALVANIZADO COM COSTURA, CLASSE MÉDIA, DN 50 (2), CONEXÃO ROSQUEADA, INSTALADO EM RESERVAÇÃO DE ÁGUA DE EDIFICAÇÃO QUE POSSUA R ESERVATÓRIO DE FIBRA/FIBROCIMENTO  FORNECIMENTO E INSTALAÇÃO. AF_06/2 016</v>
          </cell>
          <cell r="C9432" t="str">
            <v>M</v>
          </cell>
          <cell r="D9432">
            <v>48.62</v>
          </cell>
        </row>
        <row r="9433">
          <cell r="A9433">
            <v>94463</v>
          </cell>
          <cell r="B9433" t="str">
            <v>TUBO DE AÇO GALVANIZADO COM COSTURA, CLASSE MÉDIA, DN 65 (2 1/2), CON EXÃO ROSQUEADA, INSTALADO EM RESERVAÇÃO DE ÁGUA DE EDIFICAÇÃO QUE POSS UA RESERVATÓRIO DE FIBRA/FIBROCIMENTO  FORNECIMENTO E INSTALAÇÃO. AF_ 06/2016</v>
          </cell>
          <cell r="C9433" t="str">
            <v>M</v>
          </cell>
          <cell r="D9433">
            <v>55.9</v>
          </cell>
        </row>
        <row r="9434">
          <cell r="A9434">
            <v>94464</v>
          </cell>
          <cell r="B9434" t="str">
            <v>TUBO DE AÇO GALVANIZADO COM COSTURA, CLASSE MÉDIA, DN 80 (3), CONEXÃO ROSQUEADA, INSTALADO EM RESERVAÇÃO DE ÁGUA DE EDIFICAÇÃO QUE POSSUA R ESERVATÓRIO DE FIBRA/FIBROCIMENTO  FORNECIMENTO E INSTALAÇÃO. AF_06/2 016</v>
          </cell>
          <cell r="C9434" t="str">
            <v>M</v>
          </cell>
          <cell r="D9434">
            <v>77.72</v>
          </cell>
        </row>
        <row r="9435">
          <cell r="A9435">
            <v>94465</v>
          </cell>
          <cell r="B9435" t="str">
            <v>LUVA, EM FERRO GALVANIZADO, CONEXÃO ROSQUEADA, DN 50 (2), INSTALADO E M RESERVAÇÃO DE ÁGUA DE EDIFICAÇÃO QUE POSSUA RESERVATÓRIO DE FIBRA/FI BROCIMENTO  FORNECIMENTO E INSTALAÇÃO. AF_06/2016</v>
          </cell>
          <cell r="C9435" t="str">
            <v>UN</v>
          </cell>
          <cell r="D9435">
            <v>35.43</v>
          </cell>
        </row>
        <row r="9436">
          <cell r="A9436">
            <v>94466</v>
          </cell>
          <cell r="B9436" t="str">
            <v>NIPLE, EM FERRO GALVANIZADO, CONEXÃO ROSQUEADA, DN 50 (2), INSTALADO EM RESERVAÇÃO DE ÁGUA DE EDIFICAÇÃO QUE POSSUA RESERVATÓRIO DE FIBRA/F IBROCIMENTO  FORNECIMENTO E INSTALAÇÃO. AF_06/2016</v>
          </cell>
          <cell r="C9436" t="str">
            <v>UN</v>
          </cell>
          <cell r="D9436">
            <v>35.44</v>
          </cell>
        </row>
        <row r="9437">
          <cell r="A9437">
            <v>94467</v>
          </cell>
          <cell r="B9437" t="str">
            <v>LUVA, EM FERRO GALVANIZADO, CONEXÃO ROSQUEADA, DN 65 (2 1/2), INSTALA DO EM RESERVAÇÃO DE ÁGUA DE EDIFICAÇÃO QUE POSSUA RESERVATÓRIO DE FIBR A/FIBROCIMENTO  FORNECIMENTO E INSTALAÇÃO. AF_06/2016</v>
          </cell>
          <cell r="C9437" t="str">
            <v>UN</v>
          </cell>
          <cell r="D9437">
            <v>55.22</v>
          </cell>
        </row>
        <row r="9438">
          <cell r="A9438">
            <v>94468</v>
          </cell>
          <cell r="B9438" t="str">
            <v>NIPLE, EM FERRO GALVANIZADO, CONEXÃO ROSQUEADA, DN 65 (2 1/2), INSTAL ADO EM RESERVAÇÃO DE ÁGUA DE EDIFICAÇÃO QUE POSSUA RESERVATÓRIO DE FIB RA/FIBROCIMENTO  FORNECIMENTO E INSTALAÇÃO. AF_06/2016</v>
          </cell>
          <cell r="C9438" t="str">
            <v>UN</v>
          </cell>
          <cell r="D9438">
            <v>48.19</v>
          </cell>
        </row>
        <row r="9439">
          <cell r="A9439">
            <v>94469</v>
          </cell>
          <cell r="B9439" t="str">
            <v>LUVA, EM FERRO GALVANIZADO, CONEXÃO ROSQUEADA, DN 80 (3), INSTALADO E M RESERVAÇÃO DE ÁGUA DE EDIFICAÇÃO QUE POSSUA RESERVATÓRIO DE FIBRA/FI BROCIMENTO  FORNECIMENTO E INSTALAÇÃO. AF_06/2016</v>
          </cell>
          <cell r="C9439" t="str">
            <v>UN</v>
          </cell>
          <cell r="D9439">
            <v>80.37</v>
          </cell>
        </row>
        <row r="9440">
          <cell r="A9440">
            <v>94470</v>
          </cell>
          <cell r="B9440" t="str">
            <v>NIPLE, EM FERRO GALVANIZADO, CONEXÃO ROSQUEADA, DN 80 (3), INSTALADO EM RESERVAÇÃO DE ÁGUA DE EDIFICAÇÃO QUE POSSUA RESERVATÓRIO DE FIBRA/F IBROCIMENTO  FORNECIMENTO E INSTALAÇÃO. AF_06/2016</v>
          </cell>
          <cell r="C9440" t="str">
            <v>UN</v>
          </cell>
          <cell r="D9440">
            <v>74.11</v>
          </cell>
        </row>
        <row r="9441">
          <cell r="A9441">
            <v>94471</v>
          </cell>
          <cell r="B9441" t="str">
            <v>COTOVELO 90 GRAUS, EM FERRO GALVANIZADO, CONEXÃO ROSQUEADA, DN 50 (2) , INSTALADO EM RESERVAÇÃO DE ÁGUA DE EDIFICAÇÃO QUE POSSUA RESERVATÓRI O DE FIBRA/FIBROCIMENTO  FORNECIMENTO E INSTALAÇÃO. AF_06/2016</v>
          </cell>
          <cell r="C9441" t="str">
            <v>UN</v>
          </cell>
          <cell r="D9441">
            <v>51.05</v>
          </cell>
        </row>
        <row r="9442">
          <cell r="A9442">
            <v>94472</v>
          </cell>
          <cell r="B9442" t="str">
            <v>COTOVELO 45 GRAUS, EM FERRO GALVANIZADO, CONEXÃO ROSQUEADA, DN 50 (2) , INSTALADO EM RESERVAÇÃO DE ÁGUA DE EDIFICAÇÃO QUE POSSUA RESERVATÓRI O DE FIBRA/FIBROCIMENTO  FORNECIMENTO E INSTALAÇÃO. AF_06/2016</v>
          </cell>
          <cell r="C9442" t="str">
            <v>UN</v>
          </cell>
          <cell r="D9442">
            <v>52.62</v>
          </cell>
        </row>
        <row r="9443">
          <cell r="A9443">
            <v>94473</v>
          </cell>
          <cell r="B9443" t="str">
            <v>COTOVELO 90 GRAUS, EM FERRO GALVANIZADO, CONEXÃO ROSQUEADA, DN 65 (2 1 /2), INSTALADO EM RESERVAÇÃO DE ÁGUA DE EDIFICAÇÃO QUE POSSUA RESERVA TÓRIO DE FIBRA/FIBROCIMENTO  FORNECIMENTO E INSTALAÇÃO. AF_06/2016</v>
          </cell>
          <cell r="C9443" t="str">
            <v>UN</v>
          </cell>
          <cell r="D9443">
            <v>79.02</v>
          </cell>
        </row>
        <row r="9444">
          <cell r="A9444">
            <v>94474</v>
          </cell>
          <cell r="B9444" t="str">
            <v>COTOVELO 45 GRAUS, EM FERRO GALVANIZADO, CONEXÃO ROSQUEADA, DN 65 (2 1 /2), INSTALADO EM RESERVAÇÃO DE ÁGUA DE EDIFICAÇÃO QUE POSSUA RESERVA TÓRIO DE FIBRA/FIBROCIMENTO  FORNECIMENTO E INSTALAÇÃO. AF_06/2016</v>
          </cell>
          <cell r="C9444" t="str">
            <v>UN</v>
          </cell>
          <cell r="D9444">
            <v>85.9</v>
          </cell>
        </row>
        <row r="9445">
          <cell r="A9445">
            <v>94475</v>
          </cell>
          <cell r="B9445" t="str">
            <v>COTOVELO 90 GRAUS, EM FERRO GALVANIZADO, CONEXÃO ROSQUEADA, DN 80 (3) , INSTALADO EM RESERVAÇÃO DE ÁGUA DE EDIFICAÇÃO QUE POSSUA RESERVATÓRI O DE FIBRA/FIBROCIMENTO  FORNECIMENTO E INSTALAÇÃO. AF_06/2016</v>
          </cell>
          <cell r="C9445" t="str">
            <v>UN</v>
          </cell>
          <cell r="D9445">
            <v>108.74</v>
          </cell>
        </row>
        <row r="9446">
          <cell r="A9446">
            <v>94476</v>
          </cell>
          <cell r="B9446" t="str">
            <v>COTOVELO 45 GRAUS, EM FERRO GALVANIZADO, CONEXÃO ROSQUEADA, DN 80 (3) , INSTALADO EM RESERVAÇÃO DE ÁGUA DE EDIFICAÇÃO QUE POSSUA RESERVATÓRI O DE FIBRA/FIBROCIMENTO  FORNECIMENTO E INSTALAÇÃO. AF_06/2016</v>
          </cell>
          <cell r="C9446" t="str">
            <v>UN</v>
          </cell>
          <cell r="D9446">
            <v>121.99</v>
          </cell>
        </row>
        <row r="9447">
          <cell r="A9447">
            <v>94477</v>
          </cell>
          <cell r="B9447" t="str">
            <v>TÊ, EM FERRO GALVANIZADO, CONEXÃO ROSQUEADA, DN 50 (2), INSTALADO EM RESERVAÇÃO DE ÁGUA DE EDIFICAÇÃO QUE POSSUA RESERVATÓRIO DE FIBRA/FIBR OCIMENTO  FORNECIMENTO E INSTALAÇÃO. AF_06/2016</v>
          </cell>
          <cell r="C9447" t="str">
            <v>UN</v>
          </cell>
          <cell r="D9447">
            <v>67.95</v>
          </cell>
        </row>
        <row r="9448">
          <cell r="A9448">
            <v>94478</v>
          </cell>
          <cell r="B9448" t="str">
            <v>TÊ, EM FERRO GALVANIZADO, CONEXÃO ROSQUEADA, DN 65 (2 1/2), INSTALADO EM RESERVAÇÃO DE ÁGUA DE EDIFICAÇÃO QUE POSSUA RESERVATÓRIO DE FIBRA/ FIBROCIMENTO  FORNECIMENTO E INSTALAÇÃO. AF_06/2016</v>
          </cell>
          <cell r="C9448" t="str">
            <v>UN</v>
          </cell>
          <cell r="D9448">
            <v>108.71</v>
          </cell>
        </row>
        <row r="9449">
          <cell r="A9449">
            <v>94479</v>
          </cell>
          <cell r="B9449" t="str">
            <v>TÊ, EM FERRO GALVANIZADO, CONEXÃO ROSQUEADA, DN 80 (3), INSTALADO EM RESERVAÇÃO DE ÁGUA DE EDIFICAÇÃO QUE POSSUA RESERVATÓRIO DE FIBRA/FIBR OCIMENTO  FORNECIMENTO E INSTALAÇÃO. AF_06/2016</v>
          </cell>
          <cell r="C9449" t="str">
            <v>UN</v>
          </cell>
          <cell r="D9449">
            <v>143.61000000000001</v>
          </cell>
        </row>
        <row r="9450">
          <cell r="A9450">
            <v>94480</v>
          </cell>
          <cell r="B9450" t="str">
            <v>CONJUNTO HIDRÁULICO PARA INSTALAÇÃO DE BOMBA EM AÇO ROSCÁVEL, DN SUCÇÃ O 65 (2½) E DN RECALQUE 50 (2), PARA EDIFICAÇÃO ENTRE 12 E 18 PAVIME NTOS  FORNECIMENTO E INSTALAÇÃO. AF_06/2016</v>
          </cell>
          <cell r="C9450" t="str">
            <v>UN</v>
          </cell>
          <cell r="D9450">
            <v>1716.6</v>
          </cell>
        </row>
        <row r="9451">
          <cell r="A9451">
            <v>94481</v>
          </cell>
          <cell r="B9451" t="str">
            <v>CONJUNTO HIDRÁULICO PARA INSTALAÇÃO DE BOMBA EM AÇO ROSCÁVEL, DN SUCÇÃ O 50 (2) E DN RECALQUE 40 (1 1/2), PARA EDIFICAÇÃO ENTRE 8 E 12 PAVI MENTOS  FORNECIMENTO E INSTALAÇÃO. AF_06/2016</v>
          </cell>
          <cell r="C9451" t="str">
            <v>UN</v>
          </cell>
          <cell r="D9451">
            <v>1215.6400000000001</v>
          </cell>
        </row>
        <row r="9452">
          <cell r="A9452">
            <v>94482</v>
          </cell>
          <cell r="B9452" t="str">
            <v>CONJUNTO HIDRÁULICO PARA INSTALAÇÃO DE BOMBA EM AÇO ROSCÁVEL, DN SUCÇÃ O 40 (1 1/2) E DN RECALQUE 32 (1 1/4), PARA EDIFICAÇÃO ENTRE 4 E 8 P AVIMENTOS  FORNECIMENTO E INSTALAÇÃO. AF_06/2016</v>
          </cell>
          <cell r="C9452" t="str">
            <v>UN</v>
          </cell>
          <cell r="D9452">
            <v>962.48</v>
          </cell>
        </row>
        <row r="9453">
          <cell r="A9453">
            <v>94483</v>
          </cell>
          <cell r="B9453" t="str">
            <v>CONJUNTO HIDRÁULICO PARA INSTALAÇÃO DE BOMBA EM AÇO ROSCÁVEL, DN SUCÇÃ O 32 (1 1/4) E DN RECALQUE 25 (1), PARA EDIFICAÇÃO ATÉ 4 PAVIMENTOS FORNECIMENTO E INSTALAÇÃO. AF_06/2016</v>
          </cell>
          <cell r="C9453" t="str">
            <v>UN</v>
          </cell>
          <cell r="D9453">
            <v>811.34</v>
          </cell>
        </row>
        <row r="9454">
          <cell r="A9454">
            <v>94489</v>
          </cell>
          <cell r="B9454" t="str">
            <v>REGISTRO DE ESFERA, PVC, SOLDÁVEL, DN  25 MM, INSTALADO EM RESERVAÇÃO DE ÁGUA DE EDIFICAÇÃO QUE POSSUA RESERVATÓRIO DE FIBRA/FIBROCIMENTO FORNECIMENTO E INSTALAÇÃO. AF_06/2016</v>
          </cell>
          <cell r="C9454" t="str">
            <v>UN</v>
          </cell>
          <cell r="D9454">
            <v>23.72</v>
          </cell>
        </row>
        <row r="9455">
          <cell r="A9455">
            <v>94490</v>
          </cell>
          <cell r="B9455" t="str">
            <v>REGISTRO DE ESFERA, PVC, SOLDÁVEL, DN  32 MM, INSTALADO EM RESERVAÇÃO DE ÁGUA DE EDIFICAÇÃO QUE POSSUA RESERVATÓRIO DE FIBRA/FIBROCIMENTO FORNECIMENTO E INSTALAÇÃO. AF_06/2016</v>
          </cell>
          <cell r="C9455" t="str">
            <v>UN</v>
          </cell>
          <cell r="D9455">
            <v>39.21</v>
          </cell>
        </row>
        <row r="9456">
          <cell r="A9456">
            <v>94491</v>
          </cell>
          <cell r="B9456" t="str">
            <v>REGISTRO DE ESFERA, PVC, SOLDÁVEL, DN  40 MM, INSTALADO EM RESERVAÇÃO DE ÁGUA DE EDIFICAÇÃO QUE POSSUA RESERVATÓRIO DE FIBRA/FIBROCIMENTO FORNECIMENTO E INSTALAÇÃO. AF_06/2016</v>
          </cell>
          <cell r="C9456" t="str">
            <v>UN</v>
          </cell>
          <cell r="D9456">
            <v>53.6</v>
          </cell>
        </row>
        <row r="9457">
          <cell r="A9457">
            <v>94492</v>
          </cell>
          <cell r="B9457" t="str">
            <v>REGISTRO DE ESFERA, PVC, SOLDÁVEL, DN  50 MM, INSTALADO EM RESERVAÇÃO DE ÁGUA DE EDIFICAÇÃO QUE POSSUA RESERVATÓRIO DE FIBRA/FIBROCIMENTO FORNECIMENTO E INSTALAÇÃO. AF_06/2016</v>
          </cell>
          <cell r="C9457" t="str">
            <v>UN</v>
          </cell>
          <cell r="D9457">
            <v>55.03</v>
          </cell>
        </row>
        <row r="9458">
          <cell r="A9458">
            <v>94493</v>
          </cell>
          <cell r="B9458" t="str">
            <v>REGISTRO DE ESFERA, PVC, SOLDÁVEL, DN  60 MM, INSTALADO EM RESERVAÇÃO DE ÁGUA DE EDIFICAÇÃO QUE POSSUA RESERVATÓRIO DE FIBRA/FIBROCIMENTO FORNECIMENTO E INSTALAÇÃO. AF_06/2016</v>
          </cell>
          <cell r="C9458" t="str">
            <v>UN</v>
          </cell>
          <cell r="D9458">
            <v>100.24</v>
          </cell>
        </row>
        <row r="9459">
          <cell r="A9459">
            <v>94494</v>
          </cell>
          <cell r="B9459" t="str">
            <v>REGISTRO DE GAVETA BRUTO, LATÃO, ROSCÁVEL, 3/4, INSTALADO EM RESERVAÇ ÃO DE ÁGUA DE EDIFICAÇÃO QUE POSSUA RESERVATÓRIO DE FIBRA/FIBROCIMENTO FORNECIMENTO E INSTALAÇÃO. AF_06/2016</v>
          </cell>
          <cell r="C9459" t="str">
            <v>UN</v>
          </cell>
          <cell r="D9459">
            <v>43.17</v>
          </cell>
        </row>
        <row r="9460">
          <cell r="A9460">
            <v>94495</v>
          </cell>
          <cell r="B9460" t="str">
            <v>REGISTRO DE GAVETA BRUTO, LATÃO, ROSCÁVEL, 1, INSTALADO EM RESERVAÇÃO DE ÁGUA DE EDIFICAÇÃO QUE POSSUA RESERVATÓRIO DE FIBRA/FIBROCIMENTO FORNECIMENTO E INSTALAÇÃO. AF_06/2016</v>
          </cell>
          <cell r="C9460" t="str">
            <v>UN</v>
          </cell>
          <cell r="D9460">
            <v>53.84</v>
          </cell>
        </row>
        <row r="9461">
          <cell r="A9461">
            <v>94496</v>
          </cell>
          <cell r="B9461" t="str">
            <v>REGISTRO DE GAVETA BRUTO, LATÃO, ROSCÁVEL, 1 1/4, INSTALADO EM RESERV AÇÃO DE ÁGUA DE EDIFICAÇÃO QUE POSSUA RESERVATÓRIO DE FIBRA/FIBROCIMEN TO  FORNECIMENTO E INSTALAÇÃO. AF_06/2016</v>
          </cell>
          <cell r="C9461" t="str">
            <v>UN</v>
          </cell>
          <cell r="D9461">
            <v>64.98</v>
          </cell>
        </row>
        <row r="9462">
          <cell r="A9462">
            <v>94497</v>
          </cell>
          <cell r="B9462" t="str">
            <v>REGISTRO DE GAVETA BRUTO, LATÃO, ROSCÁVEL, 1 1/2, INSTALADO EM RESERV AÇÃO DE ÁGUA DE EDIFICAÇÃO QUE POSSUA RESERVATÓRIO DE FIBRA/FIBROCIMEN TO  FORNECIMENTO E INSTALAÇÃO. AF_06/2016</v>
          </cell>
          <cell r="C9462" t="str">
            <v>UN</v>
          </cell>
          <cell r="D9462">
            <v>75.39</v>
          </cell>
        </row>
        <row r="9463">
          <cell r="A9463">
            <v>94498</v>
          </cell>
          <cell r="B9463" t="str">
            <v>REGISTRO DE GAVETA BRUTO, LATÃO, ROSCÁVEL, 2, INSTALADO EM RESERVAÇÃO DE ÁGUA DE EDIFICAÇÃO QUE POSSUA RESERVATÓRIO DE FIBRA/FIBROCIMENTO FORNECIMENTO E INSTALAÇÃO. AF_06/2016</v>
          </cell>
          <cell r="C9463" t="str">
            <v>UN</v>
          </cell>
          <cell r="D9463">
            <v>96.22</v>
          </cell>
        </row>
        <row r="9464">
          <cell r="A9464">
            <v>94499</v>
          </cell>
          <cell r="B9464" t="str">
            <v>REGISTRO DE GAVETA BRUTO, LATÃO, ROSCÁVEL, 2 1/2, INSTALADO EM RESERV AÇÃO DE ÁGUA DE EDIFICAÇÃO QUE POSSUA RESERVATÓRIO DE FIBRA/FIBROCIMEN TO  FORNECIMENTO E INSTALAÇÃO. AF_06/2016</v>
          </cell>
          <cell r="C9464" t="str">
            <v>UN</v>
          </cell>
          <cell r="D9464">
            <v>171.16</v>
          </cell>
        </row>
        <row r="9465">
          <cell r="A9465">
            <v>94500</v>
          </cell>
          <cell r="B9465" t="str">
            <v>REGISTRO DE GAVETA BRUTO, LATÃO, ROSCÁVEL, 3, INSTALADO EM RESERVAÇÃO DE ÁGUA DE EDIFICAÇÃO QUE POSSUA RESERVATÓRIO DE FIBRA/FIBROCIMENTO FORNECIMENTO E INSTALAÇÃO. AF_06/2016</v>
          </cell>
          <cell r="C9465" t="str">
            <v>UN</v>
          </cell>
          <cell r="D9465">
            <v>295.19</v>
          </cell>
        </row>
        <row r="9466">
          <cell r="A9466">
            <v>94501</v>
          </cell>
          <cell r="B9466" t="str">
            <v>REGISTRO DE GAVETA BRUTO, LATÃO, ROSCÁVEL, 4, INSTALADO EM RESERVAÇÃO DE ÁGUA DE EDIFICAÇÃO QUE POSSUA RESERVATÓRIO DE FIBRA/FIBROCIMENTO FORNECIMENTO E INSTALAÇÃO. AF_06/2016</v>
          </cell>
          <cell r="C9466" t="str">
            <v>UN</v>
          </cell>
          <cell r="D9466">
            <v>483.65</v>
          </cell>
        </row>
        <row r="9467">
          <cell r="A9467">
            <v>94559</v>
          </cell>
          <cell r="B9467" t="str">
            <v>JANELA DE AÇO BASCULANTE, FIXAÇÃO COM ARGAMASSA, SEM VIDROS, PADRONIZA DA. AF_07/2016</v>
          </cell>
          <cell r="C9467" t="str">
            <v>M2</v>
          </cell>
          <cell r="D9467">
            <v>646.37</v>
          </cell>
        </row>
        <row r="9468">
          <cell r="A9468">
            <v>94560</v>
          </cell>
          <cell r="B9468" t="str">
            <v>JANELA DE AÇO DE CORRER, 2 FOLHAS, FIXAÇÃO COM ARGAMASSA, COM VIDROS, PADRONIZADA. AF_07/2016</v>
          </cell>
          <cell r="C9468" t="str">
            <v>M2</v>
          </cell>
          <cell r="D9468">
            <v>608.66</v>
          </cell>
        </row>
        <row r="9469">
          <cell r="A9469">
            <v>94562</v>
          </cell>
          <cell r="B9469" t="str">
            <v>JANELA DE AÇO DE CORRER, 4 FOLHAS, FIXAÇÃO COM ARGAMASSA, SEM VIDROS, PADRONIZADA. AF_07/2016</v>
          </cell>
          <cell r="C9469" t="str">
            <v>M2</v>
          </cell>
          <cell r="D9469">
            <v>636.88</v>
          </cell>
        </row>
        <row r="9470">
          <cell r="A9470">
            <v>94563</v>
          </cell>
          <cell r="B9470" t="str">
            <v>JANELA DE AÇO DE CORRER, 6 FOLHAS, FIXAÇÃO COM ARGAMASSA, COM VIDROS, PADRONIZADA. AF_07/2016</v>
          </cell>
          <cell r="C9470" t="str">
            <v>M2</v>
          </cell>
          <cell r="D9470">
            <v>802.7</v>
          </cell>
        </row>
        <row r="9471">
          <cell r="A9471">
            <v>94564</v>
          </cell>
          <cell r="B9471" t="str">
            <v>JANELA DE AÇO BASCULANTE, FIXAÇÃO COM PARAFUSO SOBRE CONTRAMARCO (EXCL USIVE CONTRAMARCO), SEM VIDROS, PADRONIZADA. AF_07/2016</v>
          </cell>
          <cell r="C9471" t="str">
            <v>M2</v>
          </cell>
          <cell r="D9471">
            <v>601.33000000000004</v>
          </cell>
        </row>
        <row r="9472">
          <cell r="A9472">
            <v>94565</v>
          </cell>
          <cell r="B9472" t="str">
            <v>JANELA DE AÇO DE CORRER, 2 FOLHAS, FIXAÇÃO COM PARAFUSO SOBRE CONTRAMA RCO (EXCLUSIVE CONTRAMARCO), COM VIDROS, PADRONIZADA. AF_07/2016</v>
          </cell>
          <cell r="C9472" t="str">
            <v>M2</v>
          </cell>
          <cell r="D9472">
            <v>593.66999999999996</v>
          </cell>
        </row>
        <row r="9473">
          <cell r="A9473">
            <v>94567</v>
          </cell>
          <cell r="B9473" t="str">
            <v>JANELA DE AÇO DE CORRER, 4 FOLHAS, FIXAÇÃO COM PARAFUSO SOBRE CONTRAMA RCO (EXCLUSIVE CONTRAMARCO), SEM VIDROS, PADRONIZADA. AF_07/2016</v>
          </cell>
          <cell r="C9473" t="str">
            <v>M2</v>
          </cell>
          <cell r="D9473">
            <v>617.26</v>
          </cell>
        </row>
        <row r="9474">
          <cell r="A9474">
            <v>94568</v>
          </cell>
          <cell r="B9474" t="str">
            <v>JANELA DE AÇO DE CORRER, 6 FOLHAS, FIXAÇÃO COM PARAFUSO SOBRE CONTRAMA RCO (EXCLUSIVE CONTRAMARCO), COM VIDROS, PADRONIZADA. AF_07/2016</v>
          </cell>
          <cell r="C9474" t="str">
            <v>M2</v>
          </cell>
          <cell r="D9474">
            <v>779.66</v>
          </cell>
        </row>
        <row r="9475">
          <cell r="A9475">
            <v>94569</v>
          </cell>
          <cell r="B9475" t="str">
            <v>JANELA DE ALUMÍNIO MAXIM-AR, FIXAÇÃO COM PARAFUSO SOBRE CONTRAMARCO (E XCLUSIVE CONTRAMARCO), COM VIDROS, PADRONIZADA. AF_07/2016</v>
          </cell>
          <cell r="C9475" t="str">
            <v>M2</v>
          </cell>
          <cell r="D9475">
            <v>874.12</v>
          </cell>
        </row>
        <row r="9476">
          <cell r="A9476">
            <v>94570</v>
          </cell>
          <cell r="B9476" t="str">
            <v>JANELA DE ALUMÍNIO DE CORRER, 2 FOLHAS, FIXAÇÃO COM PARAFUSO SOBRE CON TRAMARCO (EXCLUSIVE CONTRAMARCO), COM VIDROS PADRONIZADA. AF_07/2016</v>
          </cell>
          <cell r="C9476" t="str">
            <v>M2</v>
          </cell>
          <cell r="D9476">
            <v>832.99</v>
          </cell>
        </row>
        <row r="9477">
          <cell r="A9477">
            <v>94572</v>
          </cell>
          <cell r="B9477" t="str">
            <v>JANELA DE ALUMÍNIO DE CORRER, 3 FOLHAS, FIXAÇÃO COM PARAFUSO SOBRE CON TRAMARCO (EXCLUSIVE CONTRAMARCO), COM VIDROS, PADRONIZADA. AF_07/2016</v>
          </cell>
          <cell r="C9477" t="str">
            <v>M2</v>
          </cell>
          <cell r="D9477">
            <v>1243.78</v>
          </cell>
        </row>
        <row r="9478">
          <cell r="A9478">
            <v>94573</v>
          </cell>
          <cell r="B9478" t="str">
            <v>JANELA DE ALUMÍNIO DE CORRER, 4 FOLHAS, FIXAÇÃO COM PARAFUSO SOBRE CON TRAMARCO (EXCLUSIVE CONTRAMARCO), COM VIDROS, PADRONIZADA. AF_07/2016</v>
          </cell>
          <cell r="C9478" t="str">
            <v>M2</v>
          </cell>
          <cell r="D9478">
            <v>799.52</v>
          </cell>
        </row>
        <row r="9479">
          <cell r="A9479">
            <v>94574</v>
          </cell>
          <cell r="B9479" t="str">
            <v>JANELA DE ALUMÍNIO DE CORRER, 6 FOLHAS, FIXAÇÃO COM PARAFUSO SOBRE CON TRAMARCO (EXCLUSIVE CONTRAMARCO), COM VIDROS, PADRONIZADA. AF_07/2016</v>
          </cell>
          <cell r="C9479" t="str">
            <v>M2</v>
          </cell>
          <cell r="D9479">
            <v>1225.47</v>
          </cell>
        </row>
        <row r="9480">
          <cell r="A9480">
            <v>94575</v>
          </cell>
          <cell r="B9480" t="str">
            <v>JANELA DE ALUMÍNIO MAXIM-AR, FIXAÇÃO COM PARAFUSO, VEDAÇÃO COM ESPUMA EXPANSIVA PU, COM VIDROS, PADRONIZADA. AF_07/2016</v>
          </cell>
          <cell r="C9480" t="str">
            <v>M2</v>
          </cell>
          <cell r="D9480">
            <v>911.34</v>
          </cell>
        </row>
        <row r="9481">
          <cell r="A9481">
            <v>94576</v>
          </cell>
          <cell r="B9481" t="str">
            <v>JANELA DE ALUMÍNIO DE CORRER, 2 FOLHAS, FIXAÇÃO COM PARAFUSO, VEDAÇÃO COM ESPUMA EXPANSIVA PU, COM VIDROS, PADRONIZADA. AF_07/2016</v>
          </cell>
          <cell r="C9481" t="str">
            <v>M2</v>
          </cell>
          <cell r="D9481">
            <v>843.66</v>
          </cell>
        </row>
        <row r="9482">
          <cell r="A9482">
            <v>94578</v>
          </cell>
          <cell r="B9482" t="str">
            <v>JANELA DE ALUMÍNIO DE CORRER, 3 FOLHAS, FIXAÇÃO COM PARAFUSO, VEDAÇÃO COM ESPUMA EXPANSIVA PU, COM VIDROS, PADRONIZADA. AF_07/2016</v>
          </cell>
          <cell r="C9482" t="str">
            <v>M2</v>
          </cell>
          <cell r="D9482">
            <v>1254.6199999999999</v>
          </cell>
        </row>
        <row r="9483">
          <cell r="A9483">
            <v>94579</v>
          </cell>
          <cell r="B9483" t="str">
            <v>JANELA DE ALUMÍNIO DE CORRER, 4 FOLHAS, FIXAÇÃO COM PARAFUSO, VEDAÇÃO COM ESPUMA EXPANSIVA PU, COM VIDROS, PADRONIZADA. AF_07/2016</v>
          </cell>
          <cell r="C9483" t="str">
            <v>M2</v>
          </cell>
          <cell r="D9483">
            <v>810.89</v>
          </cell>
        </row>
        <row r="9484">
          <cell r="A9484">
            <v>94580</v>
          </cell>
          <cell r="B9484" t="str">
            <v>JANELA DE ALUMÍNIO DE CORRER, 6 FOLHAS, FIXAÇÃO COM PARAFUSO, VEDAÇÃO COM ESPUMA EXPANSIVA PU, COM VIDROS, PADRONIZADA. AF_07/2016</v>
          </cell>
          <cell r="C9484" t="str">
            <v>M2</v>
          </cell>
          <cell r="D9484">
            <v>1236.49</v>
          </cell>
        </row>
        <row r="9485">
          <cell r="A9485">
            <v>94581</v>
          </cell>
          <cell r="B9485" t="str">
            <v>JANELA DE ALUMÍNIO MAXIM-AR, FIXAÇÃO COM ARGAMASSA, COM VIDROS, PADRON IZADA. AF_07/2016</v>
          </cell>
          <cell r="C9485" t="str">
            <v>M2</v>
          </cell>
          <cell r="D9485">
            <v>907.71</v>
          </cell>
        </row>
        <row r="9486">
          <cell r="A9486">
            <v>94582</v>
          </cell>
          <cell r="B9486" t="str">
            <v>JANELA DE ALUMÍNIO DE CORRER, 2 FOLHAS, FIXAÇÃO COM ARGAMASSA, COM VID ROS, PADRONIZADA. AF_07/2016</v>
          </cell>
          <cell r="C9486" t="str">
            <v>M2</v>
          </cell>
          <cell r="D9486">
            <v>842.7</v>
          </cell>
        </row>
        <row r="9487">
          <cell r="A9487">
            <v>94584</v>
          </cell>
          <cell r="B9487" t="str">
            <v>JANELA DE ALUMÍNIO DE CORRER, 3 FOLHAS, FIXAÇÃO COM ARGAMASSA, COM VID ROS, PADRONIZADA. AF_07/2016</v>
          </cell>
          <cell r="C9487" t="str">
            <v>M2</v>
          </cell>
          <cell r="D9487">
            <v>1259.01</v>
          </cell>
        </row>
        <row r="9488">
          <cell r="A9488">
            <v>94585</v>
          </cell>
          <cell r="B9488" t="str">
            <v>JANELA DE ALUMÍNIO DE CORRER, 4 FOLHAS, FIXAÇÃO COM ARGAMASSA, COM VID ROS, PADRONIZADA. AF_07/2016</v>
          </cell>
          <cell r="C9488" t="str">
            <v>M2</v>
          </cell>
          <cell r="D9488">
            <v>809.38</v>
          </cell>
        </row>
        <row r="9489">
          <cell r="A9489">
            <v>94586</v>
          </cell>
          <cell r="B9489" t="str">
            <v>JANELA DE ALUMÍNIO 6 FOLHAS, FIXAÇÃO COM ARGAMASSA, COM VIDROS, PADRON IZADA. AF_07/2016</v>
          </cell>
          <cell r="C9489" t="str">
            <v>M2</v>
          </cell>
          <cell r="D9489">
            <v>1241.8599999999999</v>
          </cell>
        </row>
        <row r="9490">
          <cell r="A9490">
            <v>94602</v>
          </cell>
          <cell r="B9490" t="str">
            <v>TUBO EM COBRE RÍGIDO, DN 54 MM CLASSE E, SEM ISOLAMENTO, INSTALADO EM RESERVAÇÃO DE ÁGUA DE EDIFICAÇÃO QUE POSSUA RESERVATÓRIO DE FIBRA/FIBR OCIMENTO  FORNECIMENTO E INSTALAÇÃO. AF_06/2016</v>
          </cell>
          <cell r="C9490" t="str">
            <v>M</v>
          </cell>
          <cell r="D9490">
            <v>98.46</v>
          </cell>
        </row>
        <row r="9491">
          <cell r="A9491">
            <v>94603</v>
          </cell>
          <cell r="B9491" t="str">
            <v>TUBO EM COBRE RÍGIDO, DN 66 MM CLASSE E, SEM ISOLAMENTO, INSTALADO EM RESERVAÇÃO DE ÁGUA DE EDIFICAÇÃO QUE POSSUA RESERVATÓRIO DE FIBRA/FIBR OCIMENTO  FORNECIMENTO E INSTALAÇÃO. AF_06/2016</v>
          </cell>
          <cell r="C9491" t="str">
            <v>M</v>
          </cell>
          <cell r="D9491">
            <v>129.85</v>
          </cell>
        </row>
        <row r="9492">
          <cell r="A9492">
            <v>94604</v>
          </cell>
          <cell r="B9492" t="str">
            <v>TUBO EM COBRE RÍGIDO, DN 79 MM CLASSE E, SEM ISOLAMENTO, INSTALADO EM RESERVAÇÃO DE ÁGUA DE EDIFICAÇÃO QUE POSSUA RESERVATÓRIO DE FIBRA/FIBR OCIMENTO  FORNECIMENTO E INSTALAÇÃO. AF_06/2016</v>
          </cell>
          <cell r="C9492" t="str">
            <v>M</v>
          </cell>
          <cell r="D9492">
            <v>175.43</v>
          </cell>
        </row>
        <row r="9493">
          <cell r="A9493">
            <v>94605</v>
          </cell>
          <cell r="B9493" t="str">
            <v>TUBO EM COBRE RÍGIDO, DN 104 MM CLASSE E, SEM ISOLAMENTO, INSTALADO EM RESERVAÇÃO DE ÁGUA DE EDIFICAÇÃO QUE POSSUA RESERVATÓRIO DE FIBRA/FIB ROCIMENTO  FORNECIMENTO E INSTALAÇÃO. AF_06/2016</v>
          </cell>
          <cell r="C9493" t="str">
            <v>M</v>
          </cell>
          <cell r="D9493">
            <v>247.48</v>
          </cell>
        </row>
        <row r="9494">
          <cell r="A9494">
            <v>94606</v>
          </cell>
          <cell r="B9494" t="str">
            <v>LUVA DE COBRE, SEM ANEL DE SOLDA, DN 54 MM, INSTALADO EM RESERVAÇÃO DE ÁGUA DE EDIFICAÇÃO QUE POSSUA RESERVATÓRIO DE FIBRA/FIBROCIMENTO  FO RNECIMENTO E INSTALAÇÃO. AF_06/2016_P</v>
          </cell>
          <cell r="C9494" t="str">
            <v>UN</v>
          </cell>
          <cell r="D9494">
            <v>37.47</v>
          </cell>
        </row>
        <row r="9495">
          <cell r="A9495">
            <v>94608</v>
          </cell>
          <cell r="B9495" t="str">
            <v>LUVA DE COBRE, SEM ANEL DE SOLDA, DN 66 MM, INSTALADO EM RESERVAÇÃO DE ÁGUA DE EDIFICAÇÃO QUE POSSUA RESERVATÓRIO DE FIBRA/FIBROCIMENTO  FO RNECIMENTO E INSTALAÇÃO. AF_06/2016_P</v>
          </cell>
          <cell r="C9495" t="str">
            <v>UN</v>
          </cell>
          <cell r="D9495">
            <v>86.2</v>
          </cell>
        </row>
        <row r="9496">
          <cell r="A9496">
            <v>94610</v>
          </cell>
          <cell r="B9496" t="str">
            <v>LUVA DE COBRE, SEM ANEL DE SOLDA, DN 79 MM, INSTALADO EM RESERVAÇÃO DE ÁGUA DE EDIFICAÇÃO QUE POSSUA RESERVATÓRIO DE FIBRA/FIBROCIMENTO  FO RNECIMENTO E INSTALAÇÃO. AF_06/2016_P</v>
          </cell>
          <cell r="C9496" t="str">
            <v>UN</v>
          </cell>
          <cell r="D9496">
            <v>125.55</v>
          </cell>
        </row>
        <row r="9497">
          <cell r="A9497">
            <v>94612</v>
          </cell>
          <cell r="B9497" t="str">
            <v>LUVA DE COBRE, SEM ANEL DE SOLDA, DN 104 MM, INSTALADO EM RESERVAÇÃO D E ÁGUA DE EDIFICAÇÃO QUE POSSUA RESERVATÓRIO DE FIBRA/FIBROCIMENTO  F ORNECIMENTO E INSTALAÇÃO. AF_06/2016_P</v>
          </cell>
          <cell r="C9497" t="str">
            <v>UN</v>
          </cell>
          <cell r="D9497">
            <v>174.75</v>
          </cell>
        </row>
        <row r="9498">
          <cell r="A9498">
            <v>94614</v>
          </cell>
          <cell r="B9498" t="str">
            <v>COTOVELO EM COBRE, 90 GRAUS, SEM ANEL DE SOLDA, DN 54 MM, INSTALADO EM RESERVAÇÃO DE ÁGUA DE EDIFICAÇÃO QUE POSSUA RESERVATÓRIO DE FIBRA/FIB ROCIMENTO  FORNECIMENTO E INSTALAÇÃO. AF_06/2016_P</v>
          </cell>
          <cell r="C9498" t="str">
            <v>UN</v>
          </cell>
          <cell r="D9498">
            <v>63.7</v>
          </cell>
        </row>
        <row r="9499">
          <cell r="A9499">
            <v>94615</v>
          </cell>
          <cell r="B9499" t="str">
            <v>CURVA EM COBRE, 45 GRAUS, SEM ANEL DE SOLDA, BOLSA X BOLSA, DN 54 MM, INSTALADO EM RESERVAÇÃO DE ÁGUA DE EDIFICAÇÃO QUE POSSUA RESERVATÓRIO DE FIBRA/FIBROCIMENTO  FORNECIMENTO E INSTALAÇÃO. AF_06/2016_P</v>
          </cell>
          <cell r="C9499" t="str">
            <v>UN</v>
          </cell>
          <cell r="D9499">
            <v>71.349999999999994</v>
          </cell>
        </row>
        <row r="9500">
          <cell r="A9500">
            <v>94616</v>
          </cell>
          <cell r="B9500" t="str">
            <v>COTOVELO EM COBRE, 90 GRAUS, SEM ANEL DE SOLDA, DN 66 MM, INSTALADO EM RESERVAÇÃO DE ÁGUA DE EDIFICAÇÃO QUE POSSUA RESERVATÓRIO DE FIBRA/FIB ROCIMENTO  FORNECIMENTO E INSTALAÇÃO. AF_06/2016[_P</v>
          </cell>
          <cell r="C9500" t="str">
            <v>UN</v>
          </cell>
          <cell r="D9500">
            <v>164.24</v>
          </cell>
        </row>
        <row r="9501">
          <cell r="A9501">
            <v>94617</v>
          </cell>
          <cell r="B9501" t="str">
            <v>CURVA EM COBRE, 45 GRAUS, SEM ANEL DE SOLDA, BOLSA X BOLSA, DN 66 MM, INSTALADO EM RESERVAÇÃO DE ÁGUA DE EDIFICAÇÃO QUE POSSUA RESERVATÓRIO DE FIBRA/FIBROCIMENTO  FORNECIMENTO E INSTALAÇÃO. AF_06/2016_P</v>
          </cell>
          <cell r="C9501" t="str">
            <v>UN</v>
          </cell>
          <cell r="D9501">
            <v>137.65</v>
          </cell>
        </row>
        <row r="9502">
          <cell r="A9502">
            <v>94618</v>
          </cell>
          <cell r="B9502" t="str">
            <v>COTOVELO EM COBRE, 90 GRAUS, SEM ANEL DE SOLDA, DN 79 MM, INSTALADO EM RESERVAÇÃO DE ÁGUA DE EDIFICAÇÃO QUE POSSUA RESERVATÓRIO DE FIBRA/FIB ROCIMENTO  FORNECIMENTO E INSTALAÇÃO. AF_06/2016_P</v>
          </cell>
          <cell r="C9502" t="str">
            <v>UN</v>
          </cell>
          <cell r="D9502">
            <v>161.16</v>
          </cell>
        </row>
        <row r="9503">
          <cell r="A9503">
            <v>94620</v>
          </cell>
          <cell r="B9503" t="str">
            <v>COTOVELO EM COBRE, 90 GRAUS, SEM ANEL DE SOLDA, DN 104 MM, INSTALADO E M RESERVAÇÃO DE ÁGUA DE EDIFICAÇÃO QUE POSSUA RESERVATÓRIO DE FIBRA/FI BROCIMENTO  FORNECIMENTO E INSTALAÇÃO. AF_06/2016_P</v>
          </cell>
          <cell r="C9503" t="str">
            <v>UN</v>
          </cell>
          <cell r="D9503">
            <v>360.12</v>
          </cell>
        </row>
        <row r="9504">
          <cell r="A9504">
            <v>94622</v>
          </cell>
          <cell r="B9504" t="str">
            <v>TE EM COBRE, SEM ANEL DE SOLDA, DN 54 MM,  INSTALADO EM RESERVAÇÃO DE ÁGUA DE EDIFICAÇÃO QUE POSSUA RESERVATÓRIO DE FIBRA/FIBROCIMENTO  FOR NECIMENTO E INSTALAÇÃO. AF_06/2016_P</v>
          </cell>
          <cell r="C9504" t="str">
            <v>UN</v>
          </cell>
          <cell r="D9504">
            <v>91.87</v>
          </cell>
        </row>
        <row r="9505">
          <cell r="A9505">
            <v>94623</v>
          </cell>
          <cell r="B9505" t="str">
            <v>TE EM COBRE, SEM ANEL DE SOLDA, DN 66 MM,  INSTALADO EM RESERVAÇÃO DE ÁGUA DE EDIFICAÇÃO QUE POSSUA RESERVATÓRIO DE FIBRA/FIBROCIMENTO  FOR NECIMENTO E INSTALAÇÃO. AF_06/2016_P</v>
          </cell>
          <cell r="C9505" t="str">
            <v>UN</v>
          </cell>
          <cell r="D9505">
            <v>203.7</v>
          </cell>
        </row>
        <row r="9506">
          <cell r="A9506">
            <v>94624</v>
          </cell>
          <cell r="B9506" t="str">
            <v>TE EM COBRE, SEM ANEL DE SOLDA, DN 79 MM,  INSTALADO EM RESERVAÇÃO DE ÁGUA DE EDIFICAÇÃO QUE POSSUA RESERVATÓRIO DE FIBRA/FIBROCIMENTO  FOR NECIMENTO E INSTALAÇÃO. AF_06/2016_P</v>
          </cell>
          <cell r="C9506" t="str">
            <v>UN</v>
          </cell>
          <cell r="D9506">
            <v>304.75</v>
          </cell>
        </row>
        <row r="9507">
          <cell r="A9507">
            <v>94625</v>
          </cell>
          <cell r="B9507" t="str">
            <v>TE EM COBRE, SEM ANEL DE SOLDA, DN 104 MM,  INSTALADO EM RESERVAÇÃO DE ÁGUA DE EDIFICAÇÃO QUE POSSUA RESERVATÓRIO DE FIBRA/FIBROCIMENTO  FO RNECIMENTO E INSTALAÇÃO. AF_06/2016_P</v>
          </cell>
          <cell r="C9507" t="str">
            <v>UN</v>
          </cell>
          <cell r="D9507">
            <v>624.76</v>
          </cell>
        </row>
        <row r="9508">
          <cell r="A9508">
            <v>94648</v>
          </cell>
          <cell r="B9508" t="str">
            <v>TUBO, PVC, SOLDÁVEL, DN  25 MM, INSTALADO EM RESERVAÇÃO DE ÁGUA DE EDI FICAÇÃO QUE POSSUA RESERVATÓRIO DE FIBRA/FIBROCIMENTO   FORNECIMENTO E INSTALAÇÃO. AF_06/2016</v>
          </cell>
          <cell r="C9508" t="str">
            <v>M</v>
          </cell>
          <cell r="D9508">
            <v>7.23</v>
          </cell>
        </row>
        <row r="9509">
          <cell r="A9509">
            <v>94649</v>
          </cell>
          <cell r="B9509" t="str">
            <v>TUBO, PVC, SOLDÁVEL, DN 32 MM, INSTALADO EM RESERVAÇÃO DE ÁGUA DE EDIF ICAÇÃO QUE POSSUA RESERVATÓRIO DE FIBRA/FIBROCIMENTO   FORNECIMENTO E INSTALAÇÃO. AF_06/2016</v>
          </cell>
          <cell r="C9509" t="str">
            <v>M</v>
          </cell>
          <cell r="D9509">
            <v>10.65</v>
          </cell>
        </row>
        <row r="9510">
          <cell r="A9510">
            <v>94650</v>
          </cell>
          <cell r="B9510" t="str">
            <v>TUBO, PVC, SOLDÁVEL, DN 40 MM, INSTALADO EM RESERVAÇÃO DE ÁGUA DE EDIF ICAÇÃO QUE POSSUA RESERVATÓRIO DE FIBRA/FIBROCIMENTO   FORNECIMENTO E INSTALAÇÃO. AF_06/2016</v>
          </cell>
          <cell r="C9510" t="str">
            <v>M</v>
          </cell>
          <cell r="D9510">
            <v>15.24</v>
          </cell>
        </row>
        <row r="9511">
          <cell r="A9511">
            <v>94651</v>
          </cell>
          <cell r="B9511" t="str">
            <v>TUBO, PVC, SOLDÁVEL, DN 50 MM, INSTALADO EM RESERVAÇÃO DE ÁGUA DE EDIF ICAÇÃO QUE POSSUA RESERVATÓRIO DE FIBRA/FIBROCIMENTO   FORNECIMENTO E INSTALAÇÃO. AF_06/2016</v>
          </cell>
          <cell r="C9511" t="str">
            <v>M</v>
          </cell>
          <cell r="D9511">
            <v>17.45</v>
          </cell>
        </row>
        <row r="9512">
          <cell r="A9512">
            <v>94652</v>
          </cell>
          <cell r="B9512" t="str">
            <v>TUBO, PVC, SOLDÁVEL, DN 60 MM, INSTALADO EM RESERVAÇÃO DE ÁGUA DE EDIF ICAÇÃO QUE POSSUA RESERVATÓRIO DE FIBRA/FIBROCIMENTO   FORNECIMENTO E INSTALAÇÃO. AF_06/2016</v>
          </cell>
          <cell r="C9512" t="str">
            <v>M</v>
          </cell>
          <cell r="D9512">
            <v>26.97</v>
          </cell>
        </row>
        <row r="9513">
          <cell r="A9513">
            <v>94653</v>
          </cell>
          <cell r="B9513" t="str">
            <v>TUBO, PVC, SOLDÁVEL, DN 75 MM, INSTALADO EM RESERVAÇÃO DE ÁGUA DE EDIF ICAÇÃO QUE POSSUA RESERVATÓRIO DE FIBRA/FIBROCIMENTO   FORNECIMENTO E INSTALAÇÃO. AF_06/2016</v>
          </cell>
          <cell r="C9513" t="str">
            <v>M</v>
          </cell>
          <cell r="D9513">
            <v>33.89</v>
          </cell>
        </row>
        <row r="9514">
          <cell r="A9514">
            <v>94654</v>
          </cell>
          <cell r="B9514" t="str">
            <v>TUBO, PVC, SOLDÁVEL, DN 85 MM, INSTALADO EM RESERVAÇÃO DE ÁGUA DE EDIF ICAÇÃO QUE POSSUA RESERVATÓRIO DE FIBRA/FIBROCIMENTO   FORNECIMENTO E INSTALAÇÃO. AF_06/2016</v>
          </cell>
          <cell r="C9514" t="str">
            <v>M</v>
          </cell>
          <cell r="D9514">
            <v>46.03</v>
          </cell>
        </row>
        <row r="9515">
          <cell r="A9515">
            <v>94655</v>
          </cell>
          <cell r="B9515" t="str">
            <v>TUBO, PVC, SOLDÁVEL, DN 110 MM, INSTALADO EM RESERVAÇÃO DE ÁGUA DE EDI FICAÇÃO QUE POSSUA RESERVATÓRIO DE FIBRA/FIBROCIMENTO   FORNECIMENTO E INSTALAÇÃO. AF_06/2016</v>
          </cell>
          <cell r="C9515" t="str">
            <v>M</v>
          </cell>
          <cell r="D9515">
            <v>65.849999999999994</v>
          </cell>
        </row>
        <row r="9516">
          <cell r="A9516">
            <v>94656</v>
          </cell>
          <cell r="B9516" t="str">
            <v>ADAPTADOR CURTO COM BOLSA E ROSCA PARA REGISTRO, PVC, SOLDÁVEL, DN  25 MM X 3/4 , INSTALADO EM RESERVAÇÃO DE ÁGUA DE EDIFICAÇÃO QUE POSSUA R ESERVATÓRIO DE FIBRA/FIBROCIMENTO   FORNECIMENTO E INSTALAÇÃO. AF_06/2 016</v>
          </cell>
          <cell r="C9516" t="str">
            <v>UN</v>
          </cell>
          <cell r="D9516">
            <v>4.3600000000000003</v>
          </cell>
        </row>
        <row r="9517">
          <cell r="A9517">
            <v>94657</v>
          </cell>
          <cell r="B9517" t="str">
            <v>LUVA PVC, SOLDÁVEL, DN  25 MM, INSTALADA EM RESERVAÇÃO DE ÁGUA DE EDIF ICAÇÃO QUE POSSUA RESERVATÓRIO DE FIBRA/FIBROCIMENTO   FORNECIMENTO E INSTALAÇÃO. AF_06/2016</v>
          </cell>
          <cell r="C9517" t="str">
            <v>UN</v>
          </cell>
          <cell r="D9517">
            <v>4.13</v>
          </cell>
        </row>
        <row r="9518">
          <cell r="A9518">
            <v>94658</v>
          </cell>
          <cell r="B9518" t="str">
            <v>ADAPTADOR CURTO COM BOLSA E ROSCA PARA REGISTRO, PVC, SOLDÁVEL, DN 32 MM X 1 , INSTALADO EM RESERVAÇÃO DE ÁGUA DE EDIFICAÇÃO QUE POSSUA RESE RVATÓRIO DE FIBRA/FIBROCIMENTO   FORNECIMENTO E INSTALAÇÃO. AF_06/2016</v>
          </cell>
          <cell r="C9518" t="str">
            <v>UN</v>
          </cell>
          <cell r="D9518">
            <v>5.19</v>
          </cell>
        </row>
        <row r="9519">
          <cell r="A9519">
            <v>94659</v>
          </cell>
          <cell r="B9519" t="str">
            <v>LUVA PVC, SOLDÁVEL, DN 32 MM, INSTALADA EM RESERVAÇÃO DE ÁGUA DE EDIFI CAÇÃO QUE POSSUA RESERVATÓRIO DE FIBRA/FIBROCIMENTO   FORNECIMENTO E I NSTALAÇÃO. AF_06/2016</v>
          </cell>
          <cell r="C9519" t="str">
            <v>UN</v>
          </cell>
          <cell r="D9519">
            <v>4.83</v>
          </cell>
        </row>
        <row r="9520">
          <cell r="A9520">
            <v>94660</v>
          </cell>
          <cell r="B9520" t="str">
            <v>ADAPTADOR CURTO COM BOLSA E ROSCA PARA REGISTRO, PVC, SOLDÁVEL, DN 40 MM X 1 1/4 , INSTALADO EM RESERVAÇÃO DE ÁGUA DE EDIFICAÇÃO QUE POSSUA RESERVATÓRIO DE FIBRA/FIBROCIMENTO   FORNECIMENTO E INSTALAÇÃO. AF_06/ 2016</v>
          </cell>
          <cell r="C9520" t="str">
            <v>UN</v>
          </cell>
          <cell r="D9520">
            <v>8.3800000000000008</v>
          </cell>
        </row>
        <row r="9521">
          <cell r="A9521">
            <v>94661</v>
          </cell>
          <cell r="B9521" t="str">
            <v>LUVA, PVC, SOLDÁVEL, DN 40 MM, INSTALADO EM RESERVAÇÃO DE ÁGUA DE EDIF ICAÇÃO QUE POSSUA RESERVATÓRIO DE FIBRA/FIBROCIMENTO   FORNECIMENTO E INSTALAÇÃO. AF_06/2016</v>
          </cell>
          <cell r="C9521" t="str">
            <v>UN</v>
          </cell>
          <cell r="D9521">
            <v>8.27</v>
          </cell>
        </row>
        <row r="9522">
          <cell r="A9522">
            <v>94662</v>
          </cell>
          <cell r="B9522" t="str">
            <v>ADAPTADOR CURTO COM BOLSA E ROSCA PARA REGISTRO, PVC, SOLDÁVEL, DN 50 MM X 1 1/2 , INSTALADO EM RESERVAÇÃO DE ÁGUA DE EDIFICAÇÃO QUE POSSUA RESERVATÓRIO DE FIBRA/FIBROCIMENTO   FORNECIMENTO E INSTALAÇÃO. AF_06/ 2016</v>
          </cell>
          <cell r="C9522" t="str">
            <v>UN</v>
          </cell>
          <cell r="D9522">
            <v>9.08</v>
          </cell>
        </row>
        <row r="9523">
          <cell r="A9523">
            <v>94663</v>
          </cell>
          <cell r="B9523" t="str">
            <v>LUVA, PVC, SOLDÁVEL, DN 50 MM, INSTALADO EM RESERVAÇÃO DE ÁGUA DE EDIF ICAÇÃO QUE POSSUA RESERVATÓRIO DE FIBRA/FIBROCIMENTO   FORNECIMENTO E INSTALAÇÃO. AF_06/2016</v>
          </cell>
          <cell r="C9523" t="str">
            <v>UN</v>
          </cell>
          <cell r="D9523">
            <v>8.7799999999999994</v>
          </cell>
        </row>
        <row r="9524">
          <cell r="A9524">
            <v>94664</v>
          </cell>
          <cell r="B9524" t="str">
            <v>ADAPTADOR CURTO COM BOLSA E ROSCA PARA REGISTRO, PVC, SOLDÁVEL, DN 60 MM X 2 , INSTALADO EM RESERVAÇÃO DE ÁGUA DE EDIFICAÇÃO QUE POSSUA RESE RVATÓRIO DE FIBRA/FIBROCIMENTO   FORNECIMENTO E INSTALAÇÃO. AF_06/2016</v>
          </cell>
          <cell r="C9524" t="str">
            <v>UN</v>
          </cell>
          <cell r="D9524">
            <v>19.149999999999999</v>
          </cell>
        </row>
        <row r="9525">
          <cell r="A9525">
            <v>94665</v>
          </cell>
          <cell r="B9525" t="str">
            <v>LUVA, PVC, SOLDÁVEL, DN 60 MM, INSTALADO EM RESERVAÇÃO DE ÁGUA DE EDIF ICAÇÃO QUE POSSUA RESERVATÓRIO DE FIBRA/FIBROCIMENTO   FORNECIMENTO E INSTALAÇÃO. AF_06/2016</v>
          </cell>
          <cell r="C9525" t="str">
            <v>UN</v>
          </cell>
          <cell r="D9525">
            <v>19.05</v>
          </cell>
        </row>
        <row r="9526">
          <cell r="A9526">
            <v>94666</v>
          </cell>
          <cell r="B9526" t="str">
            <v>ADAPTADOR CURTO COM BOLSA E ROSCA PARA REGISTRO, PVC, SOLDÁVEL, DN 75 MM X 2 1/2 , INSTALADO EM RESERVAÇÃO DE ÁGUA DE EDIFICAÇÃO QUE POSSUA RESERVATÓRIO DE FIBRA/FIBROCIMENTO   FORNECIMENTO E INSTALAÇÃO. AF_06/ 2016</v>
          </cell>
          <cell r="C9526" t="str">
            <v>UN</v>
          </cell>
          <cell r="D9526">
            <v>26.04</v>
          </cell>
        </row>
        <row r="9527">
          <cell r="A9527">
            <v>94667</v>
          </cell>
          <cell r="B9527" t="str">
            <v>LUVA, PVC, SOLDÁVEL, DN 75 MM, INSTALADO EM RESERVAÇÃO DE ÁGUA DE EDIF ICAÇÃO QUE POSSUA RESERVATÓRIO DE FIBRA/FIBROCIMENTO   FORNECIMENTO E INSTALAÇÃO. AF_06/2016</v>
          </cell>
          <cell r="C9527" t="str">
            <v>UN</v>
          </cell>
          <cell r="D9527">
            <v>23.71</v>
          </cell>
        </row>
        <row r="9528">
          <cell r="A9528">
            <v>94668</v>
          </cell>
          <cell r="B9528" t="str">
            <v>ADAPTADOR CURTO COM BOLSA E ROSCA PARA REGISTRO, PVC, SOLDÁVEL, DN 85 MM X 3 , INSTALADO EM RESERVAÇÃO DE ÁGUA DE EDIFICAÇÃO QUE POSSUA RESE RVATÓRIO DE FIBRA/FIBROCIMENTO   FORNECIMENTO E INSTALAÇÃO. AF_06/2016</v>
          </cell>
          <cell r="C9528" t="str">
            <v>UN</v>
          </cell>
          <cell r="D9528">
            <v>41.99</v>
          </cell>
        </row>
        <row r="9529">
          <cell r="A9529">
            <v>94669</v>
          </cell>
          <cell r="B9529" t="str">
            <v>LUVA, PVC, SOLDÁVEL, DN 85 MM, INSTALADO EM RESERVAÇÃO DE ÁGUA DE EDIF ICAÇÃO QUE POSSUA RESERVATÓRIO DE FIBRA/FIBROCIMENTO   FORNECIMENTO E INSTALAÇÃO. AF_06/2016</v>
          </cell>
          <cell r="C9529" t="str">
            <v>UN</v>
          </cell>
          <cell r="D9529">
            <v>49.39</v>
          </cell>
        </row>
        <row r="9530">
          <cell r="A9530">
            <v>94670</v>
          </cell>
          <cell r="B9530" t="str">
            <v>ADAPTADOR CURTO COM BOLSA E ROSCA PARA REGISTRO, PVC, SOLDÁVEL, DN 110 MM X 4 , INSTALADO EM RESERVAÇÃO DE ÁGUA DE EDIFICAÇÃO QUE POSSUA RES ERVATÓRIO DE FIBRA/FIBROCIMENTO   FORNECIMENTO E INSTALAÇÃO. AF_06/201 6</v>
          </cell>
          <cell r="C9530" t="str">
            <v>UN</v>
          </cell>
          <cell r="D9530">
            <v>57.04</v>
          </cell>
        </row>
        <row r="9531">
          <cell r="A9531">
            <v>94671</v>
          </cell>
          <cell r="B9531" t="str">
            <v>LUVA, PVC, SOLDÁVEL, DN 110 MM, INSTALADO EM RESERVAÇÃO DE ÁGUA DE EDI FICAÇÃO QUE POSSUA RESERVATÓRIO DE FIBRA/FIBROCIMENTO   FORNECIMENTO E INSTALAÇÃO. AF_06/2016</v>
          </cell>
          <cell r="C9531" t="str">
            <v>UN</v>
          </cell>
          <cell r="D9531">
            <v>71.87</v>
          </cell>
        </row>
        <row r="9532">
          <cell r="A9532">
            <v>94672</v>
          </cell>
          <cell r="B9532" t="str">
            <v>JOELHO 90 GRAUS COM BUCHA DE LATÃO, PVC, SOLDÁVEL, DN  25 MM, X 3/4 I NSTALADO EM RESERVAÇÃO DE ÁGUA DE EDIFICAÇÃO QUE POSSUA RESERVATÓRIO D E FIBRA/FIBROCIMENTO   FORNECIMENTO E INSTALAÇÃO. AF_06/2016</v>
          </cell>
          <cell r="C9532" t="str">
            <v>UN</v>
          </cell>
          <cell r="D9532">
            <v>7.4</v>
          </cell>
        </row>
        <row r="9533">
          <cell r="A9533">
            <v>94673</v>
          </cell>
          <cell r="B9533" t="str">
            <v>CURVA 90 GRAUS, PVC, SOLDÁVEL, DN  25 MM, INSTALADO EM RESERVAÇÃO DE Á GUA DE EDIFICAÇÃO QUE POSSUA RESERVATÓRIO DE FIBRA/FIBROCIMENTO   FORN ECIMENTO E INSTALAÇÃO. AF_06/2016</v>
          </cell>
          <cell r="C9533" t="str">
            <v>UN</v>
          </cell>
          <cell r="D9533">
            <v>7.08</v>
          </cell>
        </row>
        <row r="9534">
          <cell r="A9534">
            <v>94674</v>
          </cell>
          <cell r="B9534" t="str">
            <v>JOELHO 90 GRAUS, PVC, SOLDÁVEL, DN 32 MM INSTALADO EM RESERVAÇÃO DE ÁG UA DE EDIFICAÇÃO QUE POSSUA RESERVATÓRIO DE FIBRA/FIBROCIMENTO   FORNE CIMENTO E INSTALAÇÃO. AF_06/2016</v>
          </cell>
          <cell r="C9534" t="str">
            <v>UN</v>
          </cell>
          <cell r="D9534">
            <v>6.54</v>
          </cell>
        </row>
        <row r="9535">
          <cell r="A9535">
            <v>94675</v>
          </cell>
          <cell r="B9535" t="str">
            <v>CURVA 90 GRAUS, PVC, SOLDÁVEL, DN 32 MM, INSTALADO EM RESERVAÇÃO DE ÁG UA DE EDIFICAÇÃO QUE POSSUA RESERVATÓRIO DE FIBRA/FIBROCIMENTO   FORNE CIMENTO E INSTALAÇÃO. AF_06/2016</v>
          </cell>
          <cell r="C9535" t="str">
            <v>UN</v>
          </cell>
          <cell r="D9535">
            <v>9.42</v>
          </cell>
        </row>
        <row r="9536">
          <cell r="A9536">
            <v>94676</v>
          </cell>
          <cell r="B9536" t="str">
            <v>JOELHO 90 GRAUS, PVC, SOLDÁVEL, DN 40 MM INSTALADO EM RESERVAÇÃO DE ÁG UA DE EDIFICAÇÃO QUE POSSUA RESERVATÓRIO DE FIBRA/FIBROCIMENTO   FORNE CIMENTO E INSTALAÇÃO. AF_06/2016</v>
          </cell>
          <cell r="C9536" t="str">
            <v>UN</v>
          </cell>
          <cell r="D9536">
            <v>11.44</v>
          </cell>
        </row>
        <row r="9537">
          <cell r="A9537">
            <v>94677</v>
          </cell>
          <cell r="B9537" t="str">
            <v>CURVA 90 GRAUS, PVC, SOLDÁVEL, DN 40 MM, INSTALADO EM RESERVAÇÃO DE ÁG UA DE EDIFICAÇÃO QUE POSSUA RESERVATÓRIO DE FIBRA/FIBROCIMENTO   FORNE CIMENTO E INSTALAÇÃO. AF_06/2016</v>
          </cell>
          <cell r="C9537" t="str">
            <v>UN</v>
          </cell>
          <cell r="D9537">
            <v>15.57</v>
          </cell>
        </row>
        <row r="9538">
          <cell r="A9538">
            <v>94678</v>
          </cell>
          <cell r="B9538" t="str">
            <v>JOELHO 90 GRAUS, PVC, SOLDÁVEL, DN 50 MM INSTALADO EM RESERVAÇÃO DE ÁG UA DE EDIFICAÇÃO QUE POSSUA RESERVATÓRIO DE FIBRA/FIBROCIMENTO   FORNE CIMENTO E INSTALAÇÃO. AF_06/2016</v>
          </cell>
          <cell r="C9538" t="str">
            <v>UN</v>
          </cell>
          <cell r="D9538">
            <v>11.91</v>
          </cell>
        </row>
        <row r="9539">
          <cell r="A9539">
            <v>94679</v>
          </cell>
          <cell r="B9539" t="str">
            <v>CURVA 90 GRAUS, PVC, SOLDÁVEL, DN 50 MM, INSTALADO EM RESERVAÇÃO DE ÁG UA DE EDIFICAÇÃO QUE POSSUA RESERVATÓRIO DE FIBRA/FIBROCIMENTO   FORNE CIMENTO E INSTALAÇÃO. AF_06/2016</v>
          </cell>
          <cell r="C9539" t="str">
            <v>UN</v>
          </cell>
          <cell r="D9539">
            <v>16.43</v>
          </cell>
        </row>
        <row r="9540">
          <cell r="A9540">
            <v>94680</v>
          </cell>
          <cell r="B9540" t="str">
            <v>JOELHO 90 GRAUS, PVC, SOLDÁVEL, DN 60 MM INSTALADO EM RESERVAÇÃO DE ÁG UA DE EDIFICAÇÃO QUE POSSUA RESERVATÓRIO DE FIBRA/FIBROCIMENTO   FORNE CIMENTO E INSTALAÇÃO. AF_06/2016</v>
          </cell>
          <cell r="C9540" t="str">
            <v>UN</v>
          </cell>
          <cell r="D9540">
            <v>34.29</v>
          </cell>
        </row>
        <row r="9541">
          <cell r="A9541">
            <v>94681</v>
          </cell>
          <cell r="B9541" t="str">
            <v>CURVA 90 GRAUS, PVC, SOLDÁVEL, DN 60 MM, INSTALADO EM RESERVAÇÃO DE ÁG UA DE EDIFICAÇÃO QUE POSSUA RESERVATÓRIO DE FIBRA/FIBROCIMENTO   FORNE CIMENTO E INSTALAÇÃO. AF_06/2016</v>
          </cell>
          <cell r="C9541" t="str">
            <v>UN</v>
          </cell>
          <cell r="D9541">
            <v>34</v>
          </cell>
        </row>
        <row r="9542">
          <cell r="A9542">
            <v>94682</v>
          </cell>
          <cell r="B9542" t="str">
            <v>JOELHO 90 GRAUS, PVC, SOLDÁVEL, DN 75 MM INSTALADO EM RESERVAÇÃO DE ÁG UA DE EDIFICAÇÃO QUE POSSUA RESERVATÓRIO DE FIBRA/FIBROCIMENTO   FORNE CIMENTO E INSTALAÇÃO. AF_06/2016</v>
          </cell>
          <cell r="C9542" t="str">
            <v>UN</v>
          </cell>
          <cell r="D9542">
            <v>81.3</v>
          </cell>
        </row>
        <row r="9543">
          <cell r="A9543">
            <v>94683</v>
          </cell>
          <cell r="B9543" t="str">
            <v>CURVA 90 GRAUS, PVC, SOLDÁVEL, DN 75 MM, INSTALADO EM RESERVAÇÃO DE ÁG UA DE EDIFICAÇÃO QUE POSSUA RESERVATÓRIO DE FIBRA/FIBROCIMENTO   FORNE CIMENTO E INSTALAÇÃO. AF_06/2016</v>
          </cell>
          <cell r="C9543" t="str">
            <v>UN</v>
          </cell>
          <cell r="D9543">
            <v>49.56</v>
          </cell>
        </row>
        <row r="9544">
          <cell r="A9544">
            <v>94684</v>
          </cell>
          <cell r="B9544" t="str">
            <v>JOELHO 90 GRAUS, PVC, SOLDÁVEL, DN 85 MM INSTALADO EM RESERVAÇÃO DE ÁG UA DE EDIFICAÇÃO QUE POSSUA RESERVATÓRIO DE FIBRA/FIBROCIMENTO   FORNE CIMENTO E INSTALAÇÃO. AF_06/2016</v>
          </cell>
          <cell r="C9544" t="str">
            <v>UN</v>
          </cell>
          <cell r="D9544">
            <v>100</v>
          </cell>
        </row>
        <row r="9545">
          <cell r="A9545">
            <v>94685</v>
          </cell>
          <cell r="B9545" t="str">
            <v>CURVA 90 GRAUS, PVC, SOLDÁVEL, DN 85 MM, INSTALADO EM RESERVAÇÃO DE ÁG UA DE EDIFICAÇÃO QUE POSSUA RESERVATÓRIO DE FIBRA/FIBROCIMENTO   FORNE CIMENTO E INSTALAÇÃO. AF_06/2016</v>
          </cell>
          <cell r="C9545" t="str">
            <v>UN</v>
          </cell>
          <cell r="D9545">
            <v>66.92</v>
          </cell>
        </row>
        <row r="9546">
          <cell r="A9546">
            <v>94686</v>
          </cell>
          <cell r="B9546" t="str">
            <v>JOELHO 90 GRAUS, PVC, SOLDÁVEL, DN 110 MM INSTALADO EM RESERVAÇÃO DE Á GUA DE EDIFICAÇÃO QUE POSSUA RESERVATÓRIO DE FIBRA/FIBROCIMENTO   FORN ECIMENTO E INSTALAÇÃO. AF_06/2016</v>
          </cell>
          <cell r="C9546" t="str">
            <v>UN</v>
          </cell>
          <cell r="D9546">
            <v>202.76</v>
          </cell>
        </row>
        <row r="9547">
          <cell r="A9547">
            <v>94687</v>
          </cell>
          <cell r="B9547" t="str">
            <v>CURVA 90 GRAUS, PVC, SOLDÁVEL, DN 110 MM, INSTALADO EM RESERVAÇÃO DE Á GUA DE EDIFICAÇÃO QUE POSSUA RESERVATÓRIO DE FIBRA/FIBROCIMENTO   FORN ECIMENTO E INSTALAÇÃO. AF_06/2016</v>
          </cell>
          <cell r="C9547" t="str">
            <v>UN</v>
          </cell>
          <cell r="D9547">
            <v>116.11</v>
          </cell>
        </row>
        <row r="9548">
          <cell r="A9548">
            <v>94688</v>
          </cell>
          <cell r="B9548" t="str">
            <v>TÊ, PVC, SOLDÁVEL, DN  25 MM INSTALADO EM RESERVAÇÃO DE ÁGUA DE EDIFIC AÇÃO QUE POSSUA RESERVATÓRIO DE FIBRA/FIBROCIMENTO   FORNECIMENTO E IN STALAÇÃO. AF_06/2016</v>
          </cell>
          <cell r="C9548" t="str">
            <v>UN</v>
          </cell>
          <cell r="D9548">
            <v>7.61</v>
          </cell>
        </row>
        <row r="9549">
          <cell r="A9549">
            <v>94689</v>
          </cell>
          <cell r="B9549" t="str">
            <v>TÊ COM BUCHA DE LATÃO NA BOLSA CENTRAL, PVC, SOLDÁVEL, DN  25 MM X 3/4 , INSTALADO EM RESERVAÇÃO DE ÁGUA DE EDIFICAÇÃO QUE POSSUA RESERVATÓR IO DE FIBRA/FIBROCIMENTO   FORNECIMENTO E INSTALAÇÃO. AF_06/2016</v>
          </cell>
          <cell r="C9549" t="str">
            <v>UN</v>
          </cell>
          <cell r="D9549">
            <v>9.69</v>
          </cell>
        </row>
        <row r="9550">
          <cell r="A9550">
            <v>94690</v>
          </cell>
          <cell r="B9550" t="str">
            <v>TÊ, PVC, SOLDÁVEL, DN 32 MM INSTALADO EM RESERVAÇÃO DE ÁGUA DE EDIFICA ÇÃO QUE POSSUA RESERVATÓRIO DE FIBRA/FIBROCIMENTO   FORNECIMENTO E INS TALAÇÃO. AF_06/2016</v>
          </cell>
          <cell r="C9550" t="str">
            <v>UN</v>
          </cell>
          <cell r="D9550">
            <v>9.2899999999999991</v>
          </cell>
        </row>
        <row r="9551">
          <cell r="A9551">
            <v>94691</v>
          </cell>
          <cell r="B9551" t="str">
            <v>TÊ DE REDUÇÃO, PVC, SOLDÁVEL, DN 32 MM X  25 MM, INSTALADO EM RESERVAÇ ÃO DE ÁGUA DE EDIFICAÇÃO QUE POSSUA RESERVATÓRIO DE FIBRA/FIBROCIMENTO FORNECIMENTO E INSTALAÇÃO. AF_06/2016</v>
          </cell>
          <cell r="C9551" t="str">
            <v>UN</v>
          </cell>
          <cell r="D9551">
            <v>11.7</v>
          </cell>
        </row>
        <row r="9552">
          <cell r="A9552">
            <v>94692</v>
          </cell>
          <cell r="B9552" t="str">
            <v>TÊ, PVC, SOLDÁVEL, DN 40 MM INSTALADO EM RESERVAÇÃO DE ÁGUA DE EDIFICA ÇÃO QUE POSSUA RESERVATÓRIO DE FIBRA/FIBROCIMENTO   FORNECIMENTO E INS TALAÇÃO. AF_06/2016</v>
          </cell>
          <cell r="C9552" t="str">
            <v>UN</v>
          </cell>
          <cell r="D9552">
            <v>17.079999999999998</v>
          </cell>
        </row>
        <row r="9553">
          <cell r="A9553">
            <v>94693</v>
          </cell>
          <cell r="B9553" t="str">
            <v>TÊ DE REDUÇÃO, PVC, SOLDÁVEL, DN 40 MM X 32 MM, INSTALADO EM RESERVAÇÃ O DE ÁGUA DE EDIFICAÇÃO QUE POSSUA RESERVATÓRIO DE FIBRA/FIBROCIMENTO FORNECIMENTO E INSTALAÇÃO. AF_06/2016</v>
          </cell>
          <cell r="C9553" t="str">
            <v>UN</v>
          </cell>
          <cell r="D9553">
            <v>16.95</v>
          </cell>
        </row>
        <row r="9554">
          <cell r="A9554">
            <v>94694</v>
          </cell>
          <cell r="B9554" t="str">
            <v>TÊ, PVC, SOLDÁVEL, DN 50 MM INSTALADO EM RESERVAÇÃO DE ÁGUA DE EDIFICA ÇÃO QUE POSSUA RESERVATÓRIO DE FIBRA/FIBROCIMENTO   FORNECIMENTO E INS TALAÇÃO. AF_06/2016</v>
          </cell>
          <cell r="C9554" t="str">
            <v>UN</v>
          </cell>
          <cell r="D9554">
            <v>18.03</v>
          </cell>
        </row>
        <row r="9555">
          <cell r="A9555">
            <v>94695</v>
          </cell>
          <cell r="B9555" t="str">
            <v>TÊ DE REDUÇÃO, PVC, SOLDÁVEL, DN 50 MM X 40 MM, INSTALADO EM RESERVAÇÃ O DE ÁGUA DE EDIFICAÇÃO QUE POSSUA RESERVATÓRIO DE FIBRA/FIBROCIMENTO FORNECIMENTO E INSTALAÇÃO. AF_06/2016</v>
          </cell>
          <cell r="C9555" t="str">
            <v>UN</v>
          </cell>
          <cell r="D9555">
            <v>22.18</v>
          </cell>
        </row>
        <row r="9556">
          <cell r="A9556">
            <v>94696</v>
          </cell>
          <cell r="B9556" t="str">
            <v>TÊ, PVC, SOLDÁVEL, DN 60 MM INSTALADO EM RESERVAÇÃO DE ÁGUA DE EDIFICA ÇÃO QUE POSSUA RESERVATÓRIO DE FIBRA/FIBROCIMENTO   FORNECIMENTO E INS TALAÇÃO. AF_06/2016</v>
          </cell>
          <cell r="C9556" t="str">
            <v>UN</v>
          </cell>
          <cell r="D9556">
            <v>40.97</v>
          </cell>
        </row>
        <row r="9557">
          <cell r="A9557">
            <v>94697</v>
          </cell>
          <cell r="B9557" t="str">
            <v>TÊ, PVC, SOLDÁVEL, DN 75 MM INSTALADO EM RESERVAÇÃO DE ÁGUA DE EDIFICA ÇÃO QUE POSSUA RESERVATÓRIO DE FIBRA/FIBROCIMENTO   FORNECIMENTO E INS TALAÇÃO. AF_06/2016</v>
          </cell>
          <cell r="C9557" t="str">
            <v>UN</v>
          </cell>
          <cell r="D9557">
            <v>62.52</v>
          </cell>
        </row>
        <row r="9558">
          <cell r="A9558">
            <v>94698</v>
          </cell>
          <cell r="B9558" t="str">
            <v>TÊ DE REDUÇÃO, PVC, SOLDÁVEL, DN 75 MM X 50 MM, INSTALADO EM RESERVAÇÃ O DE ÁGUA DE EDIFICAÇÃO QUE POSSUA RESERVATÓRIO DE FIBRA/FIBROCIMENTO FORNECIMENTO E INSTALAÇÃO. AF_06/2016</v>
          </cell>
          <cell r="C9558" t="str">
            <v>UN</v>
          </cell>
          <cell r="D9558">
            <v>54.25</v>
          </cell>
        </row>
        <row r="9559">
          <cell r="A9559">
            <v>94699</v>
          </cell>
          <cell r="B9559" t="str">
            <v>TÊ, PVC, SOLDÁVEL, DN 85 MM INSTALADO EM RESERVAÇÃO DE ÁGUA DE EDIFICA ÇÃO QUE POSSUA RESERVATÓRIO DE FIBRA/FIBROCIMENTO   FORNECIMENTO E INS TALAÇÃO. AF_06/2016</v>
          </cell>
          <cell r="C9559" t="str">
            <v>UN</v>
          </cell>
          <cell r="D9559">
            <v>101.91</v>
          </cell>
        </row>
        <row r="9560">
          <cell r="A9560">
            <v>94700</v>
          </cell>
          <cell r="B9560" t="str">
            <v>TÊ DE REDUÇÃO, PVC, SOLDÁVEL, DN 85 MM X 60 MM, INSTALADO EM RESERVAÇÃ O DE ÁGUA DE EDIFICAÇÃO QUE POSSUA RESERVATÓRIO DE FIBRA/FIBROCIMENTO FORNECIMENTO E INSTALAÇÃO. AF_06/2016</v>
          </cell>
          <cell r="C9560" t="str">
            <v>UN</v>
          </cell>
          <cell r="D9560">
            <v>89.62</v>
          </cell>
        </row>
        <row r="9561">
          <cell r="A9561">
            <v>94701</v>
          </cell>
          <cell r="B9561" t="str">
            <v>TÊ, PVC, SOLDÁVEL, DN 110 MM INSTALADO EM RESERVAÇÃO DE ÁGUA DE EDIFIC AÇÃO QUE POSSUA RESERVATÓRIO DE FIBRA/FIBROCIMENTO   FORNECIMENTO E IN STALAÇÃO. AF_06/2016</v>
          </cell>
          <cell r="C9561" t="str">
            <v>UN</v>
          </cell>
          <cell r="D9561">
            <v>163.43</v>
          </cell>
        </row>
        <row r="9562">
          <cell r="A9562">
            <v>94702</v>
          </cell>
          <cell r="B9562" t="str">
            <v>TÊ DE REDUÇÃO, PVC, SOLDÁVEL, DN 110 MM X 60 MM, INSTALADO EM RESERVAÇ ÃO DE ÁGUA DE EDIFICAÇÃO QUE POSSUA RESERVATÓRIO DE FIBRA/FIBROCIMENTO FORNECIMENTO E INSTALAÇÃO. AF_06/2016</v>
          </cell>
          <cell r="C9562" t="str">
            <v>UN</v>
          </cell>
          <cell r="D9562">
            <v>128.86000000000001</v>
          </cell>
        </row>
        <row r="9563">
          <cell r="A9563">
            <v>94703</v>
          </cell>
          <cell r="B9563" t="str">
            <v>ADAPTADOR COM FLANGE E ANEL DE VEDAÇÃO, PVC, SOLDÁVEL, DN  25 MM X 3/4 , INSTALADO EM RESERVAÇÃO DE ÁGUA DE EDIFICAÇÃO QUE POSSUA RESERVATÓR IO DE FIBRA/FIBROCIMENTO   FORNECIMENTO E INSTALAÇÃO. AF_06/2016</v>
          </cell>
          <cell r="C9563" t="str">
            <v>UN</v>
          </cell>
          <cell r="D9563">
            <v>18.899999999999999</v>
          </cell>
        </row>
        <row r="9564">
          <cell r="A9564">
            <v>94704</v>
          </cell>
          <cell r="B9564" t="str">
            <v>ADAPTADOR COM FLANGE E ANEL DE VEDAÇÃO, PVC, SOLDÁVEL, DN 32 MM X 1 , INSTALADO EM RESERVAÇÃO DE ÁGUA DE EDIFICAÇÃO QUE POSSUA RESERVATÓRIO DE FIBRA/FIBROCIMENTO   FORNECIMENTO E INSTALAÇÃO. AF_06/2016</v>
          </cell>
          <cell r="C9564" t="str">
            <v>UN</v>
          </cell>
          <cell r="D9564">
            <v>22.39</v>
          </cell>
        </row>
        <row r="9565">
          <cell r="A9565">
            <v>94705</v>
          </cell>
          <cell r="B9565" t="str">
            <v>ADAPTADOR COM FLANGE E ANEL DE VEDAÇÃO, PVC, SOLDÁVEL, DN 40 MM X 1 1/ 4 , INSTALADO EM RESERVAÇÃO DE ÁGUA DE EDIFICAÇÃO QUE POSSUA RESERVATÓ RIO DE FIBRA/FIBROCIMENTO   FORNECIMENTO E INSTALAÇÃO. AF_06/2016</v>
          </cell>
          <cell r="C9565" t="str">
            <v>UN</v>
          </cell>
          <cell r="D9565">
            <v>32.94</v>
          </cell>
        </row>
        <row r="9566">
          <cell r="A9566">
            <v>94706</v>
          </cell>
          <cell r="B9566" t="str">
            <v>ADAPTADOR COM FLANGE E ANEL DE VEDAÇÃO, PVC, SOLDÁVEL, DN 50 MM X 1 1/ 2 , INSTALADO EM RESERVAÇÃO DE ÁGUA DE EDIFICAÇÃO QUE POSSUA RESERVATÓ RIO DE FIBRA/FIBROCIMENTO   FORNECIMENTO E INSTALAÇÃO. AF_06/2016</v>
          </cell>
          <cell r="C9566" t="str">
            <v>UN</v>
          </cell>
          <cell r="D9566">
            <v>42.29</v>
          </cell>
        </row>
        <row r="9567">
          <cell r="A9567">
            <v>94707</v>
          </cell>
          <cell r="B9567" t="str">
            <v>ADAPTADOR COM FLANGE E ANEL DE VEDAÇÃO, PVC, SOLDÁVEL, DN 60 MM X 2 , INSTALADO EM RESERVAÇÃO DE ÁGUA DE EDIFICAÇÃO QUE POSSUA RESERVATÓRIO DE FIBRA/FIBROCIMENTO   FORNECIMENTO E INSTALAÇÃO. AF_06/2016</v>
          </cell>
          <cell r="C9567" t="str">
            <v>UN</v>
          </cell>
          <cell r="D9567">
            <v>49.14</v>
          </cell>
        </row>
        <row r="9568">
          <cell r="A9568">
            <v>94708</v>
          </cell>
          <cell r="B9568" t="str">
            <v>ADAPTADOR COM FLANGES LIVRES, PVC, SOLDÁVEL, DN  25 MM X 3/4 , INSTALA DO EM RESERVAÇÃO DE ÁGUA DE EDIFICAÇÃO QUE POSSUA RESERVATÓRIO DE FIBR A/FIBROCIMENTO   FORNECIMENTO E INSTALAÇÃO. AF_06/2016</v>
          </cell>
          <cell r="C9568" t="str">
            <v>UN</v>
          </cell>
          <cell r="D9568">
            <v>19.88</v>
          </cell>
        </row>
        <row r="9569">
          <cell r="A9569">
            <v>94709</v>
          </cell>
          <cell r="B9569" t="str">
            <v>ADAPTADOR COM FLANGES LIVRES, PVC, SOLDÁVEL, DN 32 MM X 1 , INSTALADO EM RESERVAÇÃO DE ÁGUA DE EDIFICAÇÃO QUE POSSUA RESERVATÓRIO DE FIBRA/F IBROCIMENTO   FORNECIMENTO E INSTALAÇÃO. AF_06/2016</v>
          </cell>
          <cell r="C9569" t="str">
            <v>UN</v>
          </cell>
          <cell r="D9569">
            <v>23.77</v>
          </cell>
        </row>
        <row r="9570">
          <cell r="A9570">
            <v>94710</v>
          </cell>
          <cell r="B9570" t="str">
            <v>ADAPTADOR COM FLANGES LIVRES, PVC, SOLDÁVEL, DN 40 MM X 1 1/4 , INSTAL ADO EM RESERVAÇÃO DE ÁGUA DE EDIFICAÇÃO QUE POSSUA RESERVATÓRIO DE FIB RA/FIBROCIMENTO   FORNECIMENTO E INSTALAÇÃO. AF_06/2016</v>
          </cell>
          <cell r="C9570" t="str">
            <v>UN</v>
          </cell>
          <cell r="D9570">
            <v>31.14</v>
          </cell>
        </row>
        <row r="9571">
          <cell r="A9571">
            <v>94711</v>
          </cell>
          <cell r="B9571" t="str">
            <v>ADAPTADOR COM FLANGES LIVRES, PVC, SOLDÁVEL, DN 50 MM X 1 1/2 , INSTAL ADO EM RESERVAÇÃO DE ÁGUA DE EDIFICAÇÃO QUE POSSUA RESERVATÓRIO DE FIB RA/FIBROCIMENTO   FORNECIMENTO E INSTALAÇÃO. AF_06/2016</v>
          </cell>
          <cell r="C9571" t="str">
            <v>UN</v>
          </cell>
          <cell r="D9571">
            <v>40.630000000000003</v>
          </cell>
        </row>
        <row r="9572">
          <cell r="A9572">
            <v>94712</v>
          </cell>
          <cell r="B9572" t="str">
            <v>ADAPTADOR COM FLANGES LIVRES, PVC, SOLDÁVEL, DN 60 MM X 2 , INSTALADO EM RESERVAÇÃO DE ÁGUA DE EDIFICAÇÃO QUE POSSUA RESERVATÓRIO DE FIBRA/F IBROCIMENTO   FORNECIMENTO E INSTALAÇÃO. AF_06/2016</v>
          </cell>
          <cell r="C9572" t="str">
            <v>UN</v>
          </cell>
          <cell r="D9572">
            <v>53.2</v>
          </cell>
        </row>
        <row r="9573">
          <cell r="A9573">
            <v>94713</v>
          </cell>
          <cell r="B9573" t="str">
            <v>ADAPTADOR COM FLANGES LIVRES, PVC, SOLDÁVEL, DN 75 MM X 2 1/2 , INSTAL ADO EM RESERVAÇÃO DE ÁGUA DE EDIFICAÇÃO QUE POSSUA RESERVATÓRIO DE FIB RA/FIBROCIMENTO   FORNECIMENTO E INSTALAÇÃO. AF_06/2016</v>
          </cell>
          <cell r="C9573" t="str">
            <v>UN</v>
          </cell>
          <cell r="D9573">
            <v>164.77</v>
          </cell>
        </row>
        <row r="9574">
          <cell r="A9574">
            <v>94714</v>
          </cell>
          <cell r="B9574" t="str">
            <v>ADAPTADOR COM FLANGES LIVRES, PVC, SOLDÁVEL, DN 85 MM X 3 , INSTALADO EM RESERVAÇÃO DE ÁGUA DE EDIFICAÇÃO QUE POSSUA RESERVATÓRIO DE FIBRA/F IBROCIMENTO   FORNECIMENTO E INSTALAÇÃO. AF_06/2016</v>
          </cell>
          <cell r="C9574" t="str">
            <v>UN</v>
          </cell>
          <cell r="D9574">
            <v>216.88</v>
          </cell>
        </row>
        <row r="9575">
          <cell r="A9575">
            <v>94715</v>
          </cell>
          <cell r="B9575" t="str">
            <v>ADAPTADOR COM FLANGES LIVRES, PVC, SOLDÁVEL, DN 110 MM X 4 , INSTALADO EM RESERVAÇÃO DE ÁGUA DE EDIFICAÇÃO QUE POSSUA RESERVATÓRIO DE FIBRA/ FIBROCIMENTO   FORNECIMENTO E INSTALAÇÃO. AF_06/2016</v>
          </cell>
          <cell r="C9575" t="str">
            <v>UN</v>
          </cell>
          <cell r="D9575">
            <v>304.08999999999997</v>
          </cell>
        </row>
        <row r="9576">
          <cell r="A9576">
            <v>94716</v>
          </cell>
          <cell r="B9576" t="str">
            <v>TUBO, CPVC, SOLDÁVEL, DN 22 MM, INSTALADO EM RESERVAÇÃO DE ÁGUA DE EDI FICAÇÃO QUE POSSUA RESERVATÓRIO DE FIBRA/FIBROCIMENTO  FORNECIMENTO E INSTALAÇÃO. AF_06/2016</v>
          </cell>
          <cell r="C9576" t="str">
            <v>M</v>
          </cell>
          <cell r="D9576">
            <v>20.77</v>
          </cell>
        </row>
        <row r="9577">
          <cell r="A9577">
            <v>94717</v>
          </cell>
          <cell r="B9577" t="str">
            <v>TUBO, CPVC, SOLDÁVEL, DN 28 MM, INSTALADO EM RESERVAÇÃO DE ÁGUA DE EDI FICAÇÃO QUE POSSUA RESERVATÓRIO DE FIBRA/FIBROCIMENTO  FORNECIMENTO E INSTALAÇÃO. AF_06/2016</v>
          </cell>
          <cell r="C9577" t="str">
            <v>M</v>
          </cell>
          <cell r="D9577">
            <v>30.95</v>
          </cell>
        </row>
        <row r="9578">
          <cell r="A9578">
            <v>94718</v>
          </cell>
          <cell r="B9578" t="str">
            <v>TUBO, CPVC, SOLDÁVEL, DN 35 MM, INSTALADO EM RESERVAÇÃO DE ÁGUA DE EDI FICAÇÃO QUE POSSUA RESERVATÓRIO DE FIBRA/FIBROCIMENTO  FORNECIMENTO E INSTALAÇÃO. AF_06/2016</v>
          </cell>
          <cell r="C9578" t="str">
            <v>M</v>
          </cell>
          <cell r="D9578">
            <v>38.19</v>
          </cell>
        </row>
        <row r="9579">
          <cell r="A9579">
            <v>94719</v>
          </cell>
          <cell r="B9579" t="str">
            <v>TUBO, CPVC, SOLDÁVEL, DN 42 MM, INSTALADO EM RESERVAÇÃO DE ÁGUA DE EDI FICAÇÃO QUE POSSUA RESERVATÓRIO DE FIBRA/FIBROCIMENTO  FORNECIMENTO E INSTALAÇÃO. AF_06/2016</v>
          </cell>
          <cell r="C9579" t="str">
            <v>M</v>
          </cell>
          <cell r="D9579">
            <v>50.41</v>
          </cell>
        </row>
        <row r="9580">
          <cell r="A9580">
            <v>94720</v>
          </cell>
          <cell r="B9580" t="str">
            <v>TUBO, CPVC, SOLDÁVEL, DN 54 MM, INSTALADO EM RESERVAÇÃO DE ÁGUA DE EDI FICAÇÃO QUE POSSUA RESERVATÓRIO DE FIBRA/FIBROCIMENTO  FORNECIMENTO E INSTALAÇÃO. AF_06/2016</v>
          </cell>
          <cell r="C9580" t="str">
            <v>M</v>
          </cell>
          <cell r="D9580">
            <v>75.819999999999993</v>
          </cell>
        </row>
        <row r="9581">
          <cell r="A9581">
            <v>94721</v>
          </cell>
          <cell r="B9581" t="str">
            <v>TUBO, CPVC, SOLDÁVEL, DN 73 MM, INSTALADO EM RESERVAÇÃO DE ÁGUA DE EDI FICAÇÃO QUE POSSUA RESERVATÓRIO DE FIBRA/FIBROCIMENTO  FORNECIMENTO E INSTALAÇÃO. AF_06/2016</v>
          </cell>
          <cell r="C9581" t="str">
            <v>M</v>
          </cell>
          <cell r="D9581">
            <v>111.62</v>
          </cell>
        </row>
        <row r="9582">
          <cell r="A9582">
            <v>94722</v>
          </cell>
          <cell r="B9582" t="str">
            <v>TUBO, CPVC, SOLDÁVEL, DN 89 MM, INSTALADO EM RESERVAÇÃO DE ÁGUA DE EDI FICAÇÃO QUE POSSUA RESERVATÓRIO DE FIBRA/FIBROCIMENTO  FORNECIMENTO E INSTALAÇÃO. AF_06/2016</v>
          </cell>
          <cell r="C9582" t="str">
            <v>M</v>
          </cell>
          <cell r="D9582">
            <v>193.94</v>
          </cell>
        </row>
        <row r="9583">
          <cell r="A9583">
            <v>94724</v>
          </cell>
          <cell r="B9583" t="str">
            <v>CONECTOR, CPVC, SOLDÁVEL, DN 22 MM X 3/4, INSTALADO EM RESERVAÇÃO DE ÁGUA DE EDIFICAÇÃO QUE POSSUA RESERVATÓRIO DE FIBRA/FIBROCIMENTO  FOR NECIMENTO E INSTALAÇÃO. AF_06/2016</v>
          </cell>
          <cell r="C9583" t="str">
            <v>UN</v>
          </cell>
          <cell r="D9583">
            <v>20.71</v>
          </cell>
        </row>
        <row r="9584">
          <cell r="A9584">
            <v>94725</v>
          </cell>
          <cell r="B9584" t="str">
            <v>LUVA, CPVC, SOLDÁVEL, DN 22 MM, INSTALADO EM RESERVAÇÃO DE ÁGUA DE EDI FICAÇÃO QUE POSSUA RESERVATÓRIO DE FIBRA/FIBROCIMENTO  FORNECIMENTO E INSTALAÇÃO. AF_06/2016</v>
          </cell>
          <cell r="C9584" t="str">
            <v>UN</v>
          </cell>
          <cell r="D9584">
            <v>4.79</v>
          </cell>
        </row>
        <row r="9585">
          <cell r="A9585">
            <v>94726</v>
          </cell>
          <cell r="B9585" t="str">
            <v>CONECTOR, CPVC, SOLDÁVEL, DN 28 MM X 1, INSTALADO EM RESERVAÇÃO DE ÁG UA DE EDIFICAÇÃO QUE POSSUA RESERVATÓRIO DE FIBRA/FIBROCIMENTO  FORNE CIMENTO E INSTALAÇÃO. AF_06/2016</v>
          </cell>
          <cell r="C9585" t="str">
            <v>UN</v>
          </cell>
          <cell r="D9585">
            <v>32.1</v>
          </cell>
        </row>
        <row r="9586">
          <cell r="A9586">
            <v>94727</v>
          </cell>
          <cell r="B9586" t="str">
            <v>LUVA, CPVC, SOLDÁVEL, DN 28 MM, INSTALADO EM RESERVAÇÃO DE ÁGUA DE EDI FICAÇÃO QUE POSSUA RESERVATÓRIO DE FIBRA/FIBROCIMENTO  FORNECIMENTO E INSTALAÇÃO. AF_06/2016</v>
          </cell>
          <cell r="C9586" t="str">
            <v>UN</v>
          </cell>
          <cell r="D9586">
            <v>6.9</v>
          </cell>
        </row>
        <row r="9587">
          <cell r="A9587">
            <v>94728</v>
          </cell>
          <cell r="B9587" t="str">
            <v>CONECTOR, CPVC, SOLDÁVEL, DN 35 MM X 1 1/4, INSTALADO EM RESERVAÇÃO D E ÁGUA DE EDIFICAÇÃO QUE POSSUA RESERVATÓRIO DE FIBRA/FIBROCIMENTO  F ORNECIMENTO E INSTALAÇÃO. AF_06/2016</v>
          </cell>
          <cell r="C9587" t="str">
            <v>UN</v>
          </cell>
          <cell r="D9587">
            <v>121.98</v>
          </cell>
        </row>
        <row r="9588">
          <cell r="A9588">
            <v>94729</v>
          </cell>
          <cell r="B9588" t="str">
            <v>LUVA, CPVC, SOLDÁVEL, DN 35 MM, INSTALADO EM RESERVAÇÃO DE ÁGUA DE EDI FICAÇÃO QUE POSSUA RESERVATÓRIO DE FIBRA/FIBROCIMENTO  FORNECIMENTO E INSTALAÇÃO. AF_06/2016</v>
          </cell>
          <cell r="C9588" t="str">
            <v>UN</v>
          </cell>
          <cell r="D9588">
            <v>12.25</v>
          </cell>
        </row>
        <row r="9589">
          <cell r="A9589">
            <v>94730</v>
          </cell>
          <cell r="B9589" t="str">
            <v>CONECTOR, CPVC, SOLDÁVEL, DN 42 MM X 1 1/2, INSTALADO EM RESERVAÇÃO D E ÁGUA DE EDIFICAÇÃO QUE POSSUA RESERVATÓRIO DE FIBRA/FIBROCIMENTO  F ORNECIMENTO E INSTALAÇÃO. AF_06/2016</v>
          </cell>
          <cell r="C9589" t="str">
            <v>UN</v>
          </cell>
          <cell r="D9589">
            <v>148.25</v>
          </cell>
        </row>
        <row r="9590">
          <cell r="A9590">
            <v>94731</v>
          </cell>
          <cell r="B9590" t="str">
            <v>LUVA, CPVC, SOLDÁVEL, DN 42 MM, INSTALADO EM RESERVAÇÃO DE ÁGUA DE EDI FICAÇÃO QUE POSSUA RESERVATÓRIO DE FIBRA/FIBROCIMENTO  FORNECIMENTO E INSTALAÇÃO. AF_06/2016</v>
          </cell>
          <cell r="C9590" t="str">
            <v>UN</v>
          </cell>
          <cell r="D9590">
            <v>15.45</v>
          </cell>
        </row>
        <row r="9591">
          <cell r="A9591">
            <v>94733</v>
          </cell>
          <cell r="B9591" t="str">
            <v>LUVA, CPVC, SOLDÁVEL, DN 54 MM, INSTALADO EM RESERVAÇÃO DE ÁGUA DE EDI FICAÇÃO QUE POSSUA RESERVATÓRIO DE FIBRA/FIBROCIMENTO  FORNECIMENTO E INSTALAÇÃO. AF_06/2016</v>
          </cell>
          <cell r="C9591" t="str">
            <v>UN</v>
          </cell>
          <cell r="D9591">
            <v>30.04</v>
          </cell>
        </row>
        <row r="9592">
          <cell r="A9592">
            <v>94737</v>
          </cell>
          <cell r="B9592" t="str">
            <v>LUVA, CPVC, SOLDÁVEL, DN 89 MM, INSTALADO EM RESERVAÇÃO DE ÁGUA DE EDI FICAÇÃO QUE POSSUA RESERVATÓRIO DE FIBRA/FIBROCIMENTO  FORNECIMENTO E INSTALAÇÃO. AF_06/2016</v>
          </cell>
          <cell r="C9592" t="str">
            <v>UN</v>
          </cell>
          <cell r="D9592">
            <v>126.85</v>
          </cell>
        </row>
        <row r="9593">
          <cell r="A9593">
            <v>94740</v>
          </cell>
          <cell r="B9593" t="str">
            <v>JOELHO 90 GRAUS, CPVC, SOLDÁVEL, DN 22 MM, INSTALADO EM RESERVAÇÃO DE ÁGUA DE EDIFICAÇÃO QUE POSSUA RESERVATÓRIO DE FIBRA/FIBROCIMENTO  FOR NECIMENTO E INSTALAÇÃO. AF_06/2016</v>
          </cell>
          <cell r="C9593" t="str">
            <v>UN</v>
          </cell>
          <cell r="D9593">
            <v>7.59</v>
          </cell>
        </row>
        <row r="9594">
          <cell r="A9594">
            <v>94741</v>
          </cell>
          <cell r="B9594" t="str">
            <v>CURVA 90 GRAUS, CPVC, SOLDÁVEL, DN 22 MM, INSTALADO EM RESERVAÇÃO DE Á GUA DE EDIFICAÇÃO QUE POSSUA RESERVATÓRIO DE FIBRA/FIBROCIMENTO  FORN ECIMENTO E INSTALAÇÃO. AF_06/2016</v>
          </cell>
          <cell r="C9594" t="str">
            <v>UN</v>
          </cell>
          <cell r="D9594">
            <v>9.51</v>
          </cell>
        </row>
        <row r="9595">
          <cell r="A9595">
            <v>94742</v>
          </cell>
          <cell r="B9595" t="str">
            <v>JOELHO 90 GRAUS, CPVC, SOLDÁVEL, DN 28 MM, INSTALADO EM RESERVAÇÃO DE ÁGUA DE EDIFICAÇÃO QUE POSSUA RESERVATÓRIO DE FIBRA/FIBROCIMENTO  FOR NECIMENTO E INSTALAÇÃO. AF_06/2016</v>
          </cell>
          <cell r="C9595" t="str">
            <v>UN</v>
          </cell>
          <cell r="D9595">
            <v>11.67</v>
          </cell>
        </row>
        <row r="9596">
          <cell r="A9596">
            <v>94743</v>
          </cell>
          <cell r="B9596" t="str">
            <v>CURVA 90 GRAUS, CPVC, SOLDÁVEL, DN 28 MM, INSTALADO EM RESERVAÇÃO DE Á GUA DE EDIFICAÇÃO QUE POSSUA RESERVATÓRIO DE FIBRA/FIBROCIMENTO  FORN ECIMENTO E INSTALAÇÃO. AF_06/2016</v>
          </cell>
          <cell r="C9596" t="str">
            <v>UN</v>
          </cell>
          <cell r="D9596">
            <v>12.88</v>
          </cell>
        </row>
        <row r="9597">
          <cell r="A9597">
            <v>94744</v>
          </cell>
          <cell r="B9597" t="str">
            <v>JOELHO 90 GRAUS, CPVC, SOLDÁVEL, DN 35 MM, INSTALADO EM RESERVAÇÃO DE ÁGUA DE EDIFICAÇÃO QUE POSSUA RESERVATÓRIO DE FIBRA/FIBROCIMENTO  FOR NECIMENTO E INSTALAÇÃO. AF_06/2016</v>
          </cell>
          <cell r="C9597" t="str">
            <v>UN</v>
          </cell>
          <cell r="D9597">
            <v>18.690000000000001</v>
          </cell>
        </row>
        <row r="9598">
          <cell r="A9598">
            <v>94746</v>
          </cell>
          <cell r="B9598" t="str">
            <v>JOELHO 90 GRAUS, CPVC, SOLDÁVEL, DN 42 MM, INSTALADO EM RESERVAÇÃO DE ÁGUA DE EDIFICAÇÃO QUE POSSUA RESERVATÓRIO DE FIBRA/FIBROCIMENTO  FOR NECIMENTO E INSTALAÇÃO. AF_06/2016</v>
          </cell>
          <cell r="C9598" t="str">
            <v>UN</v>
          </cell>
          <cell r="D9598">
            <v>26.8</v>
          </cell>
        </row>
        <row r="9599">
          <cell r="A9599">
            <v>94748</v>
          </cell>
          <cell r="B9599" t="str">
            <v>JOELHO 90 GRAUS, CPVC, SOLDÁVEL, DN 54 MM, INSTALADO EM RESERVAÇÃO DE ÁGUA DE EDIFICAÇÃO QUE POSSUA RESERVATÓRIO DE FIBRA/FIBROCIMENTO  FOR NECIMENTO E INSTALAÇÃO. AF_06/2016</v>
          </cell>
          <cell r="C9599" t="str">
            <v>UN</v>
          </cell>
          <cell r="D9599">
            <v>55.38</v>
          </cell>
        </row>
        <row r="9600">
          <cell r="A9600">
            <v>94750</v>
          </cell>
          <cell r="B9600" t="str">
            <v>JOELHO 90 GRAUS, CPVC, SOLDÁVEL, DN 73 MM, INSTALADO EM RESERVAÇÃO DE ÁGUA DE EDIFICAÇÃO QUE POSSUA RESERVATÓRIO DE FIBRA/FIBROCIMENTO  FOR NECIMENTO E INSTALAÇÃO. AF_06/2016</v>
          </cell>
          <cell r="C9600" t="str">
            <v>UN</v>
          </cell>
          <cell r="D9600">
            <v>132.09</v>
          </cell>
        </row>
        <row r="9601">
          <cell r="A9601">
            <v>94752</v>
          </cell>
          <cell r="B9601" t="str">
            <v>JOELHO 90 GRAUS, CPVC, SOLDÁVEL, DN 89 MM, INSTALADO EM RESERVAÇÃO DE ÁGUA DE EDIFICAÇÃO QUE POSSUA RESERVATÓRIO DE FIBRA/FIBROCIMENTO  FOR NECIMENTO E INSTALAÇÃO. AF_06/2016</v>
          </cell>
          <cell r="C9601" t="str">
            <v>UN</v>
          </cell>
          <cell r="D9601">
            <v>160.66999999999999</v>
          </cell>
        </row>
        <row r="9602">
          <cell r="A9602">
            <v>94756</v>
          </cell>
          <cell r="B9602" t="str">
            <v>TE, CPVC, SOLDÁVEL, DN 22 MM, INSTALADO EM RESERVAÇÃO DE ÁGUA DE EDIFI CAÇÃO QUE POSSUA RESERVATÓRIO DE FIBRA/FIBROCIMENTO  FORNECIMENTO E I NSTALAÇÃO. AF_06/2016</v>
          </cell>
          <cell r="C9602" t="str">
            <v>UN</v>
          </cell>
          <cell r="D9602">
            <v>9.57</v>
          </cell>
        </row>
        <row r="9603">
          <cell r="A9603">
            <v>94757</v>
          </cell>
          <cell r="B9603" t="str">
            <v>TE, CPVC, SOLDÁVEL, DN 28 MM, INSTALADO EM RESERVAÇÃO DE ÁGUA DE EDIFI CAÇÃO QUE POSSUA RESERVATÓRIO DE FIBRA/FIBROCIMENTO  FORNECIMENTO E I NSTALAÇÃO. AF_06/2016</v>
          </cell>
          <cell r="C9603" t="str">
            <v>UN</v>
          </cell>
          <cell r="D9603">
            <v>13.21</v>
          </cell>
        </row>
        <row r="9604">
          <cell r="A9604">
            <v>94758</v>
          </cell>
          <cell r="B9604" t="str">
            <v>TE, CPVC, SOLDÁVEL, DN 35 MM, INSTALADO EM RESERVAÇÃO DE ÁGUA DE EDIFI CAÇÃO QUE POSSUA RESERVATÓRIO DE FIBRA/FIBROCIMENTO  FORNECIMENTO E I NSTALAÇÃO. AF_06/2016</v>
          </cell>
          <cell r="C9604" t="str">
            <v>UN</v>
          </cell>
          <cell r="D9604">
            <v>34.200000000000003</v>
          </cell>
        </row>
        <row r="9605">
          <cell r="A9605">
            <v>94759</v>
          </cell>
          <cell r="B9605" t="str">
            <v>TE, CPVC, SOLDÁVEL, DN 42 MM, INSTALADO EM RESERVAÇÃO DE ÁGUA DE EDIFI CAÇÃO QUE POSSUA RESERVATÓRIO DE FIBRA/FIBROCIMENTO  FORNECIMENTO E I NSTALAÇÃO. AF_06/2016</v>
          </cell>
          <cell r="C9605" t="str">
            <v>UN</v>
          </cell>
          <cell r="D9605">
            <v>42.29</v>
          </cell>
        </row>
        <row r="9606">
          <cell r="A9606">
            <v>94760</v>
          </cell>
          <cell r="B9606" t="str">
            <v>TE, CPVC, SOLDÁVEL, DN 54 MM, INSTALADO EM RESERVAÇÃO DE ÁGUA DE EDIFI CAÇÃO QUE POSSUA RESERVATÓRIO DE FIBRA/FIBROCIMENTO  FORNECIMENTO E I NSTALAÇÃO. AF_06/2016</v>
          </cell>
          <cell r="C9606" t="str">
            <v>UN</v>
          </cell>
          <cell r="D9606">
            <v>69.44</v>
          </cell>
        </row>
        <row r="9607">
          <cell r="A9607">
            <v>94761</v>
          </cell>
          <cell r="B9607" t="str">
            <v>TE, CPVC, SOLDÁVEL, DN 73 MM, INSTALADO EM RESERVAÇÃO DE ÁGUA DE EDIFI CAÇÃO QUE POSSUA RESERVATÓRIO DE FIBRA/FIBROCIMENTO  FORNECIMENTO E I NSTALAÇÃO. AF_06/2016</v>
          </cell>
          <cell r="C9607" t="str">
            <v>UN</v>
          </cell>
          <cell r="D9607">
            <v>150.52000000000001</v>
          </cell>
        </row>
        <row r="9608">
          <cell r="A9608">
            <v>94762</v>
          </cell>
          <cell r="B9608" t="str">
            <v>TE, CPVC, SOLDÁVEL, DN 89 MM, INSTALADO EM RESERVAÇÃO DE ÁGUA DE EDIFI CAÇÃO QUE POSSUA RESERVATÓRIO DE FIBRA/FIBROCIMENTO  FORNECIMENTO E I NSTALAÇÃO. AF_06/2016</v>
          </cell>
          <cell r="C9608" t="str">
            <v>UN</v>
          </cell>
          <cell r="D9608">
            <v>192.09</v>
          </cell>
        </row>
        <row r="9609">
          <cell r="A9609">
            <v>94779</v>
          </cell>
          <cell r="B9609" t="str">
            <v>(COMPOSIÇÃO REPRESENTATIVA) DO SERVIÇO DE CONTRAPISO EM ARGAMASSA TRAÇ O 1:4 (CIM E AREIA), EM BETONEIRA 400 L, ESPESSURA 3 CM ÁREAS SECAS E 3 CM ÁREAS MOLHADAS, PARA EDIFICAÇÃO HABITACIONAL MULTIFAMILIAR (PRÉDI O). AF_11/2014</v>
          </cell>
          <cell r="C9609" t="str">
            <v>M2</v>
          </cell>
          <cell r="D9609">
            <v>29.43</v>
          </cell>
        </row>
        <row r="9610">
          <cell r="A9610">
            <v>94782</v>
          </cell>
          <cell r="B9610" t="str">
            <v>(COMPOSIÇÃO REPRESENTATIVA) DO SERVIÇO DE CONTRAPISO EM ARGAMASSA TRAÇ O 1:4 (CIM E AREIA), EM BETONEIRA 400 L, ESPESSURA 4 CM ÁREAS SECAS E AREAS MOLHADAS SOBRE LAJE E 3 CM ÁREAS MOLHADAS SOBRE IMPERMEABILIZAÇÃ O, PARA EDIFICAÇÃO HABITACIONAL MULTIFAMILIAR (PRÉDIO). AF_11/2014</v>
          </cell>
          <cell r="C9610" t="str">
            <v>M2</v>
          </cell>
          <cell r="D9610">
            <v>33.42</v>
          </cell>
        </row>
        <row r="9611">
          <cell r="A9611">
            <v>94783</v>
          </cell>
          <cell r="B9611" t="str">
            <v>ADAPTADOR COM FLANGE E ANEL DE VEDAÇÃO, PVC, SOLDÁVEL, DN  20 MM X 1/2 , INSTALADO EM RESERVAÇÃO DE ÁGUA DE EDIFICAÇÃO QUE POSSUA RESERVATÓR IO DE FIBRA/FIBROCIMENTO   FORNECIMENTO E INSTALAÇÃO. AF_06/2016</v>
          </cell>
          <cell r="C9611" t="str">
            <v>UN</v>
          </cell>
          <cell r="D9611">
            <v>15.83</v>
          </cell>
        </row>
        <row r="9612">
          <cell r="A9612">
            <v>94785</v>
          </cell>
          <cell r="B9612" t="str">
            <v>ADAPTADOR COM FLANGES LIVRES, PVC, SOLDÁVEL LONGO, DN 32 MM X 1 , INST ALADO EM RESERVAÇÃO DE ÁGUA DE EDIFICAÇÃO QUE POSSUA RESERVATÓRIO DE F IBRA/FIBROCIMENTO   FORNECIMENTO E INSTALAÇÃO. AF_06/2016</v>
          </cell>
          <cell r="C9612" t="str">
            <v>UN</v>
          </cell>
          <cell r="D9612">
            <v>29.04</v>
          </cell>
        </row>
        <row r="9613">
          <cell r="A9613">
            <v>94786</v>
          </cell>
          <cell r="B9613" t="str">
            <v>ADAPTADOR COM FLANGES LIVRES, PVC, SOLDÁVEL LONGO, DN 40 MM X 1 1/4 , INSTALADO EM RESERVAÇÃO DE ÁGUA DE EDIFICAÇÃO QUE POSSUA RESERVATÓRIO DE FIBRA/FIBROCIMENTO   FORNECIMENTO E INSTALAÇÃO. AF_06/2016</v>
          </cell>
          <cell r="C9613" t="str">
            <v>UN</v>
          </cell>
          <cell r="D9613">
            <v>38.85</v>
          </cell>
        </row>
        <row r="9614">
          <cell r="A9614">
            <v>94787</v>
          </cell>
          <cell r="B9614" t="str">
            <v>ADAPTADOR COM FLANGES LIVRES, PVC, SOLDÁVEL LONGO, DN 50 MM X 1 1/2 , INSTALADO EM RESERVAÇÃO DE ÁGUA DE EDIFICAÇÃO QUE POSSUA RESERVATÓRIO DE FIBRA/FIBROCIMENTO   FORNECIMENTO E INSTALAÇÃO. AF_06/2016</v>
          </cell>
          <cell r="C9614" t="str">
            <v>UN</v>
          </cell>
          <cell r="D9614">
            <v>49.46</v>
          </cell>
        </row>
        <row r="9615">
          <cell r="A9615">
            <v>94788</v>
          </cell>
          <cell r="B9615" t="str">
            <v>ADAPTADOR COM FLANGES LIVRES, PVC, SOLDÁVEL LONGO, DN 60 MM X 2 , INST ALADO EM RESERVAÇÃO DE ÁGUA DE EDIFICAÇÃO QUE POSSUA RESERVATÓRIO DE F IBRA/FIBROCIMENTO   FORNECIMENTO E INSTALAÇÃO. AF_06/2016</v>
          </cell>
          <cell r="C9615" t="str">
            <v>UN</v>
          </cell>
          <cell r="D9615">
            <v>66.33</v>
          </cell>
        </row>
        <row r="9616">
          <cell r="A9616">
            <v>94789</v>
          </cell>
          <cell r="B9616" t="str">
            <v>ADAPTADOR COM FLANGES LIVRES, PVC, SOLDÁVEL LONGO, DN 75 MM X 2 1/2 , INSTALADO EM RESERVAÇÃO DE ÁGUA DE EDIFICAÇÃO QUE POSSUA RESERVATÓRIO DE FIBRA/FIBROCIMENTO   FORNECIMENTO E INSTALAÇÃO. AF_06/2016</v>
          </cell>
          <cell r="C9616" t="str">
            <v>UN</v>
          </cell>
          <cell r="D9616">
            <v>215.89</v>
          </cell>
        </row>
        <row r="9617">
          <cell r="A9617">
            <v>94790</v>
          </cell>
          <cell r="B9617" t="str">
            <v>ADAPTADOR COM FLANGES LIVRES, PVC, SOLDÁVEL LONGO, DN 85 MM X 3 , INST ALADO EM RESERVAÇÃO DE ÁGUA DE EDIFICAÇÃO QUE POSSUA RESERVATÓRIO DE F IBRA/FIBROCIMENTO   FORNECIMENTO E INSTALAÇÃO. AF_06/2016</v>
          </cell>
          <cell r="C9617" t="str">
            <v>UN</v>
          </cell>
          <cell r="D9617">
            <v>285.73</v>
          </cell>
        </row>
        <row r="9618">
          <cell r="A9618">
            <v>94791</v>
          </cell>
          <cell r="B9618" t="str">
            <v>ADAPTADOR COM FLANGES LIVRES, PVC, SOLDÁVEL LONGO, DN 110 MM X 4 , INS TALADO EM RESERVAÇÃO DE ÁGUA DE EDIFICAÇÃO QUE POSSUA RESERVATÓRIO DE FIBRA/FIBROCIMENTO   FORNECIMENTO E INSTALAÇÃO. AF_06/2016</v>
          </cell>
          <cell r="C9618" t="str">
            <v>UN</v>
          </cell>
          <cell r="D9618">
            <v>428.13</v>
          </cell>
        </row>
        <row r="9619">
          <cell r="A9619">
            <v>94792</v>
          </cell>
          <cell r="B9619" t="str">
            <v>REGISTRO DE GAVETA BRUTO, LATÃO, ROSCÁVEL, 1, COM ACABAMENTO E CANOPL A CROMADOS, INSTALADO EM RESERVAÇÃO DE ÁGUA DE EDIFICAÇÃO QUE POSSUA R ESERVATÓRIO DE FIBRA/FIBROCIMENTO  FORNECIMENTO E INSTALAÇÃO. AF_06/2 016</v>
          </cell>
          <cell r="C9619" t="str">
            <v>UN</v>
          </cell>
          <cell r="D9619">
            <v>79.819999999999993</v>
          </cell>
        </row>
        <row r="9620">
          <cell r="A9620">
            <v>94793</v>
          </cell>
          <cell r="B9620" t="str">
            <v>REGISTRO DE GAVETA BRUTO, LATÃO, ROSCÁVEL, 1 1/4, COM ACABAMENTO E CA NOPLA CROMADOS, INSTALADO EM RESERVAÇÃO DE ÁGUA DE EDIFICAÇÃO QUE POSS UA RESERVATÓRIO DE FIBRA/FIBROCIMENTO  FORNECIMENTO E INSTALAÇÃO. AF_ 06/2016</v>
          </cell>
          <cell r="C9620" t="str">
            <v>UN</v>
          </cell>
          <cell r="D9620">
            <v>101.89</v>
          </cell>
        </row>
        <row r="9621">
          <cell r="A9621">
            <v>94794</v>
          </cell>
          <cell r="B9621" t="str">
            <v>REGISTRO DE GAVETA BRUTO, LATÃO, ROSCÁVEL, 1 1/2, COM ACABAMENTO E CA NOPLA CROMADOS, INSTALADO EM RESERVAÇÃO DE ÁGUA DE EDIFICAÇÃO QUE POSS UA RESERVATÓRIO DE FIBRA/FIBROCIMENTO  FORNECIMENTO E INSTALAÇÃO. AF_ 06/2016</v>
          </cell>
          <cell r="C9621" t="str">
            <v>UN</v>
          </cell>
          <cell r="D9621">
            <v>105.41</v>
          </cell>
        </row>
        <row r="9622">
          <cell r="A9622">
            <v>94795</v>
          </cell>
          <cell r="B9622" t="str">
            <v>TORNEIRA DE BÓIA REAL, ROSCÁVEL, 1/2", FORNECIDA E INSTALADA EM RESERV AÇÃO DE ÁGUA. AF_06/2016</v>
          </cell>
          <cell r="C9622" t="str">
            <v>UN</v>
          </cell>
          <cell r="D9622">
            <v>22.47</v>
          </cell>
        </row>
        <row r="9623">
          <cell r="A9623">
            <v>94796</v>
          </cell>
          <cell r="B9623" t="str">
            <v>TORNEIRA DE BÓIA REAL, ROSCÁVEL, 3/4", FORNECIDA E INSTALADA EM RESERV AÇÃO DE ÁGUA. AF_06/2016</v>
          </cell>
          <cell r="C9623" t="str">
            <v>UN</v>
          </cell>
          <cell r="D9623">
            <v>43.74</v>
          </cell>
        </row>
        <row r="9624">
          <cell r="A9624">
            <v>94797</v>
          </cell>
          <cell r="B9624" t="str">
            <v>TORNEIRA DE BÓIA REAL, ROSCÁVEL, 1", FORNECIDA E INSTALADA EM RESERVAÇ ÃO DE ÁGUA. AF_06/2016</v>
          </cell>
          <cell r="C9624" t="str">
            <v>UN</v>
          </cell>
          <cell r="D9624">
            <v>41.18</v>
          </cell>
        </row>
        <row r="9625">
          <cell r="A9625">
            <v>94798</v>
          </cell>
          <cell r="B9625" t="str">
            <v>TORNEIRA DE BÓIA REAL, ROSCÁVEL, 1 1/4", FORNECIDA E INSTALADA EM RESE RVAÇÃO DE ÁGUA. AF_06/2016</v>
          </cell>
          <cell r="C9625" t="str">
            <v>UN</v>
          </cell>
          <cell r="D9625">
            <v>65.34</v>
          </cell>
        </row>
        <row r="9626">
          <cell r="A9626">
            <v>94799</v>
          </cell>
          <cell r="B9626" t="str">
            <v>TORNEIRA DE BÓIA REAL, ROSCÁVEL, 1 1/2", FORNECIDA E INSTALADA EM RESE RVAÇÃO DE ÁGUA. AF_06/2016</v>
          </cell>
          <cell r="C9626" t="str">
            <v>UN</v>
          </cell>
          <cell r="D9626">
            <v>62.78</v>
          </cell>
        </row>
        <row r="9627">
          <cell r="A9627">
            <v>94800</v>
          </cell>
          <cell r="B9627" t="str">
            <v>TORNEIRA DE BÓIA REAL, ROSCÁVEL, 2", FORNECIDA E INSTALADA EM RESERVAÇ ÃO DE ÁGUA. AF_06/2016</v>
          </cell>
          <cell r="C9627" t="str">
            <v>UN</v>
          </cell>
          <cell r="D9627">
            <v>92.9</v>
          </cell>
        </row>
        <row r="9628">
          <cell r="A9628">
            <v>94805</v>
          </cell>
          <cell r="B9628" t="str">
            <v>PORTA DE ALUMÍNIO DE ABRIR PARA VIDRO SEM GUARNIÇÃO, 87X210CM, FIXAÇÃO COM PARAFUSOS, INCLUSIVE VIDROS - FORNECIMENTO E INSTALAÇÃO. AF_08/20 15</v>
          </cell>
          <cell r="C9628" t="str">
            <v>UN</v>
          </cell>
          <cell r="D9628">
            <v>1256.3699999999999</v>
          </cell>
        </row>
        <row r="9629">
          <cell r="A9629">
            <v>94806</v>
          </cell>
          <cell r="B9629" t="str">
            <v>PORTA EM AÇO DE ABRIR PARA VIDRO SEM GUARNIÇÃO, 87X210CM, FIXAÇÃO COM PARAFUSOS, EXCLUSIVE VIDROS - FORNECIMENTO E INSTALAÇÃO. AF_08/2015</v>
          </cell>
          <cell r="C9629" t="str">
            <v>UN</v>
          </cell>
          <cell r="D9629">
            <v>583.20000000000005</v>
          </cell>
        </row>
        <row r="9630">
          <cell r="A9630">
            <v>94807</v>
          </cell>
          <cell r="B9630" t="str">
            <v>PORTA EM AÇO DE ABRIR TIPO VENEZIANA SEM GUARNIÇÃO, 87X210CM, FIXAÇÃO COM PARAFUSOS - FORNECIMENTO E INSTALAÇÃO. AF_08/2015</v>
          </cell>
          <cell r="C9630" t="str">
            <v>UN</v>
          </cell>
          <cell r="D9630">
            <v>704.4</v>
          </cell>
        </row>
        <row r="9631">
          <cell r="A9631">
            <v>94863</v>
          </cell>
          <cell r="B9631" t="str">
            <v>LUVA, CPVC, SOLDÁVEL, DN 73 MM, INSTALADO EM RESERVAÇÃO DE ÁGUA DE EDI FICAÇÃO QUE POSSUA RESERVATÓRIO DE FIBRA/FIBROCIMENTO  FORNECIMENTO E INSTALAÇÃO. AF_06/2016</v>
          </cell>
          <cell r="C9631" t="str">
            <v>UN</v>
          </cell>
          <cell r="D9631">
            <v>108.36</v>
          </cell>
        </row>
        <row r="9632">
          <cell r="A9632">
            <v>94869</v>
          </cell>
          <cell r="B9632" t="str">
            <v>TUBO DE PEAD CORRUGADO DE DUPLA PAREDE PARA REDE COLETORA DE ESGOTO, D N 250 MM, JUNTA ELÁSTICA INTEGRADA, INSTALADO EM LOCAL COM NÍVEL BAIXO DE INTERFERÊNCIAS - FORNECIMENTO E ASSENTAMENTO. AF_06/2016</v>
          </cell>
          <cell r="C9632" t="str">
            <v>M</v>
          </cell>
          <cell r="D9632">
            <v>67.010000000000005</v>
          </cell>
        </row>
        <row r="9633">
          <cell r="A9633">
            <v>94870</v>
          </cell>
          <cell r="B9633" t="str">
            <v>ASSENTAMENTO DE TUBO DE PEAD CORRUGADO DE DUPLA PAREDE PARA REDE COLET ORA DE ESGOTO, DN 250 MM, JUNTA ELÁSTICA INTEGRADA, INSTALADO EM LOCAL COM NÍVEL BAIXO DE INTERFERÊNCIAS (NÃO INCLUI FORNECIMENTO). AF_06/20 16</v>
          </cell>
          <cell r="C9633" t="str">
            <v>M</v>
          </cell>
          <cell r="D9633">
            <v>0.69</v>
          </cell>
        </row>
        <row r="9634">
          <cell r="A9634">
            <v>94871</v>
          </cell>
          <cell r="B9634" t="str">
            <v>TUBO DE PEAD CORRUGADO DE DUPLA PAREDE PARA REDE COLETORA DE ESGOTO, D N 300 MM, JUNTA ELÁSTICA INTEGRADA, INSTALADO EM LOCAL COM NÍVEL BAIXO DE INTERFERÊNCIAS - FORNECIMENTO E ASSENTAMENTO. AF_06/2016</v>
          </cell>
          <cell r="C9634" t="str">
            <v>M</v>
          </cell>
          <cell r="D9634">
            <v>99.12</v>
          </cell>
        </row>
        <row r="9635">
          <cell r="A9635">
            <v>94872</v>
          </cell>
          <cell r="B9635" t="str">
            <v>ASSENTAMENTO DE TUBO DE PEAD CORRUGADO DE DUPLA PAREDE PARA REDE COLET ORA DE ESGOTO, DN 300 MM, JUNTA ELÁSTICA INTEGRADA, INSTALADO EM LOCAL COM NÍVEL BAIXO DE INTERFERÊNCIAS (NÃO INCLUI FORNECIMENTO). AF_06/20 16</v>
          </cell>
          <cell r="C9635" t="str">
            <v>M</v>
          </cell>
          <cell r="D9635">
            <v>1.2</v>
          </cell>
        </row>
        <row r="9636">
          <cell r="A9636">
            <v>94875</v>
          </cell>
          <cell r="B9636" t="str">
            <v>TUBO DE PEAD CORRUGADO DE DUPLA PAREDE PARA REDE COLETORA DE ESGOTO, D N 750 MM, JUNTA ELÁSTICA INTEGRADA, INSTALADO EM LOCAL COM NÍVEL BAIXO DE INTERFERÊNCIAS - FORNECIMENTO E ASSENTAMENTO. AF_06/2016</v>
          </cell>
          <cell r="C9636" t="str">
            <v>M</v>
          </cell>
          <cell r="D9636">
            <v>580.78</v>
          </cell>
        </row>
        <row r="9637">
          <cell r="A9637">
            <v>94876</v>
          </cell>
          <cell r="B9637" t="str">
            <v>ASSENTAMENTO DE TUBO DE PEAD CORRUGADO DE DUPLA PAREDE PARA REDE COLET ORA DE ESGOTO, DN 750 MM, JUNTA ELÁSTICA INTEGRADA, INSTALADO EM LOCAL COM NÍVEL BAIXO DE INTERFERÊNCIAS (NÃO INCLUI FORNECIMENTO). AF_06/20 16</v>
          </cell>
          <cell r="C9637" t="str">
            <v>M</v>
          </cell>
          <cell r="D9637">
            <v>17.82</v>
          </cell>
        </row>
        <row r="9638">
          <cell r="A9638">
            <v>94877</v>
          </cell>
          <cell r="B9638" t="str">
            <v>TUBO DE PEAD CORRUGADO DE DUPLA PAREDE PARA REDE COLETORA DE ESGOTO, D N 900 MM, JUNTA ELÁSTICA INTEGRADA, INSTALADO EM LOCAL COM NÍVEL BAIXO DE INTERFERÊNCIAS - FORNECIMENTO E ASSENTAMENTO. AF_06/2016</v>
          </cell>
          <cell r="C9638" t="str">
            <v>M</v>
          </cell>
          <cell r="D9638">
            <v>634.29999999999995</v>
          </cell>
        </row>
        <row r="9639">
          <cell r="A9639">
            <v>94878</v>
          </cell>
          <cell r="B9639" t="str">
            <v>ASSENTAMENTO DE TUBO DE PEAD CORRUGADO DE DUPLA PAREDE PARA REDE COLET ORA DE ESGOTO, DN 900 MM, JUNTA ELÁSTICA INTEGRADA, INSTALADO EM LOCAL COM NÍVEL BAIXO DE INTERFERÊNCIAS (NÃO INCLUI FORNECIMENTO). AF_06/20 16</v>
          </cell>
          <cell r="C9639" t="str">
            <v>M</v>
          </cell>
          <cell r="D9639">
            <v>20.91</v>
          </cell>
        </row>
        <row r="9640">
          <cell r="A9640">
            <v>94879</v>
          </cell>
          <cell r="B9640" t="str">
            <v>TUBO DE PEAD CORRUGADO DE DUPLA PAREDE PARA REDE COLETORA DE ESGOTO, D N 1000 MM, JUNTA ELÁSTICA INTEGRADA, INSTALADO EM LOCAL COM NÍVEL BAIX O DE INTERFERÊNCIAS - FORNECIMENTO E ASSENTAMENTO. AF_06/2016</v>
          </cell>
          <cell r="C9640" t="str">
            <v>M</v>
          </cell>
          <cell r="D9640">
            <v>879.51</v>
          </cell>
        </row>
        <row r="9641">
          <cell r="A9641">
            <v>94880</v>
          </cell>
          <cell r="B9641" t="str">
            <v>ASSENTAMENTO DE TUBO DE PEAD CORRUGADO DE DUPLA PAREDE PARA REDE COLET ORA DE ESGOTO, DN 1000 MM, JUNTA ELÁSTICA INTEGRADA, INSTALADO EM LOCA L COM NÍVEL BAIXO DE INTERFERÊNCIAS (NÃO INCLUI FORNECIMENTO). AF_06/2 016</v>
          </cell>
          <cell r="C9641" t="str">
            <v>M</v>
          </cell>
          <cell r="D9641">
            <v>25.6</v>
          </cell>
        </row>
        <row r="9642">
          <cell r="A9642">
            <v>94881</v>
          </cell>
          <cell r="B9642" t="str">
            <v>TUBO DE PEAD CORRUGADO DE DUPLA PAREDE PARA REDE COLETORA DE ESGOTO, D N 1200 MM, JUNTA ELÁSTICA INTEGRADA, INSTALADO EM LOCAL COM NÍVEL BAIX O DE INTERFERÊNCIAS - FORNECIMENTO E ASSENTAMENTO. AF_06/2016</v>
          </cell>
          <cell r="C9642" t="str">
            <v>M</v>
          </cell>
          <cell r="D9642">
            <v>1251.74</v>
          </cell>
        </row>
        <row r="9643">
          <cell r="A9643">
            <v>94882</v>
          </cell>
          <cell r="B9643" t="str">
            <v>ASSENTAMENTO DE TUBO DE PEAD CORRUGADO DE DUPLA PAREDE PARA REDE COLET ORA DE ESGOTO, DN 1200 MM, JUNTA ELÁSTICA INTEGRADA, INSTALADO EM LOCA L COM NÍVEL BAIXO DE INTERFERÊNCIAS (NÃO INCLUI FORNECIMENTO). AF_06/2 016</v>
          </cell>
          <cell r="C9643" t="str">
            <v>M</v>
          </cell>
          <cell r="D9643">
            <v>30.37</v>
          </cell>
        </row>
        <row r="9644">
          <cell r="A9644">
            <v>94883</v>
          </cell>
          <cell r="B9644" t="str">
            <v>TUBO DE PEAD CORRUGADO DE DUPLA PAREDE PARA REDE COLETORA DE ESGOTO, D N 1500 MM, JUNTA ELÁSTICA INTEGRADA, INSTALADO EM LOCAL COM NÍVEL BAIX O DE INTERFERÊNCIAS - FORNECIMENTO E ASSENTAMENTO. AF_06/2016</v>
          </cell>
          <cell r="C9644" t="str">
            <v>M</v>
          </cell>
          <cell r="D9644">
            <v>1522.57</v>
          </cell>
        </row>
        <row r="9645">
          <cell r="A9645">
            <v>94884</v>
          </cell>
          <cell r="B9645" t="str">
            <v>ASSENTAMENTO DE TUBO DE PEAD CORRUGADO DE DUPLA PAREDE PARA REDE COLET ORA DE ESGOTO, DN 1500 MM, JUNTA ELÁSTICA INTEGRADA, INSTALADO EM LOCA L COM NÍVEL BAIXO DE INTERFERÊNCIAS (NÃO INCLUI FORNECIMENTO). AF_06/2 016</v>
          </cell>
          <cell r="C9645" t="str">
            <v>M</v>
          </cell>
          <cell r="D9645">
            <v>40.03</v>
          </cell>
        </row>
        <row r="9646">
          <cell r="A9646">
            <v>94885</v>
          </cell>
          <cell r="B9646" t="str">
            <v>TUBO DE PEAD CORRUGADO DE DUPLA PAREDE PARA REDE COLETORA DE ESGOTO, D N 250 MM, JUNTA ELÁSTICA INTEGRADA, INSTALADO EM LOCAL COM NÍVEL ALTO DE INTERFERÊNCIAS - FORNECIMENTO E ASSENTAMENTO. AF_06/2016</v>
          </cell>
          <cell r="C9646" t="str">
            <v>M</v>
          </cell>
          <cell r="D9646">
            <v>67.209999999999994</v>
          </cell>
        </row>
        <row r="9647">
          <cell r="A9647">
            <v>94886</v>
          </cell>
          <cell r="B9647" t="str">
            <v>ASSENTAMENTO DE TUBO DE PEAD CORRUGADO DE DUPLA PAREDE PARA REDE COLET ORA DE ESGOTO, DN 250 MM, JUNTA ELÁSTICA INTEGRADA, INSTALADO EM LOCAL COM NÍVEL ALTO DE INTERFERÊNCIAS (NÃO INCLUI FORNECIMENTO). AF_06/201 6</v>
          </cell>
          <cell r="C9647" t="str">
            <v>M</v>
          </cell>
          <cell r="D9647">
            <v>0.89</v>
          </cell>
        </row>
        <row r="9648">
          <cell r="A9648">
            <v>94887</v>
          </cell>
          <cell r="B9648" t="str">
            <v>TUBO DE PEAD CORRUGADO DE DUPLA PAREDE PARA REDE COLETORA DE ESGOTO, D N 300 MM, JUNTA ELÁSTICA INTEGRADA, INSTALADO EM LOCAL COM NÍVEL ALTO DE INTERFERÊNCIAS - FORNECIMENTO E ASSENTAMENTO. AF_06/2016</v>
          </cell>
          <cell r="C9648" t="str">
            <v>M</v>
          </cell>
          <cell r="D9648">
            <v>99.45</v>
          </cell>
        </row>
        <row r="9649">
          <cell r="A9649">
            <v>94888</v>
          </cell>
          <cell r="B9649" t="str">
            <v>ASSENTAMENTO DE TUBO DE PEAD CORRUGADO DE DUPLA PAREDE PARA REDE COLET ORA DE ESGOTO, DN 300 MM, JUNTA ELÁSTICA INTEGRADA, INSTALADO EM LOCAL COM NÍVEL ALTO DE INTERFERÊNCIAS (NÃO INCLUI FORNECIMENTO). AF_06/201 6</v>
          </cell>
          <cell r="C9649" t="str">
            <v>M</v>
          </cell>
          <cell r="D9649">
            <v>1.53</v>
          </cell>
        </row>
        <row r="9650">
          <cell r="A9650">
            <v>94891</v>
          </cell>
          <cell r="B9650" t="str">
            <v>TUBO DE PEAD CORRUGADO DE DUPLA PAREDE PARA REDE COLETORA DE ESGOTO, D N 750 MM, JUNTA ELÁSTICA INTEGRADA, INSTALADO EM LOCAL COM NÍVEL ALTO DE INTERFERÊNCIAS - FORNECIMENTO E ASSENTAMENTO. AF_06/2016</v>
          </cell>
          <cell r="C9650" t="str">
            <v>M</v>
          </cell>
          <cell r="D9650">
            <v>583.65</v>
          </cell>
        </row>
        <row r="9651">
          <cell r="A9651">
            <v>94892</v>
          </cell>
          <cell r="B9651" t="str">
            <v>ASSENTAMENTO DE TUBO DE PEAD CORRUGADO DE DUPLA PAREDE PARA REDE COLET ORA DE ESGOTO, DN 750 MM, JUNTA ELÁSTICA INTEGRADA, INSTALADO EM LOCAL COM NÍVEL ALTO DE INTERFERÊNCIAS (NÃO INCLUI FORNECIMENTO). AF_06/201 6</v>
          </cell>
          <cell r="C9651" t="str">
            <v>M</v>
          </cell>
          <cell r="D9651">
            <v>20.69</v>
          </cell>
        </row>
        <row r="9652">
          <cell r="A9652">
            <v>94893</v>
          </cell>
          <cell r="B9652" t="str">
            <v>TUBO DE PEAD CORRUGADO DE DUPLA PAREDE PARA REDE COLETORA DE ESGOTO, D N 900 MM, JUNTA ELÁSTICA INTEGRADA, INSTALADO EM LOCAL COM NÍVEL ALTO DE INTERFERÊNCIAS - FORNECIMENTO E ASSENTAMENTO. AF_06/2016</v>
          </cell>
          <cell r="C9652" t="str">
            <v>M</v>
          </cell>
          <cell r="D9652">
            <v>637.41999999999996</v>
          </cell>
        </row>
        <row r="9653">
          <cell r="A9653">
            <v>94894</v>
          </cell>
          <cell r="B9653" t="str">
            <v>ASSENTAMENTO DE TUBO DE PEAD CORRUGADO DE DUPLA PAREDE PARA REDE COLET ORA DE ESGOTO, DN 900 MM, JUNTA ELÁSTICA INTEGRADA, INSTALADO EM LOCAL COM NÍVEL ALTO DE INTERFERÊNCIAS (NÃO INCLUI FORNECIMENTO). AF_06/201 6</v>
          </cell>
          <cell r="C9653" t="str">
            <v>M</v>
          </cell>
          <cell r="D9653">
            <v>24.03</v>
          </cell>
        </row>
        <row r="9654">
          <cell r="A9654">
            <v>94895</v>
          </cell>
          <cell r="B9654" t="str">
            <v>TUBO DE PEAD CORRUGADO DE DUPLA PAREDE PARA REDE COLETORA DE ESGOTO, D N 1000 MM, JUNTA ELÁSTICA INTEGRADA, INSTALADO EM LOCAL COM NÍVEL ALTO DE INTERFERÊNCIAS - FORNECIMENTO E ASSENTAMENTO. AF_06/2016</v>
          </cell>
          <cell r="C9654" t="str">
            <v>M</v>
          </cell>
          <cell r="D9654">
            <v>882.94</v>
          </cell>
        </row>
        <row r="9655">
          <cell r="A9655">
            <v>94896</v>
          </cell>
          <cell r="B9655" t="str">
            <v>ASSENTAMENTO DE TUBO DE PEAD CORRUGADO DE DUPLA PAREDE PARA REDE COLET ORA DE ESGOTO, DN 1000 MM, JUNTA ELÁSTICA INTEGRADA, INSTALADO EM LOCA L COM NÍVEL ALTO DE INTERFERÊNCIAS (NÃO INCLUI FORNECIMENTO). AF_06/20 16</v>
          </cell>
          <cell r="C9655" t="str">
            <v>M</v>
          </cell>
          <cell r="D9655">
            <v>29.03</v>
          </cell>
        </row>
        <row r="9656">
          <cell r="A9656">
            <v>94897</v>
          </cell>
          <cell r="B9656" t="str">
            <v>TUBO DE PEAD CORRUGADO DE DUPLA PAREDE PARA REDE COLETORA DE ESGOTO, D N 1200 MM, JUNTA ELÁSTICA INTEGRADA, INSTALADO EM LOCAL COM NÍVEL ALTO DE INTERFERÊNCIAS - FORNECIMENTO E ASSENTAMENTO. AF_06/2016</v>
          </cell>
          <cell r="C9656" t="str">
            <v>M</v>
          </cell>
          <cell r="D9656">
            <v>1255.4100000000001</v>
          </cell>
        </row>
        <row r="9657">
          <cell r="A9657">
            <v>94898</v>
          </cell>
          <cell r="B9657" t="str">
            <v>ASSENTAMENTO DE TUBO DE PEAD CORRUGADO DE DUPLA PAREDE PARA REDE COLET ORA DE ESGOTO, DN 1200 MM, JUNTA ELÁSTICA INTEGRADA, INSTALADO EM LOCA L COM NÍVEL ALTO DE INTERFERÊNCIAS (NÃO INCLUI FORNECIMENTO). AF_06/20 16</v>
          </cell>
          <cell r="C9657" t="str">
            <v>M</v>
          </cell>
          <cell r="D9657">
            <v>34.03</v>
          </cell>
        </row>
        <row r="9658">
          <cell r="A9658">
            <v>94899</v>
          </cell>
          <cell r="B9658" t="str">
            <v>TUBO DE PEAD CORRUGADO DE DUPLA PAREDE PARA REDE COLETORA DE ESGOTO, D N 1500 MM, JUNTA ELÁSTICA INTEGRADA, INSTALADO EM LOCAL COM NÍVEL ALTO DE INTERFERÊNCIAS - FORNECIMENTO E ASSENTAMENTO. AF_06/2016</v>
          </cell>
          <cell r="C9658" t="str">
            <v>M</v>
          </cell>
          <cell r="D9658">
            <v>1526.59</v>
          </cell>
        </row>
        <row r="9659">
          <cell r="A9659">
            <v>94900</v>
          </cell>
          <cell r="B9659" t="str">
            <v>ASSENTAMENTO DE TUBO DE PEAD CORRUGADO DE DUPLA PAREDE PARA REDE COLET ORA DE ESGOTO, DN 1500 MM, JUNTA ELÁSTICA INTEGRADA, INSTALADO EM LOCA L COM NÍVEL ALTO DE INTERFERÊNCIAS (NÃO INCLUI FORNECIMENTO). AF_06/20 16</v>
          </cell>
          <cell r="C9659" t="str">
            <v>M</v>
          </cell>
          <cell r="D9659">
            <v>44.05</v>
          </cell>
        </row>
        <row r="9660">
          <cell r="A9660">
            <v>94926</v>
          </cell>
          <cell r="B9660" t="str">
            <v>TRANSPORTE HORIZONTAL MANUAL, DE 30 M, DE JANELAS. AF_07/2016</v>
          </cell>
          <cell r="C9660" t="str">
            <v>M2</v>
          </cell>
          <cell r="D9660">
            <v>1</v>
          </cell>
        </row>
        <row r="9661">
          <cell r="A9661">
            <v>94927</v>
          </cell>
          <cell r="B9661" t="str">
            <v>TRANSPORTE VERTICAL MANUAL, DE 1 PAVIMENTO, DE JANELAS. AF_07/2016</v>
          </cell>
          <cell r="C9661" t="str">
            <v>M2</v>
          </cell>
          <cell r="D9661">
            <v>0.52</v>
          </cell>
        </row>
        <row r="9662">
          <cell r="A9662">
            <v>94928</v>
          </cell>
          <cell r="B9662" t="str">
            <v>TRANSPORTE HORIZONTAL MANUAL, DE 30 M, DE KIT PORTA-PRONTA OU PORTA DE MADEIRA FOLHA LEVE OU MÉDIA, PORTA DE AÇO E PORTA DE ALUMÍNIO. AF_07/ 2016</v>
          </cell>
          <cell r="C9662" t="str">
            <v>UN</v>
          </cell>
          <cell r="D9662">
            <v>1.59</v>
          </cell>
        </row>
        <row r="9663">
          <cell r="A9663">
            <v>94929</v>
          </cell>
          <cell r="B9663" t="str">
            <v>TRANSPORTE HORIZONTAL MANUAL, DE 30 M, DE KIT PORTA-PRONTA OU PORTA DE MADEIRA FOLHA PESADA OU SUPERPESADA E PORTA CORTA-FOGO. AF_07/2016</v>
          </cell>
          <cell r="C9663" t="str">
            <v>UN</v>
          </cell>
          <cell r="D9663">
            <v>2.79</v>
          </cell>
        </row>
        <row r="9664">
          <cell r="A9664">
            <v>94930</v>
          </cell>
          <cell r="B9664" t="str">
            <v>TRANSPORTE VERTICAL MANUAL, DE 1 PAVIMENTO, DE KIT PORTA-PRONTA OU POR TA DE MADEIRA FOLHA LEVE OU MÉDIA, PORTA DE AÇO E PORTA DE ALUMÍNIO. A F_07/2016</v>
          </cell>
          <cell r="C9664" t="str">
            <v>UN</v>
          </cell>
          <cell r="D9664">
            <v>0.82</v>
          </cell>
        </row>
        <row r="9665">
          <cell r="A9665">
            <v>94931</v>
          </cell>
          <cell r="B9665" t="str">
            <v>TRANSPORTE VERTICAL MANUAL, DE 1 PAVIMENTO, DE KIT PORTA-PRONTA OU POR TA DE MADEIRA FOLHA PESADA OU SUPERPESADA E PORTA CORTA-FOGO. AF_07/20 16</v>
          </cell>
          <cell r="C9665" t="str">
            <v>UN</v>
          </cell>
          <cell r="D9665">
            <v>1.45</v>
          </cell>
        </row>
        <row r="9666">
          <cell r="A9666">
            <v>94932</v>
          </cell>
          <cell r="B9666" t="str">
            <v>TRANSPORTE HORIZONTAL MANUAL, DE 30 M, DE BANCADA DE MÁRMORE OU GRANIT O PARA COZINHA/LAVATÓRIO OU MÁRMORE SINTÉTICO COM CUBA INTEGRADA. AF_0 7/2016</v>
          </cell>
          <cell r="C9666" t="str">
            <v>UN</v>
          </cell>
          <cell r="D9666">
            <v>2.96</v>
          </cell>
        </row>
        <row r="9667">
          <cell r="A9667">
            <v>94934</v>
          </cell>
          <cell r="B9667" t="str">
            <v>TRANSPORTE VERTICAL MANUAL, DE 1 PAVIMENTO, DE BANCADA DE MÁRMORE OU G RANITO PARA COZINHA/LAVATÓRIO OU MÁRMORE SINTÉTICO COM CUBA INTEGRADA. AF_07/2016</v>
          </cell>
          <cell r="C9667" t="str">
            <v>UN</v>
          </cell>
          <cell r="D9667">
            <v>1.02</v>
          </cell>
        </row>
        <row r="9668">
          <cell r="A9668">
            <v>94935</v>
          </cell>
          <cell r="B9668" t="str">
            <v>TRANSPORTE HORIZONTAL DE 30 M COM CARRINHO PLATAFORMA COM BANCADA DE M ÁRMORE OU GRANITO PARA COZINHA/LAVATÓRIO OU MÁRMORE SINTÉTICO COM CUBA INTEGRADA. AF_07/2016</v>
          </cell>
          <cell r="C9668" t="str">
            <v>UN</v>
          </cell>
          <cell r="D9668">
            <v>1.6</v>
          </cell>
        </row>
        <row r="9669">
          <cell r="A9669">
            <v>94936</v>
          </cell>
          <cell r="B9669" t="str">
            <v>TRANSPORTE HORIZONTAL DE 50 M COM CARRINHO PLATAFORMA COM BANCADA DE M ÁRMORE OU GRANITO PARA COZINHA/LAVATÓRIO OU MÁRMORE SINTÉTICO COM CUBA INTEGRADA. AF_07/2016</v>
          </cell>
          <cell r="C9669" t="str">
            <v>UN</v>
          </cell>
          <cell r="D9669">
            <v>2.57</v>
          </cell>
        </row>
        <row r="9670">
          <cell r="A9670">
            <v>94937</v>
          </cell>
          <cell r="B9670" t="str">
            <v>TRANSPORTE HORIZONTAL DE 75 M COM CARRINHO PLATAFORMA COM BANCADA DE M ÁRMORE OU GRANITO PARA COZINHA/LAVATÓRIO OU MÁRMORE SINTÉTICO COM CUBA INTEGRADA. AF_07/2016</v>
          </cell>
          <cell r="C9670" t="str">
            <v>UN</v>
          </cell>
          <cell r="D9670">
            <v>3.79</v>
          </cell>
        </row>
        <row r="9671">
          <cell r="A9671">
            <v>94938</v>
          </cell>
          <cell r="B9671" t="str">
            <v>TRANSPORTE HORIZONTAL DE 100 M COM CARRINHO PLATAFORMA COM BANCADA DE MÁRMORE OU GRANITO PARA COZINHA/LAVATÓRIO OU MÁRMORE SINTÉTICO COM CUB A INTEGRADA. AF_07/2016</v>
          </cell>
          <cell r="C9671" t="str">
            <v>UN</v>
          </cell>
          <cell r="D9671">
            <v>5.01</v>
          </cell>
        </row>
        <row r="9672">
          <cell r="A9672">
            <v>94939</v>
          </cell>
          <cell r="B9672" t="str">
            <v>TRANSPORTE HORIZONTAL MANUAL, DE 30 M, DE VIDRO. AF_07/2016</v>
          </cell>
          <cell r="C9672" t="str">
            <v>M2</v>
          </cell>
          <cell r="D9672">
            <v>1.56</v>
          </cell>
        </row>
        <row r="9673">
          <cell r="A9673">
            <v>94940</v>
          </cell>
          <cell r="B9673" t="str">
            <v>TRANSPORTE VERTICAL MANUAL, DE 1 PAVIMENTO, DE VIDRO. AF_07/2016</v>
          </cell>
          <cell r="C9673" t="str">
            <v>M2</v>
          </cell>
          <cell r="D9673">
            <v>0.81</v>
          </cell>
        </row>
        <row r="9674">
          <cell r="A9674">
            <v>94941</v>
          </cell>
          <cell r="B9674" t="str">
            <v>TRANSPORTE HORIZONTAL MANUAL, DE 30 M, DE TELA DE AÇO. AF_07/2016</v>
          </cell>
          <cell r="C9674" t="str">
            <v>KG</v>
          </cell>
          <cell r="D9674">
            <v>0.05</v>
          </cell>
        </row>
        <row r="9675">
          <cell r="A9675">
            <v>94942</v>
          </cell>
          <cell r="B9675" t="str">
            <v>TRANSPORTE HORIZONTAL MANUAL, DE 30 M, DE COMPENSADO DE MADEIRA. AF_07 /2016</v>
          </cell>
          <cell r="C9675" t="str">
            <v>M2</v>
          </cell>
          <cell r="D9675">
            <v>0.63</v>
          </cell>
        </row>
        <row r="9676">
          <cell r="A9676">
            <v>94943</v>
          </cell>
          <cell r="B9676" t="str">
            <v>TRANSPORTE HORIZONTAL MANUAL, DE 30 M, DE TELHA TERMOACÚSTICA OU TELHA DE AÇO ZINCADO. AF_07/2016</v>
          </cell>
          <cell r="C9676" t="str">
            <v>M2</v>
          </cell>
          <cell r="D9676">
            <v>0.34</v>
          </cell>
        </row>
        <row r="9677">
          <cell r="A9677">
            <v>94944</v>
          </cell>
          <cell r="B9677" t="str">
            <v>TRANSPORTE HORIZONTAL MANUAL, DE 30 M, DE TELHA DE FIBROCIMENTO ONDULA DA OU TELHA ESTRUTURAL DE FIBROCIMENTO, CANALETE 90 OU KALHETÃO. AF_07 /2016</v>
          </cell>
          <cell r="C9677" t="str">
            <v>M2</v>
          </cell>
          <cell r="D9677">
            <v>0.87</v>
          </cell>
        </row>
        <row r="9678">
          <cell r="A9678">
            <v>94945</v>
          </cell>
          <cell r="B9678" t="str">
            <v>TRANSPORTE HORIZONTAL DE 100 M COM MANIPULADOR TELESCÓPICO DE TELHAS T ERMOACÚSTICA, FIBROCIMENTO ONDULADA, AÇO ZINCADO, FIBROCIMENTO ESTRUTU RAL, CANALETE 90 OU KALHETÃO. AF_07/2016</v>
          </cell>
          <cell r="C9678" t="str">
            <v>M2</v>
          </cell>
          <cell r="D9678">
            <v>0.21</v>
          </cell>
        </row>
        <row r="9679">
          <cell r="A9679">
            <v>94946</v>
          </cell>
          <cell r="B9679" t="str">
            <v>TRANSPORTE HORIZONTAL MANUAL, DE 30 M, DE BACIA SANITÁRIA, CAIXA ACOPL ADA, TANQUE OU PIA. AF_07/2016</v>
          </cell>
          <cell r="C9679" t="str">
            <v>UN</v>
          </cell>
          <cell r="D9679">
            <v>0.89</v>
          </cell>
        </row>
        <row r="9680">
          <cell r="A9680">
            <v>94947</v>
          </cell>
          <cell r="B9680" t="str">
            <v>TRANSPORTE VERTICAL MANUAL DE 1 PAVIMENTO DE BACIA SANITÁRIA, CAIXA AC OPLADA, TANQUE OU PIA. AF_07/2016</v>
          </cell>
          <cell r="C9680" t="str">
            <v>UN</v>
          </cell>
          <cell r="D9680">
            <v>0.66</v>
          </cell>
        </row>
        <row r="9681">
          <cell r="A9681">
            <v>94948</v>
          </cell>
          <cell r="B9681" t="str">
            <v>TRANSPORTE HORIZONTAL DE 30 M COM CARRINHO PLATAFORMA COM BACIA SANITÁ RIA, CAIXA ACOPLADA, TANQUE OU PIA. AF_07/2016</v>
          </cell>
          <cell r="C9681" t="str">
            <v>UN</v>
          </cell>
          <cell r="D9681">
            <v>0.47</v>
          </cell>
        </row>
        <row r="9682">
          <cell r="A9682">
            <v>94949</v>
          </cell>
          <cell r="B9682" t="str">
            <v>TRANSPORTE HORIZONTAL DE 50 M COM CARRINHO PLATAFORMA COM BACIA SANITÁ RIA, CAIXA ACOPLADA, TANQUE OU PIA. AF_07/2016</v>
          </cell>
          <cell r="C9682" t="str">
            <v>UN</v>
          </cell>
          <cell r="D9682">
            <v>0.71</v>
          </cell>
        </row>
        <row r="9683">
          <cell r="A9683">
            <v>94950</v>
          </cell>
          <cell r="B9683" t="str">
            <v>TRANSPORTE HORIZONTAL DE 75 M COM CARRINHO PLATAFORMA COM BACIA SANITÁ RIA, CAIXA ACOPLADA, TANQUE OU PIA. AF_07/2016</v>
          </cell>
          <cell r="C9683" t="str">
            <v>UN</v>
          </cell>
          <cell r="D9683">
            <v>1.02</v>
          </cell>
        </row>
        <row r="9684">
          <cell r="A9684">
            <v>94951</v>
          </cell>
          <cell r="B9684" t="str">
            <v>TRANSPORTE HORIZONTAL DE 100 M COM CARRINHO PLATAFORMA COM BACIA SANIT ÁRIA, CAIXA ACOPLADA, TANQUE OU PIA. AF_07/2016</v>
          </cell>
          <cell r="C9684" t="str">
            <v>UN</v>
          </cell>
          <cell r="D9684">
            <v>1.32</v>
          </cell>
        </row>
        <row r="9685">
          <cell r="A9685">
            <v>94952</v>
          </cell>
          <cell r="B9685" t="str">
            <v>TRANSPORTE HORIZONTAL DE 100 M COM MANIPULADOR TELESCÓPICO DE BACIAS S ANITÁRIAS, CAIXA ACOPLADA, TANQUE OU PIA. AF_07/2016</v>
          </cell>
          <cell r="C9685" t="str">
            <v>UN</v>
          </cell>
          <cell r="D9685">
            <v>0.27</v>
          </cell>
        </row>
        <row r="9686">
          <cell r="A9686">
            <v>94953</v>
          </cell>
          <cell r="B9686" t="str">
            <v>TRANSPORTE HORIZONTAL MANUAL, DE 30 M, DE TELHA DE CONCRETO OU CERÂMIC A. AF_07/2016</v>
          </cell>
          <cell r="C9686" t="str">
            <v>M2</v>
          </cell>
          <cell r="D9686">
            <v>4.03</v>
          </cell>
        </row>
        <row r="9687">
          <cell r="A9687">
            <v>94954</v>
          </cell>
          <cell r="B9687" t="str">
            <v>TRANSPORTE HORIZONTAL DE 30 M COM CARRINHO PLATAFORMA COM TELHA DE CON CRETO OU CERÂMICA. AF_07/2016</v>
          </cell>
          <cell r="C9687" t="str">
            <v>M2</v>
          </cell>
          <cell r="D9687">
            <v>0.65</v>
          </cell>
        </row>
        <row r="9688">
          <cell r="A9688">
            <v>94955</v>
          </cell>
          <cell r="B9688" t="str">
            <v>TRANSPORTE HORIZONTAL DE 50 M COM CARRINHO PLATAFORMA COM TELHA DE CON CRETO OU CERÂMICA. AF_07/2016</v>
          </cell>
          <cell r="C9688" t="str">
            <v>M2</v>
          </cell>
          <cell r="D9688">
            <v>0.97</v>
          </cell>
        </row>
        <row r="9689">
          <cell r="A9689">
            <v>94956</v>
          </cell>
          <cell r="B9689" t="str">
            <v>TRANSPORTE HORIZONTAL DE 75 M COM CARRINHO PLATAFORMA COM TELHA DE CON CRETO OU CERÂMICA. AF_07/2016</v>
          </cell>
          <cell r="C9689" t="str">
            <v>M2</v>
          </cell>
          <cell r="D9689">
            <v>1.38</v>
          </cell>
        </row>
        <row r="9690">
          <cell r="A9690">
            <v>94957</v>
          </cell>
          <cell r="B9690" t="str">
            <v>TRANSPORTE HORIZONTAL DE 100 M COM CARRINHO PLATAFORMA COM TELHA DE CO NCRETO OU CERÂMICA. AF_07/2016</v>
          </cell>
          <cell r="C9690" t="str">
            <v>M2</v>
          </cell>
          <cell r="D9690">
            <v>1.79</v>
          </cell>
        </row>
        <row r="9691">
          <cell r="A9691">
            <v>94958</v>
          </cell>
          <cell r="B9691" t="str">
            <v>TRANSPORTE HORIZONTAL DE 100 M COM MANIPULADOR TELESCÓPICO DE TELHAS D E CONCRETO OU CERÂMICA. AF_07/2016</v>
          </cell>
          <cell r="C9691" t="str">
            <v>M2</v>
          </cell>
          <cell r="D9691">
            <v>0.48</v>
          </cell>
        </row>
        <row r="9692">
          <cell r="A9692">
            <v>94959</v>
          </cell>
          <cell r="B9692" t="str">
            <v>TRANSPORTE HORIZONTAL MANUAL, DE 30 M, DE BARRAMENTO BLINDADO. AF_07/2 016</v>
          </cell>
          <cell r="C9692" t="str">
            <v>M</v>
          </cell>
          <cell r="D9692">
            <v>1.1100000000000001</v>
          </cell>
        </row>
        <row r="9693">
          <cell r="A9693">
            <v>94960</v>
          </cell>
          <cell r="B9693" t="str">
            <v>TRANSPORTE HORIZONTAL DE 100 M COM CARRINHO PLATAFORMA COM BARRAMENTO BLINDADO. AF_07/2016</v>
          </cell>
          <cell r="C9693" t="str">
            <v>M</v>
          </cell>
          <cell r="D9693">
            <v>0.91</v>
          </cell>
        </row>
        <row r="9694">
          <cell r="A9694">
            <v>94961</v>
          </cell>
          <cell r="B9694" t="str">
            <v>TRANSPORTE HORIZONTAL MANUAL, DE 30 M, DE CALHA. AF_07/2016</v>
          </cell>
          <cell r="C9694" t="str">
            <v>M</v>
          </cell>
          <cell r="D9694">
            <v>0.41</v>
          </cell>
        </row>
        <row r="9695">
          <cell r="A9695">
            <v>94962</v>
          </cell>
          <cell r="B9695" t="str">
            <v>CONCRETO MAGRO PARA LASTRO, TRAÇO 1:4,5:4,5 (CIMENTO/ AREIA MÉDIA/ BRI TA 1)  - PREPARO MECÂNICO COM BETONEIRA 400 L. AF_07/2016</v>
          </cell>
          <cell r="C9695" t="str">
            <v>M3</v>
          </cell>
          <cell r="D9695">
            <v>241.17</v>
          </cell>
        </row>
        <row r="9696">
          <cell r="A9696">
            <v>94963</v>
          </cell>
          <cell r="B9696" t="str">
            <v>CONCRETO FCK = 15MPA, TRAÇO 1:3,4:3,5 (CIMENTO/ AREIA MÉDIA/ BRITA 1) - PREPARO MECÂNICO COM BETONEIRA 400 L. AF_07/2016</v>
          </cell>
          <cell r="C9696" t="str">
            <v>M3</v>
          </cell>
          <cell r="D9696">
            <v>272</v>
          </cell>
        </row>
        <row r="9697">
          <cell r="A9697">
            <v>94964</v>
          </cell>
          <cell r="B9697" t="str">
            <v>CONCRETO FCK = 20MPA, TRAÇO 1:2,7:3 (CIMENTO/ AREIA MÉDIA/ BRITA 1)  - PREPARO MECÂNICO COM BETONEIRA 400 L. AF_07/2016</v>
          </cell>
          <cell r="C9697" t="str">
            <v>M3</v>
          </cell>
          <cell r="D9697">
            <v>303.89999999999998</v>
          </cell>
        </row>
        <row r="9698">
          <cell r="A9698">
            <v>94965</v>
          </cell>
          <cell r="B9698" t="str">
            <v>CONCRETO FCK = 25MPA, TRAÇO 1:2,3:2,7 (CIMENTO/ AREIA MÉDIA/ BRITA 1) - PREPARO MECÂNICO COM BETONEIRA 400 L. AF_07/2016</v>
          </cell>
          <cell r="C9698" t="str">
            <v>M3</v>
          </cell>
          <cell r="D9698">
            <v>301.23</v>
          </cell>
        </row>
        <row r="9699">
          <cell r="A9699">
            <v>94966</v>
          </cell>
          <cell r="B9699" t="str">
            <v>CONCRETO FCK = 30MPA, TRAÇO 1:2,1:2,5 (CIMENTO/ AREIA MÉDIA/ BRITA 1) - PREPARO MECÂNICO COM BETONEIRA 400 L. AF_07/2016</v>
          </cell>
          <cell r="C9699" t="str">
            <v>M3</v>
          </cell>
          <cell r="D9699">
            <v>311.86</v>
          </cell>
        </row>
        <row r="9700">
          <cell r="A9700">
            <v>94967</v>
          </cell>
          <cell r="B9700" t="str">
            <v>CONCRETO FCK = 40MPA, TRAÇO 1:1,6:1,9 (CIMENTO/ AREIA MÉDIA/ BRITA 1) - PREPARO MECÂNICO COM BETONEIRA 400 L. AF_07/2016</v>
          </cell>
          <cell r="C9700" t="str">
            <v>M3</v>
          </cell>
          <cell r="D9700">
            <v>360.43</v>
          </cell>
        </row>
        <row r="9701">
          <cell r="A9701">
            <v>94968</v>
          </cell>
          <cell r="B9701" t="str">
            <v>CONCRETO MAGRO PARA LASTRO, TRAÇO 1:4,5:4,5 (CIMENTO/ AREIA MÉDIA/ BRI TA 1)  - PREPARO MECÂNICO COM BETONEIRA 600 L. AF_07/2016</v>
          </cell>
          <cell r="C9701" t="str">
            <v>M3</v>
          </cell>
          <cell r="D9701">
            <v>245.12</v>
          </cell>
        </row>
        <row r="9702">
          <cell r="A9702">
            <v>94969</v>
          </cell>
          <cell r="B9702" t="str">
            <v>CONCRETO FCK = 15MPA, TRAÇO 1:3,4:3,5 (CIMENTO/ AREIA MÉDIA/ BRITA 1) - PREPARO MECÂNICO COM BETONEIRA 600 L. AF_07/2016</v>
          </cell>
          <cell r="C9702" t="str">
            <v>M3</v>
          </cell>
          <cell r="D9702">
            <v>260.63</v>
          </cell>
        </row>
        <row r="9703">
          <cell r="A9703">
            <v>94970</v>
          </cell>
          <cell r="B9703" t="str">
            <v>CONCRETO FCK = 20MPA, TRAÇO 1:2,7:3 (CIMENTO/ AREIA MÉDIA/ BRITA 1)  - PREPARO MECÂNICO COM BETONEIRA 600 L. AF_07/2016</v>
          </cell>
          <cell r="C9703" t="str">
            <v>M3</v>
          </cell>
          <cell r="D9703">
            <v>286.22000000000003</v>
          </cell>
        </row>
        <row r="9704">
          <cell r="A9704">
            <v>94971</v>
          </cell>
          <cell r="B9704" t="str">
            <v>CONCRETO FCK = 25MPA, TRAÇO 1:2,3:2,7 (CIMENTO/ AREIA MÉDIA/ BRITA 1) - PREPARO MECÂNICO COM BETONEIRA 600 L. AF_07/2016</v>
          </cell>
          <cell r="C9704" t="str">
            <v>M3</v>
          </cell>
          <cell r="D9704">
            <v>305.08</v>
          </cell>
        </row>
        <row r="9705">
          <cell r="A9705">
            <v>94972</v>
          </cell>
          <cell r="B9705" t="str">
            <v>CONCRETO FCK = 30MPA, TRAÇO 1:2,1:2,5 (CIMENTO/ AREIA MÉDIA/ BRITA 1) - PREPARO MECÂNICO COM BETONEIRA 600 L. AF_07/2016</v>
          </cell>
          <cell r="C9705" t="str">
            <v>M3</v>
          </cell>
          <cell r="D9705">
            <v>309.16000000000003</v>
          </cell>
        </row>
        <row r="9706">
          <cell r="A9706">
            <v>94973</v>
          </cell>
          <cell r="B9706" t="str">
            <v>CONCRETO FCK = 40MPA, TRAÇO 1:1,6:1,9 (CIMENTO/ AREIA MÉDIA/ BRITA 1) - PREPARO MECÂNICO COM BETONEIRA 600 L. AF_07/2016</v>
          </cell>
          <cell r="C9706" t="str">
            <v>M3</v>
          </cell>
          <cell r="D9706">
            <v>351.38</v>
          </cell>
        </row>
        <row r="9707">
          <cell r="A9707">
            <v>94974</v>
          </cell>
          <cell r="B9707" t="str">
            <v>CONCRETO MAGRO PARA LASTRO, TRAÇO 1:4,5:4,5 (CIMENTO/ AREIA MÉDIA/ BRI TA 1)  - PREPARO MANUAL. AF_07/2016</v>
          </cell>
          <cell r="C9707" t="str">
            <v>M3</v>
          </cell>
          <cell r="D9707">
            <v>331.35</v>
          </cell>
        </row>
        <row r="9708">
          <cell r="A9708">
            <v>94975</v>
          </cell>
          <cell r="B9708" t="str">
            <v>CONCRETO FCK = 15MPA, TRAÇO 1:3,4:3,5 (CIMENTO/ AREIA MÉDIA/ BRITA 1) - PREPARO MANUAL. AF_07/2016</v>
          </cell>
          <cell r="C9708" t="str">
            <v>M3</v>
          </cell>
          <cell r="D9708">
            <v>353.66</v>
          </cell>
        </row>
        <row r="9709">
          <cell r="A9709">
            <v>94990</v>
          </cell>
          <cell r="B9709" t="str">
            <v>EXECUÇÃO DE PASSEIO (CALÇADA) OU PISO DE CONCRETO COM CONCRETO MOLDADO IN LOCO, FEITO EM OBRA, ACABAMENTO CONVENCIONAL, NÃO ARMADO. AF_07/20 16</v>
          </cell>
          <cell r="C9709" t="str">
            <v>M3</v>
          </cell>
          <cell r="D9709">
            <v>513.17999999999995</v>
          </cell>
        </row>
        <row r="9710">
          <cell r="A9710">
            <v>94991</v>
          </cell>
          <cell r="B9710" t="str">
            <v>EXECUÇÃO DE PASSEIO (CALÇADA) OU PISO DE CONCRETO COM CONCRETO MOLDADO IN LOCO, USINADO, ACABAMENTO CONVENCIONAL, NÃO ARMADO. AF_07/2016</v>
          </cell>
          <cell r="C9710" t="str">
            <v>M3</v>
          </cell>
          <cell r="D9710">
            <v>450.88</v>
          </cell>
        </row>
        <row r="9711">
          <cell r="A9711">
            <v>94992</v>
          </cell>
          <cell r="B9711" t="str">
            <v>EXECUÇÃO DE PASSEIO (CALÇADA) OU PISO DE CONCRETO COM CONCRETO MOLDADO IN LOCO, FEITO EM OBRA, ACABAMENTO CONVENCIONAL, ESPESSURA 6 CM, ARMA DO. AF_07/2016</v>
          </cell>
          <cell r="C9711" t="str">
            <v>M2</v>
          </cell>
          <cell r="D9711">
            <v>53.81</v>
          </cell>
        </row>
        <row r="9712">
          <cell r="A9712">
            <v>94993</v>
          </cell>
          <cell r="B9712" t="str">
            <v>EXECUÇÃO DE PASSEIO (CALÇADA) OU PISO DE CONCRETO COM CONCRETO MOLDADO IN LOCO, USINADO, ACABAMENTO CONVENCIONAL, ESPESSURA 6 CM, ARMADO. AF _07/2016</v>
          </cell>
          <cell r="C9712" t="str">
            <v>M2</v>
          </cell>
          <cell r="D9712">
            <v>50.08</v>
          </cell>
        </row>
        <row r="9713">
          <cell r="A9713">
            <v>94994</v>
          </cell>
          <cell r="B9713" t="str">
            <v>EXECUÇÃO DE PASSEIO (CALÇADA) OU PISO DE CONCRETO COM CONCRETO MOLDADO IN LOCO, FEITO EM OBRA, ACABAMENTO CONVENCIONAL, ESPESSURA 8 CM, ARMA DO. AF_07/2016</v>
          </cell>
          <cell r="C9713" t="str">
            <v>M2</v>
          </cell>
          <cell r="D9713">
            <v>65.08</v>
          </cell>
        </row>
        <row r="9714">
          <cell r="A9714">
            <v>94995</v>
          </cell>
          <cell r="B9714" t="str">
            <v>EXECUÇÃO DE PASSEIO (CALÇADA) OU PISO DE CONCRETO COM CONCRETO MOLDADO IN LOCO, USINADO, ACABAMENTO CONVENCIONAL, ESPESSURA 8 CM, ARMADO. AF _07/2016</v>
          </cell>
          <cell r="C9714" t="str">
            <v>M2</v>
          </cell>
          <cell r="D9714">
            <v>60.1</v>
          </cell>
        </row>
        <row r="9715">
          <cell r="A9715">
            <v>94996</v>
          </cell>
          <cell r="B9715" t="str">
            <v>EXECUÇÃO DE PASSEIO (CALÇADA) OU PISO DE CONCRETO COM CONCRETO MOLDADO IN LOCO, FEITO EM OBRA, ACABAMENTO CONVENCIONAL, ESPESSURA 10 CM, ARM ADO. AF_07/2016</v>
          </cell>
          <cell r="C9715" t="str">
            <v>M2</v>
          </cell>
          <cell r="D9715">
            <v>75.569999999999993</v>
          </cell>
        </row>
        <row r="9716">
          <cell r="A9716">
            <v>94997</v>
          </cell>
          <cell r="B9716" t="str">
            <v>EXECUÇÃO DE PASSEIO (CALÇADA) OU PISO DE CONCRETO COM CONCRETO MOLDADO IN LOCO, USINADO, ACABAMENTO CONVENCIONAL, ESPESSURA 10 CM, ARMADO. A F_07/2016</v>
          </cell>
          <cell r="C9716" t="str">
            <v>M2</v>
          </cell>
          <cell r="D9716">
            <v>69.34</v>
          </cell>
        </row>
        <row r="9717">
          <cell r="A9717">
            <v>94998</v>
          </cell>
          <cell r="B9717" t="str">
            <v>EXECUÇÃO DE PASSEIO (CALÇADA) OU PISO DE CONCRETO COM CONCRETO MOLDADO IN LOCO, FEITO EM OBRA, ACABAMENTO CONVENCIONAL, ESPESSURA 12 CM, ARM ADO. AF_07/2016</v>
          </cell>
          <cell r="C9717" t="str">
            <v>M2</v>
          </cell>
          <cell r="D9717">
            <v>85.69</v>
          </cell>
        </row>
        <row r="9718">
          <cell r="A9718">
            <v>94999</v>
          </cell>
          <cell r="B9718" t="str">
            <v>EXECUÇÃO DE PASSEIO (CALÇADA) OU PISO DE CONCRETO COM CONCRETO MOLDADO IN LOCO, USINADO, ACABAMENTO CONVENCIONAL, ESPESSURA 12 CM, ARMADO. A F_07/2016</v>
          </cell>
          <cell r="C9718" t="str">
            <v>M2</v>
          </cell>
          <cell r="D9718">
            <v>78.22</v>
          </cell>
        </row>
        <row r="9719">
          <cell r="A9719">
            <v>95108</v>
          </cell>
          <cell r="B9719" t="str">
            <v>EXECUÇÃO DE PROTEÇÃO DA CABEÇA DO TIRANTE COM USO DE FÔRMAS EM CHAPA C OMPENSADA PLASTIFICADA DE MADEIRA E CONCRETO FCK =15 MPA. AF_07/2016</v>
          </cell>
          <cell r="C9719" t="str">
            <v>UN</v>
          </cell>
          <cell r="D9719">
            <v>19.88</v>
          </cell>
        </row>
        <row r="9720">
          <cell r="A9720">
            <v>95114</v>
          </cell>
          <cell r="B9720" t="str">
            <v>MARTELETE OU ROMPEDOR PNEUMÁTICO MANUAL, 28 KG, COM SILENCIADOR - DEPR ECIAÇÃO. AF_07/2016</v>
          </cell>
          <cell r="C9720" t="str">
            <v>H</v>
          </cell>
          <cell r="D9720">
            <v>1.34</v>
          </cell>
        </row>
        <row r="9721">
          <cell r="A9721">
            <v>95115</v>
          </cell>
          <cell r="B9721" t="str">
            <v>MARTELETE OU ROMPEDOR PNEUMÁTICO MANUAL, 28 KG, COM SILENCIADOR - JURO S. AF_07/2016</v>
          </cell>
          <cell r="C9721" t="str">
            <v>H</v>
          </cell>
          <cell r="D9721">
            <v>0.38</v>
          </cell>
        </row>
        <row r="9722">
          <cell r="A9722">
            <v>95116</v>
          </cell>
          <cell r="B9722" t="str">
            <v>USINA DE CONCRETO FIXA, CAPACIDADE NOMINAL DE 90 A 120 M3/H, SEM SILO - DEPRECIAÇÃO. AF_07/2016</v>
          </cell>
          <cell r="C9722" t="str">
            <v>H</v>
          </cell>
          <cell r="D9722">
            <v>35.08</v>
          </cell>
        </row>
        <row r="9723">
          <cell r="A9723">
            <v>95117</v>
          </cell>
          <cell r="B9723" t="str">
            <v>USINA DE CONCRETO FIXA, CAPACIDADE NOMINAL DE 90 A 120 M3/H, SEM SILO - JUROS. AF_07/2016</v>
          </cell>
          <cell r="C9723" t="str">
            <v>H</v>
          </cell>
          <cell r="D9723">
            <v>10.51</v>
          </cell>
        </row>
        <row r="9724">
          <cell r="A9724">
            <v>95118</v>
          </cell>
          <cell r="B9724" t="str">
            <v>USINA MISTURADORA DE SOLOS, CAPACIDADE DE 200 A 500 TON/H, POTENCIA 75 KW - DEPRECIAÇÃO. AF_07/2016</v>
          </cell>
          <cell r="C9724" t="str">
            <v>H</v>
          </cell>
          <cell r="D9724">
            <v>48.91</v>
          </cell>
        </row>
        <row r="9725">
          <cell r="A9725">
            <v>95119</v>
          </cell>
          <cell r="B9725" t="str">
            <v>USINA MISTURADORA DE SOLOS, CAPACIDADE DE 200 A 500 TON/H, POTENCIA 75 KW - JUROS. AF_07/2016</v>
          </cell>
          <cell r="C9725" t="str">
            <v>H</v>
          </cell>
          <cell r="D9725">
            <v>14.65</v>
          </cell>
        </row>
        <row r="9726">
          <cell r="A9726">
            <v>95120</v>
          </cell>
          <cell r="B9726" t="str">
            <v>USINA MISTURADORA DE SOLOS, CAPACIDADE DE 200 A 500 TON/H, POTENCIA 75 KW - MATERIAIS NA OPERAÇÃO. AF_07/2016</v>
          </cell>
          <cell r="C9726" t="str">
            <v>H</v>
          </cell>
          <cell r="D9726">
            <v>23.82</v>
          </cell>
        </row>
        <row r="9727">
          <cell r="A9727">
            <v>95121</v>
          </cell>
          <cell r="B9727" t="str">
            <v>USINA MISTURADORA DE SOLOS, CAPACIDADE DE 200 A 500 TON/H, POTENCIA 75 KW - CHP DIURNO. AF_07/2016</v>
          </cell>
          <cell r="C9727" t="str">
            <v>CHP</v>
          </cell>
          <cell r="D9727">
            <v>205.12</v>
          </cell>
        </row>
        <row r="9728">
          <cell r="A9728">
            <v>95122</v>
          </cell>
          <cell r="B9728" t="str">
            <v>USINA MISTURADORA DE SOLOS, CAPACIDADE DE 200 A 500 TON/H, POTENCIA 75 KW - CHI DIURNO. AF_07/2016</v>
          </cell>
          <cell r="C9728" t="str">
            <v>CHI</v>
          </cell>
          <cell r="D9728">
            <v>133.69999999999999</v>
          </cell>
        </row>
        <row r="9729">
          <cell r="A9729">
            <v>95123</v>
          </cell>
          <cell r="B9729" t="str">
            <v>DISTRIBUIDOR DE AGREGADOS AUTOPROPELIDO, CAP 3 M3, A DIESEL, POTÊNCIA 176CV - DEPRECIAÇÃO. AF_07/2016</v>
          </cell>
          <cell r="C9729" t="str">
            <v>H</v>
          </cell>
          <cell r="D9729">
            <v>11.26</v>
          </cell>
        </row>
        <row r="9730">
          <cell r="A9730">
            <v>95124</v>
          </cell>
          <cell r="B9730" t="str">
            <v>DISTRIBUIDOR DE AGREGADOS AUTOPROPELIDO, C/AP 3 M3, A DIESEL, POTÊNCIA 176CV - JUROS. AF_07/2016</v>
          </cell>
          <cell r="C9730" t="str">
            <v>H</v>
          </cell>
          <cell r="D9730">
            <v>3.37</v>
          </cell>
        </row>
        <row r="9731">
          <cell r="A9731">
            <v>95125</v>
          </cell>
          <cell r="B9731" t="str">
            <v>DISTRIBUIDOR DE AGREGADOS AUTOPROPELIDO, CAP 3 M3, A DIESEL, POTÊNCIA 176CV - MANUTENÇÃO. AF_07/2016</v>
          </cell>
          <cell r="C9731" t="str">
            <v>H</v>
          </cell>
          <cell r="D9731">
            <v>10.96</v>
          </cell>
        </row>
        <row r="9732">
          <cell r="A9732">
            <v>95126</v>
          </cell>
          <cell r="B9732" t="str">
            <v>DISTRIBUIDOR DE AGREGADOS AUTOPROPELIDO, CAP 3 M3, A DIESEL, POTÊNCIA 176CV  MATERIAIS NA OPERAÇÃO. AF_07/2016</v>
          </cell>
          <cell r="C9732" t="str">
            <v>H</v>
          </cell>
          <cell r="D9732">
            <v>66.45</v>
          </cell>
        </row>
        <row r="9733">
          <cell r="A9733">
            <v>95127</v>
          </cell>
          <cell r="B9733" t="str">
            <v>DISTRIBUIDOR DE AGREGADOS AUTOPROPELIDO, CAP 3 M3, A DIESEL, POTÊNCIA 176CV - CHP DIURNO. AF_07/2016</v>
          </cell>
          <cell r="C9733" t="str">
            <v>CHP</v>
          </cell>
          <cell r="D9733">
            <v>106.53</v>
          </cell>
        </row>
        <row r="9734">
          <cell r="A9734">
            <v>95128</v>
          </cell>
          <cell r="B9734" t="str">
            <v>DISTRIBUIDOR DE AGREGADOS AUTOPROPELIDO, CAP 3 M3, A DIESEL, POTÊNCIA 176CV - CHI DIURNO. AF_07/2016</v>
          </cell>
          <cell r="C9734" t="str">
            <v>CHI</v>
          </cell>
          <cell r="D9734">
            <v>29.12</v>
          </cell>
        </row>
        <row r="9735">
          <cell r="A9735">
            <v>95129</v>
          </cell>
          <cell r="B9735" t="str">
            <v>MÁQUINA DEMARCADORA DE FAIXA DE TRÁFEGO À FRIO, AUTOPROPELIDA, POTÊNCI A 38 HP - DEPRECIAÇÃO. AF_07/2016</v>
          </cell>
          <cell r="C9735" t="str">
            <v>H</v>
          </cell>
          <cell r="D9735">
            <v>40.299999999999997</v>
          </cell>
        </row>
        <row r="9736">
          <cell r="A9736">
            <v>95130</v>
          </cell>
          <cell r="B9736" t="str">
            <v>MÁQUINA DEMARCADORA DE FAIXA DE TRÁFEGO À FRIO, AUTOPROPELIDA, POTÊNCI A 38 HP - JUROS. AF_07/2016</v>
          </cell>
          <cell r="C9736" t="str">
            <v>H</v>
          </cell>
          <cell r="D9736">
            <v>8.5299999999999994</v>
          </cell>
        </row>
        <row r="9737">
          <cell r="A9737">
            <v>95131</v>
          </cell>
          <cell r="B9737" t="str">
            <v>MÁQUINA DEMARCADORA DE FAIXA DE TRÁFEGO À FRIO, AUTOPROPELIDA, POTÊNCI A 38 HP - MANUTENÇÃO. AF_07/2016</v>
          </cell>
          <cell r="C9737" t="str">
            <v>H</v>
          </cell>
          <cell r="D9737">
            <v>47.41</v>
          </cell>
        </row>
        <row r="9738">
          <cell r="A9738">
            <v>95132</v>
          </cell>
          <cell r="B9738" t="str">
            <v>MÁQUINA DEMARCADORA DE FAIXA DE TRÁFEGO À FRIO, AUTOPROPELIDA, POTÊNCI A 38 HP - MATERIAIS NA OPERAÇÃO. AF_07/2016</v>
          </cell>
          <cell r="C9738" t="str">
            <v>H</v>
          </cell>
          <cell r="D9738">
            <v>19.39</v>
          </cell>
        </row>
        <row r="9739">
          <cell r="A9739">
            <v>95133</v>
          </cell>
          <cell r="B9739" t="str">
            <v>MÁQUINA DEMARCADORA DE FAIXA DE TRÁFEGO À FRIO, AUTOPROPELIDA, POTÊNCI A 38 HP - CHP DIURNO. AF_07/2016</v>
          </cell>
          <cell r="C9739" t="str">
            <v>CHP</v>
          </cell>
          <cell r="D9739">
            <v>131.21</v>
          </cell>
        </row>
        <row r="9740">
          <cell r="A9740">
            <v>95134</v>
          </cell>
          <cell r="B9740" t="str">
            <v>MÁQUINA DEMARCADORA DE FAIXA DE TRÁFEGO À FRIO, AUTOPROPELIDA, POTÊNCI A 38 HP - CHI DIURNO. AF_07/2016</v>
          </cell>
          <cell r="C9740" t="str">
            <v>H</v>
          </cell>
          <cell r="D9740">
            <v>64.400000000000006</v>
          </cell>
        </row>
        <row r="9741">
          <cell r="A9741">
            <v>95135</v>
          </cell>
          <cell r="B9741" t="str">
            <v>LOCACAO DE ANDAIME METALICO TUBULAR TIPO TORRE</v>
          </cell>
          <cell r="C9741" t="str">
            <v>M/MES</v>
          </cell>
          <cell r="D9741">
            <v>21.94</v>
          </cell>
        </row>
        <row r="9742">
          <cell r="A9742">
            <v>95136</v>
          </cell>
          <cell r="B9742" t="str">
            <v>TALHA MANUAL DE CORRENTE, CAPACIDADE DE 2 TON. COM ELEVAÇÃO DE 3 M - D EPRECIAÇÃO. AF_07/2016</v>
          </cell>
          <cell r="C9742" t="str">
            <v>H</v>
          </cell>
          <cell r="D9742">
            <v>0.05</v>
          </cell>
        </row>
        <row r="9743">
          <cell r="A9743">
            <v>95137</v>
          </cell>
          <cell r="B9743" t="str">
            <v>TALHA MANUAL DE CORRENTE, CAPACIDADE DE 2 TON. COM ELEVAÇÃO DE 3 M - J UROS. AF_07/2016</v>
          </cell>
          <cell r="C9743" t="str">
            <v>H</v>
          </cell>
          <cell r="D9743">
            <v>0.02</v>
          </cell>
        </row>
        <row r="9744">
          <cell r="A9744">
            <v>95138</v>
          </cell>
          <cell r="B9744" t="str">
            <v>TALHA MANUAL DE CORRENTE, CAPACIDADE DE 2 TON. COM ELEVAÇÃO DE 3 M - M ANUTENÇÃO. AF_07/2016</v>
          </cell>
          <cell r="C9744" t="str">
            <v>H</v>
          </cell>
          <cell r="D9744">
            <v>0.03</v>
          </cell>
        </row>
        <row r="9745">
          <cell r="A9745">
            <v>95139</v>
          </cell>
          <cell r="B9745" t="str">
            <v>TALHA MANUAL DE CORRENTE, CAPACIDADE DE 2 TON. COM ELEVAÇÃO DE 3 M - C HP DIURNO. AF_07/2016</v>
          </cell>
          <cell r="C9745" t="str">
            <v>CHP</v>
          </cell>
          <cell r="D9745">
            <v>0.1</v>
          </cell>
        </row>
        <row r="9746">
          <cell r="A9746">
            <v>95140</v>
          </cell>
          <cell r="B9746" t="str">
            <v>TALHA MANUAL DE CORRENTE, CAPACIDADE DE 2 TON. COM ELEVAÇÃO DE 3 M - C HI DIURNO. AF_07/2016</v>
          </cell>
          <cell r="C9746" t="str">
            <v>CHI</v>
          </cell>
          <cell r="D9746">
            <v>7.0000000000000007E-2</v>
          </cell>
        </row>
        <row r="9747">
          <cell r="A9747">
            <v>95141</v>
          </cell>
          <cell r="B9747" t="str">
            <v>ADAPTADOR COM FLANGES LIVRES, PVC, SOLDÁVEL LONGO, DN  25 MM X 3/4 , I NSTALADO EM RESERVAÇÃO DE ÁGUA DE EDIFICAÇÃO QUE POSSUA RESERVATÓRIO D E FIBRA/FIBROCIMENTO    FORNECIMENTO E INSTALAÇÃO. AF_06/2016</v>
          </cell>
          <cell r="C9747" t="str">
            <v>UN</v>
          </cell>
          <cell r="D9747">
            <v>25.57</v>
          </cell>
        </row>
        <row r="9748">
          <cell r="A9748">
            <v>95208</v>
          </cell>
          <cell r="B9748" t="str">
            <v>GRUA ASCENCIONAL, LANÇA DE 42 M, CAPACIDADE DE 1,5 T A 30 M, ALTURA AT É 39 M  DEPRECIAÇÃO. AF_08/2016</v>
          </cell>
          <cell r="C9748" t="str">
            <v>H</v>
          </cell>
          <cell r="D9748">
            <v>16.75</v>
          </cell>
        </row>
        <row r="9749">
          <cell r="A9749">
            <v>95209</v>
          </cell>
          <cell r="B9749" t="str">
            <v>GRUA ASCENCIONAL, LANCA DE 42 M, CAPACIDADE DE 1,5 T A 30 M, ALTURA AT E 39 M  JUROS. AF_08/2016</v>
          </cell>
          <cell r="C9749" t="str">
            <v>H</v>
          </cell>
          <cell r="D9749">
            <v>4.28</v>
          </cell>
        </row>
        <row r="9750">
          <cell r="A9750">
            <v>95210</v>
          </cell>
          <cell r="B9750" t="str">
            <v>GRUA ASCENCIONAL, LANCA DE 42 M, CAPACIDADE DE 1,5 T A 30 M, ALTURA AT E 39 M  MANUTENÇÃO. AF_08/2016</v>
          </cell>
          <cell r="C9750" t="str">
            <v>H</v>
          </cell>
          <cell r="D9750">
            <v>20.94</v>
          </cell>
        </row>
        <row r="9751">
          <cell r="A9751">
            <v>95211</v>
          </cell>
          <cell r="B9751" t="str">
            <v>GRUA ASCENCIONAL, LANCA DE 42 M, CAPACIDADE DE 1,5 T A 30 M, ALTURA AT E 39 M  MATERIAIS NA OPERAÇÃO. AF_08/2016</v>
          </cell>
          <cell r="C9751" t="str">
            <v>H</v>
          </cell>
          <cell r="D9751">
            <v>3.49</v>
          </cell>
        </row>
        <row r="9752">
          <cell r="A9752">
            <v>95212</v>
          </cell>
          <cell r="B9752" t="str">
            <v>GRUA ASCENCIONAL, LANCA DE 42 M, CAPACIDADE DE 1,5 T A 30 M, ALTURA AT E 39 M - CHP DIURNO. AF_08/2016</v>
          </cell>
          <cell r="C9752" t="str">
            <v>CHP</v>
          </cell>
          <cell r="D9752">
            <v>63.98</v>
          </cell>
        </row>
        <row r="9753">
          <cell r="A9753">
            <v>95213</v>
          </cell>
          <cell r="B9753" t="str">
            <v>GRUA ASCENCIONAL, LANÇA DE 42 M, CAPACIDADE DE 1,5 T A 30 M, ALTURA AT É 39 M - CHI DIURNO. AF_08/2016</v>
          </cell>
          <cell r="C9753" t="str">
            <v>CHI</v>
          </cell>
          <cell r="D9753">
            <v>39.54</v>
          </cell>
        </row>
        <row r="9754">
          <cell r="A9754">
            <v>95214</v>
          </cell>
          <cell r="B9754" t="str">
            <v>PULVERIZADOR DE TINTA ELÉTRICO/MÁQUINA DE PINTURA AIRLESS, VAZÃO 2 L/M IN - DEPRECIAÇÃO. AF_08/2016</v>
          </cell>
          <cell r="C9754" t="str">
            <v>H</v>
          </cell>
          <cell r="D9754">
            <v>1.0900000000000001</v>
          </cell>
        </row>
        <row r="9755">
          <cell r="A9755">
            <v>95215</v>
          </cell>
          <cell r="B9755" t="str">
            <v>PULVERIZADOR DE TINTA ELÉTRICO/MÁQUINA DE PINTURA AIRLESS, VAZÃO 2 L/M IN - JUROS. AF_08/2016</v>
          </cell>
          <cell r="C9755" t="str">
            <v>H</v>
          </cell>
          <cell r="D9755">
            <v>0.26</v>
          </cell>
        </row>
        <row r="9756">
          <cell r="A9756">
            <v>95216</v>
          </cell>
          <cell r="B9756" t="str">
            <v>PULVERIZADOR DE TINTA ELÉTRICO/MÁQUINA DE PINTURA AIRLESS, VAZÃO 2 L/M IN - MANUTENÇÃO. AF_08/2016</v>
          </cell>
          <cell r="C9756" t="str">
            <v>H</v>
          </cell>
          <cell r="D9756">
            <v>1.28</v>
          </cell>
        </row>
        <row r="9757">
          <cell r="A9757">
            <v>95217</v>
          </cell>
          <cell r="B9757" t="str">
            <v>PULVERIZADOR DE TINTA ELÉTRICO/MÁQUINA DE PINTURA AIRLESS, VAZÃO 2 L/M IN - MATERIAIS NA OPERAÇÃO. AF_08/2016</v>
          </cell>
          <cell r="C9757" t="str">
            <v>H</v>
          </cell>
          <cell r="D9757">
            <v>0.23</v>
          </cell>
        </row>
        <row r="9758">
          <cell r="A9758">
            <v>95218</v>
          </cell>
          <cell r="B9758" t="str">
            <v>PULVERIZADOR DE TINTA ELÉTRICO/MÁQUINA DE PINTURA AIRLESS, VAZÃO 2 L/M IN - CHP DIURNO. AF_08/2016</v>
          </cell>
          <cell r="C9758" t="str">
            <v>CHP</v>
          </cell>
          <cell r="D9758">
            <v>2.87</v>
          </cell>
        </row>
        <row r="9759">
          <cell r="A9759">
            <v>95219</v>
          </cell>
          <cell r="B9759" t="str">
            <v>PULVERIZADOR DE TINTA ELÉTRICO/MÁQUINA DE PINTURA AIRLESS, VAZÃO 2 L/M IN - CHI DIURNO. AF_08/2016</v>
          </cell>
          <cell r="C9759" t="str">
            <v>CHI</v>
          </cell>
          <cell r="D9759">
            <v>1.35</v>
          </cell>
        </row>
        <row r="9760">
          <cell r="A9760">
            <v>95237</v>
          </cell>
          <cell r="B9760" t="str">
            <v>LUVA COM BUCHA DE LATÃO, PVC, SOLDÁVEL, DN 32MM X 1 , INSTALADO EM RAM AL DE DISTRIBUIÇÃO DE ÁGUA   FORNECIMENTO E INSTALAÇÃO. AF_12/2014</v>
          </cell>
          <cell r="C9760" t="str">
            <v>UN</v>
          </cell>
          <cell r="D9760">
            <v>15.55</v>
          </cell>
        </row>
        <row r="9761">
          <cell r="A9761">
            <v>95240</v>
          </cell>
          <cell r="B9761" t="str">
            <v>LASTRO DE CONCRETO, E = 3 CM, PREPARO MECÂNICO, INCLUSOS LANÇAMENTO E ADENSAMENTO. AF_07_2016</v>
          </cell>
          <cell r="C9761" t="str">
            <v>M2</v>
          </cell>
          <cell r="D9761">
            <v>11.54</v>
          </cell>
        </row>
        <row r="9762">
          <cell r="A9762">
            <v>95241</v>
          </cell>
          <cell r="B9762" t="str">
            <v>LASTRO DE CONCRETO, E = 5 CM, PREPARO MECÂNICO, INCLUSOS LANÇAMENTO E ADENSAMENTO. AF_07_2016</v>
          </cell>
          <cell r="C9762" t="str">
            <v>M2</v>
          </cell>
          <cell r="D9762">
            <v>19.23</v>
          </cell>
        </row>
        <row r="9763">
          <cell r="A9763">
            <v>95248</v>
          </cell>
          <cell r="B9763" t="str">
            <v>VÁLVULA DE ESFERA BRUTA, BRONZE, ROSCÁVEL, 1/2  , INSTALADO EM RESERVA ÇÃO DE ÁGUA DE EDIFICAÇÃO QUE POSSUA RESERVATÓRIO DE FIBRA/FIBROCIMENT O - FORNECIMENTO E INSTALAÇÃO. AF_06/2016</v>
          </cell>
          <cell r="C9763" t="str">
            <v>UN</v>
          </cell>
          <cell r="D9763">
            <v>50.94</v>
          </cell>
        </row>
        <row r="9764">
          <cell r="A9764">
            <v>95249</v>
          </cell>
          <cell r="B9764" t="str">
            <v>VÁLVULA DE ESFERA BRUTA, BRONZE, ROSCÁVEL, 3/4'', INSTALADO EM RESERVA ÇÃO DE ÁGUA DE EDIFICAÇÃO QUE POSSUA RESERVATÓRIO DE FIBRA/FIBROCIMENT O - FORNECIMENTO E INSTALAÇÃO. AF_06/2016</v>
          </cell>
          <cell r="C9764" t="str">
            <v>UN</v>
          </cell>
          <cell r="D9764">
            <v>54.99</v>
          </cell>
        </row>
        <row r="9765">
          <cell r="A9765">
            <v>95250</v>
          </cell>
          <cell r="B9765" t="str">
            <v>VÁLVULA DE ESFERA BRUTA, BRONZE, ROSCÁVEL, 1'', INSTALADO EM RESERVAÇÃ O DE ÁGUA DE EDIFICAÇÃO QUE POSSUA RESERVATÓRIO DE FIBRA/FIBROCIMENTO -   FORNECIMENTO E INSTALAÇÃO. AF_06/2016</v>
          </cell>
          <cell r="C9765" t="str">
            <v>UN</v>
          </cell>
          <cell r="D9765">
            <v>65.58</v>
          </cell>
        </row>
        <row r="9766">
          <cell r="A9766">
            <v>95251</v>
          </cell>
          <cell r="B9766" t="str">
            <v>VÁLVULA DE ESFERA BRUTA, BRONZE, ROSCÁVEL, 1 1/4'', INSTALADO EM RESER VAÇÃO DE ÁGUA DE EDIFICAÇÃO QUE POSSUA RESERVATÓRIO DE FIBRA/FIBROCIME NTO -   FORNECIMENTO E INSTALAÇÃO. AF_06/2016</v>
          </cell>
          <cell r="C9766" t="str">
            <v>UN</v>
          </cell>
          <cell r="D9766">
            <v>86.19</v>
          </cell>
        </row>
        <row r="9767">
          <cell r="A9767">
            <v>95252</v>
          </cell>
          <cell r="B9767" t="str">
            <v>VÁLVULA DE ESFERA BRUTA, BRONZE, ROSCÁVEL, 1 1/2'', INSTALADO EM RESER VAÇÃO DE ÁGUA DE EDIFICAÇÃO QUE POSSUA RESERVATÓRIO DE FIBRA/FIBROCIME NTO -   FORNECIMENTO E INSTALAÇÃO. AF_06/2016</v>
          </cell>
          <cell r="C9767" t="str">
            <v>UN</v>
          </cell>
          <cell r="D9767">
            <v>98.67</v>
          </cell>
        </row>
        <row r="9768">
          <cell r="A9768">
            <v>95253</v>
          </cell>
          <cell r="B9768" t="str">
            <v>VÁLVULA DE ESFERA BRUTA, BRONZE, ROSCÁVEL, 2'', INSTALADO EM RESERVAÇÃ O DE ÁGUA DE EDIFICAÇÃO QUE POSSUA RESERVATÓRIO DE FIBRA/FIBROCIMENTO - FORNECIMENTO E INSTALAÇÃO. AF_06/2016</v>
          </cell>
          <cell r="C9768" t="str">
            <v>UN</v>
          </cell>
          <cell r="D9768">
            <v>139.58000000000001</v>
          </cell>
        </row>
        <row r="9769">
          <cell r="A9769">
            <v>95255</v>
          </cell>
          <cell r="B9769" t="str">
            <v>MARTELO DEMOLIDOR PNEUMÁTICO MANUAL, 32 KG - DEPRECIAÇÃO. AF_09/2016</v>
          </cell>
          <cell r="C9769" t="str">
            <v>H</v>
          </cell>
          <cell r="D9769">
            <v>1.1299999999999999</v>
          </cell>
        </row>
        <row r="9770">
          <cell r="A9770">
            <v>95256</v>
          </cell>
          <cell r="B9770" t="str">
            <v>MARTELO DEMOLIDOR PNEUMÁTICO MANUAL, 32 KG - JUROS. AF_09/2016</v>
          </cell>
          <cell r="C9770" t="str">
            <v>H</v>
          </cell>
          <cell r="D9770">
            <v>0.25</v>
          </cell>
        </row>
        <row r="9771">
          <cell r="A9771">
            <v>95257</v>
          </cell>
          <cell r="B9771" t="str">
            <v>MARTELO DEMOLIDOR PNEUMÁTICO MANUAL, 32 KG - MANUTENÇÃO. AF_09/2016</v>
          </cell>
          <cell r="C9771" t="str">
            <v>H</v>
          </cell>
          <cell r="D9771">
            <v>1.19</v>
          </cell>
        </row>
        <row r="9772">
          <cell r="A9772">
            <v>95258</v>
          </cell>
          <cell r="B9772" t="str">
            <v>MARTELO DEMOLIDOR PNEUMÁTICO MANUAL, 32 KG - CHP DIURNO. AF_09/2016</v>
          </cell>
          <cell r="C9772" t="str">
            <v>CHP</v>
          </cell>
          <cell r="D9772">
            <v>12.93</v>
          </cell>
        </row>
        <row r="9773">
          <cell r="A9773">
            <v>95259</v>
          </cell>
          <cell r="B9773" t="str">
            <v>MARTELO DEMOLIDOR PNEUMÁTICO MANUAL, 32 KG - CHI DIURNO. AF_09/2016</v>
          </cell>
          <cell r="C9773" t="str">
            <v>CHI</v>
          </cell>
          <cell r="D9773">
            <v>11.73</v>
          </cell>
        </row>
        <row r="9774">
          <cell r="A9774">
            <v>95260</v>
          </cell>
          <cell r="B9774" t="str">
            <v>COMPACTADOR DE SOLOS DE PERCUSÃO (SOQUETE) COM MOTOR A GASOLINA, POTÊN CIA 3 CV - DEPRECIAÇÃO. AF_09/2016</v>
          </cell>
          <cell r="C9774" t="str">
            <v>H</v>
          </cell>
          <cell r="D9774">
            <v>1.05</v>
          </cell>
        </row>
        <row r="9775">
          <cell r="A9775">
            <v>95261</v>
          </cell>
          <cell r="B9775" t="str">
            <v>COMPACTADOR DE SOLOS DE PERCUSÃO (SOQUETE) COM MOTOR A GASOLINA, POTÊN CIA 3 CV - JUROS. AF_09/2016</v>
          </cell>
          <cell r="C9775" t="str">
            <v>H</v>
          </cell>
          <cell r="D9775">
            <v>0.42</v>
          </cell>
        </row>
        <row r="9776">
          <cell r="A9776">
            <v>95262</v>
          </cell>
          <cell r="B9776" t="str">
            <v>COMPACTADOR DE SOLOS DE PERCUSÃO (SOQUETE) COM MOTOR A GASOLINA, POTÊN CIA 3 CV - MANUTENÇÃO. AF_09/2016</v>
          </cell>
          <cell r="C9776" t="str">
            <v>H</v>
          </cell>
          <cell r="D9776">
            <v>1.39</v>
          </cell>
        </row>
        <row r="9777">
          <cell r="A9777">
            <v>95263</v>
          </cell>
          <cell r="B9777" t="str">
            <v>COMPACTADOR DE SOLOS DE PERCUSÃO (SOQUETE) COM MOTOR A GASOLINA, POTÊN CIA 3 CV - MATERIAIS NA OPERAÇÃO. AF_09/2016</v>
          </cell>
          <cell r="C9777" t="str">
            <v>H</v>
          </cell>
          <cell r="D9777">
            <v>2.4900000000000002</v>
          </cell>
        </row>
        <row r="9778">
          <cell r="A9778">
            <v>95264</v>
          </cell>
          <cell r="B9778" t="str">
            <v>COMPACTADOR DE SOLOS DE PERCUSÃO (SOQUETE) COM MOTOR A GASOLINA, POTÊN CIA 3 CV - CHP DIURNO. AF_09/2016</v>
          </cell>
          <cell r="C9778" t="str">
            <v>CHP</v>
          </cell>
          <cell r="D9778">
            <v>5.36</v>
          </cell>
        </row>
        <row r="9779">
          <cell r="A9779">
            <v>95265</v>
          </cell>
          <cell r="B9779" t="str">
            <v>COMPACTADOR DE SOLOS DE PERCUSÃO (SOQUETE) COM MOTOR A GASOLINA, POTÊN CIA 3 CV - CHI DIURNO. AF_09/2016</v>
          </cell>
          <cell r="C9779" t="str">
            <v>CHI</v>
          </cell>
          <cell r="D9779">
            <v>1.47</v>
          </cell>
        </row>
        <row r="9780">
          <cell r="A9780">
            <v>95266</v>
          </cell>
          <cell r="B9780" t="str">
            <v>RÉGUA VIBRATÓRIA DUPLA PARA CONCRETO, PESO DE 60KG, COMPRIMENTO 4 M, C OM MOTOR A GASOLINA, POTÊNCIA 5,5 HP - DEPRECIAÇÃO. AF_09/2016</v>
          </cell>
          <cell r="C9780" t="str">
            <v>H</v>
          </cell>
          <cell r="D9780">
            <v>0.59</v>
          </cell>
        </row>
        <row r="9781">
          <cell r="A9781">
            <v>95267</v>
          </cell>
          <cell r="B9781" t="str">
            <v>RÉGUA VIBRATÓRIA DUPLA PARA CONCRETO, PESO DE 60KG, COMPRIMENTO 4 M, C OM MOTOR A GASOLINA, POTÊNCIA 5,5 HP - JUROS. AF_09/2016</v>
          </cell>
          <cell r="C9781" t="str">
            <v>H</v>
          </cell>
          <cell r="D9781">
            <v>0.16</v>
          </cell>
        </row>
        <row r="9782">
          <cell r="A9782">
            <v>95268</v>
          </cell>
          <cell r="B9782" t="str">
            <v>RÉGUA VIBRATÓRIA DUPLA PARA CONCRETO, PESO DE 60KG, COMPRIMENTO 4 M, C OM MOTOR A GASOLINA, POTÊNCIA 5,5 HP - MANUTENÇÃO. AF_09/2016</v>
          </cell>
          <cell r="C9782" t="str">
            <v>H</v>
          </cell>
          <cell r="D9782">
            <v>0.54</v>
          </cell>
        </row>
        <row r="9783">
          <cell r="A9783">
            <v>95269</v>
          </cell>
          <cell r="B9783" t="str">
            <v>RÉGUA VIBRATÓRIA DUPLA PARA CONCRETO, PESO DE 60KG, COMPRIMENTO 4 M, C OM MOTOR A GASOLINA, POTÊNCIA 5,5 HP  MATERIAIS NA OPERAÇÃO. AF_09/20 16</v>
          </cell>
          <cell r="C9783" t="str">
            <v>H</v>
          </cell>
          <cell r="D9783">
            <v>4.6399999999999997</v>
          </cell>
        </row>
        <row r="9784">
          <cell r="A9784">
            <v>95270</v>
          </cell>
          <cell r="B9784" t="str">
            <v>RÉGUA VIBRATÓRIA DUPLA PARA CONCRETO, PESO DE 60KG, COMPRIMENTO 4 M, C OM MOTOR A GASOLINA, POTÊNCIA 5,5 HP - CHP DIURNO. AF_09/2016</v>
          </cell>
          <cell r="C9784" t="str">
            <v>CHP</v>
          </cell>
          <cell r="D9784">
            <v>5.94</v>
          </cell>
        </row>
        <row r="9785">
          <cell r="A9785">
            <v>95271</v>
          </cell>
          <cell r="B9785" t="str">
            <v>RÉGUA VIBRATÓRIA DUPLA PARA CONCRETO, PESO DE 60KG, COMPRIMENTO 4 M, C OM MOTOR A GASOLINA, POTÊNCIA 5,5 HP - CHI DIURNO. AF_09/2016</v>
          </cell>
          <cell r="C9785" t="str">
            <v>CHI</v>
          </cell>
          <cell r="D9785">
            <v>0.76</v>
          </cell>
        </row>
        <row r="9786">
          <cell r="A9786">
            <v>95272</v>
          </cell>
          <cell r="B9786" t="str">
            <v>POLIDORA DE PISO (POLITRIZ), PESO DE 100KG, DIÂMETRO 450 MM, MOTOR ELÉ TRICO, POTÊNCIA 4 HP - DEPRECIAÇÃO. AF_09/2016</v>
          </cell>
          <cell r="C9786" t="str">
            <v>H</v>
          </cell>
          <cell r="D9786">
            <v>0.64</v>
          </cell>
        </row>
        <row r="9787">
          <cell r="A9787">
            <v>95273</v>
          </cell>
          <cell r="B9787" t="str">
            <v>POLIDORA DE PISO (POLITRIZ), PESO DE 100KG, DIÂMETRO 450 MM, MOTOR ELÉ TRICO, POTÊNCIA 4 HP - JUROS. AF_09/2016</v>
          </cell>
          <cell r="C9787" t="str">
            <v>H</v>
          </cell>
          <cell r="D9787">
            <v>0.18</v>
          </cell>
        </row>
        <row r="9788">
          <cell r="A9788">
            <v>95274</v>
          </cell>
          <cell r="B9788" t="str">
            <v>POLIDORA DE PISO (POLITRIZ), PESO DE 100KG, DIÂMETRO 450 MM, MOTOR ELÉ TRICO, POTÊNCIA 4 HP - MANUTENÇÃO. AF_09/2016</v>
          </cell>
          <cell r="C9788" t="str">
            <v>H</v>
          </cell>
          <cell r="D9788">
            <v>0.59</v>
          </cell>
        </row>
        <row r="9789">
          <cell r="A9789">
            <v>95275</v>
          </cell>
          <cell r="B9789" t="str">
            <v>POLIDORA DE PISO (POLITRIZ), PESO DE 100KG, DIÂMETRO 450 MM, MOTOR ELÉ TRICO, POTÊNCIA 4 HP  MATERIAIS NA OPERAÇÃO. AF_09/2016</v>
          </cell>
          <cell r="C9789" t="str">
            <v>H</v>
          </cell>
          <cell r="D9789">
            <v>0.94</v>
          </cell>
        </row>
        <row r="9790">
          <cell r="A9790">
            <v>95276</v>
          </cell>
          <cell r="B9790" t="str">
            <v>POLIDORA DE PISO (POLITRIZ), PESO DE 100KG, DIÂMETRO 450 MM, MOTOR ELÉ TRICO, POTÊNCIA 4 HP - CHP DIURNO. AF_09/2016</v>
          </cell>
          <cell r="C9790" t="str">
            <v>CHP</v>
          </cell>
          <cell r="D9790">
            <v>2.36</v>
          </cell>
        </row>
        <row r="9791">
          <cell r="A9791">
            <v>95277</v>
          </cell>
          <cell r="B9791" t="str">
            <v>POLIDORA DE PISO (POLITRIZ), PESO DE 100KG, DIÂMETRO 450 MM, MOTOR ELÉ TRICO, POTÊNCIA 4 HP - CHI DIURNO. AF_09/2016</v>
          </cell>
          <cell r="C9791" t="str">
            <v>CHI</v>
          </cell>
          <cell r="D9791">
            <v>0.82</v>
          </cell>
        </row>
        <row r="9792">
          <cell r="A9792">
            <v>95278</v>
          </cell>
          <cell r="B9792" t="str">
            <v>DESEMPENADEIRA DE CONCRETO, PESO DE 75KG, 4 PÁS, MOTOR A GASOLINA, POT ÊNCIA 5,5 HP - DEPRECIAÇÃO. AF_09/2016</v>
          </cell>
          <cell r="C9792" t="str">
            <v>H</v>
          </cell>
          <cell r="D9792">
            <v>0.69</v>
          </cell>
        </row>
        <row r="9793">
          <cell r="A9793">
            <v>95279</v>
          </cell>
          <cell r="B9793" t="str">
            <v>DESEMPENADEIRA DE CONCRETO, PESO DE 75KG, 4 PÁS, MOTOR A GASOLINA, POT ÊNCIA 5,5 HP - JUROS. AF_09/2016</v>
          </cell>
          <cell r="C9793" t="str">
            <v>H</v>
          </cell>
          <cell r="D9793">
            <v>0.19</v>
          </cell>
        </row>
        <row r="9794">
          <cell r="A9794">
            <v>95280</v>
          </cell>
          <cell r="B9794" t="str">
            <v>DESEMPENADEIRA DE CONCRETO, PESO DE 75KG, 4 PÁS, MOTOR A GASOLINA, POT ÊNCIA 5,5 HP - MANUTENÇÃO. AF_09/2016</v>
          </cell>
          <cell r="C9794" t="str">
            <v>H</v>
          </cell>
          <cell r="D9794">
            <v>0.46</v>
          </cell>
        </row>
        <row r="9795">
          <cell r="A9795">
            <v>95281</v>
          </cell>
          <cell r="B9795" t="str">
            <v>DESEMPENADEIRA DE CONCRETO, PESO DE 75KG, 4 PÁS, MOTOR A GASOLINA, POT ÊNCIA 5,5 HP  MATERIAIS NA OPERAÇÃO. AF_09/2016</v>
          </cell>
          <cell r="C9795" t="str">
            <v>H</v>
          </cell>
          <cell r="D9795">
            <v>4.6399999999999997</v>
          </cell>
        </row>
        <row r="9796">
          <cell r="A9796">
            <v>95282</v>
          </cell>
          <cell r="B9796" t="str">
            <v>DESEMPENADEIRA DE CONCRETO, PESO DE 75KG, 4 PÁS, MOTOR A GASOLINA, POT ÊNCIA 5,5 HP - CHP DIURNO. AF_09/2016</v>
          </cell>
          <cell r="C9796" t="str">
            <v>CHP</v>
          </cell>
          <cell r="D9796">
            <v>6</v>
          </cell>
        </row>
        <row r="9797">
          <cell r="A9797">
            <v>95283</v>
          </cell>
          <cell r="B9797" t="str">
            <v>DESEMPENADEIRA DE CONCRETO, PESO DE 75KG, 4 PÁS, MOTOR A GASOLINA, POT ÊNCIA 5,5 HP - CHI DIURNO. AF_09/2016</v>
          </cell>
          <cell r="C9797" t="str">
            <v>CHI</v>
          </cell>
          <cell r="D9797">
            <v>0.89</v>
          </cell>
        </row>
        <row r="9798">
          <cell r="A9798">
            <v>95285</v>
          </cell>
          <cell r="B9798" t="str">
            <v>TRANSPORTE COM CAMINHÃO BASCULANTE 6 M3 EM RODOVIA COM LEITO NATURAL, DMT ATÉ 200 M</v>
          </cell>
          <cell r="C9798" t="str">
            <v>M3</v>
          </cell>
          <cell r="D9798">
            <v>3.1</v>
          </cell>
        </row>
        <row r="9799">
          <cell r="A9799">
            <v>95286</v>
          </cell>
          <cell r="B9799" t="str">
            <v>TRANSPORTE COM CAMINHÃO BASCULANTE 6 M3 EM RODOVIA COM LEITO NATURAL, DMT 200 A 400 M</v>
          </cell>
          <cell r="C9799" t="str">
            <v>M3</v>
          </cell>
          <cell r="D9799">
            <v>3.18</v>
          </cell>
        </row>
        <row r="9800">
          <cell r="A9800">
            <v>95287</v>
          </cell>
          <cell r="B9800" t="str">
            <v>TRANSPORTE COM CAMINHÃO BASCULANTE 6 M3 EM RODOVIA COM LEITO NATURAL, DMT 400 A 60</v>
          </cell>
          <cell r="C9800" t="str">
            <v>M3</v>
          </cell>
          <cell r="D9800">
            <v>3.26</v>
          </cell>
        </row>
        <row r="9801">
          <cell r="A9801">
            <v>95288</v>
          </cell>
          <cell r="B9801" t="str">
            <v>TRANSPORTE COM CAMINHÃO BASCULANTE 6 M3 EM RODOVIA COM LEITO NATURAL, DMT 600 A 800 M</v>
          </cell>
          <cell r="C9801" t="str">
            <v>M3</v>
          </cell>
          <cell r="D9801">
            <v>3.36</v>
          </cell>
        </row>
        <row r="9802">
          <cell r="A9802">
            <v>95289</v>
          </cell>
          <cell r="B9802" t="str">
            <v>TRANSPORTE COM CAMINHÃO BASCULANTE 6 M3 EM RODOVIA COM LEITO NATURAL, DMT 800 A 1.000 M</v>
          </cell>
          <cell r="C9802" t="str">
            <v>M3</v>
          </cell>
          <cell r="D9802">
            <v>3.45</v>
          </cell>
        </row>
        <row r="9803">
          <cell r="A9803">
            <v>95290</v>
          </cell>
          <cell r="B9803" t="str">
            <v>TRANSPORTE COM CAMINHÃO BASCULANTE 6 M3 EM RODOVIA COM LEITO NATURAL</v>
          </cell>
          <cell r="C9803" t="str">
            <v>M3XKM</v>
          </cell>
          <cell r="D9803">
            <v>1.51</v>
          </cell>
        </row>
        <row r="9804">
          <cell r="A9804">
            <v>95291</v>
          </cell>
          <cell r="B9804" t="str">
            <v>TRANSPORTE COM CAMINHÃO BASCULANTE 6 M3 EM RODOVIA COM REVESTIMENTO PR IMÁRIO, DMT ATÉ 200 M</v>
          </cell>
          <cell r="C9804" t="str">
            <v>M3</v>
          </cell>
          <cell r="D9804">
            <v>2.76</v>
          </cell>
        </row>
        <row r="9805">
          <cell r="A9805">
            <v>95292</v>
          </cell>
          <cell r="B9805" t="str">
            <v>TRANSPORTE COM CAMINHÃO BASCULANTE 6 M3 EM RODOVIA COM REVESTIMENTO PR IMÁRIO, DMT 200 A 400 M</v>
          </cell>
          <cell r="C9805" t="str">
            <v>M3</v>
          </cell>
          <cell r="D9805">
            <v>2.83</v>
          </cell>
        </row>
        <row r="9806">
          <cell r="A9806">
            <v>95293</v>
          </cell>
          <cell r="B9806" t="str">
            <v>TRANSPORTE COM CAMINHÃO BASCULANTE 6 M3 EM RODOVIA COM REVESTIMENTO PR IMÁRIO, DMT 400 A 600 M</v>
          </cell>
          <cell r="C9806" t="str">
            <v>M3</v>
          </cell>
          <cell r="D9806">
            <v>2.91</v>
          </cell>
        </row>
        <row r="9807">
          <cell r="A9807">
            <v>95294</v>
          </cell>
          <cell r="B9807" t="str">
            <v>TRANSPORTE COM CAMINHÃO BASCULANTE 6 M3 EM RODOVIA COM REVESTIMENTO PR IMÁRIO,  DMT 800 A 1.000 M</v>
          </cell>
          <cell r="C9807" t="str">
            <v>M3</v>
          </cell>
          <cell r="D9807">
            <v>3.07</v>
          </cell>
        </row>
        <row r="9808">
          <cell r="A9808">
            <v>95295</v>
          </cell>
          <cell r="B9808" t="str">
            <v>TRANSPORTE COM CAMINHÃO BASCULANTE 6 M3 EM RODOVIA COM REVESTIMENTO PR IMÁRIO,  DMT 600 A 800 M</v>
          </cell>
          <cell r="C9808" t="str">
            <v>M3</v>
          </cell>
          <cell r="D9808">
            <v>2.99</v>
          </cell>
        </row>
        <row r="9809">
          <cell r="A9809">
            <v>95296</v>
          </cell>
          <cell r="B9809" t="str">
            <v>TRANSPORTE COM CAMINHÃO BASCULANTE 6 M3 EM RODOVIA COM REVESTIMENTO PR IMÁRIO</v>
          </cell>
          <cell r="C9809" t="str">
            <v>M3XKM</v>
          </cell>
          <cell r="D9809">
            <v>1.34</v>
          </cell>
        </row>
        <row r="9810">
          <cell r="A9810">
            <v>95297</v>
          </cell>
          <cell r="B9810" t="str">
            <v>TRANSPORTE COM CAMINHÃO BASCULANTE 6 M3 EM RODOVIA PAVIMENTADA,  DMT A TÉ 200 M</v>
          </cell>
          <cell r="C9810" t="str">
            <v>M3</v>
          </cell>
          <cell r="D9810">
            <v>2.4700000000000002</v>
          </cell>
        </row>
        <row r="9811">
          <cell r="A9811">
            <v>95298</v>
          </cell>
          <cell r="B9811" t="str">
            <v>TRANSPORTE COM CAMINHÃO BASCULANTE 6 M3 EM RODOVIA PAVIMENTADA, DMT 20 0 A 400 M</v>
          </cell>
          <cell r="C9811" t="str">
            <v>M3</v>
          </cell>
          <cell r="D9811">
            <v>2.54</v>
          </cell>
        </row>
        <row r="9812">
          <cell r="A9812">
            <v>95299</v>
          </cell>
          <cell r="B9812" t="str">
            <v>TRANSPORTE COM CAMINHÃO BASCULANTE 6 M3 EM RODOVIA PAVIMENTADA, DMT 40 0 A 600 M</v>
          </cell>
          <cell r="C9812" t="str">
            <v>M3</v>
          </cell>
          <cell r="D9812">
            <v>2.61</v>
          </cell>
        </row>
        <row r="9813">
          <cell r="A9813">
            <v>95300</v>
          </cell>
          <cell r="B9813" t="str">
            <v>TRANSPORTE COM CAMINHÃO BASCULANTE 6 M3 EM RODOVIA PAVIMENTADA, DMT 60 0 A 800 M</v>
          </cell>
          <cell r="C9813" t="str">
            <v>M3</v>
          </cell>
          <cell r="D9813">
            <v>2.69</v>
          </cell>
        </row>
        <row r="9814">
          <cell r="A9814">
            <v>95301</v>
          </cell>
          <cell r="B9814" t="str">
            <v>TRANSPORTE COM CAMINHÃO BASCULANTE 6 M3 EM RODOVIA PAVIMENTADA, DMT 80 0 A 1.000 M</v>
          </cell>
          <cell r="C9814" t="str">
            <v>M3</v>
          </cell>
          <cell r="D9814">
            <v>2.76</v>
          </cell>
        </row>
        <row r="9815">
          <cell r="A9815">
            <v>95302</v>
          </cell>
          <cell r="B9815" t="str">
            <v>TRANSPORTE COM CAMINHÃO BASCULANTE 6 M3 EM RODOVIA PAVIMENTADA ( PARA DISTÂNCIAS SUPERIORES A 4 KM)</v>
          </cell>
          <cell r="C9815" t="str">
            <v>M3XKM</v>
          </cell>
          <cell r="D9815">
            <v>1.21</v>
          </cell>
        </row>
        <row r="9816">
          <cell r="A9816">
            <v>95303</v>
          </cell>
          <cell r="B9816" t="str">
            <v>TRANSPORTE COM CAMINHÃO BASCULANTE 10 M3 DE MASSA ASFALTICA PARA PAVIM ENTAÇÃO URBANA</v>
          </cell>
          <cell r="C9816" t="str">
            <v>M3XKM</v>
          </cell>
          <cell r="D9816">
            <v>0.83</v>
          </cell>
        </row>
        <row r="9817">
          <cell r="A9817">
            <v>95305</v>
          </cell>
          <cell r="B9817" t="str">
            <v>TEXTURA ACRÍLICA, APLICAÇÃO MANUAL EM PAREDE, UMA DEMÃO. AF_09/2016</v>
          </cell>
          <cell r="C9817" t="str">
            <v>M2</v>
          </cell>
          <cell r="D9817">
            <v>9.8000000000000007</v>
          </cell>
        </row>
        <row r="9818">
          <cell r="A9818">
            <v>95306</v>
          </cell>
          <cell r="B9818" t="str">
            <v>TEXTURA ACRÍLICA, APLICAÇÃO MANUAL EM TETO, UMA DEMÃO. AF_09/2016</v>
          </cell>
          <cell r="C9818" t="str">
            <v>M2</v>
          </cell>
          <cell r="D9818">
            <v>11.38</v>
          </cell>
        </row>
        <row r="9819">
          <cell r="A9819">
            <v>95308</v>
          </cell>
          <cell r="B9819" t="str">
            <v>CURSO DE CAPACITAÇÃO PARA AJUDANTE DE ARMADOR (ENCARGOS COMPLEMENTARES</v>
          </cell>
          <cell r="C9819" t="str">
            <v>H</v>
          </cell>
          <cell r="D9819">
            <v>0.08</v>
          </cell>
        </row>
        <row r="9820">
          <cell r="A9820">
            <v>95309</v>
          </cell>
          <cell r="B9820" t="str">
            <v>CURSO DE CAPACITAÇÃO PARA AJUDANTE DE CARPINTEIRO (ENCARGOS COMPLEMENT</v>
          </cell>
          <cell r="C9820" t="str">
            <v>H</v>
          </cell>
          <cell r="D9820">
            <v>0.1</v>
          </cell>
        </row>
        <row r="9821">
          <cell r="A9821">
            <v>95310</v>
          </cell>
          <cell r="B9821" t="str">
            <v>CURSO DE CAPACITAÇÃO PARA AJUDANTE DE ESTRUTURA METÁLICA (ENCARGOS COM</v>
          </cell>
          <cell r="C9821" t="str">
            <v>H</v>
          </cell>
          <cell r="D9821">
            <v>0.03</v>
          </cell>
        </row>
        <row r="9822">
          <cell r="A9822">
            <v>95311</v>
          </cell>
          <cell r="B9822" t="str">
            <v>CURSO DE CAPACITAÇÃO PARA AJUDANTE DE OPERAÇÃO EM GERAL (ENCARGOS COMP</v>
          </cell>
          <cell r="C9822" t="str">
            <v>H</v>
          </cell>
          <cell r="D9822">
            <v>0.09</v>
          </cell>
        </row>
        <row r="9823">
          <cell r="A9823">
            <v>95312</v>
          </cell>
          <cell r="B9823" t="str">
            <v>CURSO DE CAPACITAÇÃO PARA AJUDANTE DE PEDREIRO (ENCARGOS COMPLEMENTARE</v>
          </cell>
          <cell r="C9823" t="str">
            <v>H</v>
          </cell>
          <cell r="D9823">
            <v>0.1</v>
          </cell>
        </row>
        <row r="9824">
          <cell r="A9824">
            <v>95313</v>
          </cell>
          <cell r="B9824" t="str">
            <v>CURSO DE CAPACITAÇÃO PARA AJUDANTE ESPECIALIZADO (ENCARGOS COMPLEMENTA</v>
          </cell>
          <cell r="C9824" t="str">
            <v>H</v>
          </cell>
          <cell r="D9824">
            <v>0.09</v>
          </cell>
        </row>
        <row r="9825">
          <cell r="A9825">
            <v>95314</v>
          </cell>
          <cell r="B9825" t="str">
            <v>CURSO DE CAPACITAÇÃO PARA ARMADOR (ENCARGOS COMPLEMENTARES) - HORISTA</v>
          </cell>
          <cell r="C9825" t="str">
            <v>H</v>
          </cell>
          <cell r="D9825">
            <v>0.11</v>
          </cell>
        </row>
        <row r="9826">
          <cell r="A9826">
            <v>95315</v>
          </cell>
          <cell r="B9826" t="str">
            <v>CURSO DE CAPACITAÇÃO PARA ASSENTADOR DE TUBOS (ENCARGOS COMPLEMENTARES</v>
          </cell>
          <cell r="C9826" t="str">
            <v>H</v>
          </cell>
          <cell r="D9826">
            <v>0.18</v>
          </cell>
        </row>
        <row r="9827">
          <cell r="A9827">
            <v>95316</v>
          </cell>
          <cell r="B9827" t="str">
            <v>CURSO DE CAPACITAÇÃO PARA AUXILIAR DE ELETRICISTA (ENCARGOS COMPLEMENT</v>
          </cell>
          <cell r="C9827" t="str">
            <v>H</v>
          </cell>
          <cell r="D9827">
            <v>0.27</v>
          </cell>
        </row>
        <row r="9828">
          <cell r="A9828">
            <v>95317</v>
          </cell>
          <cell r="B9828" t="str">
            <v>CURSO DE CAPACITAÇÃO PARA AUXILIAR DE ENCANADOR OU BOMBEIRO HIDRÁULICO</v>
          </cell>
          <cell r="C9828" t="str">
            <v>H</v>
          </cell>
          <cell r="D9828">
            <v>0.13</v>
          </cell>
        </row>
        <row r="9829">
          <cell r="A9829">
            <v>95318</v>
          </cell>
          <cell r="B9829" t="str">
            <v>CURSO DE CAPACITAÇÃO PARA AUXILIAR DE LABORATÓRIO (ENCARGOS COMPLEMENT</v>
          </cell>
          <cell r="C9829" t="str">
            <v>H</v>
          </cell>
          <cell r="D9829">
            <v>0.06</v>
          </cell>
        </row>
        <row r="9830">
          <cell r="A9830">
            <v>95319</v>
          </cell>
          <cell r="B9830" t="str">
            <v>CURSO DE CAPACITAÇÃO PARA AUXILIAR DE MECÂNICO (ENCARGOS COMPLEMENTARE</v>
          </cell>
          <cell r="C9830" t="str">
            <v>H</v>
          </cell>
          <cell r="D9830">
            <v>0.06</v>
          </cell>
        </row>
        <row r="9831">
          <cell r="A9831">
            <v>95320</v>
          </cell>
          <cell r="B9831" t="str">
            <v>CURSO DE CAPACITAÇÃO PARA AUXILIAR DE SERRALHEIRO (ENCARGOS COMPLEMENT</v>
          </cell>
          <cell r="C9831" t="str">
            <v>H</v>
          </cell>
          <cell r="D9831">
            <v>0.08</v>
          </cell>
        </row>
        <row r="9832">
          <cell r="A9832">
            <v>95321</v>
          </cell>
          <cell r="B9832" t="str">
            <v>CURSO DE CAPACITAÇÃO PARA AUXILIAR DE SERVIÇOS GERAIS (ENCARGOS COMPLE</v>
          </cell>
          <cell r="C9832" t="str">
            <v>H</v>
          </cell>
          <cell r="D9832">
            <v>7.0000000000000007E-2</v>
          </cell>
        </row>
        <row r="9833">
          <cell r="A9833">
            <v>95322</v>
          </cell>
          <cell r="B9833" t="str">
            <v>CURSO DE CAPACITAÇÃO PARA AUXILIAR DE TOPÓGRAFO (ENCARGOS COMPLEMENTAR</v>
          </cell>
          <cell r="C9833" t="str">
            <v>H</v>
          </cell>
          <cell r="D9833">
            <v>0.06</v>
          </cell>
        </row>
        <row r="9834">
          <cell r="A9834">
            <v>95323</v>
          </cell>
          <cell r="B9834" t="str">
            <v>CURSO DE CAPACITAÇÃO PARA AUXILIAR TÉCNICO DE ENGENHARIA (ENCARGOS COM</v>
          </cell>
          <cell r="C9834" t="str">
            <v>H</v>
          </cell>
          <cell r="D9834">
            <v>0.13</v>
          </cell>
        </row>
        <row r="9835">
          <cell r="A9835">
            <v>95324</v>
          </cell>
          <cell r="B9835" t="str">
            <v>CURSO DE CAPACITAÇÃO PARA AZULEJISTA OU LADRILHISTA (ENCARGOS COMPLEME</v>
          </cell>
          <cell r="C9835" t="str">
            <v>H</v>
          </cell>
          <cell r="D9835">
            <v>0.13</v>
          </cell>
        </row>
        <row r="9836">
          <cell r="A9836">
            <v>95325</v>
          </cell>
          <cell r="B9836" t="str">
            <v>CURSO DE CAPACITAÇÃO PARA BLASTER, DINAMITADOR OU CABO DE FOGO (ENCARG</v>
          </cell>
          <cell r="C9836" t="str">
            <v>H</v>
          </cell>
          <cell r="D9836">
            <v>0.2</v>
          </cell>
        </row>
        <row r="9837">
          <cell r="A9837">
            <v>95326</v>
          </cell>
          <cell r="B9837" t="str">
            <v>CURSO DE CAPACITAÇÃO PARA CADASTRISTA DE USUÁRIOS (ENCARGOS COMPLEMENT</v>
          </cell>
          <cell r="C9837" t="str">
            <v>H</v>
          </cell>
          <cell r="D9837">
            <v>7.0000000000000007E-2</v>
          </cell>
        </row>
        <row r="9838">
          <cell r="A9838">
            <v>95327</v>
          </cell>
          <cell r="B9838" t="str">
            <v>CURSO DE CAPACITAÇÃO PARA CALAFETADOR/CALAFATE (ENCARGOS COMPLEMENTARE</v>
          </cell>
          <cell r="C9838" t="str">
            <v>H</v>
          </cell>
          <cell r="D9838">
            <v>0.13</v>
          </cell>
        </row>
        <row r="9839">
          <cell r="A9839">
            <v>95328</v>
          </cell>
          <cell r="B9839" t="str">
            <v>CURSO DE CAPACITAÇÃO PARA CALCETEIRO (ENCARGOS COMPLEMENTARES) - HORIS</v>
          </cell>
          <cell r="C9839" t="str">
            <v>H</v>
          </cell>
          <cell r="D9839">
            <v>0.11</v>
          </cell>
        </row>
        <row r="9840">
          <cell r="A9840">
            <v>95329</v>
          </cell>
          <cell r="B9840" t="str">
            <v>CURSO DE CAPACITAÇÃO PARA CARPINTEIRO DE ESQUADRIA (ENCARGOS COMPLEMEN</v>
          </cell>
          <cell r="C9840" t="str">
            <v>H</v>
          </cell>
          <cell r="D9840">
            <v>0.14000000000000001</v>
          </cell>
        </row>
        <row r="9841">
          <cell r="A9841">
            <v>95330</v>
          </cell>
          <cell r="B9841" t="str">
            <v>CURSO DE CAPACITAÇÃO PARA CARPINTEIRO DE FÔRMAS (ENCARGOS COMPLEMENTAR</v>
          </cell>
          <cell r="C9841" t="str">
            <v>H</v>
          </cell>
          <cell r="D9841">
            <v>0.11</v>
          </cell>
        </row>
        <row r="9842">
          <cell r="A9842">
            <v>95331</v>
          </cell>
          <cell r="B9842" t="str">
            <v>CURSO DE CAPACITAÇÃO PARA CAVOUQUEIRO OU OPERADOR PERFURATRIZ/ROMPEDOR</v>
          </cell>
          <cell r="C9842" t="str">
            <v>H</v>
          </cell>
          <cell r="D9842">
            <v>0.06</v>
          </cell>
        </row>
        <row r="9843">
          <cell r="A9843">
            <v>95332</v>
          </cell>
          <cell r="B9843" t="str">
            <v>CURSO DE CAPACITAÇÃO PARA ELETRICISTA (ENCARGOS COMPLEMENTARES) - HORI</v>
          </cell>
          <cell r="C9843" t="str">
            <v>H</v>
          </cell>
          <cell r="D9843">
            <v>0.38</v>
          </cell>
        </row>
        <row r="9844">
          <cell r="A9844">
            <v>95333</v>
          </cell>
          <cell r="B9844" t="str">
            <v>CURSO DE CAPACITAÇÃO PARA ELETRICISTA INDUSTRIAL (ENCARGOS COMPLEMENTA</v>
          </cell>
          <cell r="C9844" t="str">
            <v>H</v>
          </cell>
          <cell r="D9844">
            <v>0.49</v>
          </cell>
        </row>
        <row r="9845">
          <cell r="A9845">
            <v>95334</v>
          </cell>
          <cell r="B9845" t="str">
            <v>CURSO DE CAPACITAÇÃO PARA ELETROTÉCNICO (ENCARGOS COMPLEMENTARES) - HO</v>
          </cell>
          <cell r="C9845" t="str">
            <v>H</v>
          </cell>
          <cell r="D9845">
            <v>0.48</v>
          </cell>
        </row>
        <row r="9846">
          <cell r="A9846">
            <v>95335</v>
          </cell>
          <cell r="B9846" t="str">
            <v>CURSO DE CAPACITAÇÃO PARA ENCANADOR OU BOMBEIRO HIDRÁULICO (ENCARGOS C</v>
          </cell>
          <cell r="C9846" t="str">
            <v>H</v>
          </cell>
          <cell r="D9846">
            <v>0.18</v>
          </cell>
        </row>
        <row r="9847">
          <cell r="A9847">
            <v>95336</v>
          </cell>
          <cell r="B9847" t="str">
            <v>CURSO DE CAPACITAÇÃO PARA ESTUCADOR (ENCARGOS COMPLEMENTARES) - HORIST</v>
          </cell>
          <cell r="C9847" t="str">
            <v>H</v>
          </cell>
          <cell r="D9847">
            <v>0.1</v>
          </cell>
        </row>
        <row r="9848">
          <cell r="A9848">
            <v>95337</v>
          </cell>
          <cell r="B9848" t="str">
            <v>CURSO DE CAPACITAÇÃO PARA GESSEIRO (ENCARGOS COMPLEMENTARES) - HORISTA</v>
          </cell>
          <cell r="C9848" t="str">
            <v>H</v>
          </cell>
          <cell r="D9848">
            <v>0.1</v>
          </cell>
        </row>
        <row r="9849">
          <cell r="A9849">
            <v>95338</v>
          </cell>
          <cell r="B9849" t="str">
            <v>CURSO DE CAPACITAÇÃO PARA IMPERMEABILIZADOR (ENCARGOS COMPLEMENTARES)</v>
          </cell>
          <cell r="C9849" t="str">
            <v>H</v>
          </cell>
          <cell r="D9849">
            <v>0.22</v>
          </cell>
        </row>
        <row r="9850">
          <cell r="A9850">
            <v>95339</v>
          </cell>
          <cell r="B9850" t="str">
            <v>CURSO DE CAPACITAÇÃO PARA MAÇARIQUEIRO (ENCARGOS COMPLEMENTARES) - HOR</v>
          </cell>
          <cell r="C9850" t="str">
            <v>H</v>
          </cell>
          <cell r="D9850">
            <v>0.17</v>
          </cell>
        </row>
        <row r="9851">
          <cell r="A9851">
            <v>95340</v>
          </cell>
          <cell r="B9851" t="str">
            <v>CURSO DE CAPACITAÇÃO PARA MARCENEIRO (ENCARGOS COMPLEMENTARES) - HORIS</v>
          </cell>
          <cell r="C9851" t="str">
            <v>H</v>
          </cell>
          <cell r="D9851">
            <v>0.13</v>
          </cell>
        </row>
        <row r="9852">
          <cell r="A9852">
            <v>95341</v>
          </cell>
          <cell r="B9852" t="str">
            <v>CURSO DE CAPACITAÇÃO PARA MARMORISTA/GRANITEIRO (ENCARGOS COMPLEMENTAR</v>
          </cell>
          <cell r="C9852" t="str">
            <v>H</v>
          </cell>
          <cell r="D9852">
            <v>0.13</v>
          </cell>
        </row>
        <row r="9853">
          <cell r="A9853">
            <v>95342</v>
          </cell>
          <cell r="B9853" t="str">
            <v>CURSO DE CAPACITAÇÃO PARA MECÂNICO DE EQUIPAMENTOS PESADOS (ENCARGOS C</v>
          </cell>
          <cell r="C9853" t="str">
            <v>H</v>
          </cell>
          <cell r="D9853">
            <v>0.08</v>
          </cell>
        </row>
        <row r="9854">
          <cell r="A9854">
            <v>95343</v>
          </cell>
          <cell r="B9854" t="str">
            <v>CURSO DE CAPACITAÇÃO PARA MONTADOR  DE TUBO AÇO/EQUIPAMENTOS (ENCARGOS</v>
          </cell>
          <cell r="C9854" t="str">
            <v>H</v>
          </cell>
          <cell r="D9854">
            <v>0.18</v>
          </cell>
        </row>
        <row r="9855">
          <cell r="A9855">
            <v>95344</v>
          </cell>
          <cell r="B9855" t="str">
            <v>CURSO DE CAPACITAÇÃO PARA MONTADOR DE ESTRUTURA METÁLICA (ENCARGOS COM</v>
          </cell>
          <cell r="C9855" t="str">
            <v>H</v>
          </cell>
          <cell r="D9855">
            <v>0.06</v>
          </cell>
        </row>
        <row r="9856">
          <cell r="A9856">
            <v>95345</v>
          </cell>
          <cell r="B9856" t="str">
            <v>CURSO DE CAPACITAÇÃO PARA MONTADOR ELETROMECÂNICO (ENCARGOS COMPLEMENT</v>
          </cell>
          <cell r="C9856" t="str">
            <v>H</v>
          </cell>
          <cell r="D9856">
            <v>0.43</v>
          </cell>
        </row>
        <row r="9857">
          <cell r="A9857">
            <v>95346</v>
          </cell>
          <cell r="B9857" t="str">
            <v>CURSO DE CAPACITAÇÃO PARA MOTORISTA DE BASCULANTE (ENCARGOS COMPLEMENT</v>
          </cell>
          <cell r="C9857" t="str">
            <v>H</v>
          </cell>
          <cell r="D9857">
            <v>0.04</v>
          </cell>
        </row>
        <row r="9858">
          <cell r="A9858">
            <v>95347</v>
          </cell>
          <cell r="B9858" t="str">
            <v>CURSO DE CAPACITAÇÃO PARA MOTORISTA DE CAMINHÃO (ENCARGOS COMPLEMENTAR</v>
          </cell>
          <cell r="C9858" t="str">
            <v>H</v>
          </cell>
          <cell r="D9858">
            <v>0.04</v>
          </cell>
        </row>
        <row r="9859">
          <cell r="A9859">
            <v>95348</v>
          </cell>
          <cell r="B9859" t="str">
            <v>CURSO DE CAPACITAÇÃO PARA MOTORISTA DE CAMINHÃO E CARRETA (ENCARGOS CO</v>
          </cell>
          <cell r="C9859" t="str">
            <v>H</v>
          </cell>
          <cell r="D9859">
            <v>0.04</v>
          </cell>
        </row>
        <row r="9860">
          <cell r="A9860">
            <v>95349</v>
          </cell>
          <cell r="B9860" t="str">
            <v>CURSO DE CAPACITAÇÃO PARA MOTORISTA DE VEÍCULO LEVE (ENCARGOS COMPLEME</v>
          </cell>
          <cell r="C9860" t="str">
            <v>H</v>
          </cell>
          <cell r="D9860">
            <v>0.03</v>
          </cell>
        </row>
        <row r="9861">
          <cell r="A9861">
            <v>95350</v>
          </cell>
          <cell r="B9861" t="str">
            <v>CURSO DE CAPACITAÇÃO PARA MOTORISTA DE VEÍCULO PESADO (ENCARGOS COMPLE</v>
          </cell>
          <cell r="C9861" t="str">
            <v>H</v>
          </cell>
          <cell r="D9861">
            <v>0.04</v>
          </cell>
        </row>
        <row r="9862">
          <cell r="A9862">
            <v>95351</v>
          </cell>
          <cell r="B9862" t="str">
            <v>CURSO DE CAPACITAÇÃO PARA MOTORISTA OPERADOR DE MUNCK (ENCARGOS COMPLE</v>
          </cell>
          <cell r="C9862" t="str">
            <v>H</v>
          </cell>
          <cell r="D9862">
            <v>0.15</v>
          </cell>
        </row>
        <row r="9863">
          <cell r="A9863">
            <v>95352</v>
          </cell>
          <cell r="B9863" t="str">
            <v>CURSO DE CAPACITAÇÃO PARA NIVELADOR (ENCARGOS COMPLEMENTARES) - HORIST</v>
          </cell>
          <cell r="C9863" t="str">
            <v>H</v>
          </cell>
          <cell r="D9863">
            <v>0.06</v>
          </cell>
        </row>
        <row r="9864">
          <cell r="A9864">
            <v>95353</v>
          </cell>
          <cell r="B9864" t="str">
            <v>CURSO DE CAPACITAÇÃO PARA OPERADOR DE ACABADORA (ENCARGOS COMPLEMENTAR</v>
          </cell>
          <cell r="C9864" t="str">
            <v>H</v>
          </cell>
          <cell r="D9864">
            <v>0.06</v>
          </cell>
        </row>
        <row r="9865">
          <cell r="A9865">
            <v>95354</v>
          </cell>
          <cell r="B9865" t="str">
            <v>CURSO DE CAPACITAÇÃO PARA OPERADOR DE BETONEIRA (CAMINHÃO) (ENCARGOS C</v>
          </cell>
          <cell r="C9865" t="str">
            <v>H</v>
          </cell>
          <cell r="D9865">
            <v>7.0000000000000007E-2</v>
          </cell>
        </row>
        <row r="9866">
          <cell r="A9866">
            <v>95355</v>
          </cell>
          <cell r="B9866" t="str">
            <v>CURSO DE CAPACITAÇÃO PARA OPERADOR DE COMPRESSOR OU COMPRESSORISTA (EN</v>
          </cell>
          <cell r="C9866" t="str">
            <v>H</v>
          </cell>
          <cell r="D9866">
            <v>0.04</v>
          </cell>
        </row>
        <row r="9867">
          <cell r="A9867">
            <v>95356</v>
          </cell>
          <cell r="B9867" t="str">
            <v>CURSO DE CAPACITAÇÃO PARA OPERADOR DE DEMARCADORA DE FAIXAS (ENCARGOS</v>
          </cell>
          <cell r="C9867" t="str">
            <v>H</v>
          </cell>
          <cell r="D9867">
            <v>7.0000000000000007E-2</v>
          </cell>
        </row>
        <row r="9868">
          <cell r="A9868">
            <v>95357</v>
          </cell>
          <cell r="B9868" t="str">
            <v>CURSO DE CAPACITAÇÃO PARA OPERADOR DE ESCAVADEIRA (ENCARGOS COMPLEMENT</v>
          </cell>
          <cell r="C9868" t="str">
            <v>H</v>
          </cell>
          <cell r="D9868">
            <v>0.11</v>
          </cell>
        </row>
        <row r="9869">
          <cell r="A9869">
            <v>95358</v>
          </cell>
          <cell r="B9869" t="str">
            <v>CURSO DE CAPACITAÇÃO PARA OPERADOR DE GUINCHO (ENCARGOS COMPLEMENTARES</v>
          </cell>
          <cell r="C9869" t="str">
            <v>H</v>
          </cell>
          <cell r="D9869">
            <v>0.08</v>
          </cell>
        </row>
        <row r="9870">
          <cell r="A9870">
            <v>95359</v>
          </cell>
          <cell r="B9870" t="str">
            <v>CURSO DE CAPACITAÇÃO PARA OPERADOR DE GUINDASTE (ENCARGOS COMPLEMENTAR</v>
          </cell>
          <cell r="C9870" t="str">
            <v>H</v>
          </cell>
          <cell r="D9870">
            <v>0.18</v>
          </cell>
        </row>
        <row r="9871">
          <cell r="A9871">
            <v>95360</v>
          </cell>
          <cell r="B9871" t="str">
            <v>CURSO DE CAPACITAÇÃO PARA OPERADOR DE MÁQUINAS E EQUIPAMENTOS (ENCARGO</v>
          </cell>
          <cell r="C9871" t="str">
            <v>H</v>
          </cell>
          <cell r="D9871">
            <v>0.09</v>
          </cell>
        </row>
        <row r="9872">
          <cell r="A9872">
            <v>95361</v>
          </cell>
          <cell r="B9872" t="str">
            <v>CURSO DE CAPACITAÇÃO PARA OPERADOR DE MARTELETE OU MARTELETEIRO (ENCAR</v>
          </cell>
          <cell r="C9872" t="str">
            <v>H</v>
          </cell>
          <cell r="D9872">
            <v>0.04</v>
          </cell>
        </row>
        <row r="9873">
          <cell r="A9873">
            <v>95362</v>
          </cell>
          <cell r="B9873" t="str">
            <v>CURSO DE CAPACITAÇÃO PARA OPERADOR DE MOTO-ESCREIPER (ENCARGOS COMPLEM</v>
          </cell>
          <cell r="C9873" t="str">
            <v>H</v>
          </cell>
          <cell r="D9873">
            <v>0.1</v>
          </cell>
        </row>
        <row r="9874">
          <cell r="A9874">
            <v>95363</v>
          </cell>
          <cell r="B9874" t="str">
            <v>CURSO DE CAPACITAÇÃO PARA OPERADOR DE MOTONIVELADORA (ENCARGOS COMPLEM</v>
          </cell>
          <cell r="C9874" t="str">
            <v>H</v>
          </cell>
          <cell r="D9874">
            <v>0.1</v>
          </cell>
        </row>
        <row r="9875">
          <cell r="A9875">
            <v>95364</v>
          </cell>
          <cell r="B9875" t="str">
            <v>CURSO DE CAPACITAÇÃO PARA OPERADOR DE PÁ CARREGADEIRA (ENCARGOS COMPLE</v>
          </cell>
          <cell r="C9875" t="str">
            <v>H</v>
          </cell>
          <cell r="D9875">
            <v>7.0000000000000007E-2</v>
          </cell>
        </row>
        <row r="9876">
          <cell r="A9876">
            <v>95365</v>
          </cell>
          <cell r="B9876" t="str">
            <v>CURSO DE CAPACITAÇÃO PARA OPERADOR DE PAVIMENTADORA (ENCARGOS COMPLEME</v>
          </cell>
          <cell r="C9876" t="str">
            <v>H</v>
          </cell>
          <cell r="D9876">
            <v>7.0000000000000007E-2</v>
          </cell>
        </row>
        <row r="9877">
          <cell r="A9877">
            <v>95366</v>
          </cell>
          <cell r="B9877" t="str">
            <v>CURSO DE CAPACITAÇÃO PARA OPERADOR DE ROLO COMPACTADOR (ENCARGOS COMPL</v>
          </cell>
          <cell r="C9877" t="str">
            <v>H</v>
          </cell>
          <cell r="D9877">
            <v>0.06</v>
          </cell>
        </row>
        <row r="9878">
          <cell r="A9878">
            <v>95367</v>
          </cell>
          <cell r="B9878" t="str">
            <v>CURSO DE CAPACITAÇÃO PARA OPERADOR DE USINA DE ASFALTO, DE SOLOS OU DE</v>
          </cell>
          <cell r="C9878" t="str">
            <v>H</v>
          </cell>
          <cell r="D9878">
            <v>0.06</v>
          </cell>
        </row>
        <row r="9879">
          <cell r="A9879">
            <v>95368</v>
          </cell>
          <cell r="B9879" t="str">
            <v>CURSO DE CAPACITAÇÃO PARA OPERADOR JATO DE AREIA OU JATISTA (ENCARGOS</v>
          </cell>
          <cell r="C9879" t="str">
            <v>H</v>
          </cell>
          <cell r="D9879">
            <v>0.06</v>
          </cell>
        </row>
        <row r="9880">
          <cell r="A9880">
            <v>95369</v>
          </cell>
          <cell r="B9880" t="str">
            <v>CURSO DE CAPACITAÇÃO PARA OPERADOR PARA BATE ESTACAS (ENCARGOS COMPLEM</v>
          </cell>
          <cell r="C9880" t="str">
            <v>H</v>
          </cell>
          <cell r="D9880">
            <v>0.05</v>
          </cell>
        </row>
        <row r="9881">
          <cell r="A9881">
            <v>95370</v>
          </cell>
          <cell r="B9881" t="str">
            <v>CURSO DE CAPACITAÇÃO PARA PASTILHEIRO (ENCARGOS COMPLEMENTARES) - HORI</v>
          </cell>
          <cell r="C9881" t="str">
            <v>H</v>
          </cell>
          <cell r="D9881">
            <v>0.17</v>
          </cell>
        </row>
        <row r="9882">
          <cell r="A9882">
            <v>95371</v>
          </cell>
          <cell r="B9882" t="str">
            <v>CURSO DE CAPACITAÇÃO PARA PEDREIRO (ENCARGOS COMPLEMENTARES) - HORISTA</v>
          </cell>
          <cell r="C9882" t="str">
            <v>H</v>
          </cell>
          <cell r="D9882">
            <v>0.2</v>
          </cell>
        </row>
        <row r="9883">
          <cell r="A9883">
            <v>95372</v>
          </cell>
          <cell r="B9883" t="str">
            <v>CURSO DE CAPACITAÇÃO PARA PINTOR (ENCARGOS COMPLEMENTARES) - HORISTA</v>
          </cell>
          <cell r="C9883" t="str">
            <v>H</v>
          </cell>
          <cell r="D9883">
            <v>0.14000000000000001</v>
          </cell>
        </row>
        <row r="9884">
          <cell r="A9884">
            <v>95373</v>
          </cell>
          <cell r="B9884" t="str">
            <v>CURSO DE CAPACITAÇÃO PARA PINTOR DE LETREIROS (ENCARGOS COMPLEMENTARES</v>
          </cell>
          <cell r="C9884" t="str">
            <v>H</v>
          </cell>
          <cell r="D9884">
            <v>0.15</v>
          </cell>
        </row>
        <row r="9885">
          <cell r="A9885">
            <v>95374</v>
          </cell>
          <cell r="B9885" t="str">
            <v>CURSO DE CAPACITAÇÃO PARA PINTOR PARA TINTA EPÓXI (ENCARGOS COMPLEMENT</v>
          </cell>
          <cell r="C9885" t="str">
            <v>H</v>
          </cell>
          <cell r="D9885">
            <v>0.17</v>
          </cell>
        </row>
        <row r="9886">
          <cell r="A9886">
            <v>95375</v>
          </cell>
          <cell r="B9886" t="str">
            <v>CURSO DE CAPACITAÇÃO PARA POCEIRO (ENCARGOS COMPLEMENTARES) - HORISTA</v>
          </cell>
          <cell r="C9886" t="str">
            <v>H</v>
          </cell>
          <cell r="D9886">
            <v>0.22</v>
          </cell>
        </row>
        <row r="9887">
          <cell r="A9887">
            <v>95376</v>
          </cell>
          <cell r="B9887" t="str">
            <v>CURSO DE CAPACITAÇÃO PARA RASTELEIRO (ENCARGOS COMPLEMENTARES) - HORIS</v>
          </cell>
          <cell r="C9887" t="str">
            <v>H</v>
          </cell>
          <cell r="D9887">
            <v>0.01</v>
          </cell>
        </row>
        <row r="9888">
          <cell r="A9888">
            <v>95377</v>
          </cell>
          <cell r="B9888" t="str">
            <v>CURSO DE CAPACITAÇÃO PARA SERRALHEIRO (ENCARGOS COMPLEMENTARES) - HORI</v>
          </cell>
          <cell r="C9888" t="str">
            <v>H</v>
          </cell>
          <cell r="D9888">
            <v>0.1</v>
          </cell>
        </row>
        <row r="9889">
          <cell r="A9889">
            <v>95378</v>
          </cell>
          <cell r="B9889" t="str">
            <v>CURSO DE CAPACITAÇÃO PARA SERVENTE (ENCARGOS COMPLEMENTARES) - HORISTA</v>
          </cell>
          <cell r="C9889" t="str">
            <v>H</v>
          </cell>
          <cell r="D9889">
            <v>0.15</v>
          </cell>
        </row>
        <row r="9890">
          <cell r="A9890">
            <v>95379</v>
          </cell>
          <cell r="B9890" t="str">
            <v>CURSO DE CAPACITAÇÃO PARA SOLDADOR (ENCARGOS COMPLEMENTARES) - HORISTA</v>
          </cell>
          <cell r="C9890" t="str">
            <v>H</v>
          </cell>
          <cell r="D9890">
            <v>0.11</v>
          </cell>
        </row>
        <row r="9891">
          <cell r="A9891">
            <v>95380</v>
          </cell>
          <cell r="B9891" t="str">
            <v>CURSO DE CAPACITAÇÃO PARA SOLDADOR A (PARA SOLDA A SER TESTADA COM RAI</v>
          </cell>
          <cell r="C9891" t="str">
            <v>H</v>
          </cell>
          <cell r="D9891">
            <v>0.12</v>
          </cell>
        </row>
        <row r="9892">
          <cell r="A9892">
            <v>95381</v>
          </cell>
          <cell r="B9892" t="str">
            <v>CURSO DE CAPACITAÇÃO PARA SONDADOR (ENCARGOS COMPLEMENTARES) - HORISTA</v>
          </cell>
          <cell r="C9892" t="str">
            <v>H</v>
          </cell>
          <cell r="D9892">
            <v>0.22</v>
          </cell>
        </row>
        <row r="9893">
          <cell r="A9893">
            <v>95382</v>
          </cell>
          <cell r="B9893" t="str">
            <v>CURSO DE CAPACITAÇÃO PARA TAQUEADOR OU TAQUEIRO (ENCARGOS COMPLEMENTAR</v>
          </cell>
          <cell r="C9893" t="str">
            <v>H</v>
          </cell>
          <cell r="D9893">
            <v>0.09</v>
          </cell>
        </row>
        <row r="9894">
          <cell r="A9894">
            <v>95383</v>
          </cell>
          <cell r="B9894" t="str">
            <v>CURSO DE CAPACITAÇÃO PARA TÉCNICO DE LABORATÓRIO (ENCARGOS COMPLEMENTA</v>
          </cell>
          <cell r="C9894" t="str">
            <v>H</v>
          </cell>
          <cell r="D9894">
            <v>0.13</v>
          </cell>
        </row>
        <row r="9895">
          <cell r="A9895">
            <v>95384</v>
          </cell>
          <cell r="B9895" t="str">
            <v>CURSO DE CAPACITAÇÃO PARA TÉCNICO DE SONDAGEM (ENCARGOS COMPLEMENTARES</v>
          </cell>
          <cell r="C9895" t="str">
            <v>H</v>
          </cell>
          <cell r="D9895">
            <v>0.22</v>
          </cell>
        </row>
        <row r="9896">
          <cell r="A9896">
            <v>95385</v>
          </cell>
          <cell r="B9896" t="str">
            <v>CURSO DE CAPACITAÇÃO PARA TELHADISTA (ENCARGOS COMPLEMENTARES) - HORIS</v>
          </cell>
          <cell r="C9896" t="str">
            <v>H</v>
          </cell>
          <cell r="D9896">
            <v>0.09</v>
          </cell>
        </row>
        <row r="9897">
          <cell r="A9897">
            <v>95386</v>
          </cell>
          <cell r="B9897" t="str">
            <v>CURSO DE CAPACITAÇÃO PARA TRATORISTA (ENCARGOS COMPLEMENTARES) - HORIS</v>
          </cell>
          <cell r="C9897" t="str">
            <v>H</v>
          </cell>
          <cell r="D9897">
            <v>0.1</v>
          </cell>
        </row>
        <row r="9898">
          <cell r="A9898">
            <v>95387</v>
          </cell>
          <cell r="B9898" t="str">
            <v>CURSO DE CAPACITAÇÃO PARA VIDRACEIRO (ENCARGOS COMPLEMENTARES) - HORIS</v>
          </cell>
          <cell r="C9898" t="str">
            <v>H</v>
          </cell>
          <cell r="D9898">
            <v>0.12</v>
          </cell>
        </row>
        <row r="9899">
          <cell r="A9899">
            <v>95388</v>
          </cell>
          <cell r="B9899" t="str">
            <v>CURSO DE CAPACITAÇÃO PARA VIGIA NOTURNO (ENCARGOS COMPLEMENTARES) - HO</v>
          </cell>
          <cell r="C9899" t="str">
            <v>H</v>
          </cell>
          <cell r="D9899">
            <v>0.05</v>
          </cell>
        </row>
        <row r="9900">
          <cell r="A9900">
            <v>95389</v>
          </cell>
          <cell r="B9900" t="str">
            <v>CURSO DE CAPACITAÇÃO PARA OPERADOR DE BETONEIRA ESTACIONÁRIA/MISTURADO</v>
          </cell>
          <cell r="C9900" t="str">
            <v>H</v>
          </cell>
          <cell r="D9900">
            <v>0.06</v>
          </cell>
        </row>
        <row r="9901">
          <cell r="A9901">
            <v>95390</v>
          </cell>
          <cell r="B9901" t="str">
            <v>CURSO DE CAPACITAÇÃO PARA JARDINEIRO (ENCARGOS COMPLEMENTARES) - HORIS</v>
          </cell>
          <cell r="C9901" t="str">
            <v>H</v>
          </cell>
          <cell r="D9901">
            <v>0.03</v>
          </cell>
        </row>
        <row r="9902">
          <cell r="A9902">
            <v>95391</v>
          </cell>
          <cell r="B9902" t="str">
            <v>CURSO DE CAPACITAÇÃO PARA DESENHISTA DETALHISTA (ENCARGOS COMPLEMENTAR</v>
          </cell>
          <cell r="C9902" t="str">
            <v>H</v>
          </cell>
          <cell r="D9902">
            <v>0.05</v>
          </cell>
        </row>
        <row r="9903">
          <cell r="A9903">
            <v>95392</v>
          </cell>
          <cell r="B9903" t="str">
            <v>CURSO DE CAPACITAÇÃO PARA ALMOXARIFE (ENCARGOS COMPLEMENTARES) - HORIS</v>
          </cell>
          <cell r="C9903" t="str">
            <v>H</v>
          </cell>
          <cell r="D9903">
            <v>0.05</v>
          </cell>
        </row>
        <row r="9904">
          <cell r="A9904">
            <v>95393</v>
          </cell>
          <cell r="B9904" t="str">
            <v>CURSO DE CAPACITAÇÃO PARA APONTADOR OU APROPRIADOR (ENCARGOS COMPLEMEN</v>
          </cell>
          <cell r="C9904" t="str">
            <v>H</v>
          </cell>
          <cell r="D9904">
            <v>0.19</v>
          </cell>
        </row>
        <row r="9905">
          <cell r="A9905">
            <v>95394</v>
          </cell>
          <cell r="B9905" t="str">
            <v>CURSO DE CAPACITAÇÃO PARA ARQUITETO DE OBRA JÚNIOR (ENCARGOS COMPLEMEN</v>
          </cell>
          <cell r="C9905" t="str">
            <v>H</v>
          </cell>
          <cell r="D9905">
            <v>0.4</v>
          </cell>
        </row>
        <row r="9906">
          <cell r="A9906">
            <v>95395</v>
          </cell>
          <cell r="B9906" t="str">
            <v>CURSO DE CAPACITAÇÃO PARA ARQUITETO DE OBRA PLENO (ENCARGOS COMPLEMENT</v>
          </cell>
          <cell r="C9906" t="str">
            <v>H</v>
          </cell>
          <cell r="D9906">
            <v>0.46</v>
          </cell>
        </row>
        <row r="9907">
          <cell r="A9907">
            <v>95396</v>
          </cell>
          <cell r="B9907" t="str">
            <v>CURSO DE CAPACITAÇÃO PARA ARQUITETO DE OBRA SÊNIOR (ENCARGOS COMPLEMEN</v>
          </cell>
          <cell r="C9907" t="str">
            <v>H</v>
          </cell>
          <cell r="D9907">
            <v>0.55000000000000004</v>
          </cell>
        </row>
        <row r="9908">
          <cell r="A9908">
            <v>95397</v>
          </cell>
          <cell r="B9908" t="str">
            <v>CURSO DE CAPACITAÇÃO PARA AUXILIAR DE DESENHISTA (ENCARGOS COMPLEMENTA</v>
          </cell>
          <cell r="C9908" t="str">
            <v>H</v>
          </cell>
          <cell r="D9908">
            <v>0.04</v>
          </cell>
        </row>
        <row r="9909">
          <cell r="A9909">
            <v>95398</v>
          </cell>
          <cell r="B9909" t="str">
            <v>CURSO DE CAPACITAÇÃO PARA AUXILIAR DE ESCRITÓRIO (ENCARGOS COMPLEMENTA</v>
          </cell>
          <cell r="C9909" t="str">
            <v>H</v>
          </cell>
          <cell r="D9909">
            <v>0.04</v>
          </cell>
        </row>
        <row r="9910">
          <cell r="A9910">
            <v>95399</v>
          </cell>
          <cell r="B9910" t="str">
            <v>CURSO DE CAPACITAÇÃO PARA DESENHISTA COPISTA (ENCARGOS COMPLEMENTARES)</v>
          </cell>
          <cell r="C9910" t="str">
            <v>H</v>
          </cell>
          <cell r="D9910">
            <v>0.04</v>
          </cell>
        </row>
        <row r="9911">
          <cell r="A9911">
            <v>95400</v>
          </cell>
          <cell r="B9911" t="str">
            <v>CURSO DE CAPACITAÇÃO PARA DESENHISTA PROJETISTA (ENCARGOS COMPLEMENTAR</v>
          </cell>
          <cell r="C9911" t="str">
            <v>H</v>
          </cell>
          <cell r="D9911">
            <v>7.0000000000000007E-2</v>
          </cell>
        </row>
        <row r="9912">
          <cell r="A9912">
            <v>95401</v>
          </cell>
          <cell r="B9912" t="str">
            <v>CURSO DE CAPACITAÇÃO PARA ENCARREGADO GERAL (ENCARGOS COMPLEMENTARES)</v>
          </cell>
          <cell r="C9912" t="str">
            <v>H</v>
          </cell>
          <cell r="D9912">
            <v>0.28000000000000003</v>
          </cell>
        </row>
        <row r="9913">
          <cell r="A9913">
            <v>95402</v>
          </cell>
          <cell r="B9913" t="str">
            <v>CURSO DE CAPACITAÇÃO PARA ENGENHEIRO CIVIL DE OBRA JÚNIOR (ENCARGOS CO</v>
          </cell>
          <cell r="C9913" t="str">
            <v>H</v>
          </cell>
          <cell r="D9913">
            <v>0.76</v>
          </cell>
        </row>
        <row r="9914">
          <cell r="A9914">
            <v>95403</v>
          </cell>
          <cell r="B9914" t="str">
            <v>CURSO DE CAPACITAÇÃO PARA ENGENHEIRO CIVIL DE OBRA PLENO (ENCARGOS COM</v>
          </cell>
          <cell r="C9914" t="str">
            <v>H</v>
          </cell>
          <cell r="D9914">
            <v>0.96</v>
          </cell>
        </row>
        <row r="9915">
          <cell r="A9915">
            <v>95404</v>
          </cell>
          <cell r="B9915" t="str">
            <v>CURSO DE CAPACITAÇÃO PARA ENGENHEIRO CIVIL DE OBRA SÊNIOR (ENCARGOS CO</v>
          </cell>
          <cell r="C9915" t="str">
            <v>H</v>
          </cell>
          <cell r="D9915">
            <v>1.27</v>
          </cell>
        </row>
        <row r="9916">
          <cell r="A9916">
            <v>95405</v>
          </cell>
          <cell r="B9916" t="str">
            <v>CURSO DE CAPACITAÇÃO PARA MESTRE DE OBRAS (ENCARGOS COMPLEMENTARES) -</v>
          </cell>
          <cell r="C9916" t="str">
            <v>H</v>
          </cell>
          <cell r="D9916">
            <v>0.46</v>
          </cell>
        </row>
        <row r="9917">
          <cell r="A9917">
            <v>95406</v>
          </cell>
          <cell r="B9917" t="str">
            <v>CURSO DE CAPACITAÇÃO PARA TOPÓGRAFO (ENCARGOS COMPLEMENTARES) - HORIST</v>
          </cell>
          <cell r="C9917" t="str">
            <v>H</v>
          </cell>
          <cell r="D9917">
            <v>0.08</v>
          </cell>
        </row>
        <row r="9918">
          <cell r="A9918">
            <v>95407</v>
          </cell>
          <cell r="B9918" t="str">
            <v>CURSO DE CAPACITAÇÃO PARA ENGENHEIRO ELETRICISTA (ENCARGOS COMPLEMENTA</v>
          </cell>
          <cell r="C9918" t="str">
            <v>H</v>
          </cell>
          <cell r="D9918">
            <v>2.0499999999999998</v>
          </cell>
        </row>
        <row r="9919">
          <cell r="A9919">
            <v>95408</v>
          </cell>
          <cell r="B9919" t="str">
            <v>CURSO DE CAPACITAÇÃO  PARA MOTORISTA DE CAMINHÃO (ENCARGOS COMPLEMENTA</v>
          </cell>
          <cell r="C9919" t="str">
            <v>MES</v>
          </cell>
          <cell r="D9919">
            <v>5.67</v>
          </cell>
        </row>
        <row r="9920">
          <cell r="A9920">
            <v>95409</v>
          </cell>
          <cell r="B9920" t="str">
            <v>CURSO DE CAPACITAÇÃO PARA DESENHISTA DETALHISTA (ENCARGOS COMPLEMENTAR</v>
          </cell>
          <cell r="C9920" t="str">
            <v>MES</v>
          </cell>
          <cell r="D9920">
            <v>6.92</v>
          </cell>
        </row>
        <row r="9921">
          <cell r="A9921">
            <v>95410</v>
          </cell>
          <cell r="B9921" t="str">
            <v>CURSO DE CAPACITAÇÃO PARA DESENHISTA COPISTA (ENCARGOS COMPLEMENTARES)</v>
          </cell>
          <cell r="C9921" t="str">
            <v>MES</v>
          </cell>
          <cell r="D9921">
            <v>5.69</v>
          </cell>
        </row>
        <row r="9922">
          <cell r="A9922">
            <v>95411</v>
          </cell>
          <cell r="B9922" t="str">
            <v>CURSO DE CAPACITAÇÃO PARA DESENHISTA PROJETISTA (ENCARGOS COMPLEMENTAR</v>
          </cell>
          <cell r="C9922" t="str">
            <v>MES</v>
          </cell>
          <cell r="D9922">
            <v>10.35</v>
          </cell>
        </row>
        <row r="9923">
          <cell r="A9923">
            <v>95412</v>
          </cell>
          <cell r="B9923" t="str">
            <v>CURSO DE CAPACITAÇÃO PARA AUXILIAR DE DESENHISTA (ENCARGOS COMPLEMENTA</v>
          </cell>
          <cell r="C9923" t="str">
            <v>MES</v>
          </cell>
          <cell r="D9923">
            <v>5.62</v>
          </cell>
        </row>
        <row r="9924">
          <cell r="A9924">
            <v>95413</v>
          </cell>
          <cell r="B9924" t="str">
            <v>CURSO DE CAPACITAÇÃO PARA ALMOXARIFE (ENCARGOS COMPLEMENTARES) - MENSA</v>
          </cell>
          <cell r="C9924" t="str">
            <v>MES</v>
          </cell>
          <cell r="D9924">
            <v>6.69</v>
          </cell>
        </row>
        <row r="9925">
          <cell r="A9925">
            <v>95414</v>
          </cell>
          <cell r="B9925" t="str">
            <v>CURSO DE CAPACITAÇÃO PARA APONTADOR OU APROPRIADOR (ENCARGOS COMPLEMEN</v>
          </cell>
          <cell r="C9925" t="str">
            <v>MES</v>
          </cell>
          <cell r="D9925">
            <v>26.54</v>
          </cell>
        </row>
        <row r="9926">
          <cell r="A9926">
            <v>95415</v>
          </cell>
          <cell r="B9926" t="str">
            <v>CURSO DE CAPACITAÇÃO PARA ENGENHEIRO CIVIL DE OBRA JÚNIOR (ENCARGOS CO</v>
          </cell>
          <cell r="C9926" t="str">
            <v>MES</v>
          </cell>
          <cell r="D9926">
            <v>103.5</v>
          </cell>
        </row>
        <row r="9927">
          <cell r="A9927">
            <v>95416</v>
          </cell>
          <cell r="B9927" t="str">
            <v>CURSO DE CAPACITAÇÃO PARA AUXILIAR DE ESCRITÓRIO (ENCARGOS COMPLEMENTA</v>
          </cell>
          <cell r="C9927" t="str">
            <v>MES</v>
          </cell>
          <cell r="D9927">
            <v>6.26</v>
          </cell>
        </row>
        <row r="9928">
          <cell r="A9928">
            <v>95417</v>
          </cell>
          <cell r="B9928" t="str">
            <v>CURSO DE CAPACITAÇÃO PARA ENGENHEIRO CIVIL DE OBRA PLENO (ENCARGOS COM</v>
          </cell>
          <cell r="C9928" t="str">
            <v>MES</v>
          </cell>
          <cell r="D9928">
            <v>130.35</v>
          </cell>
        </row>
        <row r="9929">
          <cell r="A9929">
            <v>95418</v>
          </cell>
          <cell r="B9929" t="str">
            <v>CURSO DE CAPACITAÇÃO PARA ENGENHEIRO CIVIL DE OBRA SÊNIOR (ENCARGOS CO</v>
          </cell>
          <cell r="C9929" t="str">
            <v>MES</v>
          </cell>
          <cell r="D9929">
            <v>171.24</v>
          </cell>
        </row>
        <row r="9930">
          <cell r="A9930">
            <v>95419</v>
          </cell>
          <cell r="B9930" t="str">
            <v>CURSO DE CAPACITAÇÃO PARA ARQUITETO JÚNIOR (ENCARGOS COMPLEMENTARES) -</v>
          </cell>
          <cell r="C9930" t="str">
            <v>MES</v>
          </cell>
          <cell r="D9930">
            <v>54.82</v>
          </cell>
        </row>
        <row r="9931">
          <cell r="A9931">
            <v>95420</v>
          </cell>
          <cell r="B9931" t="str">
            <v>CURSO DE CAPACITAÇÃO PARA ARQUITETO PLENO (ENCARGOS COMPLEMENTARES) -</v>
          </cell>
          <cell r="C9931" t="str">
            <v>MES</v>
          </cell>
          <cell r="D9931">
            <v>62.91</v>
          </cell>
        </row>
        <row r="9932">
          <cell r="A9932">
            <v>95421</v>
          </cell>
          <cell r="B9932" t="str">
            <v>CURSO DE CAPACITAÇÃO PARA ARQUITETO SÊNIOR (ENCARGOS COMPLEMENTARES) -</v>
          </cell>
          <cell r="C9932" t="str">
            <v>MES</v>
          </cell>
          <cell r="D9932">
            <v>74.53</v>
          </cell>
        </row>
        <row r="9933">
          <cell r="A9933">
            <v>95422</v>
          </cell>
          <cell r="B9933" t="str">
            <v>CURSO DE CAPACITAÇÃO PARA ENCARREGADO GERAL DE OBRAS (ENCARGOS COMPLEM</v>
          </cell>
          <cell r="C9933" t="str">
            <v>MES</v>
          </cell>
          <cell r="D9933">
            <v>37.61</v>
          </cell>
        </row>
        <row r="9934">
          <cell r="A9934">
            <v>95423</v>
          </cell>
          <cell r="B9934" t="str">
            <v>CURSO DE CAPACITAÇÃO PARA MESTRE DE OBRAS (ENCARGOS COMPLEMENTARES) -</v>
          </cell>
          <cell r="C9934" t="str">
            <v>MES</v>
          </cell>
          <cell r="D9934">
            <v>62.69</v>
          </cell>
        </row>
        <row r="9935">
          <cell r="A9935">
            <v>95424</v>
          </cell>
          <cell r="B9935" t="str">
            <v>CURSO DE CAPACITAÇÃO PARA TOPÓGRAFO (ENCARGOS COMPLEMENTARES) - MENSAL</v>
          </cell>
          <cell r="C9935" t="str">
            <v>MES</v>
          </cell>
          <cell r="D9935">
            <v>11.02</v>
          </cell>
        </row>
        <row r="9936">
          <cell r="A9936">
            <v>95425</v>
          </cell>
          <cell r="B9936" t="str">
            <v>TRANSPORTE COM CAMINHÃO BASCULANTE DE 18 M3, EM VIA URBANA EM LEITO NA TURAL (UNIDADE: M3XKM). AF_09/2016</v>
          </cell>
          <cell r="C9936" t="str">
            <v>M3XKM</v>
          </cell>
          <cell r="D9936">
            <v>1.01</v>
          </cell>
        </row>
        <row r="9937">
          <cell r="A9937">
            <v>95426</v>
          </cell>
          <cell r="B9937" t="str">
            <v>TRANSPORTE COM CAMINHÃO BASCULANTE DE 18 M3, EM VIA URBANA EM REVESTIM ENTO PRIMÁRIO (UNIDADE: M3XKM). AF_09/2016</v>
          </cell>
          <cell r="C9937" t="str">
            <v>M3XKM</v>
          </cell>
          <cell r="D9937">
            <v>0.78</v>
          </cell>
        </row>
        <row r="9938">
          <cell r="A9938">
            <v>95427</v>
          </cell>
          <cell r="B9938" t="str">
            <v>TRANSPORTE COM CAMINHÃO BASCULANTE DE 18 M3, EM VIA URBANA PAVIMENTADA , DMT ACIMA DE 30 KM(UNIDADE: M3XKM). AF_09/2016</v>
          </cell>
          <cell r="C9938" t="str">
            <v>M3XKM</v>
          </cell>
          <cell r="D9938">
            <v>0.52</v>
          </cell>
        </row>
        <row r="9939">
          <cell r="A9939">
            <v>95428</v>
          </cell>
          <cell r="B9939" t="str">
            <v>TRANSPORTE COM CAMINHÃO BASCULANTE DE 18 M3, EM VIA URBANA EM LEITO NA TURAL (UNIDADE: TONXKM). AF_09/2016</v>
          </cell>
          <cell r="C9939" t="str">
            <v>TXKM</v>
          </cell>
          <cell r="D9939">
            <v>0.67</v>
          </cell>
        </row>
        <row r="9940">
          <cell r="A9940">
            <v>95429</v>
          </cell>
          <cell r="B9940" t="str">
            <v>TRANSPORTE COM CAMINHÃO BASCULANTE DE 18 M3, EM VIA URBANA EM REVESTIM ENTO PRIMÁRIO (UNIDADE: TONXKM). AF_09/2016</v>
          </cell>
          <cell r="C9940" t="str">
            <v>TXKM</v>
          </cell>
          <cell r="D9940">
            <v>0.52</v>
          </cell>
        </row>
        <row r="9941">
          <cell r="A9941">
            <v>95430</v>
          </cell>
          <cell r="B9941" t="str">
            <v>TRANSPORTE COM CAMINHÃO BASCULANTE DE 18 M3, EM VIA URBANA PAVIMENTADA , DMT ACIMA DE 30 KM (UNIDADE: TONXKM). AF_09/2016</v>
          </cell>
          <cell r="C9941" t="str">
            <v>TXKM</v>
          </cell>
          <cell r="D9941">
            <v>0.34</v>
          </cell>
        </row>
        <row r="9942">
          <cell r="A9942">
            <v>95445</v>
          </cell>
          <cell r="B9942" t="str">
            <v>CORTE E DOBRA DE AÇO CA-60, DIÂMETRO DE 5,0 MM, UTILIZADO EM ESTRIBO C ONTÍNUO HELICOIDAL. AF_10/2016</v>
          </cell>
          <cell r="C9942" t="str">
            <v>KG</v>
          </cell>
          <cell r="D9942">
            <v>3.62</v>
          </cell>
        </row>
        <row r="9943">
          <cell r="A9943">
            <v>95446</v>
          </cell>
          <cell r="B9943" t="str">
            <v>CORTE E DOBRA DE AÇO CA-50, DIÂMETRO DE 6,3 MM, UTILIZADO EM ESTRIBO C ONTÍNUO HELICOIDAL. AF_10/2016</v>
          </cell>
          <cell r="C9943" t="str">
            <v>KG</v>
          </cell>
          <cell r="D9943">
            <v>3.67</v>
          </cell>
        </row>
        <row r="9944">
          <cell r="A9944">
            <v>95463</v>
          </cell>
          <cell r="B9944" t="str">
            <v>FOSSA SÉPTICA EM ALVENARIA DE TIJOLO CERÂMICO MACIÇO, DIMENSÕES EXTERN AS DE 1,90X1,10X1,40 M, VOLUME DE 1.500 LITROS, REVESTIDO INTERNAMENTE COM MASSA ÚNICA E IMPERMEABILIZANTE E COM TAMPA DE CONCRETO ARMADO CO M ESPESSURA DE 8 CM</v>
          </cell>
          <cell r="C9944" t="str">
            <v>UN</v>
          </cell>
          <cell r="D9944">
            <v>1301.5</v>
          </cell>
        </row>
        <row r="9945">
          <cell r="A9945">
            <v>95464</v>
          </cell>
          <cell r="B9945" t="str">
            <v>PINTURA VERNIZ POLIURETANO BRILHANTE EM MADEIRA, TRES DEMAOS</v>
          </cell>
          <cell r="C9945" t="str">
            <v>M2</v>
          </cell>
          <cell r="D9945">
            <v>17.52</v>
          </cell>
        </row>
        <row r="9946">
          <cell r="A9946">
            <v>95465</v>
          </cell>
          <cell r="B9946" t="str">
            <v>COBOGO CERAMICO (ELEMENTO VAZADO), 9X20X20CM, ASSENTADO COM ARGAMASSA TRACO 1:4 DE CIMENTO E AREIA</v>
          </cell>
          <cell r="C9946" t="str">
            <v>M2</v>
          </cell>
          <cell r="D9946">
            <v>116.2</v>
          </cell>
        </row>
        <row r="9947">
          <cell r="A9947">
            <v>95467</v>
          </cell>
          <cell r="B9947" t="str">
            <v>EMBASAMENTO C/PEDRA ARGAMASSADA UTILIZANDO ARG.CIM/AREIA 1:4</v>
          </cell>
          <cell r="C9947" t="str">
            <v>M3</v>
          </cell>
          <cell r="D9947">
            <v>324.62</v>
          </cell>
        </row>
        <row r="9948">
          <cell r="A9948">
            <v>95468</v>
          </cell>
          <cell r="B9948" t="str">
            <v>PINTURA ESMALTE BRILHANTE (2 DEMAOS) SOBRE SUPERFICIE METALICA, INCLUS IVE PROTECAO COM ZARCAO (1 DEMAO)</v>
          </cell>
          <cell r="C9948" t="str">
            <v>M2</v>
          </cell>
          <cell r="D9948">
            <v>30.79</v>
          </cell>
        </row>
        <row r="9949">
          <cell r="A9949">
            <v>95469</v>
          </cell>
          <cell r="B9949" t="str">
            <v>VASO SANITARIO SIFONADO CONVENCIONAL COM  LOUÇA BRANCA - FORNECIMENTO E INSTALAÇÃO. AF_10/2016</v>
          </cell>
          <cell r="C9949" t="str">
            <v>UN</v>
          </cell>
          <cell r="D9949">
            <v>163.04</v>
          </cell>
        </row>
        <row r="9950">
          <cell r="A9950">
            <v>95470</v>
          </cell>
          <cell r="B9950" t="str">
            <v>VASO SANITARIO SIFONADO CONVENCIONAL COM LOUÇA BRANCA, INCLUSO CONJUNT O DE LIGAÇÃO PARA BACIA SANITÁRIA AJUSTÁVEL - FORNECIMENTO E INSTALAÇÃ O. AF_10/2016</v>
          </cell>
          <cell r="C9950" t="str">
            <v>UN</v>
          </cell>
          <cell r="D9950">
            <v>168.13</v>
          </cell>
        </row>
        <row r="9951">
          <cell r="A9951">
            <v>95471</v>
          </cell>
          <cell r="B9951" t="str">
            <v>VASO SANITARIO SIFONADO CONVENCIONAL PARA PCD SEM FURO FRONTAL COM  LO UÇA BRANCA SEM ASSENTO -  FORNECIMENTO E INSTALAÇÃO. AF_10/2016</v>
          </cell>
          <cell r="C9951" t="str">
            <v>UN</v>
          </cell>
          <cell r="D9951">
            <v>620.79</v>
          </cell>
        </row>
        <row r="9952">
          <cell r="A9952">
            <v>95472</v>
          </cell>
          <cell r="B9952" t="str">
            <v>VASO SANITARIO SIFONADO CONVENCIONAL PARA PCD SEM FURO FRONTAL COM LOU ÇA BRANCA SEM ASSENTO, INCLUSO CONJUNTO DE LIGAÇÃO PARA BACIA SANITÁRI A AJUSTÁVEL - FORNECIMENTO E INSTALAÇÃO. AF_10/2016</v>
          </cell>
          <cell r="C9952" t="str">
            <v>UN</v>
          </cell>
          <cell r="D9952">
            <v>625.88</v>
          </cell>
        </row>
        <row r="9953">
          <cell r="A9953">
            <v>95474</v>
          </cell>
          <cell r="B9953" t="str">
            <v>ALVENARIA DE EMBASAMENTO EM TIJOLOS CERAMICOS MACICOS 5X10X20CM, ASSEN TADO  COM ARGAMASSA TRACO 1:2:8 (CIMENTO, CAL E AREIA)</v>
          </cell>
          <cell r="C9953" t="str">
            <v>M3</v>
          </cell>
          <cell r="D9953">
            <v>554.84</v>
          </cell>
        </row>
        <row r="9954">
          <cell r="A9954">
            <v>95541</v>
          </cell>
          <cell r="B9954" t="str">
            <v>FIXAÇÃO UTILIZANDO PARAFUSO E BUCHA DE NYLON, SOMENTE MÃO DE OBRA. AF_ 10/2016</v>
          </cell>
          <cell r="C9954" t="str">
            <v>UN</v>
          </cell>
          <cell r="D9954">
            <v>3.16</v>
          </cell>
        </row>
        <row r="9955">
          <cell r="A9955">
            <v>95542</v>
          </cell>
          <cell r="B9955" t="str">
            <v>PORTA TOALHA ROSTO EM METAL CROMADO, TIPO ARGOLA, INCLUSO FIXAÇÃO. AF_ 10/2016</v>
          </cell>
          <cell r="C9955" t="str">
            <v>UN</v>
          </cell>
          <cell r="D9955">
            <v>22.94</v>
          </cell>
        </row>
        <row r="9956">
          <cell r="A9956">
            <v>95543</v>
          </cell>
          <cell r="B9956" t="str">
            <v>PORTA TOALHA BANHO EM METAL CROMADO, TIPO BARRA, INCLUSO FIXAÇÃO. AF_1 0/2016</v>
          </cell>
          <cell r="C9956" t="str">
            <v>UN</v>
          </cell>
          <cell r="D9956">
            <v>37.119999999999997</v>
          </cell>
        </row>
        <row r="9957">
          <cell r="A9957">
            <v>95544</v>
          </cell>
          <cell r="B9957" t="str">
            <v>PAPELEIRA DE PAREDE EM METAL CROMADO SEM TAMPA, INCLUSO FIXAÇÃO. AF_10 /2016</v>
          </cell>
          <cell r="C9957" t="str">
            <v>UN</v>
          </cell>
          <cell r="D9957">
            <v>29.05</v>
          </cell>
        </row>
        <row r="9958">
          <cell r="A9958">
            <v>95545</v>
          </cell>
          <cell r="B9958" t="str">
            <v>SABONETEIRA DE PAREDE EM METAL CROMADO, INCLUSO FIXAÇÃO. AF_10/2016</v>
          </cell>
          <cell r="C9958" t="str">
            <v>UN</v>
          </cell>
          <cell r="D9958">
            <v>28.4</v>
          </cell>
        </row>
        <row r="9959">
          <cell r="A9959">
            <v>95546</v>
          </cell>
          <cell r="B9959" t="str">
            <v>KIT DE ACESSORIOS PARA BANHEIRO EM METAL CROMADO, 5 PECAS, INCLUSO FIX AÇÃO. AF_10/2016</v>
          </cell>
          <cell r="C9959" t="str">
            <v>UN</v>
          </cell>
          <cell r="D9959">
            <v>85.5</v>
          </cell>
        </row>
        <row r="9960">
          <cell r="A9960">
            <v>95547</v>
          </cell>
          <cell r="B9960" t="str">
            <v>SABONETEIRA PLASTICA TIPO DISPENSER PARA SABONETE LIQUIDO COM RESERVAT ORIO 800 A 1500 ML, INCLUSO FIXAÇÃO. AF_10/2016</v>
          </cell>
          <cell r="C9960" t="str">
            <v>UN</v>
          </cell>
          <cell r="D9960">
            <v>46.22</v>
          </cell>
        </row>
        <row r="9961">
          <cell r="A9961">
            <v>95563</v>
          </cell>
          <cell r="B9961" t="str">
            <v>ARGAMASSA TRAÇO 1:1,65 (CIMENTO E AREIA MÉDIA), FCK 20 MPA, PREPARO ME CÂNICO COM MISTURADOR DUPLO HORIZONTAL DE ALTA TURBULÊNCIA. AF_11/2016</v>
          </cell>
          <cell r="C9961" t="str">
            <v>M3</v>
          </cell>
          <cell r="D9961">
            <v>517.42999999999995</v>
          </cell>
        </row>
        <row r="9962">
          <cell r="A9962">
            <v>95565</v>
          </cell>
          <cell r="B9962" t="str">
            <v>TUBO DE CONCRETO PARA REDES COLETORAS DE ÁGUAS PLUVIAIS, DIÂMETRO DE 3 00MM, JUNTA RÍGIDA, INSTALADO EM LOCAL COM BAIXO NÍVEL DE INTERFERÊNCI AS - FORNECIMENTO E ASSENTAMENTO. AF_12/2015</v>
          </cell>
          <cell r="C9962" t="str">
            <v>M</v>
          </cell>
          <cell r="D9962">
            <v>94.76</v>
          </cell>
        </row>
        <row r="9963">
          <cell r="A9963">
            <v>95566</v>
          </cell>
          <cell r="B9963" t="str">
            <v>TUBO DE CONCRETO PARA REDES COLETORAS DE ÁGUAS PLUVIAIS, DIÂMETRO DE 3 00MM, JUNTA RÍGIDA, INSTALADO EM LOCAL COM ALTO NÍVEL DE INTERFERÊNCIA S - FORNECIMENTO E ASSENTAMENTO. AF_12/2015</v>
          </cell>
          <cell r="C9963" t="str">
            <v>M</v>
          </cell>
          <cell r="D9963">
            <v>100.12</v>
          </cell>
        </row>
        <row r="9964">
          <cell r="A9964">
            <v>95567</v>
          </cell>
          <cell r="B9964" t="str">
            <v>TUBO DE CONCRETO (SIMPLES) PARA REDES COLETORAS DE ÁGUAS PLUVIAIS, DIÂ METRO DE 300 MM, JUNTA RÍGIDA, INSTALADO EM LOCAL COM BAIXO NÍVEL DE I NTERFERÊNCIAS - FORNECIMENTO E ASSENTAMENTO. AF_12/2015</v>
          </cell>
          <cell r="C9964" t="str">
            <v>M</v>
          </cell>
          <cell r="D9964">
            <v>60.25</v>
          </cell>
        </row>
        <row r="9965">
          <cell r="A9965">
            <v>95568</v>
          </cell>
          <cell r="B9965" t="str">
            <v>TUBO DE CONCRETO (SIMPLES) PARA REDES COLETORAS DE ÁGUAS PLUVIAIS, DIÂ METRO DE 400 MM, JUNTA RÍGIDA, INSTALADO EM LOCAL COM BAIXO NÍVEL DE I NTERFERÊNCIAS - FORNECIMENTO E ASSENTAMENTO. AF_12/2015</v>
          </cell>
          <cell r="C9965" t="str">
            <v>M</v>
          </cell>
          <cell r="D9965">
            <v>78.53</v>
          </cell>
        </row>
        <row r="9966">
          <cell r="A9966">
            <v>95569</v>
          </cell>
          <cell r="B9966" t="str">
            <v>TUBO DE CONCRETO (SIMPLES) PARA REDES COLETORAS DE ÁGUAS PLUVIAIS, DIÂ METRO DE 500 MM, JUNTA RÍGIDA, INSTALADO EM LOCAL COM BAIXO NÍVEL DE I NTERFERÊNCIAS - FORNECIMENTO E ASSENTAMENTO. AF_12/2015</v>
          </cell>
          <cell r="C9966" t="str">
            <v>M</v>
          </cell>
          <cell r="D9966">
            <v>105.49</v>
          </cell>
        </row>
        <row r="9967">
          <cell r="A9967">
            <v>95570</v>
          </cell>
          <cell r="B9967" t="str">
            <v>TUBO DE CONCRETO (SIMPLES) PARA REDES COLETORAS DE ÁGUAS PLUVIAIS, DIÂ METRO DE 300 MM, JUNTA RÍGIDA, INSTALADO EM LOCAL COM ALTO NÍVEL DE IN TERFERÊNCIAS - FORNECIMENTO E ASSENTAMENTO. AF_12/2015</v>
          </cell>
          <cell r="C9967" t="str">
            <v>M</v>
          </cell>
          <cell r="D9967">
            <v>65.61</v>
          </cell>
        </row>
        <row r="9968">
          <cell r="A9968">
            <v>95571</v>
          </cell>
          <cell r="B9968" t="str">
            <v>TUBO DE CONCRETO (SIMPLES) PARA REDES COLETORAS DE ÁGUAS PLUVIAIS, DIÂ METRO DE 400 MM, JUNTA RÍGIDA, INSTALADO EM LOCAL COM ALTO NÍVEL DE IN TERFERÊNCIAS - FORNECIMENTO E ASSENTAMENTO. AF_12/2015</v>
          </cell>
          <cell r="C9968" t="str">
            <v>M</v>
          </cell>
          <cell r="D9968">
            <v>85.39</v>
          </cell>
        </row>
        <row r="9969">
          <cell r="A9969">
            <v>95572</v>
          </cell>
          <cell r="B9969" t="str">
            <v>TUBO DE CONCRETO (SIMPLES) PARA REDES COLETORAS DE ÁGUAS PLUVIAIS, DIÂ METRO DE 500 MM, JUNTA RÍGIDA, INSTALADO EM LOCAL COM ALTO NÍVEL DE IN TERFERÊNCIAS - FORNECIMENTO E ASSENTAMENTO. AF_12/2015</v>
          </cell>
          <cell r="C9969" t="str">
            <v>M</v>
          </cell>
          <cell r="D9969">
            <v>113.99</v>
          </cell>
        </row>
        <row r="9970">
          <cell r="A9970">
            <v>95573</v>
          </cell>
          <cell r="B9970" t="str">
            <v>MÃO-FRANCESA EM AÇO, ABAS IGUAIS 40 CM, CAPACIDADE MÍNIMA 70 KG, BRANC O  FORNECIMENTO E INSTALAÇÃO. AF_11/2016</v>
          </cell>
          <cell r="C9970" t="str">
            <v>UN</v>
          </cell>
          <cell r="D9970">
            <v>35.270000000000003</v>
          </cell>
        </row>
        <row r="9971">
          <cell r="A9971">
            <v>95574</v>
          </cell>
          <cell r="B9971" t="str">
            <v>MÃO-FRANCESA EM AÇO, ABAS IGUAIS 30 CM, CAPACIDADE MÍNIMA 60 KG, BRANC O  FORNECIMENTO E INSTALAÇÃO. AF_11/2016</v>
          </cell>
          <cell r="C9971" t="str">
            <v>UN</v>
          </cell>
          <cell r="D9971">
            <v>26.84</v>
          </cell>
        </row>
        <row r="9972">
          <cell r="A9972">
            <v>95576</v>
          </cell>
          <cell r="B9972" t="str">
            <v>MONTAGEM DE ARMADURA LONGITUDINAL DE ESTACAS DE SEÇÃO CIRCULAR, DIÂMET RO = 8,0 MM. AF_11/2016</v>
          </cell>
          <cell r="C9972" t="str">
            <v>KG</v>
          </cell>
          <cell r="D9972">
            <v>8.5399999999999991</v>
          </cell>
        </row>
        <row r="9973">
          <cell r="A9973">
            <v>95577</v>
          </cell>
          <cell r="B9973" t="str">
            <v>MONTAGEM DE ARMADURA LONGITUDINAL DE ESTACAS DE SEÇÃO CIRCULAR, DIÂMET RO = 10,0 MM. AF_11/2016</v>
          </cell>
          <cell r="C9973" t="str">
            <v>KG</v>
          </cell>
          <cell r="D9973">
            <v>7.01</v>
          </cell>
        </row>
        <row r="9974">
          <cell r="A9974">
            <v>95578</v>
          </cell>
          <cell r="B9974" t="str">
            <v>MONTAGEM DE ARMADURA LONGITUDINAL DE ESTACAS DE SEÇÃO CIRCULAR, DIÂMET RO = 12,5 MM. AF_11/2016</v>
          </cell>
          <cell r="C9974" t="str">
            <v>KG</v>
          </cell>
          <cell r="D9974">
            <v>5.82</v>
          </cell>
        </row>
        <row r="9975">
          <cell r="A9975">
            <v>95579</v>
          </cell>
          <cell r="B9975" t="str">
            <v>MONTAGEM DE ARMADURA LONGITUDINAL DE ESTACAS DE SEÇÃO CIRCULAR, DIÂMET RO = 16,0 MM. AF_11/2016</v>
          </cell>
          <cell r="C9975" t="str">
            <v>KG</v>
          </cell>
          <cell r="D9975">
            <v>4.5199999999999996</v>
          </cell>
        </row>
        <row r="9976">
          <cell r="A9976">
            <v>95580</v>
          </cell>
          <cell r="B9976" t="str">
            <v>MONTAGEM DE ARMADURA LONGITUDINAL DE ESTACAS DE SEÇÃO CIRCULAR, DIÂMET RO = 20,0 MM. AF_11/2016</v>
          </cell>
          <cell r="C9976" t="str">
            <v>KG</v>
          </cell>
          <cell r="D9976">
            <v>4.12</v>
          </cell>
        </row>
        <row r="9977">
          <cell r="A9977">
            <v>95581</v>
          </cell>
          <cell r="B9977" t="str">
            <v>MONTAGEM DE ARMADURA LONGITUDINAL DE ESTACAS DE SEÇÃO CIRCULAR, DIÂMET RO = 25,0 MM. AF_11/2016</v>
          </cell>
          <cell r="C9977" t="str">
            <v>KG</v>
          </cell>
          <cell r="D9977">
            <v>4.43</v>
          </cell>
        </row>
        <row r="9978">
          <cell r="A9978">
            <v>95583</v>
          </cell>
          <cell r="B9978" t="str">
            <v>MONTAGEM DE ARMADURA TRANSVERSAL DE ESTACAS DE SEÇÃO CIRCULAR, DIÂMETR O = 5,0 MM. AF_11/2016</v>
          </cell>
          <cell r="C9978" t="str">
            <v>KG</v>
          </cell>
          <cell r="D9978">
            <v>8.9499999999999993</v>
          </cell>
        </row>
        <row r="9979">
          <cell r="A9979">
            <v>95584</v>
          </cell>
          <cell r="B9979" t="str">
            <v>MONTAGEM DE ARMADURA TRANSVERSAL DE ESTACAS DE SEÇÃO CIRCULAR, DIÂMETR O = 6,3 MM. AF_11/2016</v>
          </cell>
          <cell r="C9979" t="str">
            <v>KG</v>
          </cell>
          <cell r="D9979">
            <v>7.05</v>
          </cell>
        </row>
        <row r="9980">
          <cell r="A9980">
            <v>95585</v>
          </cell>
          <cell r="B9980" t="str">
            <v>MONTAGEM DE ARMADURA LONGITUDINAL DE ESTACAS DE SEÇÃO RETANGULAR (BARR ETE), DIÂMETRO = 8,0 MM. AF_11/2016</v>
          </cell>
          <cell r="C9980" t="str">
            <v>KG</v>
          </cell>
          <cell r="D9980">
            <v>8.8800000000000008</v>
          </cell>
        </row>
        <row r="9981">
          <cell r="A9981">
            <v>95586</v>
          </cell>
          <cell r="B9981" t="str">
            <v>MONTAGEM DE ARMADURA LONGITUDINAL DE ESTACAS DE SEÇÃO RETANGULAR (BARR ETE), DIÂMETRO = 10,0 MM. AF_11/2016</v>
          </cell>
          <cell r="C9981" t="str">
            <v>KG</v>
          </cell>
          <cell r="D9981">
            <v>7.26</v>
          </cell>
        </row>
        <row r="9982">
          <cell r="A9982">
            <v>95587</v>
          </cell>
          <cell r="B9982" t="str">
            <v>MONTAGEM DE ARMADURA LONGITUDINAL DE ESTACAS DE SEÇÃO RETANGULAR (BARR ETE), DIÂMETRO = 12,5 MM. AF_11/2016</v>
          </cell>
          <cell r="C9982" t="str">
            <v>KG</v>
          </cell>
          <cell r="D9982">
            <v>6.04</v>
          </cell>
        </row>
        <row r="9983">
          <cell r="A9983">
            <v>95588</v>
          </cell>
          <cell r="B9983" t="str">
            <v>MONTAGEM DE ARMADURA LONGITUDINAL DE ESTACAS DE SEÇÃO RETANGULAR (BARR ETE), DIÂMETRO = 16,0 MM. AF_11/2016</v>
          </cell>
          <cell r="C9983" t="str">
            <v>KG</v>
          </cell>
          <cell r="D9983">
            <v>4.6900000000000004</v>
          </cell>
        </row>
        <row r="9984">
          <cell r="A9984">
            <v>95589</v>
          </cell>
          <cell r="B9984" t="str">
            <v>MONTAGEM DE ARMADURA LONGITUDINAL DE ESTACAS DE SEÇÃO RETANGULAR (BARR ETE), DIÂMETRO = 20,0 MM. AF_11/2016</v>
          </cell>
          <cell r="C9984" t="str">
            <v>KG</v>
          </cell>
          <cell r="D9984">
            <v>4.25</v>
          </cell>
        </row>
        <row r="9985">
          <cell r="A9985">
            <v>95590</v>
          </cell>
          <cell r="B9985" t="str">
            <v>MONTAGEM DE ARMADURA LONGITUDINAL DE ESTACAS DE SEÇÃO RETANGULAR (BARR ETE), DIÂMETRO = 25,0 MM. AF_11/2016</v>
          </cell>
          <cell r="C9985" t="str">
            <v>KG</v>
          </cell>
          <cell r="D9985">
            <v>4.54</v>
          </cell>
        </row>
        <row r="9986">
          <cell r="A9986">
            <v>95592</v>
          </cell>
          <cell r="B9986" t="str">
            <v>MONTAGEM DE ARMADURA TRANSVERSAL DE ESTACAS DE SEÇÃO RETANGULAR (BARRE TE), DIÂMETRO = 5,0 MM. AF_11/2016</v>
          </cell>
          <cell r="C9986" t="str">
            <v>KG</v>
          </cell>
          <cell r="D9986">
            <v>13.28</v>
          </cell>
        </row>
        <row r="9987">
          <cell r="A9987">
            <v>95593</v>
          </cell>
          <cell r="B9987" t="str">
            <v>MONTAGEM DE ARMADURA TRANSVERSAL DE ESTACAS DE SEÇÃO RETANGULAR (BARRE TE), DIÂMETRO = 6,3 MM. AF_11/2016</v>
          </cell>
          <cell r="C9987" t="str">
            <v>KG</v>
          </cell>
          <cell r="D9987">
            <v>10.72</v>
          </cell>
        </row>
        <row r="9988">
          <cell r="A9988">
            <v>95601</v>
          </cell>
          <cell r="B9988" t="str">
            <v>ARRASAMENTO MECANICO DE ESTACA DE CONCRETO ARMADO, DIAMETROS DE ATÉ 40 CM. AF_11/2016</v>
          </cell>
          <cell r="C9988" t="str">
            <v>UN</v>
          </cell>
          <cell r="D9988">
            <v>11.79</v>
          </cell>
        </row>
        <row r="9989">
          <cell r="A9989">
            <v>95602</v>
          </cell>
          <cell r="B9989" t="str">
            <v>ARRASAMENTO MECANICO DE ESTACA DE CONCRETO ARMADO, DIAMETROS DE 41 CM A 60 CM. AF_11/2016</v>
          </cell>
          <cell r="C9989" t="str">
            <v>UN</v>
          </cell>
          <cell r="D9989">
            <v>15.12</v>
          </cell>
        </row>
        <row r="9990">
          <cell r="A9990">
            <v>95603</v>
          </cell>
          <cell r="B9990" t="str">
            <v>ARRASAMENTO MECANICO DE ESTACA DE CONCRETO ARMADO, DIAMETROS DE 61 CM A 80 CM. AF_11/2016</v>
          </cell>
          <cell r="C9990" t="str">
            <v>UN</v>
          </cell>
          <cell r="D9990">
            <v>19.84</v>
          </cell>
        </row>
        <row r="9991">
          <cell r="A9991">
            <v>95604</v>
          </cell>
          <cell r="B9991" t="str">
            <v>ARRASAMENTO MECANICO DE ESTACA DE CONCRETO ARMADO, DIAMETROS DE 81 CM A 100 CM. AF_11/2016</v>
          </cell>
          <cell r="C9991" t="str">
            <v>UN</v>
          </cell>
          <cell r="D9991">
            <v>26.12</v>
          </cell>
        </row>
        <row r="9992">
          <cell r="A9992">
            <v>95605</v>
          </cell>
          <cell r="B9992" t="str">
            <v>ARRASAMENTO MECANICO DE ESTACA DE CONCRETO ARMADO, DIAMETROS DE 101 CM A 150 CM. AF_11/2016</v>
          </cell>
          <cell r="C9992" t="str">
            <v>UN</v>
          </cell>
          <cell r="D9992">
            <v>40.94</v>
          </cell>
        </row>
        <row r="9993">
          <cell r="A9993">
            <v>95606</v>
          </cell>
          <cell r="B9993" t="str">
            <v>UMIDIFICAÇÃO DE MATERIAL PARA VALAS COM CAMINHÃO PIPA 10000L. AF_11/20 16</v>
          </cell>
          <cell r="C9993" t="str">
            <v>M3</v>
          </cell>
          <cell r="D9993">
            <v>1.03</v>
          </cell>
        </row>
        <row r="9994">
          <cell r="A9994">
            <v>95607</v>
          </cell>
          <cell r="B9994" t="str">
            <v>ARRASAMENTO DE ESTACA METÁLICA, PERFIL LAMINADO TIPO I FAMÍLIA 250. AF_11/2016</v>
          </cell>
          <cell r="C9994" t="str">
            <v>UN</v>
          </cell>
          <cell r="D9994">
            <v>4.7300000000000004</v>
          </cell>
        </row>
        <row r="9995">
          <cell r="A9995">
            <v>95608</v>
          </cell>
          <cell r="B9995" t="str">
            <v>ARRASAMENTO DE ESTACA METÁLICA, PERFIL LAMINADO TIPO H FAMÍLIA 250. AF_11/2016</v>
          </cell>
          <cell r="C9995" t="str">
            <v>UN</v>
          </cell>
          <cell r="D9995">
            <v>5.46</v>
          </cell>
        </row>
        <row r="9996">
          <cell r="A9996">
            <v>95609</v>
          </cell>
          <cell r="B9996" t="str">
            <v>ARRASAMENTO DE ESTACA METÁLICA, PERFIL LAMINADO TIPO H FAMÍLIA 310. AF_11/2016</v>
          </cell>
          <cell r="C9996" t="str">
            <v>UN</v>
          </cell>
          <cell r="D9996">
            <v>6.08</v>
          </cell>
        </row>
        <row r="9997">
          <cell r="A9997">
            <v>95617</v>
          </cell>
          <cell r="B9997" t="str">
            <v>PERFURATRIZ PNEUMATICA MANUAL DE PESO MEDIO, MARTELETE, 18KG, COMPRIME NTO MÁXIMO DE CURSO DE 6 M, DIAMETRO DO PISTAO DE 5,5 CM - DEPRECIAÇÃO . AF_11/2016</v>
          </cell>
          <cell r="C9997" t="str">
            <v>H</v>
          </cell>
          <cell r="D9997">
            <v>0.98</v>
          </cell>
        </row>
        <row r="9998">
          <cell r="A9998">
            <v>95618</v>
          </cell>
          <cell r="B9998" t="str">
            <v>PERFURATRIZ PNEUMATICA MANUAL DE PESO MEDIO, MARTELETE, 18KG, COMPRIME NTO MÁXIMO DE CURSO DE 6 M, DIAMETRO DO PISTAO DE 5,5 CM - JUROS. AF_1 1/2016</v>
          </cell>
          <cell r="C9998" t="str">
            <v>H</v>
          </cell>
          <cell r="D9998">
            <v>0.27</v>
          </cell>
        </row>
        <row r="9999">
          <cell r="A9999">
            <v>95619</v>
          </cell>
          <cell r="B9999" t="str">
            <v>PERFURATRIZ PNEUMATICA MANUAL DE PESO MEDIO, MARTELETE, 18KG, COMPRIME NTO MÁXIMO DE CURSO DE 6 M, DIAMETRO DO PISTAO DE 5,5 CM - MANUTENÇÃO. AF_11/2016</v>
          </cell>
          <cell r="C9999" t="str">
            <v>H</v>
          </cell>
          <cell r="D9999">
            <v>0.64</v>
          </cell>
        </row>
        <row r="10000">
          <cell r="A10000">
            <v>95620</v>
          </cell>
          <cell r="B10000" t="str">
            <v>PERFURATRIZ PNEUMATICA MANUAL DE PESO MEDIO, MARTELETE, 18KG, COMPRIME NTO MÁXIMO DE CURSO DE 6 M, DIAMETRO DO PISTAO DE 5,5 CM - CHP DIURNO. AF_11/2016</v>
          </cell>
          <cell r="C10000" t="str">
            <v>CHP</v>
          </cell>
          <cell r="D10000">
            <v>12.24</v>
          </cell>
        </row>
        <row r="10001">
          <cell r="A10001">
            <v>95621</v>
          </cell>
          <cell r="B10001" t="str">
            <v>PERFURATRIZ PNEUMATICA MANUAL DE PESO MEDIO, MARTELETE, 18KG, COMPRIME NTO MÁXIMO DE CURSO DE 6 M, DIAMETRO DO PISTAO DE 5,5 CM - CHI DIURNO. AF_11/2016</v>
          </cell>
          <cell r="C10001" t="str">
            <v>CHI</v>
          </cell>
          <cell r="D10001">
            <v>11.59</v>
          </cell>
        </row>
        <row r="10002">
          <cell r="A10002">
            <v>95622</v>
          </cell>
          <cell r="B10002" t="str">
            <v>APLICAÇÃO MANUAL DE TINTA LÁTEX ACRÍLICA EM PANOS COM PRESENÇA DE VÃOS DE EDIFÍCIOS DE MÚLTIPLOS PAVIMENTOS, DUAS DEMÃOS. AF_11/2016</v>
          </cell>
          <cell r="C10002" t="str">
            <v>M2</v>
          </cell>
          <cell r="D10002">
            <v>9.5399999999999991</v>
          </cell>
        </row>
        <row r="10003">
          <cell r="A10003">
            <v>95623</v>
          </cell>
          <cell r="B10003" t="str">
            <v>APLICAÇÃO MANUAL DE TINTA LÁTEX ACRÍLICA EM PANOS SEM PRESENÇA DE VÃOS DE EDIFÍCIOS DE MÚLTIPLOS PAVIMENTOS, DUAS DEMÃOS. AF_11/2016</v>
          </cell>
          <cell r="C10003" t="str">
            <v>M2</v>
          </cell>
          <cell r="D10003">
            <v>7.33</v>
          </cell>
        </row>
        <row r="10004">
          <cell r="A10004">
            <v>95624</v>
          </cell>
          <cell r="B10004" t="str">
            <v>APLICAÇÃO MANUAL DE TINTA LÁTEX ACRÍLICA EM SUPERFÍCIES EXTERNAS DE SA CADA DE EDIFÍCIOS DE MÚLTIPLOS PAVIMENTOS, DUAS DEMÃOS. AF_11/2016</v>
          </cell>
          <cell r="C10004" t="str">
            <v>M2</v>
          </cell>
          <cell r="D10004">
            <v>14.05</v>
          </cell>
        </row>
        <row r="10005">
          <cell r="A10005">
            <v>95625</v>
          </cell>
          <cell r="B10005" t="str">
            <v>APLICAÇÃO MANUAL DE TINTA LÁTEX ACRÍLICA EM SUPERFÍCIES INTERNAS DE SA CADA DE EDIFÍCIOS DE MÚLTIPLOS PAVIMENTOS, DUAS DEMÃOS. AF_11/2016</v>
          </cell>
          <cell r="C10005" t="str">
            <v>M2</v>
          </cell>
          <cell r="D10005">
            <v>15.48</v>
          </cell>
        </row>
        <row r="10006">
          <cell r="A10006">
            <v>95626</v>
          </cell>
          <cell r="B10006" t="str">
            <v>APLICAÇÃO MANUAL DE TINTA LÁTEX ACRÍLICA EM PAREDE EXTERNAS DE CASAS, DUAS DEMÃOS. AF_11/2016</v>
          </cell>
          <cell r="C10006" t="str">
            <v>M2</v>
          </cell>
          <cell r="D10006">
            <v>10.26</v>
          </cell>
        </row>
        <row r="10007">
          <cell r="A10007">
            <v>95627</v>
          </cell>
          <cell r="B10007" t="str">
            <v>ROLO COMPACTADOR VIBRATORIO TANDEM, ACO LISO, POTENCIA 125 HP, PESO SE M/COM LASTRO 10,20/11,65 T, LARGURA DE TRABALHO 1,73 M - DEPRECIAÇÃO. AF_11/2016</v>
          </cell>
          <cell r="C10007" t="str">
            <v>H</v>
          </cell>
          <cell r="D10007">
            <v>21.66</v>
          </cell>
        </row>
        <row r="10008">
          <cell r="A10008">
            <v>95628</v>
          </cell>
          <cell r="B10008" t="str">
            <v>ROLO COMPACTADOR VIBRATORIO TANDEM, ACO LISO, POTENCIA 125 HP, PESO SE M/COM LASTRO 10,20/11,65 T, LARGURA DE TRABALHO 1,73 M - JUROS. AF_11/ 2016</v>
          </cell>
          <cell r="C10008" t="str">
            <v>H</v>
          </cell>
          <cell r="D10008">
            <v>5.05</v>
          </cell>
        </row>
        <row r="10009">
          <cell r="A10009">
            <v>95629</v>
          </cell>
          <cell r="B10009" t="str">
            <v>ROLO COMPACTADOR VIBRATORIO TANDEM, ACO LISO, POTENCIA 125 HP, PESO SE M/COM LASTRO 10,20/11,65 T, LARGURA DE TRABALHO 1,73 M - MANUTENÇÃO. A F_11/2016</v>
          </cell>
          <cell r="C10009" t="str">
            <v>H</v>
          </cell>
          <cell r="D10009">
            <v>24.06</v>
          </cell>
        </row>
        <row r="10010">
          <cell r="A10010">
            <v>95630</v>
          </cell>
          <cell r="B10010" t="str">
            <v>ROLO COMPACTADOR VIBRATORIO TANDEM, ACO LISO, POTENCIA 125 HP, PESO SE M/COM LASTRO 10,20/11,65 T, LARGURA DE TRABALHO 1,73 M - MATERIAIS NA OPERAÇÃO. AF_11/2016</v>
          </cell>
          <cell r="C10010" t="str">
            <v>H</v>
          </cell>
          <cell r="D10010">
            <v>63.78</v>
          </cell>
        </row>
        <row r="10011">
          <cell r="A10011">
            <v>95631</v>
          </cell>
          <cell r="B10011" t="str">
            <v>ROLO COMPACTADOR VIBRATORIO TANDEM, ACO LISO, POTENCIA 125 HP, PESO SE M/COM LASTRO 10,20/11,65 T, LARGURA DE TRABALHO 1,73 M - CHP DIURNO. A F_11/2016</v>
          </cell>
          <cell r="C10011" t="str">
            <v>CHP</v>
          </cell>
          <cell r="D10011">
            <v>128.66</v>
          </cell>
        </row>
        <row r="10012">
          <cell r="A10012">
            <v>95632</v>
          </cell>
          <cell r="B10012" t="str">
            <v>ROLO COMPACTADOR VIBRATORIO TANDEM, ACO LISO, POTENCIA 125 HP, PESO SE M/COM LASTRO 10,20/11,65 T, LARGURA DE TRABALHO 1,73 M - CHI DIURNO. A F_11/2016</v>
          </cell>
          <cell r="C10012" t="str">
            <v>CHI</v>
          </cell>
          <cell r="D10012">
            <v>40.81</v>
          </cell>
        </row>
        <row r="10013">
          <cell r="A10013">
            <v>95634</v>
          </cell>
          <cell r="B10013" t="str">
            <v>KIT CAVALETE PARA MEDIÇÃO DE ÁGUA - ENTRADA PRINCIPAL, EM PVC SOLDÁVEL DN 20 (½ )   FORNECIMENTO E INSTALAÇÃO (EXCLUSIVE HIDRÔMETRO). AF_11/ 2016</v>
          </cell>
          <cell r="C10013" t="str">
            <v>UN</v>
          </cell>
          <cell r="D10013">
            <v>92.09</v>
          </cell>
        </row>
        <row r="10014">
          <cell r="A10014">
            <v>95635</v>
          </cell>
          <cell r="B10014" t="str">
            <v>KIT CAVALETE PARA MEDIÇÃO DE ÁGUA - ENTRADA PRINCIPAL, EM PVC SOLDÁVEL DN 25 (¾ )   FORNECIMENTO E INSTALAÇÃO (EXCLUSIVE HIDRÔMETRO). AF_11/ 2016</v>
          </cell>
          <cell r="C10014" t="str">
            <v>UN</v>
          </cell>
          <cell r="D10014">
            <v>98.79</v>
          </cell>
        </row>
        <row r="10015">
          <cell r="A10015">
            <v>95637</v>
          </cell>
          <cell r="B10015" t="str">
            <v>KIT CAVALETE PARA MEDIÇÃO DE ÁGUA - ENTRADA PRINCIPAL, EM AÇO GALVANIZ ADO DN 32 (1 ¼)  FORNECIMENTO E INSTALAÇÃO (EXCLUSIVE HIDRÔMETRO). A F_11/2016</v>
          </cell>
          <cell r="C10015" t="str">
            <v>UN</v>
          </cell>
          <cell r="D10015">
            <v>354.71</v>
          </cell>
        </row>
        <row r="10016">
          <cell r="A10016">
            <v>95638</v>
          </cell>
          <cell r="B10016" t="str">
            <v>KIT CAVALETE PARA MEDIÇÃO DE ÁGUA - ENTRADA PRINCIPAL, EM AÇO GALVANIZ ADO DN 40 (1 ½)  FORNECIMENTO E INSTALAÇÃO (EXCLUSIVE HIDRÔMETRO). A F_11/2016</v>
          </cell>
          <cell r="C10016" t="str">
            <v>UN</v>
          </cell>
          <cell r="D10016">
            <v>432.09</v>
          </cell>
        </row>
        <row r="10017">
          <cell r="A10017">
            <v>95639</v>
          </cell>
          <cell r="B10017" t="str">
            <v>KIT CAVALETE PARA MEDIÇÃO DE ÁGUA - ENTRADA PRINCIPAL, EM AÇO GALVANIZ ADO DN 50 (2)  FORNECIMENTO E INSTALAÇÃO (EXCLUSIVE HIDRÔMETRO). AF_ 11/2016</v>
          </cell>
          <cell r="C10017" t="str">
            <v>UN</v>
          </cell>
          <cell r="D10017">
            <v>550.95000000000005</v>
          </cell>
        </row>
        <row r="10018">
          <cell r="A10018">
            <v>95641</v>
          </cell>
          <cell r="B10018" t="str">
            <v>KIT CAVALETE PARA MEDIÇÃO DE ÁGUA - ENTRADA INDIVIDUALIZADA, EM PVC DN 25 (¾), PARA 2 MEDIDORES  FORNECIMENTO E INSTALAÇÃO (EXCLUSIVE HIDR ÔMETRO). AF_11/2016</v>
          </cell>
          <cell r="C10018" t="str">
            <v>UN</v>
          </cell>
          <cell r="D10018">
            <v>198.02</v>
          </cell>
        </row>
        <row r="10019">
          <cell r="A10019">
            <v>95642</v>
          </cell>
          <cell r="B10019" t="str">
            <v>KIT CAVALETE PARA MEDIÇÃO DE ÁGUA - ENTRADA INDIVIDUALIZADA, EM PVC DN 25 (¾), PARA 3 MEDIDORES  FORNECIMENTO E INSTALAÇÃO (EXCLUSIVE HIDR ÔMETRO). AF_11/2016</v>
          </cell>
          <cell r="C10019" t="str">
            <v>UN</v>
          </cell>
          <cell r="D10019">
            <v>292.3</v>
          </cell>
        </row>
        <row r="10020">
          <cell r="A10020">
            <v>95643</v>
          </cell>
          <cell r="B10020" t="str">
            <v>KIT CAVALETE PARA MEDIÇÃO DE ÁGUA - ENTRADA INDIVIDUALIZADA, EM PVC DN 25 (¾), PARA 4 MEDIDORES  FORNECIMENTO E INSTALAÇÃO (EXCLUSIVE HIDR ÔMETRO). AF_11/2016</v>
          </cell>
          <cell r="C10020" t="str">
            <v>UN</v>
          </cell>
          <cell r="D10020">
            <v>382.17</v>
          </cell>
        </row>
        <row r="10021">
          <cell r="A10021">
            <v>95644</v>
          </cell>
          <cell r="B10021" t="str">
            <v>KIT CAVALETE PARA MEDIÇÃO DE ÁGUA - ENTRADA INDIVIDUALIZADA, EM PVC DN 32 (1), PARA 1 MEDIDOR  FORNECIMENTO E INSTALAÇÃO (EXCLUSIVE HIDRÔM ETRO). AF_11/2016</v>
          </cell>
          <cell r="C10021" t="str">
            <v>UN</v>
          </cell>
          <cell r="D10021">
            <v>142.91</v>
          </cell>
        </row>
        <row r="10022">
          <cell r="A10022">
            <v>95645</v>
          </cell>
          <cell r="B10022" t="str">
            <v>KIT CAVALETE PARA MEDIÇÃO DE ÁGUA - ENTRADA INDIVIDUALIZADA, EM PVC DN 32 (1), PARA 2 MEDIDORES  FORNECIMENTO E INSTALAÇÃO (EXCLUSIVE HIDR ÔMETRO). AF_11/2016</v>
          </cell>
          <cell r="C10022" t="str">
            <v>UN</v>
          </cell>
          <cell r="D10022">
            <v>260.38</v>
          </cell>
        </row>
        <row r="10023">
          <cell r="A10023">
            <v>95646</v>
          </cell>
          <cell r="B10023" t="str">
            <v>KIT CAVALETE PARA MEDIÇÃO DE ÁGUA - ENTRADA INDIVIDUALIZADA, EM PVC DN 32 (1), PARA 3 MEDIDORES  FORNECIMENTO E INSTALAÇÃO (EXCLUSIVE HIDR ÔMETRO). AF_11/2016</v>
          </cell>
          <cell r="C10023" t="str">
            <v>UN</v>
          </cell>
          <cell r="D10023">
            <v>387.51</v>
          </cell>
        </row>
        <row r="10024">
          <cell r="A10024">
            <v>95647</v>
          </cell>
          <cell r="B10024" t="str">
            <v>KIT CAVALETE PARA MEDIÇÃO DE ÁGUA - ENTRADA INDIVIDUALIZADA, EM PVC DN 32 (1), PARA 4 MEDIDORES  FORNECIMENTO E INSTALAÇÃO (EXCLUSIVE HIDR ÔMETRO). AF_11/2016</v>
          </cell>
          <cell r="C10024" t="str">
            <v>UN</v>
          </cell>
          <cell r="D10024">
            <v>507.78</v>
          </cell>
        </row>
        <row r="10025">
          <cell r="A10025">
            <v>95673</v>
          </cell>
          <cell r="B10025" t="str">
            <v>HIDRÔMETRO DN 20 (½), 1,5 M³/H  FORNECIMENTO E INSTALAÇÃO. AF_11/201 6</v>
          </cell>
          <cell r="C10025" t="str">
            <v>UN</v>
          </cell>
          <cell r="D10025">
            <v>100.72</v>
          </cell>
        </row>
        <row r="10026">
          <cell r="A10026">
            <v>95674</v>
          </cell>
          <cell r="B10026" t="str">
            <v>HIDRÔMETRO DN 20 (½), 3,0 M³/H  FORNECIMENTO E INSTALAÇÃO. AF_11/201 6</v>
          </cell>
          <cell r="C10026" t="str">
            <v>UN</v>
          </cell>
          <cell r="D10026">
            <v>107.05</v>
          </cell>
        </row>
        <row r="10027">
          <cell r="A10027">
            <v>95675</v>
          </cell>
          <cell r="B10027" t="str">
            <v>HIDRÔMETRO DN 25 (¾ ), 5,0 M³/H FORNECIMENTO E INSTALAÇÃO. AF_11/2016</v>
          </cell>
          <cell r="C10027" t="str">
            <v>UN</v>
          </cell>
          <cell r="D10027">
            <v>130.88999999999999</v>
          </cell>
        </row>
        <row r="10028">
          <cell r="A10028">
            <v>95676</v>
          </cell>
          <cell r="B10028" t="str">
            <v>CAIXA EM CONCRETO PRÉ-MOLDADO PARA ABRIGO DE HIDRÔMETRO COM DN 20 (½) FORNECIMENTO E INSTALAÇÃO. AF_11/2016</v>
          </cell>
          <cell r="C10028" t="str">
            <v>UN</v>
          </cell>
          <cell r="D10028">
            <v>48.41</v>
          </cell>
        </row>
        <row r="10029">
          <cell r="A10029">
            <v>95693</v>
          </cell>
          <cell r="B10029" t="str">
            <v>LUVA SIMPLES, PVC, SÉRIE NORMAL, ESGOTO PREDIAL, DN 150 MM, JUNTA ELÁS TICA, FORNECIDO E INSTALADO EM SUBCOLETOR AÉREO DE ESGOTO SANITÁRIO. A F_12/2014</v>
          </cell>
          <cell r="C10029" t="str">
            <v>UN</v>
          </cell>
          <cell r="D10029">
            <v>35.93</v>
          </cell>
        </row>
        <row r="10030">
          <cell r="A10030">
            <v>95694</v>
          </cell>
          <cell r="B10030" t="str">
            <v>CURVA 90 GRAUS, PVC, SERIE R, ÁGUA PLUVIAL, DN 100 MM, JUNTA ELÁSTICA, FORNECIDO E INSTALADO EM RAMAL DE ENCAMINHAMENTO. AF_12/2014</v>
          </cell>
          <cell r="C10030" t="str">
            <v>UN</v>
          </cell>
          <cell r="D10030">
            <v>37.64</v>
          </cell>
        </row>
        <row r="10031">
          <cell r="A10031">
            <v>95695</v>
          </cell>
          <cell r="B10031" t="str">
            <v>CURVA 90 GRAUS, PVC, SERIE R, ÁGUA PLUVIAL, DN 100 MM, JUNTA ELÁSTICA, FORNECIDO E INSTALADO EM CONDUTORES VERTICAIS DE ÁGUAS PLUVIAIS. AF_1 2/2014</v>
          </cell>
          <cell r="C10031" t="str">
            <v>UN</v>
          </cell>
          <cell r="D10031">
            <v>36.369999999999997</v>
          </cell>
        </row>
        <row r="10032">
          <cell r="A10032">
            <v>95696</v>
          </cell>
          <cell r="B10032" t="str">
            <v>SPRINKLER TIPO PENDENTE, 68° C, UNIÃO POR ROSCA, DN 15 (½)  FORNECIM ENTO E INSTALAÇÃO. AF_12/2015</v>
          </cell>
          <cell r="C10032" t="str">
            <v>UN</v>
          </cell>
          <cell r="D10032">
            <v>30.2</v>
          </cell>
        </row>
        <row r="10033">
          <cell r="A10033">
            <v>95697</v>
          </cell>
          <cell r="B10033" t="str">
            <v>TUBO DE AÇO PRETO SEM COSTURA, CONEXÃO SOLDADA, DN 40 (1 1/2 ), INSTAL ADO EM REDE DE ALIMENTAÇÃO PARA HIDRANTE - FORNECIMENTO E INSTALAÇÃO. AF_12/2015</v>
          </cell>
          <cell r="C10033" t="str">
            <v>M</v>
          </cell>
          <cell r="D10033">
            <v>38.520000000000003</v>
          </cell>
        </row>
        <row r="10034">
          <cell r="A10034">
            <v>95698</v>
          </cell>
          <cell r="B10034" t="str">
            <v>PERFURATRIZ MANUAL, TORQUE MAXIMO 55 KGF.M, POTENCIA 5 CV, COM DIAMETR O MAXIMO 8 1/2" - DEPRECIAÇÃO. AF_11/2016</v>
          </cell>
          <cell r="C10034" t="str">
            <v>H</v>
          </cell>
          <cell r="D10034">
            <v>3.78</v>
          </cell>
        </row>
        <row r="10035">
          <cell r="A10035">
            <v>95699</v>
          </cell>
          <cell r="B10035" t="str">
            <v>PERFURATRIZ MANUAL, TORQUE MAXIMO 55 KGF.M, POTENCIA 5 CV, COM DIAMETR O MAXIMO 8 1/2" - JUROS. AF_11/2016</v>
          </cell>
          <cell r="C10035" t="str">
            <v>H</v>
          </cell>
          <cell r="D10035">
            <v>0.83</v>
          </cell>
        </row>
        <row r="10036">
          <cell r="A10036">
            <v>95700</v>
          </cell>
          <cell r="B10036" t="str">
            <v>PERFURATRIZ MANUAL, TORQUE MAXIMO 55 KGF.M, POTENCIA 5 CV, COM DIAMETR O MAXIMO 8 1/2" - MANUTENÇÃO. AF_11/2016</v>
          </cell>
          <cell r="C10036" t="str">
            <v>H</v>
          </cell>
          <cell r="D10036">
            <v>3.98</v>
          </cell>
        </row>
        <row r="10037">
          <cell r="A10037">
            <v>95701</v>
          </cell>
          <cell r="B10037" t="str">
            <v>PERFURATRIZ MANUAL, TORQUE MAXIMO 55 KGF.M, POTENCIA 5 CV, COM DIAMETR O MAXIMO 8 1/2" - MATERIAIS NA OPERAÇÃO. AF_11/2016</v>
          </cell>
          <cell r="C10037" t="str">
            <v>H</v>
          </cell>
          <cell r="D10037">
            <v>1.1599999999999999</v>
          </cell>
        </row>
        <row r="10038">
          <cell r="A10038">
            <v>95702</v>
          </cell>
          <cell r="B10038" t="str">
            <v>PERFURATRIZ MANUAL, TORQUE MAXIMO 55 KGF.M, POTENCIA 5 CV, COM DIAMETR O MAXIMO 8 1/2" - CHP DIURNO. AF_11/2016</v>
          </cell>
          <cell r="C10038" t="str">
            <v>CHP</v>
          </cell>
          <cell r="D10038">
            <v>24.26</v>
          </cell>
        </row>
        <row r="10039">
          <cell r="A10039">
            <v>95703</v>
          </cell>
          <cell r="B10039" t="str">
            <v>PERFURATRIZ MANUAL, TORQUE MAXIMO 55 KGF.M, POTENCIA 5 CV, COM DIAMETR O MAXIMO 8 1/2" - CHI DIURNO. AF_11/2016</v>
          </cell>
          <cell r="C10039" t="str">
            <v>CHI</v>
          </cell>
          <cell r="D10039">
            <v>19.100000000000001</v>
          </cell>
        </row>
        <row r="10040">
          <cell r="A10040">
            <v>95704</v>
          </cell>
          <cell r="B10040" t="str">
            <v>PERFURATRIZ SOBRE ESTEIRA, TORQUE MÁXIMO 600 KGF, POTÊNCIA ENTRE 50 E 60 HP, DIÂMETRO MÁXIMO 10 - DEPRECIAÇÃO. AF_11/2016</v>
          </cell>
          <cell r="C10040" t="str">
            <v>H</v>
          </cell>
          <cell r="D10040">
            <v>30.42</v>
          </cell>
        </row>
        <row r="10041">
          <cell r="A10041">
            <v>95705</v>
          </cell>
          <cell r="B10041" t="str">
            <v>PERFURATRIZ SOBRE ESTEIRA, TORQUE MÁXIMO 600 KGF, POTÊNCIA ENTRE 50 E 60 HP, DIÂMETRO MÁXIMO 10 - JUROS. AF_11/2016</v>
          </cell>
          <cell r="C10041" t="str">
            <v>H</v>
          </cell>
          <cell r="D10041">
            <v>6.72</v>
          </cell>
        </row>
        <row r="10042">
          <cell r="A10042">
            <v>95706</v>
          </cell>
          <cell r="B10042" t="str">
            <v>PERFURATRIZ SOBRE ESTEIRA, TORQUE MÁXIMO 600 KGF, POTÊNCIA ENTRE 50 E 60 HP, DIÂMETRO MÁXIMO 10 - MANUTENÇÃO. AF_11/2016</v>
          </cell>
          <cell r="C10042" t="str">
            <v>H</v>
          </cell>
          <cell r="D10042">
            <v>32.020000000000003</v>
          </cell>
        </row>
        <row r="10043">
          <cell r="A10043">
            <v>95707</v>
          </cell>
          <cell r="B10043" t="str">
            <v>PERFURATRIZ SOBRE ESTEIRA, TORQUE MÁXIMO 600 KGF, POTÊNCIA ENTRE 50 E 60 HP, DIÂMETRO MÁXIMO 10 - MATERIAIS NA OPERAÇÃO. AF_11/2016</v>
          </cell>
          <cell r="C10043" t="str">
            <v>H</v>
          </cell>
          <cell r="D10043">
            <v>13.03</v>
          </cell>
        </row>
        <row r="10044">
          <cell r="A10044">
            <v>95708</v>
          </cell>
          <cell r="B10044" t="str">
            <v>PERFURATRIZ SOBRE ESTEIRA, TORQUE MÁXIMO 600 KGF, POTÊNCIA ENTRE 50 E 60 HP, DIÂMETRO MÁXIMO 10 - CHP DIURNO. AF_11/2016</v>
          </cell>
          <cell r="C10044" t="str">
            <v>CHP</v>
          </cell>
          <cell r="D10044">
            <v>96.68</v>
          </cell>
        </row>
        <row r="10045">
          <cell r="A10045">
            <v>95709</v>
          </cell>
          <cell r="B10045" t="str">
            <v>PERFURATRIZ SOBRE ESTEIRA, TORQUE MÁXIMO 600 KGF, POTÊNCIA ENTRE 50 E 60 HP, DIÂMETRO MÁXIMO 10 - CHI DIURNO. AF_11/2016</v>
          </cell>
          <cell r="C10045" t="str">
            <v>CHI</v>
          </cell>
          <cell r="D10045">
            <v>51.63</v>
          </cell>
        </row>
        <row r="10046">
          <cell r="A10046">
            <v>95710</v>
          </cell>
          <cell r="B10046" t="str">
            <v>ESCAVADEIRA HIDRAULICA SOBRE ESTEIRA, COM GARRA GIRATORIA DE MANDIBULA S, PESO OPERACIONAL ENTRE 22,00 E 25,50 TON, POTENCIA LIQUIDA ENTRE 15 0 E 160 HP - DEPRECIAÇÃO. AF_11/2016</v>
          </cell>
          <cell r="C10046" t="str">
            <v>H</v>
          </cell>
          <cell r="D10046">
            <v>30.76</v>
          </cell>
        </row>
        <row r="10047">
          <cell r="A10047">
            <v>95711</v>
          </cell>
          <cell r="B10047" t="str">
            <v>ESCAVADEIRA HIDRAULICA SOBRE ESTEIRA, COM GARRA GIRATORIA DE MANDIBULA S, PESO OPERACIONAL ENTRE 22,00 E 25,50 TON, POTENCIA LIQUIDA ENTRE 15 0 E 160 HP - JUROS. AF_11/2016</v>
          </cell>
          <cell r="C10047" t="str">
            <v>H</v>
          </cell>
          <cell r="D10047">
            <v>6.92</v>
          </cell>
        </row>
        <row r="10048">
          <cell r="A10048">
            <v>95712</v>
          </cell>
          <cell r="B10048" t="str">
            <v>ESCAVADEIRA HIDRAULICA SOBRE ESTEIRA, COM GARRA GIRATORIA DE MANDIBULA S, PESO OPERACIONAL ENTRE 22,00 E 25,50 TON, POTENCIA LIQUIDA ENTRE 15 0 E 160 HP - MANUTENÇÃO. AF_11/2016</v>
          </cell>
          <cell r="C10048" t="str">
            <v>H</v>
          </cell>
          <cell r="D10048">
            <v>43.26</v>
          </cell>
        </row>
        <row r="10049">
          <cell r="A10049">
            <v>95713</v>
          </cell>
          <cell r="B10049" t="str">
            <v>ESCAVADEIRA HIDRAULICA SOBRE ESTEIRA, COM GARRA GIRATORIA DE MANDIBULA S, PESO OPERACIONAL ENTRE 22,00 E 25,50 TON, POTENCIA LIQUIDA ENTRE 15 0 E 160 HP - MATERIAIS NA OPERAÇÃO. AF_11/2016</v>
          </cell>
          <cell r="C10049" t="str">
            <v>H</v>
          </cell>
          <cell r="D10049">
            <v>79.099999999999994</v>
          </cell>
        </row>
        <row r="10050">
          <cell r="A10050">
            <v>95714</v>
          </cell>
          <cell r="B10050" t="str">
            <v>ESCAVADEIRA HIDRAULICA SOBRE ESTEIRA, COM GARRA GIRATORIA DE MANDIBULA S, PESO OPERACIONAL ENTRE 22,00 E 25,50 TON, POTENCIA LIQUIDA ENTRE 15 0 E 160 HP - CHP DIURNO. AF_11/2016</v>
          </cell>
          <cell r="C10050" t="str">
            <v>CHP</v>
          </cell>
          <cell r="D10050">
            <v>176.54</v>
          </cell>
        </row>
        <row r="10051">
          <cell r="A10051">
            <v>95715</v>
          </cell>
          <cell r="B10051" t="str">
            <v>ESCAVADEIRA HIDRAULICA SOBRE ESTEIRA, COM GARRA GIRATORIA DE MANDIBULA S, PESO OPERACIONAL ENTRE 22,00 E 25,50 TON, POTENCIA LIQUIDA ENTRE 15 0 E 160 HP - CHI DIURNO. AF_11/2016</v>
          </cell>
          <cell r="C10051" t="str">
            <v>CHI</v>
          </cell>
          <cell r="D10051">
            <v>54.17</v>
          </cell>
        </row>
        <row r="10052">
          <cell r="A10052">
            <v>95716</v>
          </cell>
          <cell r="B10052" t="str">
            <v>ESCAVADEIRA HIDRAULICA SOBRE ESTEIRA, EQUIPADA COM CLAMSHELL, COM CAPA CIDADE DA CAÇAMBA ENTRE 1,20 E 1,50 M3, PESO OPERACIONAL ENTRE 20,00 E 22,00 TON, POTENCIA LIQUIDA ENTRE 150 E 160 HP - DEPRECIAÇÃO. AF_11/2 016</v>
          </cell>
          <cell r="C10052" t="str">
            <v>H</v>
          </cell>
          <cell r="D10052">
            <v>29.61</v>
          </cell>
        </row>
        <row r="10053">
          <cell r="A10053">
            <v>95717</v>
          </cell>
          <cell r="B10053" t="str">
            <v>ESCAVADEIRA HIDRAULICA SOBRE ESTEIRA, EQUIPADA COM CLAMSHELL, COM CAPA CIDADE DA CAÇAMBA ENTRE 1,20 E 1,50 M3, PESO OPERACIONAL ENTRE 20,00 E 22,00 TON, POTENCIA LIQUIDA ENTRE 150 E 160 HP - JUROS. AF_11/2016</v>
          </cell>
          <cell r="C10053" t="str">
            <v>H</v>
          </cell>
          <cell r="D10053">
            <v>6.66</v>
          </cell>
        </row>
        <row r="10054">
          <cell r="A10054">
            <v>95718</v>
          </cell>
          <cell r="B10054" t="str">
            <v>ESCAVADEIRA HIDRAULICA SOBRE ESTEIRA, EQUIPADA COM CLAMSHELL, COM CAPA CIDADE DA CAÇAMBA ENTRE 1,20 E 1,50 M3, PESO OPERACIONAL ENTRE 20,00 E 22,00 TON, POTENCIA LIQUIDA ENTRE 150 E 160 HP - MANUTENÇÃO. AF_11/20 16</v>
          </cell>
          <cell r="C10054" t="str">
            <v>H</v>
          </cell>
          <cell r="D10054">
            <v>41.65</v>
          </cell>
        </row>
        <row r="10055">
          <cell r="A10055">
            <v>95719</v>
          </cell>
          <cell r="B10055" t="str">
            <v>ESCAVADEIRA HIDRAULICA SOBRE ESTEIRA, EQUIPADA COM CLAMSHELL, COM CAPA CIDADE DA CAÇAMBA ENTRE 1,20 E 1,50 M3, PESO OPERACIONAL ENTRE 20,00 E 22,00 TON, POTENCIA LIQUIDA ENTRE 150 E 160 HP - MATERIAIS NA OPERAÇÃ O. AF_11/2016</v>
          </cell>
          <cell r="C10055" t="str">
            <v>H</v>
          </cell>
          <cell r="D10055">
            <v>79.099999999999994</v>
          </cell>
        </row>
        <row r="10056">
          <cell r="A10056">
            <v>95720</v>
          </cell>
          <cell r="B10056" t="str">
            <v>ESCAVADEIRA HIDRAULICA SOBRE ESTEIRA, EQUIPADA COM CLAMSHELL, COM CAPA CIDADE DA CAÇAMBA ENTRE 1,20 E 1,50 M3, PESO OPERACIONAL ENTRE 20,00 E 22,00 TON, POTENCIA LIQUIDA ENTRE 150 E 160 HP - CHP DIURNO. AF_11/20 16</v>
          </cell>
          <cell r="C10056" t="str">
            <v>CHP</v>
          </cell>
          <cell r="D10056">
            <v>173.52</v>
          </cell>
        </row>
        <row r="10057">
          <cell r="A10057">
            <v>95721</v>
          </cell>
          <cell r="B10057" t="str">
            <v>ESCAVADEIRA HIDRAULICA SOBRE ESTEIRA, EQUIPADA COM CLAMSHELL, COM CAPA CIDADE DA CAÇAMBA ENTRE 1,20 E 1,50 M3, PESO OPERACIONAL ENTRE 20,00 E 22,00 TON, POTENCIA LIQUIDA ENTRE 150 E 160 HP - CHI DIURNO. AF_11/20 16</v>
          </cell>
          <cell r="C10057" t="str">
            <v>CHI</v>
          </cell>
          <cell r="D10057">
            <v>52.76</v>
          </cell>
        </row>
        <row r="10058">
          <cell r="A10058">
            <v>95726</v>
          </cell>
          <cell r="B10058" t="str">
            <v>ELETRODUTO RÍGIDO SOLDÁVEL, PVC, DN 20 MM (½''), APARENTE, INSTALADO E M TETO - FORNECIMENTO E INSTALAÇÃO. AF_11/2016</v>
          </cell>
          <cell r="C10058" t="str">
            <v>M</v>
          </cell>
          <cell r="D10058">
            <v>3.93</v>
          </cell>
        </row>
        <row r="10059">
          <cell r="A10059">
            <v>95727</v>
          </cell>
          <cell r="B10059" t="str">
            <v>ELETRODUTO RÍGIDO SOLDÁVEL, PVC, DN 25 MM (3/4'' ), APARENTE, INSTALAD O EM TETO - FORNECIMENTO E INSTALAÇÃO. AF_11/2016</v>
          </cell>
          <cell r="C10059" t="str">
            <v>M</v>
          </cell>
          <cell r="D10059">
            <v>4.4400000000000004</v>
          </cell>
        </row>
        <row r="10060">
          <cell r="A10060">
            <v>95728</v>
          </cell>
          <cell r="B10060" t="str">
            <v>ELETRODUTO RÍGIDO SOLDÁVEL, PVC, DN 32 MM (1''), APARENTE, INSTALADO E M TETO - FORNECIMENTO E INSTALAÇÃO. AF_11/2016</v>
          </cell>
          <cell r="C10060" t="str">
            <v>M</v>
          </cell>
          <cell r="D10060">
            <v>5.5</v>
          </cell>
        </row>
        <row r="10061">
          <cell r="A10061">
            <v>95729</v>
          </cell>
          <cell r="B10061" t="str">
            <v>ELETRODUTO RÍGIDO SOLDÁVEL, PVC, DN 20 MM (½''), APARENTE, INSTALADO E M PAREDE - FORNECIMENTO E INSTALAÇÃO. AF_11/2016</v>
          </cell>
          <cell r="C10061" t="str">
            <v>M</v>
          </cell>
          <cell r="D10061">
            <v>5.29</v>
          </cell>
        </row>
        <row r="10062">
          <cell r="A10062">
            <v>95730</v>
          </cell>
          <cell r="B10062" t="str">
            <v>ELETRODUTO RÍGIDO SOLDÁVEL, PVC, DN 25 MM (3/4''), APARENTE, INSTALADO EM PAREDE - FORNECIMENTO E INSTALAÇÃO. AF_11/2016</v>
          </cell>
          <cell r="C10062" t="str">
            <v>M</v>
          </cell>
          <cell r="D10062">
            <v>5.81</v>
          </cell>
        </row>
        <row r="10063">
          <cell r="A10063">
            <v>95731</v>
          </cell>
          <cell r="B10063" t="str">
            <v>ELETRODUTO RÍGIDO SOLDÁVEL, PVC, DN 32 MM (1''), APARENTE, INSTALADO E M PAREDE - FORNECIMENTO E INSTALAÇÃO. AF_11/2016</v>
          </cell>
          <cell r="C10063" t="str">
            <v>M</v>
          </cell>
          <cell r="D10063">
            <v>6.86</v>
          </cell>
        </row>
        <row r="10064">
          <cell r="A10064">
            <v>95745</v>
          </cell>
          <cell r="B10064" t="str">
            <v>ELETRODUTO DE FERRO GALVANIZADO, CLASSE LEVE, DN 20 MM (3/4''), APAREN TE, INSTALADO EM TETO - FORNECIMENTO E INSTALAÇÃO. AF_11/2016</v>
          </cell>
          <cell r="C10064" t="str">
            <v>M</v>
          </cell>
          <cell r="D10064">
            <v>9.4700000000000006</v>
          </cell>
        </row>
        <row r="10065">
          <cell r="A10065">
            <v>95746</v>
          </cell>
          <cell r="B10065" t="str">
            <v>ELETRODUTO DE FERRO GALVANIZADO, CLASSE LEVE, DN 25 MM (1''), APARENTE , INSTALADO EM TETO - FORNECIMENTO E INSTALAÇÃO. AF_11/2016</v>
          </cell>
          <cell r="C10065" t="str">
            <v>M</v>
          </cell>
          <cell r="D10065">
            <v>11.61</v>
          </cell>
        </row>
        <row r="10066">
          <cell r="A10066">
            <v>95747</v>
          </cell>
          <cell r="B10066" t="str">
            <v>ELETRODUTO DE FERRO GALVANIZADO, CLASSE SEMI PESADO, DN 32 MM (1 1/4'' ), APARENTE, INSTALADO EM TETO - FORNECIMENTO E INSTALAÇÃO. AF_11/2016</v>
          </cell>
          <cell r="C10066" t="str">
            <v>M</v>
          </cell>
          <cell r="D10066">
            <v>18.829999999999998</v>
          </cell>
        </row>
        <row r="10067">
          <cell r="A10067">
            <v>95748</v>
          </cell>
          <cell r="B10067" t="str">
            <v>ELETRODUTO DE FERRO GALVANIZADO, CLASSE SEMI PESADO, DN 40 MM (1 1/2) , APARENTE, INSTALADO EM TETO - FORNECIMENTO E INSTALAÇÃO. AF_11/2016</v>
          </cell>
          <cell r="C10067" t="str">
            <v>M</v>
          </cell>
          <cell r="D10067">
            <v>19.97</v>
          </cell>
        </row>
        <row r="10068">
          <cell r="A10068">
            <v>95749</v>
          </cell>
          <cell r="B10068" t="str">
            <v>ELETRODUTO DE FERRO GALVANIZADO, CLASSE LEVE, DN 20 MM (3/4''), APAREN TE, INSTALADO EM PAREDE - FORNECIMENTO E INSTALAÇÃO. AF_11/2016</v>
          </cell>
          <cell r="C10068" t="str">
            <v>M</v>
          </cell>
          <cell r="D10068">
            <v>12.45</v>
          </cell>
        </row>
        <row r="10069">
          <cell r="A10069">
            <v>95750</v>
          </cell>
          <cell r="B10069" t="str">
            <v>ELETRODUTO DE FERRO GALVANIZADO, CLASSE LEVE, DN 25 MM (1''), APARENTE , INSTALADO EM PAREDE - FORNECIMENTO E INSTALAÇÃO. AF_11/2016</v>
          </cell>
          <cell r="C10069" t="str">
            <v>M</v>
          </cell>
          <cell r="D10069">
            <v>14.59</v>
          </cell>
        </row>
        <row r="10070">
          <cell r="A10070">
            <v>95751</v>
          </cell>
          <cell r="B10070" t="str">
            <v>ELETRODUTO DE FERRO GALVANIZADO, CLASSE SEMI PESADO, DN 32 MM (1 1/4'' ), APARENTE, INSTALADO EM PAREDE - FORNECIMENTO E INSTALAÇÃO. AF_11/20 16</v>
          </cell>
          <cell r="C10070" t="str">
            <v>M</v>
          </cell>
          <cell r="D10070">
            <v>21.81</v>
          </cell>
        </row>
        <row r="10071">
          <cell r="A10071">
            <v>95752</v>
          </cell>
          <cell r="B10071" t="str">
            <v>ELETRODUTO DE FERRO GALVANIZADO, CLASSE SEMI PESADO, DN 40 MM (1 1/2'' ), APARENTE, INSTALADO EM PAREDE - FORNECIMENTO E INSTALAÇÃO. AF_11/20 16</v>
          </cell>
          <cell r="C10071" t="str">
            <v>M</v>
          </cell>
          <cell r="D10071">
            <v>22.94</v>
          </cell>
        </row>
        <row r="10072">
          <cell r="A10072">
            <v>95777</v>
          </cell>
          <cell r="B10072" t="str">
            <v>CONDULETE DE ALUMÍNIO, TIPO B, PARA ELETRODUTO DE FERRO GALVANIZADO DN 20 MM (3/4''), APARENTE - FORNECIMENTO E INSTALAÇÃO. AF_11/2016_P</v>
          </cell>
          <cell r="C10072" t="str">
            <v>UN</v>
          </cell>
          <cell r="D10072">
            <v>18.11</v>
          </cell>
        </row>
        <row r="10073">
          <cell r="A10073">
            <v>95778</v>
          </cell>
          <cell r="B10073" t="str">
            <v>CONDULETE DE ALUMÍNIO, TIPO C, PARA ELETRODUTO DE FERRO GALVANIZADO DN 20 MM (3/4''), APARENTE - FORNECIMENTO E INSTALAÇÃO. AF_11/2016_P</v>
          </cell>
          <cell r="C10073" t="str">
            <v>UN</v>
          </cell>
          <cell r="D10073">
            <v>18.52</v>
          </cell>
        </row>
        <row r="10074">
          <cell r="A10074">
            <v>95779</v>
          </cell>
          <cell r="B10074" t="str">
            <v>CONDULETE DE ALUMÍNIO, TIPO E, PARA ELETRODUTO DE FERRO GALVANIZADO DN 20 MM (3/4''), APARENTE - FORNECIMENTO E INSTALAÇÃO. AF_11/2016_P</v>
          </cell>
          <cell r="C10074" t="str">
            <v>UN</v>
          </cell>
          <cell r="D10074">
            <v>17.149999999999999</v>
          </cell>
        </row>
        <row r="10075">
          <cell r="A10075">
            <v>95780</v>
          </cell>
          <cell r="B10075" t="str">
            <v>CONDULETE DE ALUMÍNIO, TIPO B, PARA ELETRODUTO DE FERRO GALVANIZADO DN 25 MM (1''), APARENTE - FORNECIMENTO E INSTALAÇÃO. AF_11/2016_P</v>
          </cell>
          <cell r="C10075" t="str">
            <v>UN</v>
          </cell>
          <cell r="D10075">
            <v>20.45</v>
          </cell>
        </row>
        <row r="10076">
          <cell r="A10076">
            <v>95781</v>
          </cell>
          <cell r="B10076" t="str">
            <v>CONDULETE DE ALUMÍNIO, TIPO C, PARA ELETRODUTO DE FERRO GALVANIZADO DN 25 MM (1''), APARENTE - FORNECIMENTO E INSTALAÇÃO. AF_11/2016_P</v>
          </cell>
          <cell r="C10076" t="str">
            <v>UN</v>
          </cell>
          <cell r="D10076">
            <v>20.76</v>
          </cell>
        </row>
        <row r="10077">
          <cell r="A10077">
            <v>95782</v>
          </cell>
          <cell r="B10077" t="str">
            <v>CONDULETE DE ALUMÍNIO, TIPO E, PARA ELETRODUTO DE FERRO GALVANIZADO DN 25 MM (1''), APARENTE - FORNECIMENTO E INSTALAÇÃO. AF_11/2016_P</v>
          </cell>
          <cell r="C10077" t="str">
            <v>UN</v>
          </cell>
          <cell r="D10077">
            <v>21.55</v>
          </cell>
        </row>
        <row r="10078">
          <cell r="A10078">
            <v>95785</v>
          </cell>
          <cell r="B10078" t="str">
            <v>CONDULETE DE ALUMÍNIO, TIPO E, PARA ELETRODUTO DE FERRO GALVANIZADO DN 32 MM (1 1/4''), APARENTE - FORNECIMENTO E INSTALAÇÃO. AF_11/2016_P</v>
          </cell>
          <cell r="C10078" t="str">
            <v>UN</v>
          </cell>
          <cell r="D10078">
            <v>24.38</v>
          </cell>
        </row>
        <row r="10079">
          <cell r="A10079">
            <v>95787</v>
          </cell>
          <cell r="B10079" t="str">
            <v>CONDULETE DE ALUMÍNIO, TIPO LR, PARA ELETRODUTO DE FERRO GALVANIZADO D N 20 MM (3/4''), APARENTE - FORNECIMENTO E INSTALAÇÃO. AF_11/2016_P</v>
          </cell>
          <cell r="C10079" t="str">
            <v>UN</v>
          </cell>
          <cell r="D10079">
            <v>18.399999999999999</v>
          </cell>
        </row>
        <row r="10080">
          <cell r="A10080">
            <v>95789</v>
          </cell>
          <cell r="B10080" t="str">
            <v>CONDULETE DE ALUMÍNIO, TIPO LR, PARA ELETRODUTO DE FERRO GALVANIZADO D N 25 MM (1''), APARENTE - FORNECIMENTO E INSTALAÇÃO. AF_11/2016_P</v>
          </cell>
          <cell r="C10080" t="str">
            <v>UN</v>
          </cell>
          <cell r="D10080">
            <v>22.52</v>
          </cell>
        </row>
        <row r="10081">
          <cell r="A10081">
            <v>95791</v>
          </cell>
          <cell r="B10081" t="str">
            <v>CONDULETE DE ALUMÍNIO, TIPO LR, PARA ELETRODUTO DE FERRO GALVANIZADO D N 32 MM (1 1/4''), APARENTE - FORNECIMENTO E INSTALAÇÃO. AF_11/2016_P</v>
          </cell>
          <cell r="C10081" t="str">
            <v>UN</v>
          </cell>
          <cell r="D10081">
            <v>28.66</v>
          </cell>
        </row>
        <row r="10082">
          <cell r="A10082">
            <v>95795</v>
          </cell>
          <cell r="B10082" t="str">
            <v>CONDULETE DE ALUMÍNIO, TIPO T, PARA ELETRODUTO DE FERRO GALVANIZADO DN 20 MM (3/4''), APARENTE - FORNECIMENTO E INSTALAÇÃO. AF_11/2016_P</v>
          </cell>
          <cell r="C10082" t="str">
            <v>UN</v>
          </cell>
          <cell r="D10082">
            <v>21.23</v>
          </cell>
        </row>
        <row r="10083">
          <cell r="A10083">
            <v>95796</v>
          </cell>
          <cell r="B10083" t="str">
            <v>CONDULETE DE ALUMÍNIO, TIPO T, PARA ELETRODUTO DE FERRO GALVANIZADO DN 25 MM (1''), APARENTE - FORNECIMENTO E INSTALAÇÃO. AF_11/2016_P</v>
          </cell>
          <cell r="C10083" t="str">
            <v>UN</v>
          </cell>
          <cell r="D10083">
            <v>26.48</v>
          </cell>
        </row>
        <row r="10084">
          <cell r="A10084">
            <v>95797</v>
          </cell>
          <cell r="B10084" t="str">
            <v>CONDULETE DE ALUMÍNIO, TIPO T, PARA ELETRODUTO DE FERRO GALVANIZADO DN 32 MM (1 1/4''), APARENTE - FORNECIMENTO E INSTALAÇÃO. AF_11/2016_P</v>
          </cell>
          <cell r="C10084" t="str">
            <v>UN</v>
          </cell>
          <cell r="D10084">
            <v>33.32</v>
          </cell>
        </row>
        <row r="10085">
          <cell r="A10085">
            <v>95801</v>
          </cell>
          <cell r="B10085" t="str">
            <v>CONDULETE DE ALUMÍNIO, TIPO X, PARA ELETRODUTO DE FERRO GALVANIZADO DN 20 MM (3/4''), APARENTE - FORNECIMENTO E INSTALAÇÃO. AF_11/2016_P</v>
          </cell>
          <cell r="C10085" t="str">
            <v>UN</v>
          </cell>
          <cell r="D10085">
            <v>25.36</v>
          </cell>
        </row>
        <row r="10086">
          <cell r="A10086">
            <v>95802</v>
          </cell>
          <cell r="B10086" t="str">
            <v>CONDULETE DE ALUMÍNIO, TIPO X, PARA ELETRODUTO DE FERRO GALVANIZADO DN 25 MM (1''), APARENTE - FORNECIMENTO E INSTALAÇÃO. AF_11/2016_P</v>
          </cell>
          <cell r="C10086" t="str">
            <v>UN</v>
          </cell>
          <cell r="D10086">
            <v>28.23</v>
          </cell>
        </row>
        <row r="10087">
          <cell r="A10087">
            <v>95803</v>
          </cell>
          <cell r="B10087" t="str">
            <v>CONDULETE DE ALUMÍNIO, TIPO X, PARA ELETRODUTO DE FERRO GALVANIZADO DN 32 MM (1 1/4''), APARENTE - FORNECIMENTO E INSTALAÇÃO. AF_11/2016_P</v>
          </cell>
          <cell r="C10087" t="str">
            <v>UN</v>
          </cell>
          <cell r="D10087">
            <v>36.97</v>
          </cell>
        </row>
        <row r="10088">
          <cell r="A10088">
            <v>95804</v>
          </cell>
          <cell r="B10088" t="str">
            <v>CONDULETE DE PVC, TIPO B, PARA ELETRODUTO DE PVC SOLDÁVEL DN 20 MM (1/ 2''), APARENTE - FORNECIMENTO E INSTALAÇÃO. AF_11/2016</v>
          </cell>
          <cell r="C10088" t="str">
            <v>UN</v>
          </cell>
          <cell r="D10088">
            <v>15.7</v>
          </cell>
        </row>
        <row r="10089">
          <cell r="A10089">
            <v>95805</v>
          </cell>
          <cell r="B10089" t="str">
            <v>CONDULETE DE PVC, TIPO B, PARA ELETRODUTO DE PVC SOLDÁVEL DN 25 MM (3/ 4''), APARENTE - FORNECIMENTO E INSTALAÇÃO. AF_11/2016</v>
          </cell>
          <cell r="C10089" t="str">
            <v>UN</v>
          </cell>
          <cell r="D10089">
            <v>15.85</v>
          </cell>
        </row>
        <row r="10090">
          <cell r="A10090">
            <v>95806</v>
          </cell>
          <cell r="B10090" t="str">
            <v>CONDULETE DE PVC, TIPO B, PARA ELETRODUTO DE PVC SOLDÁVEL DN 32 MM (1' '), APARENTE - FORNECIMENTO E INSTALAÇÃO. AF_11/2016</v>
          </cell>
          <cell r="C10090" t="str">
            <v>UN</v>
          </cell>
          <cell r="D10090">
            <v>16.350000000000001</v>
          </cell>
        </row>
        <row r="10091">
          <cell r="A10091">
            <v>95807</v>
          </cell>
          <cell r="B10091" t="str">
            <v>CONDULETE DE PVC, TIPO LL, PARA ELETRODUTO DE PVC SOLDÁVEL DN 20 MM (1 /2''), APARENTE - FORNECIMENTO E INSTALAÇÃO. AF_11/2016</v>
          </cell>
          <cell r="C10091" t="str">
            <v>UN</v>
          </cell>
          <cell r="D10091">
            <v>18.059999999999999</v>
          </cell>
        </row>
        <row r="10092">
          <cell r="A10092">
            <v>95808</v>
          </cell>
          <cell r="B10092" t="str">
            <v>CONDULETE DE PVC, TIPO LL, PARA ELETRODUTO DE PVC SOLDÁVEL DN 25 MM (3 /4''), APARENTE - FORNECIMENTO E INSTALAÇÃO. AF_11/2016</v>
          </cell>
          <cell r="C10092" t="str">
            <v>UN</v>
          </cell>
          <cell r="D10092">
            <v>18.5</v>
          </cell>
        </row>
        <row r="10093">
          <cell r="A10093">
            <v>95809</v>
          </cell>
          <cell r="B10093" t="str">
            <v>CONDULETE DE PVC, TIPO LL, PARA ELETRODUTO DE PVC SOLDÁVEL DN 32 MM (1 ''), APARENTE - FORNECIMENTO E INSTALAÇÃO. AF_11/2016</v>
          </cell>
          <cell r="C10093" t="str">
            <v>UN</v>
          </cell>
          <cell r="D10093">
            <v>20.27</v>
          </cell>
        </row>
        <row r="10094">
          <cell r="A10094">
            <v>95810</v>
          </cell>
          <cell r="B10094" t="str">
            <v>CONDULETE DE PVC, TIPO LB, PARA ELETRODUTO DE PVC SOLDÁVEL DN 20 MM (1 /2''), APARENTE - FORNECIMENTO E INSTALAÇÃO. AF_11/2016</v>
          </cell>
          <cell r="C10094" t="str">
            <v>UN</v>
          </cell>
          <cell r="D10094">
            <v>9.49</v>
          </cell>
        </row>
        <row r="10095">
          <cell r="A10095">
            <v>95811</v>
          </cell>
          <cell r="B10095" t="str">
            <v>CONDULETE DE PVC, TIPO LB, PARA ELETRODUTO DE PVC SOLDÁVEL DN 25 MM (3 /4''), APARENTE - FORNECIMENTO E INSTALAÇÃO. AF_11/2016</v>
          </cell>
          <cell r="C10095" t="str">
            <v>UN</v>
          </cell>
          <cell r="D10095">
            <v>9.94</v>
          </cell>
        </row>
        <row r="10096">
          <cell r="A10096">
            <v>95812</v>
          </cell>
          <cell r="B10096" t="str">
            <v>CONDULETE DE PVC, TIPO LB, PARA ELETRODUTO DE PVC SOLDÁVEL DN 32 MM (1 ''), APARENTE - FORNECIMENTO E INSTALAÇÃO. AF_11/2016</v>
          </cell>
          <cell r="C10096" t="str">
            <v>UN</v>
          </cell>
          <cell r="D10096">
            <v>11.7</v>
          </cell>
        </row>
        <row r="10097">
          <cell r="A10097">
            <v>95813</v>
          </cell>
          <cell r="B10097" t="str">
            <v>CONDULETE DE PVC, TIPO TB, PARA ELETRODUTO DE PVC SOLDÁVEL DN 20 MM (1 /2''), APARENTE - FORNECIMENTO E INSTALAÇÃO. AF_11/2016</v>
          </cell>
          <cell r="C10097" t="str">
            <v>UN</v>
          </cell>
          <cell r="D10097">
            <v>11.49</v>
          </cell>
        </row>
        <row r="10098">
          <cell r="A10098">
            <v>95814</v>
          </cell>
          <cell r="B10098" t="str">
            <v>CONDULETE DE PVC, TIPO TB, PARA ELETRODUTO DE PVC SOLDÁVEL DN 25 MM (3 /4''), APARENTE - FORNECIMENTO E INSTALAÇÃO. AF_11/2016</v>
          </cell>
          <cell r="C10098" t="str">
            <v>UN</v>
          </cell>
          <cell r="D10098">
            <v>12.16</v>
          </cell>
        </row>
        <row r="10099">
          <cell r="A10099">
            <v>95815</v>
          </cell>
          <cell r="B10099" t="str">
            <v>CONDULETE DE PVC, TIPO TB, PARA ELETRODUTO DE PVC SOLDÁVEL DN 32 MM (1 ''), APARENTE - FORNECIMENTO E INSTALAÇÃO. AF_11/2016</v>
          </cell>
          <cell r="C10099" t="str">
            <v>UN</v>
          </cell>
          <cell r="D10099">
            <v>15.54</v>
          </cell>
        </row>
        <row r="10100">
          <cell r="A10100">
            <v>95816</v>
          </cell>
          <cell r="B10100" t="str">
            <v>CONDULETE DE PVC, TIPO X, PARA ELETRODUTO DE PVC SOLDÁVEL DN 20 MM (1/ 2''), APARENTE - FORNECIMENTO E INSTALAÇÃO. AF_11/2016</v>
          </cell>
          <cell r="C10100" t="str">
            <v>UN</v>
          </cell>
          <cell r="D10100">
            <v>22.21</v>
          </cell>
        </row>
        <row r="10101">
          <cell r="A10101">
            <v>95817</v>
          </cell>
          <cell r="B10101" t="str">
            <v>CONDULETE DE PVC, TIPO X, PARA ELETRODUTO DE PVC SOLDÁVEL DN 25 MM (3/ 4''), APARENTE - FORNECIMENTO E INSTALAÇÃO. AF_11/2016</v>
          </cell>
          <cell r="C10101" t="str">
            <v>UN</v>
          </cell>
          <cell r="D10101">
            <v>22.82</v>
          </cell>
        </row>
        <row r="10102">
          <cell r="A10102">
            <v>95818</v>
          </cell>
          <cell r="B10102" t="str">
            <v>CONDULETE DE PVC, TIPO X, PARA ELETRODUTO DE PVC SOLDÁVEL DN 32 MM (1' '), APARENTE - FORNECIMENTO E INSTALAÇÃO. AF_11/2016</v>
          </cell>
          <cell r="C10102" t="str">
            <v>UN</v>
          </cell>
          <cell r="D10102">
            <v>27.36</v>
          </cell>
        </row>
        <row r="10103">
          <cell r="A10103">
            <v>95869</v>
          </cell>
          <cell r="B10103" t="str">
            <v>GRUPO GERADOR COM CARENAGEM, MOTOR DIESEL POTÊNCIA STANDART ENTRE 250 E 260 KVA - JUROS. AF_12/2016</v>
          </cell>
          <cell r="C10103" t="str">
            <v>H</v>
          </cell>
          <cell r="D10103">
            <v>1.57</v>
          </cell>
        </row>
        <row r="10104">
          <cell r="A10104">
            <v>95870</v>
          </cell>
          <cell r="B10104" t="str">
            <v>GRUPO GERADOR COM CARENAGEM, MOTOR DIESEL POTÊNCIA STANDART ENTRE 250 E 260 KVA - MANUTENÇÃO. AF_12/2016</v>
          </cell>
          <cell r="C10104" t="str">
            <v>H</v>
          </cell>
          <cell r="D10104">
            <v>4.1100000000000003</v>
          </cell>
        </row>
        <row r="10105">
          <cell r="A10105">
            <v>95871</v>
          </cell>
          <cell r="B10105" t="str">
            <v>GRUPO GERADOR COM CARENAGEM, MOTOR DIESEL POTÊNCIA STANDART ENTRE 250 E 260 KVA - MATERIAIS NA OPERAÇÃO. AF_12/2016</v>
          </cell>
          <cell r="C10105" t="str">
            <v>H</v>
          </cell>
          <cell r="D10105">
            <v>180.74</v>
          </cell>
        </row>
        <row r="10106">
          <cell r="A10106">
            <v>95872</v>
          </cell>
          <cell r="B10106" t="str">
            <v>GRUPO GERADOR COM CARENAGEM, MOTOR DIESEL POTÊNCIA STANDART ENTRE 250 E 260 KVA - CHP DIURNO. AF_12/2016</v>
          </cell>
          <cell r="C10106" t="str">
            <v>CHP</v>
          </cell>
          <cell r="D10106">
            <v>192.03</v>
          </cell>
        </row>
        <row r="10107">
          <cell r="A10107">
            <v>95873</v>
          </cell>
          <cell r="B10107" t="str">
            <v>GRUPO GERADOR COM CARENAGEM, MOTOR DIESEL POTÊNCIA STANDART ENTRE 250 E 260 KVA - CHI DIURNO. AF_12/2016</v>
          </cell>
          <cell r="C10107" t="str">
            <v>CHI</v>
          </cell>
          <cell r="D10107">
            <v>7.17</v>
          </cell>
        </row>
        <row r="10108">
          <cell r="A10108">
            <v>95874</v>
          </cell>
          <cell r="B10108" t="str">
            <v>GRUPO GERADOR COM CARENAGEM, MOTOR DIESEL POTÊNCIA STANDART ENTRE 250 E 260 KVA - DEPRECIAÇÃO. AF_12/2016</v>
          </cell>
          <cell r="C10108" t="str">
            <v>H</v>
          </cell>
          <cell r="D10108">
            <v>5.59</v>
          </cell>
        </row>
        <row r="10109">
          <cell r="A10109">
            <v>95875</v>
          </cell>
          <cell r="B10109" t="str">
            <v>TRANSPORTE COM CAMINHÃO BASCULANTE DE 10 M3, EM VIA URBANA PAVIMENTADA , DMT ATÉ 30 KM (UNIDADE: M3XKM). AF_12/2016</v>
          </cell>
          <cell r="C10109" t="str">
            <v>M3XKM</v>
          </cell>
          <cell r="D10109">
            <v>0.93</v>
          </cell>
        </row>
        <row r="10110">
          <cell r="A10110">
            <v>95876</v>
          </cell>
          <cell r="B10110" t="str">
            <v>TRANSPORTE COM CAMINHÃO BASCULANTE DE 14 M3, EM VIA URBANA PAVIMENTADA , DMT ATÉ 30 KM (UNIDADE: M3XKM). AF_12/2016</v>
          </cell>
          <cell r="C10110" t="str">
            <v>M3XKM</v>
          </cell>
          <cell r="D10110">
            <v>0.85</v>
          </cell>
        </row>
        <row r="10111">
          <cell r="A10111">
            <v>95877</v>
          </cell>
          <cell r="B10111" t="str">
            <v>TRANSPORTE COM CAMINHÃO BASCULANTE DE 18 M3, EM VIA URBANA PAVIMENTADA , DMT ATÉ 30 KM (UNIDADE: M3XKM). AF_12/2016</v>
          </cell>
          <cell r="C10111" t="str">
            <v>M3XKM</v>
          </cell>
          <cell r="D10111">
            <v>0.73</v>
          </cell>
        </row>
        <row r="10112">
          <cell r="A10112">
            <v>95878</v>
          </cell>
          <cell r="B10112" t="str">
            <v>TRANSPORTE COM CAMINHÃO BASCULANTE DE 10 M3, EM VIA URBANA PAVIMENTADA , DMT ATÉ 30 KM (UNIDADE: TONXKM). AF_12/2016</v>
          </cell>
          <cell r="C10112" t="str">
            <v>TXKM</v>
          </cell>
          <cell r="D10112">
            <v>0.62</v>
          </cell>
        </row>
        <row r="10113">
          <cell r="A10113">
            <v>95879</v>
          </cell>
          <cell r="B10113" t="str">
            <v>TRANSPORTE COM CAMINHÃO BASCULANTE DE 14 M3, EM VIA URBANA PAVIMENTADA , DMT ATÉ 30 KM (UNIDADE: TONXKM). AF_12/2016</v>
          </cell>
          <cell r="C10113" t="str">
            <v>TXKM</v>
          </cell>
          <cell r="D10113">
            <v>0.56000000000000005</v>
          </cell>
        </row>
        <row r="10114">
          <cell r="A10114">
            <v>95880</v>
          </cell>
          <cell r="B10114" t="str">
            <v>TRANSPORTE COM CAMINHÃO BASCULANTE DE 18 M3, EM VIA URBANA PAVIMENTADA , DMT ATÉ 30 KM (UNIDADE: TONXKM). AF_12/2016</v>
          </cell>
          <cell r="C10114" t="str">
            <v>TXKM</v>
          </cell>
          <cell r="D10114">
            <v>0.48</v>
          </cell>
        </row>
        <row r="10115">
          <cell r="A10115" t="str">
            <v>73734/001</v>
          </cell>
          <cell r="B10115" t="str">
            <v>PISO EM TACO DE MADEIRA 7X21CM, ASSENTADO COM ARGAMASSA TRACO 1:4 (CIM ENTO E AREIA MEDIA)</v>
          </cell>
          <cell r="C10115" t="str">
            <v>M2</v>
          </cell>
          <cell r="D10115">
            <v>89.63</v>
          </cell>
        </row>
        <row r="10116">
          <cell r="A10116" t="str">
            <v>73736/001</v>
          </cell>
          <cell r="B10116" t="str">
            <v>DOBRADICA TIPO VAI E VEM EM LATAO POLIDO 3"</v>
          </cell>
          <cell r="C10116" t="str">
            <v>UN</v>
          </cell>
          <cell r="D10116">
            <v>36.35</v>
          </cell>
        </row>
        <row r="10117">
          <cell r="A10117" t="str">
            <v>73737/001</v>
          </cell>
          <cell r="B10117" t="str">
            <v>GRADIL DE ALUMINIO ANODIZADO TIPO BARRA CHATA PARA VARANDAS, ALTURA 0, 4M</v>
          </cell>
          <cell r="C10117" t="str">
            <v>M</v>
          </cell>
          <cell r="D10117">
            <v>202.38</v>
          </cell>
        </row>
        <row r="10118">
          <cell r="A10118" t="str">
            <v>73737/002</v>
          </cell>
          <cell r="B10118" t="str">
            <v>GRADIL DE ALUMINIO ANODIZADO TIPO BARRA CHATA PARA VARANDAS, ALTURA 1, 0M</v>
          </cell>
          <cell r="C10118" t="str">
            <v>M</v>
          </cell>
          <cell r="D10118">
            <v>450.38</v>
          </cell>
        </row>
        <row r="10119">
          <cell r="A10119" t="str">
            <v>73737/003</v>
          </cell>
          <cell r="B10119" t="str">
            <v>GRADIL DE ALUMINIO ANODIZADO TIPO BARRA CHATA PARA VARANDAS, ALTURA 1, 2M</v>
          </cell>
          <cell r="C10119" t="str">
            <v>M</v>
          </cell>
          <cell r="D10119">
            <v>530.09</v>
          </cell>
        </row>
        <row r="10120">
          <cell r="A10120" t="str">
            <v>73739/001</v>
          </cell>
          <cell r="B10120" t="str">
            <v>PINTURA ESMALTE ACETINADO EM MADEIRA, DUAS DEMAOS</v>
          </cell>
          <cell r="C10120" t="str">
            <v>M2</v>
          </cell>
          <cell r="D10120">
            <v>13.27</v>
          </cell>
        </row>
        <row r="10121">
          <cell r="A10121" t="str">
            <v>73743/001</v>
          </cell>
          <cell r="B10121" t="str">
            <v>PISO EM PEDRA SÃO TOME ASSENTADO SOBRE ARGAMASSA 1:3 (CIMENTO E AREIA) REJUNTADO COM CIMENTO BRANCO</v>
          </cell>
          <cell r="C10121" t="str">
            <v>M2</v>
          </cell>
          <cell r="D10121">
            <v>435.13</v>
          </cell>
        </row>
        <row r="10122">
          <cell r="A10122" t="str">
            <v>73747/001</v>
          </cell>
          <cell r="B10122" t="str">
            <v>ISOLAMENTO ACUSTICO EM ESPUMA DE POLIURETANO ESPESSURA 20 MM, DENSIDAD E 29KG/M3</v>
          </cell>
          <cell r="C10122" t="str">
            <v>M2</v>
          </cell>
          <cell r="D10122">
            <v>57.24</v>
          </cell>
        </row>
        <row r="10123">
          <cell r="A10123" t="str">
            <v>73749/001</v>
          </cell>
          <cell r="B10123" t="str">
            <v>CAIXA ENTERRADA PARA INSTALACOES TELEFONICAS TIPO R1 0,60X0,35X0,50M E M BLOCOS DE CONCRETO ESTRUTURAL</v>
          </cell>
          <cell r="C10123" t="str">
            <v>UN</v>
          </cell>
          <cell r="D10123">
            <v>154.97</v>
          </cell>
        </row>
        <row r="10124">
          <cell r="A10124" t="str">
            <v>73749/002</v>
          </cell>
          <cell r="B10124" t="str">
            <v>CAIXA ENTERRADA PARA INSTALACOES TELEFONICAS TIPO R2 1,07X0,52X0,50M E M BLOCOS DE CONCRETO ESTRUTURAL</v>
          </cell>
          <cell r="C10124" t="str">
            <v>UN</v>
          </cell>
          <cell r="D10124">
            <v>280.93</v>
          </cell>
        </row>
        <row r="10125">
          <cell r="A10125" t="str">
            <v>73749/003</v>
          </cell>
          <cell r="B10125" t="str">
            <v>CAIXA ENTERRADA PARA INSTALACOES TELEFONICAS TIPO R3 1,30X1,20X1,20M E M BLOCOS DE CONCRETO ESTRUTURAL</v>
          </cell>
          <cell r="C10125" t="str">
            <v>UN</v>
          </cell>
          <cell r="D10125">
            <v>923.17</v>
          </cell>
        </row>
        <row r="10126">
          <cell r="A10126" t="str">
            <v>73753/001</v>
          </cell>
          <cell r="B10126" t="str">
            <v>IMPERMEABILIZACAO DE SUPERFICIE COM MANTA ASFALTICA PROTEGIDA COM FILM E DE ALUMINIO GOFRADO (DE ESPESSURA 0,8MM), INCLUSA APLICACAO DE  EMUL SAO ASFALTICA, E=3MM.</v>
          </cell>
          <cell r="C10126" t="str">
            <v>M2</v>
          </cell>
          <cell r="D10126">
            <v>80.38</v>
          </cell>
        </row>
        <row r="10127">
          <cell r="A10127" t="str">
            <v>73758/001</v>
          </cell>
          <cell r="B10127" t="str">
            <v>LEVANTAMENTO SECAO TRANSVERSAL C/NIVEL TERRENO NAO ACIDENTADO VEGETAÇÃ O DENSA INCLUSIVE DESENHO ESC 1:200 EM PAPEL VEGETAL MILIMETRADO (MEDI DO P/M SECAO), INCLUSIVE NIVELADOR, AUXILIAR DE CALCULO TOPOGRAFICO E DESENHISTA.</v>
          </cell>
          <cell r="C10127" t="str">
            <v>M</v>
          </cell>
          <cell r="D10127">
            <v>1.46</v>
          </cell>
        </row>
        <row r="10128">
          <cell r="A10128" t="str">
            <v>73759/002</v>
          </cell>
          <cell r="B10128" t="str">
            <v>PRE-MISTURADO A FRIO COM EMULSAO RM-1C, INCLUSO USINAGEM E APLICACAO, EXCLUSIVE TRANSPORTE</v>
          </cell>
          <cell r="C10128" t="str">
            <v>M3</v>
          </cell>
          <cell r="D10128">
            <v>350.97</v>
          </cell>
        </row>
        <row r="10129">
          <cell r="A10129" t="str">
            <v>73760/001</v>
          </cell>
          <cell r="B10129" t="str">
            <v>CAPA SELANTE COMPREENDENDO APLICAÇÃO DE ASFALTO NA PROPORÇÃO DE 0,7 A 1,5L / M2, DISTRIBUIÇÃO DE AGREGADOS DE 5 A 15KG/M2 E COMPACTAÇÃO COM ROLO - COM USO DA EMULSAO RR-2C, INCLUSO APLICACAO E COMPACTACAO</v>
          </cell>
          <cell r="C10129" t="str">
            <v>M2</v>
          </cell>
          <cell r="D10129">
            <v>3.05</v>
          </cell>
        </row>
        <row r="10130">
          <cell r="A10130" t="str">
            <v>73762/002</v>
          </cell>
          <cell r="B10130" t="str">
            <v>IMPERMEABILIZACAO DE SUPERFICIE COM ADESIVO LIQUIDO SOBRE CIMENTO CRIS TALIZANTE, INCLUSO VEU DE FIBRA DE VIDRO.</v>
          </cell>
          <cell r="C10130" t="str">
            <v>M2</v>
          </cell>
          <cell r="D10130">
            <v>83.48</v>
          </cell>
        </row>
        <row r="10131">
          <cell r="A10131" t="str">
            <v>73762/004</v>
          </cell>
          <cell r="B10131" t="str">
            <v>IMPERMEABILIZACAO DE SUPERFICIE COM ASFALTO ELASTOMERICO, INCLUSOS PRI MER E VEU DE FIBRA DE VIDRO.</v>
          </cell>
          <cell r="C10131" t="str">
            <v>M2</v>
          </cell>
          <cell r="D10131">
            <v>127.58</v>
          </cell>
        </row>
        <row r="10132">
          <cell r="A10132" t="str">
            <v>73766/001</v>
          </cell>
          <cell r="B10132" t="str">
            <v>BASE PARA PAVIMENTACAO COM MACADAME HIDRAULICO, INCLUSIVE COMPACTACAO</v>
          </cell>
          <cell r="C10132" t="str">
            <v>M3</v>
          </cell>
          <cell r="D10132">
            <v>101.25</v>
          </cell>
        </row>
        <row r="10133">
          <cell r="A10133" t="str">
            <v>73767/001</v>
          </cell>
          <cell r="B10133" t="str">
            <v>GRAMPO PARALELO EM ALUMINIO FUNDIDO OU ESTRUDADO DE 2 PARAFUSOS, PARA CABO DE 6 A 50 MM2, PASTA ANTIOXIDANTE. FORNEC E INSTALAÇÃO.</v>
          </cell>
          <cell r="C10133" t="str">
            <v>UN</v>
          </cell>
          <cell r="D10133">
            <v>8.11</v>
          </cell>
        </row>
        <row r="10134">
          <cell r="A10134" t="str">
            <v>73767/002</v>
          </cell>
          <cell r="B10134" t="str">
            <v>ALCA PRE-FORMADA DISTRIBUIÇÃO EM  ACO RECOBERTO COM ALUMINIO PARA CABO 25MM2, ENCAPADO. FORNECIMENTO E INSTALAÇÃO.</v>
          </cell>
          <cell r="C10134" t="str">
            <v>UN</v>
          </cell>
          <cell r="D10134">
            <v>7.05</v>
          </cell>
        </row>
        <row r="10135">
          <cell r="A10135" t="str">
            <v>73767/003</v>
          </cell>
          <cell r="B10135" t="str">
            <v>LACO DE ROLDANA PRE-FORMADO ACO RECOBERTO DE ALUMINIO PARA CABO DE ALU MINIO NU BITOLA 25MM2 - FORNECIMENTO E COLOCACAO</v>
          </cell>
          <cell r="C10135" t="str">
            <v>UN</v>
          </cell>
          <cell r="D10135">
            <v>5.24</v>
          </cell>
        </row>
        <row r="10136">
          <cell r="A10136" t="str">
            <v>73767/004</v>
          </cell>
          <cell r="B10136" t="str">
            <v>ALCA PRE-FORMADA DISTRIBUICAO EM ACO RECOBERTO COM ALUMINIO NU PARA CA BO 25MM2, ENCAPADO. FORNECIMENTO E INSTALACAO.</v>
          </cell>
          <cell r="C10136" t="str">
            <v>UN</v>
          </cell>
          <cell r="D10136">
            <v>3.58</v>
          </cell>
        </row>
        <row r="10137">
          <cell r="A10137" t="str">
            <v>73767/005</v>
          </cell>
          <cell r="B10137" t="str">
            <v>ALCA PRE-FORMADA SERV DE ACO RECOB C/ALUM NU ENCAPADO 25MM2 (BITOLA) CONF PROJ A4-148-CP RIOLUZ FORNECIMENTO E COLOCACAO</v>
          </cell>
          <cell r="C10137" t="str">
            <v>UN</v>
          </cell>
          <cell r="D10137">
            <v>3.32</v>
          </cell>
        </row>
        <row r="10138">
          <cell r="A10138" t="str">
            <v>73768/001</v>
          </cell>
          <cell r="B10138" t="str">
            <v>FIO TELEFONICO FI 0,6MM, 2 CONDUTORES (USO INTERNO)-  FORNECIMENTO E I NSTALACAO</v>
          </cell>
          <cell r="C10138" t="str">
            <v>M</v>
          </cell>
          <cell r="D10138">
            <v>2.16</v>
          </cell>
        </row>
        <row r="10139">
          <cell r="A10139" t="str">
            <v>73768/002</v>
          </cell>
          <cell r="B10139" t="str">
            <v>CABO TELEFONICO FE 1,0MM, 2 CONDUTORES (USO EXTERNO) - FORNECIMENTO E INSTALACAO</v>
          </cell>
          <cell r="C10139" t="str">
            <v>M</v>
          </cell>
          <cell r="D10139">
            <v>3.06</v>
          </cell>
        </row>
        <row r="10140">
          <cell r="A10140" t="str">
            <v>73768/003</v>
          </cell>
          <cell r="B10140" t="str">
            <v>CABO TELEFONICO CI-50 10 PARES (USO INTERNO) - FORNECIMENTO E INSTALAC AO</v>
          </cell>
          <cell r="C10140" t="str">
            <v>M</v>
          </cell>
          <cell r="D10140">
            <v>10.64</v>
          </cell>
        </row>
        <row r="10141">
          <cell r="A10141" t="str">
            <v>73768/004</v>
          </cell>
          <cell r="B10141" t="str">
            <v>CABO TELEFONICO CI-50 20PARES (USO INTERNO) - FORNECIMENTO E INSTALACA O</v>
          </cell>
          <cell r="C10141" t="str">
            <v>M</v>
          </cell>
          <cell r="D10141">
            <v>19.16</v>
          </cell>
        </row>
        <row r="10142">
          <cell r="A10142" t="str">
            <v>73768/005</v>
          </cell>
          <cell r="B10142" t="str">
            <v>CABO TELEFONICO CI-50 30PARES (USO INTERNO) - FORNECIMENTO E INSTALACA O</v>
          </cell>
          <cell r="C10142" t="str">
            <v>M</v>
          </cell>
          <cell r="D10142">
            <v>25.6</v>
          </cell>
        </row>
        <row r="10143">
          <cell r="A10143" t="str">
            <v>73768/006</v>
          </cell>
          <cell r="B10143" t="str">
            <v>CABO TELEFONICO CI-50 50PARES (USO INTERNO) - FORNECIMENTO E INSTALACA O</v>
          </cell>
          <cell r="C10143" t="str">
            <v>M</v>
          </cell>
          <cell r="D10143">
            <v>44.13</v>
          </cell>
        </row>
        <row r="10144">
          <cell r="A10144" t="str">
            <v>73768/007</v>
          </cell>
          <cell r="B10144" t="str">
            <v>CABO TELEFONICO CI-50 75 PARES (USO INTERNO) - FORNECIMENTO E INSTALAC AO</v>
          </cell>
          <cell r="C10144" t="str">
            <v>M</v>
          </cell>
          <cell r="D10144">
            <v>70.709999999999994</v>
          </cell>
        </row>
        <row r="10145">
          <cell r="A10145" t="str">
            <v>73768/008</v>
          </cell>
          <cell r="B10145" t="str">
            <v>CABO TELEFONICO CI-50 200 PARES (USO INTERNO) - FORNECIMENTO E INSTALA CAO</v>
          </cell>
          <cell r="C10145" t="str">
            <v>M</v>
          </cell>
          <cell r="D10145">
            <v>171.16</v>
          </cell>
        </row>
        <row r="10146">
          <cell r="A10146" t="str">
            <v>73768/009</v>
          </cell>
          <cell r="B10146" t="str">
            <v>CABO TELEFONICO CCI-50 1 PAR (USO INTERNO) - FORNECIMENTO E INSTALACAO</v>
          </cell>
          <cell r="C10146" t="str">
            <v>M</v>
          </cell>
          <cell r="D10146">
            <v>1.47</v>
          </cell>
        </row>
        <row r="10147">
          <cell r="A10147" t="str">
            <v>73768/010</v>
          </cell>
          <cell r="B10147" t="str">
            <v>CABO TELEFONICO CCI-50 2 PARES (USO INTERNO) - FORNECIMENTO E INSTALAC AO</v>
          </cell>
          <cell r="C10147" t="str">
            <v>M</v>
          </cell>
          <cell r="D10147">
            <v>2.09</v>
          </cell>
        </row>
        <row r="10148">
          <cell r="A10148" t="str">
            <v>73768/011</v>
          </cell>
          <cell r="B10148" t="str">
            <v>CABO TELEFONICO CCI-50 3 PARES (USO INTERNO) - FORNECIMENTO E INSTALAC AO</v>
          </cell>
          <cell r="C10148" t="str">
            <v>M</v>
          </cell>
          <cell r="D10148">
            <v>2.89</v>
          </cell>
        </row>
        <row r="10149">
          <cell r="A10149" t="str">
            <v>73768/012</v>
          </cell>
          <cell r="B10149" t="str">
            <v>CABO TELEFONICO CCI-50 4 PARES (USO INTERNO) - FORNECIMENTO E INSTALAC AO</v>
          </cell>
          <cell r="C10149" t="str">
            <v>M</v>
          </cell>
          <cell r="D10149">
            <v>3.83</v>
          </cell>
        </row>
        <row r="10150">
          <cell r="A10150" t="str">
            <v>73768/013</v>
          </cell>
          <cell r="B10150" t="str">
            <v>CABO TELEFONICO CCI-50 5 PARES (USO INTERNO) - FORNECIMENTO E INSTALAC AO</v>
          </cell>
          <cell r="C10150" t="str">
            <v>M</v>
          </cell>
          <cell r="D10150">
            <v>5.14</v>
          </cell>
        </row>
        <row r="10151">
          <cell r="A10151" t="str">
            <v>73768/014</v>
          </cell>
          <cell r="B10151" t="str">
            <v>CABO TELEFONICO CCI-50 6 PARES  (USO INTERNO) - FORNECIMENTO E INSTALA CAO</v>
          </cell>
          <cell r="C10151" t="str">
            <v>M</v>
          </cell>
          <cell r="D10151">
            <v>6.35</v>
          </cell>
        </row>
        <row r="10152">
          <cell r="A10152" t="str">
            <v>73769/001</v>
          </cell>
          <cell r="B10152" t="str">
            <v>POSTE ACO CONICO CONTINUO CURVO SIMPLES SEM BASE C/JANELA 9M (INSPECAO ) - FORNECIMENTO E INSTALACAO</v>
          </cell>
          <cell r="C10152" t="str">
            <v>UN</v>
          </cell>
          <cell r="D10152">
            <v>1273.0899999999999</v>
          </cell>
        </row>
        <row r="10153">
          <cell r="A10153" t="str">
            <v>73769/002</v>
          </cell>
          <cell r="B10153" t="str">
            <v>POSTE DE AÇO CONICO CONTÍNUO CURVO SIMPLES, FLANGEADO, COM JANELA DE I NSPEÇÃO H=9M - FORNECIMENTO E INSTALACAO</v>
          </cell>
          <cell r="C10153" t="str">
            <v>UN</v>
          </cell>
          <cell r="D10153">
            <v>1274.76</v>
          </cell>
        </row>
        <row r="10154">
          <cell r="A10154" t="str">
            <v>73769/003</v>
          </cell>
          <cell r="B10154" t="str">
            <v>POSTE DE ACO CONICO CONTINUO CURVO DUPLO, FLANGEADO, COM JANELA DE INS PECAO H=9M - FORNECIMENTO E INSTALACAO</v>
          </cell>
          <cell r="C10154" t="str">
            <v>UN</v>
          </cell>
          <cell r="D10154">
            <v>1314.49</v>
          </cell>
        </row>
        <row r="10155">
          <cell r="A10155" t="str">
            <v>73769/004</v>
          </cell>
          <cell r="B10155" t="str">
            <v>POSTE DE ACO CONICO CONTINUO RETO, FLANGEADO, H=9M - FORNECIMENTO E IN STALACAO</v>
          </cell>
          <cell r="C10155" t="str">
            <v>UN</v>
          </cell>
          <cell r="D10155">
            <v>1326.87</v>
          </cell>
        </row>
        <row r="10156">
          <cell r="A10156" t="str">
            <v>73770/001</v>
          </cell>
          <cell r="B10156" t="str">
            <v>BARREIRA PRE-MOLDADA EXTERNA CONCRETO ARMADO 0,25X0,40X1,14M FCK=25MPA ACO CA-50 INCL VIGOTA HORIZONTAL MONTANTE A CADA 1,00M  FERROS DE LIG ACAO E MATERIAIS.</v>
          </cell>
          <cell r="C10156" t="str">
            <v>M</v>
          </cell>
          <cell r="D10156">
            <v>443.01</v>
          </cell>
        </row>
        <row r="10157">
          <cell r="A10157" t="str">
            <v>73770/002</v>
          </cell>
          <cell r="B10157" t="str">
            <v>BARREIRA DUPLA PRE-MOL INTER CONCRETO ARMADO 0,15X0,65X0,77M FCK=25MPA ACO CA-50 INCL FERROS DE LIGACAO E MATERIAIS.</v>
          </cell>
          <cell r="C10157" t="str">
            <v>M</v>
          </cell>
          <cell r="D10157">
            <v>392.56</v>
          </cell>
        </row>
        <row r="10158">
          <cell r="A10158" t="str">
            <v>73771/001</v>
          </cell>
          <cell r="B10158" t="str">
            <v>PROTENSAO DE TIRANTES DE BARRA DE ACO CA-50 EXCL MATERIAIS</v>
          </cell>
          <cell r="C10158" t="str">
            <v>UN</v>
          </cell>
          <cell r="D10158">
            <v>20.81</v>
          </cell>
        </row>
        <row r="10159">
          <cell r="A10159" t="str">
            <v>73774/001</v>
          </cell>
          <cell r="B10159" t="str">
            <v>DIVISORIA EM MARMORITE ESPESSURA 35MM, CHUMBAMENTO NO PISO E PAREDE CO M ARGAMASSA DE CIMENTO E AREIA, POLIMENTO MANUAL, EXCLUSIVE FERRAGENS</v>
          </cell>
          <cell r="C10159" t="str">
            <v>M2</v>
          </cell>
          <cell r="D10159">
            <v>241.32</v>
          </cell>
        </row>
        <row r="10160">
          <cell r="A10160" t="str">
            <v>73775/001</v>
          </cell>
          <cell r="B10160" t="str">
            <v>EXTINTOR INCENDIO TP PO QUIMICO 4KG FORNECIMENTO E COLOCACAO</v>
          </cell>
          <cell r="C10160" t="str">
            <v>UN</v>
          </cell>
          <cell r="D10160">
            <v>142.41999999999999</v>
          </cell>
        </row>
        <row r="10161">
          <cell r="A10161" t="str">
            <v>73775/002</v>
          </cell>
          <cell r="B10161" t="str">
            <v>EXTINTOR INCENDIO AGUA-PRESSURIZADA 10L INCL SUPORTE PAREDE CARGA COMPLETA FORNECIMENTO E COLOCACAO</v>
          </cell>
          <cell r="C10161" t="str">
            <v>UN</v>
          </cell>
          <cell r="D10161">
            <v>146.74</v>
          </cell>
        </row>
        <row r="10162">
          <cell r="A10162" t="str">
            <v>73780/001</v>
          </cell>
          <cell r="B10162" t="str">
            <v>CHAVE FUSIVEL UNIPOLAR, 15KV - 100A, EQUIPADA COM COMANDO PARA HASTE D E MANOBRA .       FORNECIMENTO E INSTALAÇÃO.</v>
          </cell>
          <cell r="C10162" t="str">
            <v>UN</v>
          </cell>
          <cell r="D10162">
            <v>160.58000000000001</v>
          </cell>
        </row>
        <row r="10163">
          <cell r="A10163" t="str">
            <v>73780/002</v>
          </cell>
          <cell r="B10163" t="str">
            <v>CHAVE BLINDADA TRIPOLAR 250V, 30A - FORNECIMENTO E INSTALACAO</v>
          </cell>
          <cell r="C10163" t="str">
            <v>UN</v>
          </cell>
          <cell r="D10163">
            <v>96.78</v>
          </cell>
        </row>
        <row r="10164">
          <cell r="A10164" t="str">
            <v>73780/003</v>
          </cell>
          <cell r="B10164" t="str">
            <v>CHAVE BLINDADA TRIPOLAR 250V, 60A - FORNECIMENTO E INSTALACAO</v>
          </cell>
          <cell r="C10164" t="str">
            <v>UN</v>
          </cell>
          <cell r="D10164">
            <v>149.9</v>
          </cell>
        </row>
        <row r="10165">
          <cell r="A10165" t="str">
            <v>73780/004</v>
          </cell>
          <cell r="B10165" t="str">
            <v>CHAVE BLINDADA TRIPOLAR 250V, 100A - FORNECIMENTO E INSTALACAO</v>
          </cell>
          <cell r="C10165" t="str">
            <v>UN</v>
          </cell>
          <cell r="D10165">
            <v>328.19</v>
          </cell>
        </row>
        <row r="10166">
          <cell r="A10166" t="str">
            <v>73781/001</v>
          </cell>
          <cell r="B10166" t="str">
            <v>MUFLA TERMINAL PRIMARIA UNIPOLAR USO INTERNO PARA CABO 35/120MM2, ISOL ACAO 15/25KV EM EPR - BORRACHA DE SILICONE. FORNECIMENTO E INSTALACAO.</v>
          </cell>
          <cell r="C10166" t="str">
            <v>UN</v>
          </cell>
          <cell r="D10166">
            <v>378.52</v>
          </cell>
        </row>
        <row r="10167">
          <cell r="A10167" t="str">
            <v>73781/002</v>
          </cell>
          <cell r="B10167" t="str">
            <v>ISOLADOR DE PINO TP HI-POT CILINDRICO CLASSE 15KV. FORNECIMENTO E INST ALACAO.</v>
          </cell>
          <cell r="C10167" t="str">
            <v>UN</v>
          </cell>
          <cell r="D10167">
            <v>26.85</v>
          </cell>
        </row>
        <row r="10168">
          <cell r="A10168" t="str">
            <v>73781/003</v>
          </cell>
          <cell r="B10168" t="str">
            <v>ISOLADOR DE SUSPENSAO (DISCO) TP CAVILHA CLASSE 15KV - 6''. FORNECIMEN TO E INSTALACAO.</v>
          </cell>
          <cell r="C10168" t="str">
            <v>UN</v>
          </cell>
          <cell r="D10168">
            <v>82.89</v>
          </cell>
        </row>
        <row r="10169">
          <cell r="A10169" t="str">
            <v>73782/002</v>
          </cell>
          <cell r="B10169" t="str">
            <v>TERMINAL METALICO A PRESSAO PARA 1 CABO DE 50 MM2 - FORNECIMENTO E INS TALACAO</v>
          </cell>
          <cell r="C10169" t="str">
            <v>UN</v>
          </cell>
          <cell r="D10169">
            <v>28.79</v>
          </cell>
        </row>
        <row r="10170">
          <cell r="A10170" t="str">
            <v>73782/003</v>
          </cell>
          <cell r="B10170" t="str">
            <v>TERMINAL METALICO A PRESSAO PARA 1 CABO DE 95 MM2 - FORNECIMENTO E INS TALACAO</v>
          </cell>
          <cell r="C10170" t="str">
            <v>UN</v>
          </cell>
          <cell r="D10170">
            <v>44.3</v>
          </cell>
        </row>
        <row r="10171">
          <cell r="A10171" t="str">
            <v>73782/004</v>
          </cell>
          <cell r="B10171" t="str">
            <v>TERMINAL A PRESSAO REFORCADO PARA CONEXAO DE CABO DE COBRE A BARRA, CA BO 150 E 185MM2 - FORNECIMENTO E INSTALACAO</v>
          </cell>
          <cell r="C10171" t="str">
            <v>UN</v>
          </cell>
          <cell r="D10171">
            <v>93.93</v>
          </cell>
        </row>
        <row r="10172">
          <cell r="A10172" t="str">
            <v>73782/005</v>
          </cell>
          <cell r="B10172" t="str">
            <v>TERMINAL METALICO A PRESSAO P/ 1 CABO DE COBRE DE 25 MM2 COM 1 FURO DE FIXAÇÃO - FORNECIMENTO E INSTALACAO</v>
          </cell>
          <cell r="C10172" t="str">
            <v>UN</v>
          </cell>
          <cell r="D10172">
            <v>17.78</v>
          </cell>
        </row>
        <row r="10173">
          <cell r="A10173" t="str">
            <v>73783/001</v>
          </cell>
          <cell r="B10173" t="str">
            <v>POSTE CONCRETO SECAO CIRCULAR COMPRIMENTO=5M CARGA NOMINAL TOPO 100KG INCLUSIVE ESCAVACAO EXCLUSIVE TRANSPORTE - FORNECIMENTO E COLOCACAO</v>
          </cell>
          <cell r="C10173" t="str">
            <v>UN</v>
          </cell>
          <cell r="D10173">
            <v>496.86</v>
          </cell>
        </row>
        <row r="10174">
          <cell r="A10174" t="str">
            <v>73783/003</v>
          </cell>
          <cell r="B10174" t="str">
            <v>POSTE CONCRETO SEÇÃO CIRCULAR COMPRIMENTO=5M CARGA NOMINAL TOPO 300KG INCLUSIVE ESCAVACAO EXCLUSIVE TRANSPORTE - FORNECIMENTO E COLOCAÇÃO</v>
          </cell>
          <cell r="C10174" t="str">
            <v>UN</v>
          </cell>
          <cell r="D10174">
            <v>475.79</v>
          </cell>
        </row>
        <row r="10175">
          <cell r="A10175" t="str">
            <v>73783/005</v>
          </cell>
          <cell r="B10175" t="str">
            <v>POSTE CONCRETO SEÇÃO CIRCULAR COMPRIMENTO=7M CARGA NOMINAL TOPO 100KG INCLUSIVE ESCAVACAO EXCLUSIVE TRANSPORTE - FORNECIMENTO E COLOCAÇÃO</v>
          </cell>
          <cell r="C10175" t="str">
            <v>UN</v>
          </cell>
          <cell r="D10175">
            <v>528.19000000000005</v>
          </cell>
        </row>
        <row r="10176">
          <cell r="A10176" t="str">
            <v>73783/006</v>
          </cell>
          <cell r="B10176" t="str">
            <v>POSTE CONCRETO SEÇÃO CIRCULAR COMPRIMENTO=7M CARGA NOMINAL TOPO 200KG INCLUSIVE ESCAVACAO EXCLUSIVE TRANSPORTE - FORNECIMENTO E COLOCAÇÃO</v>
          </cell>
          <cell r="C10176" t="str">
            <v>UN</v>
          </cell>
          <cell r="D10176">
            <v>619.27</v>
          </cell>
        </row>
        <row r="10177">
          <cell r="A10177" t="str">
            <v>73783/008</v>
          </cell>
          <cell r="B10177" t="str">
            <v>POSTE CONCRETO SEÇÃO CIRCULAR COMPRIMENTO=11M  E CARGA NOMINAL 200KG I NCLUSIVE ESCAVACAO EXCLUSIVE TRANSPORTE - FORNECIMENTO E COLOCAÇÃO</v>
          </cell>
          <cell r="C10177" t="str">
            <v>UN</v>
          </cell>
          <cell r="D10177">
            <v>1085.33</v>
          </cell>
        </row>
        <row r="10178">
          <cell r="A10178" t="str">
            <v>73783/009</v>
          </cell>
          <cell r="B10178" t="str">
            <v>POSTE CONCRETO SEÇÃO CIRCULAR COMPRIMENTO=11M  CARGA NOMINAL NO TOPO 3 00KG INCLUSIVE ESCAVACAO EXCLUSIVE TRANSPORTE - FORNECIMENTO E COLOCAÇ ÃO</v>
          </cell>
          <cell r="C10178" t="str">
            <v>UN</v>
          </cell>
          <cell r="D10178">
            <v>1087.67</v>
          </cell>
        </row>
        <row r="10179">
          <cell r="A10179" t="str">
            <v>73783/010</v>
          </cell>
          <cell r="B10179" t="str">
            <v>POSTE CONCRETO SEÇÃO CIRCULAR COMPRIMENTO=11M  CARGA NOMINAL NO TOPO 4 00KG INCLUSIVE ESCAVACAO EXCLUSIVE TRANSPORTE - FORNECIMENTO E COLOCAÇ ÃO</v>
          </cell>
          <cell r="C10179" t="str">
            <v>UN</v>
          </cell>
          <cell r="D10179">
            <v>1298.1500000000001</v>
          </cell>
        </row>
        <row r="10180">
          <cell r="A10180" t="str">
            <v>73783/011</v>
          </cell>
          <cell r="B10180" t="str">
            <v>POSTE CONCRETO SEÇÃO CIRCULAR COMPRIMENTO=14M  CARGA NOMINAL NO TOPO 4 00KG INCLUSIVE ESCAVACAO EXCLUSIVE TRANSPORTE - FORNECIMENTO E COLOCAÇ ÃO</v>
          </cell>
          <cell r="C10180" t="str">
            <v>UN</v>
          </cell>
          <cell r="D10180">
            <v>1996.34</v>
          </cell>
        </row>
        <row r="10181">
          <cell r="A10181" t="str">
            <v>73783/012</v>
          </cell>
          <cell r="B10181" t="str">
            <v>POSTE CONCRETO SEÇÃO CIRCULAR COMPRIMENTO=7M CARGA NOMINAL NO TOPO 300 KG INCLUSIVE ESCAVACAO EXCLUSIVE TRANSPORTE - FORNECIMENTO E COLOCAÇÃO</v>
          </cell>
          <cell r="C10181" t="str">
            <v>UN</v>
          </cell>
          <cell r="D10181">
            <v>717.29</v>
          </cell>
        </row>
        <row r="10182">
          <cell r="A10182" t="str">
            <v>73783/014</v>
          </cell>
          <cell r="B10182" t="str">
            <v>POSTE CONCRETO SEÇÃO CIRCULAR COMPRIMENTO=9M CARGA NOMINAL NO TOPO 200 KG INCLUSIVE ESCAVACAO EXCLUSIVE TRANSPORTE - FORNECIMENTO E COLOCAÇÃO</v>
          </cell>
          <cell r="C10182" t="str">
            <v>UN</v>
          </cell>
          <cell r="D10182">
            <v>809.71</v>
          </cell>
        </row>
        <row r="10183">
          <cell r="A10183" t="str">
            <v>73783/015</v>
          </cell>
          <cell r="B10183" t="str">
            <v>POSTE CONCRETO SEÇÃO CIRCULAR COMPRIMENTO=9M CARGA NOMINAL NO TOPO 300 KG INCLUSIVE ESCAVACAO EXCLUSIVE TRANSPORTE - FORNECIMENTO E COLOCAÇÃO</v>
          </cell>
          <cell r="C10183" t="str">
            <v>UN</v>
          </cell>
          <cell r="D10183">
            <v>871.08</v>
          </cell>
        </row>
        <row r="10184">
          <cell r="A10184" t="str">
            <v>73783/016</v>
          </cell>
          <cell r="B10184" t="str">
            <v>POSTE CONCRETO SEÇÃO CIRCULAR COMPRIMENTO=9M CARGA NOMINAL NO TOPO 400 KG INCLUSIVE ESCAVACAO EXCLUSIVE TRANSPORTE - FORNECIMENTO E COLOCAÇÃO</v>
          </cell>
          <cell r="C10184" t="str">
            <v>UN</v>
          </cell>
          <cell r="D10184">
            <v>1038.5899999999999</v>
          </cell>
        </row>
        <row r="10185">
          <cell r="A10185" t="str">
            <v>73783/017</v>
          </cell>
          <cell r="B10185" t="str">
            <v>POSTE CONCRETO SEÇÃO CIRCULAR COMPRIMENTO=10M CARGA NOMINAL NO TOPO 60 0KG INCLUSIVE ESCAVACAO EXCLUSIVE TRANSPORTE - FORNECIMENTO E COLOCAÇÃ O</v>
          </cell>
          <cell r="C10185" t="str">
            <v>UN</v>
          </cell>
          <cell r="D10185">
            <v>1376</v>
          </cell>
        </row>
        <row r="10186">
          <cell r="A10186" t="str">
            <v>73787/001</v>
          </cell>
          <cell r="B10186" t="str">
            <v>ALAMBRADO EM TUBOS DE ACO GALVANIZADO, COM COSTURA, DIN 2440, DIAMETRO 2", ALTURA 3M, FIXADOS A CADA 2M EM BLOCOS DE CONCRETO, COM TELA DE A RAME GALVANIZADO REVESTIDO COM PVC, FIO 12 BWG E MALHA 7,5X7,5CM</v>
          </cell>
          <cell r="C10186" t="str">
            <v>M2</v>
          </cell>
          <cell r="D10186">
            <v>171.75</v>
          </cell>
        </row>
        <row r="10187">
          <cell r="A10187" t="str">
            <v>73788/002</v>
          </cell>
          <cell r="B10187" t="str">
            <v>GRADE EM MADEIRA PARA PROTECAO DE MUDAS DE ARVORES</v>
          </cell>
          <cell r="C10187" t="str">
            <v>UN</v>
          </cell>
          <cell r="D10187">
            <v>88.72</v>
          </cell>
        </row>
        <row r="10188">
          <cell r="A10188" t="str">
            <v>73790/002</v>
          </cell>
          <cell r="B10188" t="str">
            <v>REASSENTAMENTO DE PARALELEPIPEDO SOBRE COLCHAO DE PO DE PEDRA ESPESSUR A 10CM, REJUNTADO COM BETUME E PEDRISCO, CONSIDERANDO APROVEITAMENTO D O PARALELEPIPEDO</v>
          </cell>
          <cell r="C10188" t="str">
            <v>M2</v>
          </cell>
          <cell r="D10188">
            <v>41.72</v>
          </cell>
        </row>
        <row r="10189">
          <cell r="A10189" t="str">
            <v>73790/004</v>
          </cell>
          <cell r="B10189" t="str">
            <v>REASSENTAMENTO DE PARALELEPIPEDO SOBRE COLCHAO DE PO DE PEDRA ESPESSUR A 10CM, REJUNTADO COM ARGAMASSA TRACO 1:3 (CIMENTO E AREIA), CONSIDERA NDO APROVEITAMENTO DO PARALELEPIPEDO</v>
          </cell>
          <cell r="C10189" t="str">
            <v>M2</v>
          </cell>
          <cell r="D10189">
            <v>36.130000000000003</v>
          </cell>
        </row>
        <row r="10190">
          <cell r="A10190" t="str">
            <v>73792/001</v>
          </cell>
          <cell r="B10190" t="str">
            <v>FORRO EM PLACAS PRE-MOLDADAS DE GESSO LISO, BISOTADO, 60X60CM COM ESPE SSURA CENTRAL 1,2CM E NAS BORDAS 3,0CM, INCLUSO FIXACAO COM ARAME E ES TRUTURA DE MADEIRA</v>
          </cell>
          <cell r="C10190" t="str">
            <v>M2</v>
          </cell>
          <cell r="D10190">
            <v>63.59</v>
          </cell>
        </row>
        <row r="10191">
          <cell r="A10191" t="str">
            <v>73794/001</v>
          </cell>
          <cell r="B10191" t="str">
            <v>PINTURA COM TINTA PROTETORA ACABAMENTO GRAFITE ESMALTE SOBRE SUPERFICI E METALICA, 2 DEMAOS</v>
          </cell>
          <cell r="C10191" t="str">
            <v>M2</v>
          </cell>
          <cell r="D10191">
            <v>28.45</v>
          </cell>
        </row>
        <row r="10192">
          <cell r="A10192" t="str">
            <v>73795/001</v>
          </cell>
          <cell r="B10192" t="str">
            <v>VÁLVULA DE RETENÇÃO VERTICAL Ø 20MM (3/4") - FORNECIMENTO E INSTALAÇÃO</v>
          </cell>
          <cell r="C10192" t="str">
            <v>UN</v>
          </cell>
          <cell r="D10192">
            <v>54.65</v>
          </cell>
        </row>
        <row r="10193">
          <cell r="A10193" t="str">
            <v>73795/002</v>
          </cell>
          <cell r="B10193" t="str">
            <v>VÁLVULA DE RETENÇÃO VERTICAL Ø 25MM (1") - FORNECIMENTO E INSTALAÇÃO</v>
          </cell>
          <cell r="C10193" t="str">
            <v>UN</v>
          </cell>
          <cell r="D10193">
            <v>58.01</v>
          </cell>
        </row>
        <row r="10194">
          <cell r="A10194" t="str">
            <v>73795/003</v>
          </cell>
          <cell r="B10194" t="str">
            <v>VÁLVULA DE RETENÇÃO VERTICAL Ø 32MM (1.1/4") - FORNECIMENTO E INSTALAÇ ÃO</v>
          </cell>
          <cell r="C10194" t="str">
            <v>UN</v>
          </cell>
          <cell r="D10194">
            <v>77.61</v>
          </cell>
        </row>
        <row r="10195">
          <cell r="A10195" t="str">
            <v>73795/004</v>
          </cell>
          <cell r="B10195" t="str">
            <v>VÁLVULA DE RETENÇÃO VERTICAL Ø 40MM (1.1/2") - FORNECIMENTO E INSTALAÇ ÃO</v>
          </cell>
          <cell r="C10195" t="str">
            <v>UN</v>
          </cell>
          <cell r="D10195">
            <v>89.76</v>
          </cell>
        </row>
        <row r="10196">
          <cell r="A10196" t="str">
            <v>73795/005</v>
          </cell>
          <cell r="B10196" t="str">
            <v>VÁLVULA DE RETENÇÃO VERTICAL Ø 50MM (2") - FORNECIMENTO E INSTALAÇÃO</v>
          </cell>
          <cell r="C10196" t="str">
            <v>UN</v>
          </cell>
          <cell r="D10196">
            <v>120.64</v>
          </cell>
        </row>
        <row r="10197">
          <cell r="A10197" t="str">
            <v>73795/006</v>
          </cell>
          <cell r="B10197" t="str">
            <v>VÁLVULA DE RETENÇÃO VERTICAL Ø 80MM (3") - FORNECIMENTO E INSTALAÇÃO</v>
          </cell>
          <cell r="C10197" t="str">
            <v>UN</v>
          </cell>
          <cell r="D10197">
            <v>240.65</v>
          </cell>
        </row>
        <row r="10198">
          <cell r="A10198" t="str">
            <v>73795/007</v>
          </cell>
          <cell r="B10198" t="str">
            <v>VÁLVULA DE RETENÇÃO VERTICAL Ø 100MM (4") - FORNECIMENTO E INSTALAÇÃO</v>
          </cell>
          <cell r="C10198" t="str">
            <v>UN</v>
          </cell>
          <cell r="D10198">
            <v>405</v>
          </cell>
        </row>
        <row r="10199">
          <cell r="A10199" t="str">
            <v>73795/008</v>
          </cell>
          <cell r="B10199" t="str">
            <v>VÁLVULA DE RETENÇÃO HORIZONTAL Ø 20MM (3/4") - FORNECIMENTO E INSTALAÇ ÃO</v>
          </cell>
          <cell r="C10199" t="str">
            <v>UN</v>
          </cell>
          <cell r="D10199">
            <v>74.61</v>
          </cell>
        </row>
        <row r="10200">
          <cell r="A10200" t="str">
            <v>73795/009</v>
          </cell>
          <cell r="B10200" t="str">
            <v>VALVULA DE RETENCAO HORIZONTAL Ø 25MM (1) - FORNECIMENTO E INSTALACAO</v>
          </cell>
          <cell r="C10200" t="str">
            <v>UN</v>
          </cell>
          <cell r="D10200">
            <v>94.74</v>
          </cell>
        </row>
        <row r="10201">
          <cell r="A10201" t="str">
            <v>73795/010</v>
          </cell>
          <cell r="B10201" t="str">
            <v>VÁLVULA DE RETENÇÃO HORIZONTAL Ø 32MM (1.1/4") - FORNECIMENTO E INSTAL AÇÃO</v>
          </cell>
          <cell r="C10201" t="str">
            <v>UN</v>
          </cell>
          <cell r="D10201">
            <v>132.31</v>
          </cell>
        </row>
        <row r="10202">
          <cell r="A10202" t="str">
            <v>73795/011</v>
          </cell>
          <cell r="B10202" t="str">
            <v>VÁLVULA DE RETENÇÃO HORIZONTAL Ø 40MM (1.1/2") - FORNECIMENTO E INSTAL AÇÃO</v>
          </cell>
          <cell r="C10202" t="str">
            <v>UN</v>
          </cell>
          <cell r="D10202">
            <v>148.87</v>
          </cell>
        </row>
        <row r="10203">
          <cell r="A10203" t="str">
            <v>73795/012</v>
          </cell>
          <cell r="B10203" t="str">
            <v>VÁLVULA DE RETENÇÃO HORIZONTAL Ø 50MM (2") - FORNECIMENTO E INSTALAÇÃO</v>
          </cell>
          <cell r="C10203" t="str">
            <v>UN</v>
          </cell>
          <cell r="D10203">
            <v>199.68</v>
          </cell>
        </row>
        <row r="10204">
          <cell r="A10204" t="str">
            <v>73795/013</v>
          </cell>
          <cell r="B10204" t="str">
            <v>VÁLVULA DE RETENÇÃO HORIZONTAL Ø 65MM (2.1/2") - FORNECIMENTO E INSTAL AÇÃO</v>
          </cell>
          <cell r="C10204" t="str">
            <v>UN</v>
          </cell>
          <cell r="D10204">
            <v>286.27</v>
          </cell>
        </row>
        <row r="10205">
          <cell r="A10205" t="str">
            <v>73795/014</v>
          </cell>
          <cell r="B10205" t="str">
            <v>VÁLVULA DE RETENÇÃO HORIZONTAL Ø 80MM (3") - FORNECIMENTO E INSTALAÇÃO</v>
          </cell>
          <cell r="C10205" t="str">
            <v>UN</v>
          </cell>
          <cell r="D10205">
            <v>375.89</v>
          </cell>
        </row>
        <row r="10206">
          <cell r="A10206" t="str">
            <v>73795/015</v>
          </cell>
          <cell r="B10206" t="str">
            <v>VÁLVULA DE RETENÇÃO HORIZONTAL Ø 100MM (4") - FORNECIMENTO E INSTALAÇÃ O</v>
          </cell>
          <cell r="C10206" t="str">
            <v>UN</v>
          </cell>
          <cell r="D10206">
            <v>575.15</v>
          </cell>
        </row>
        <row r="10207">
          <cell r="A10207" t="str">
            <v>73796/001</v>
          </cell>
          <cell r="B10207" t="str">
            <v>VÁLVULA DE PÉ COM CRIVO Ø 20MM (3/4") - FORNECIMENTO E INSTALAÇÃO</v>
          </cell>
          <cell r="C10207" t="str">
            <v>UN</v>
          </cell>
          <cell r="D10207">
            <v>53.79</v>
          </cell>
        </row>
        <row r="10208">
          <cell r="A10208" t="str">
            <v>73796/002</v>
          </cell>
          <cell r="B10208" t="str">
            <v>VÁLVULA DE PÉ COM CRIVO Ø 25MM (1") - FORNECIMENTO E INSTALAÇÃO</v>
          </cell>
          <cell r="C10208" t="str">
            <v>UN</v>
          </cell>
          <cell r="D10208">
            <v>57.54</v>
          </cell>
        </row>
        <row r="10209">
          <cell r="A10209" t="str">
            <v>73796/003</v>
          </cell>
          <cell r="B10209" t="str">
            <v>VÁLVULA DE PÉ COM CRIVO Ø 40MM (1.1/2") - FORNECIMENTO E INSTALAÇÃO</v>
          </cell>
          <cell r="C10209" t="str">
            <v>UN</v>
          </cell>
          <cell r="D10209">
            <v>87.61</v>
          </cell>
        </row>
        <row r="10210">
          <cell r="A10210" t="str">
            <v>73796/004</v>
          </cell>
          <cell r="B10210" t="str">
            <v>VÁLVULA DE PÉ COM CRIVO Ø 50MM (2") - FORNECIMENTO E INSTALAÇÃO</v>
          </cell>
          <cell r="C10210" t="str">
            <v>UN</v>
          </cell>
          <cell r="D10210">
            <v>121.27</v>
          </cell>
        </row>
        <row r="10211">
          <cell r="A10211" t="str">
            <v>73796/005</v>
          </cell>
          <cell r="B10211" t="str">
            <v>VÁLVULA DE PÉ COM CRIVO Ø 65MM (2.1/2") - FORNECIMENTO E INSTALAÇÃO</v>
          </cell>
          <cell r="C10211" t="str">
            <v>UN</v>
          </cell>
          <cell r="D10211">
            <v>209.38</v>
          </cell>
        </row>
        <row r="10212">
          <cell r="A10212" t="str">
            <v>73796/006</v>
          </cell>
          <cell r="B10212" t="str">
            <v>VÁLVULA DE PÉ COM CRIVO Ø 80MM (3") - FORNECIMENTO E INSTALAÇÃO</v>
          </cell>
          <cell r="C10212" t="str">
            <v>UN</v>
          </cell>
          <cell r="D10212">
            <v>267.86</v>
          </cell>
        </row>
        <row r="10213">
          <cell r="A10213" t="str">
            <v>73796/007</v>
          </cell>
          <cell r="B10213" t="str">
            <v>VÁLVULA DE PÉ COM CRIVO Ø 100MM (4") - FORNECIMENTO E INSTALAÇÃO</v>
          </cell>
          <cell r="C10213" t="str">
            <v>UN</v>
          </cell>
          <cell r="D10213">
            <v>458.1</v>
          </cell>
        </row>
        <row r="10214">
          <cell r="A10214" t="str">
            <v>73798/001</v>
          </cell>
          <cell r="B10214" t="str">
            <v>DUTO ESPIRAL FLEXIVEL SINGELO PEAD D=50MM(2") REVESTIDO COM PVC COM FI O GUIA DE ACO GALVANIZADO, LANCADO DIRETO NO SOLO, INCL CONEXOES</v>
          </cell>
          <cell r="C10214" t="str">
            <v>M</v>
          </cell>
          <cell r="D10214">
            <v>24.15</v>
          </cell>
        </row>
        <row r="10215">
          <cell r="A10215" t="str">
            <v>73798/003</v>
          </cell>
          <cell r="B10215" t="str">
            <v>DUTO ESPIRAL FLEXIVEL SINGELO PEAD D=75MM(3") REVESTIDO COM PVC COM FI O GUIA DE ACO GALVANIZADO, LANCADO DIRETO NO SOLO, INCL CONEXOES</v>
          </cell>
          <cell r="C10215" t="str">
            <v>M</v>
          </cell>
          <cell r="D10215">
            <v>38.78</v>
          </cell>
        </row>
        <row r="10216">
          <cell r="A10216" t="str">
            <v>73799/001</v>
          </cell>
          <cell r="B10216" t="str">
            <v>GRELHA EM FERRO FUNDIDO SIMPLES COM REQUADRO, CARGA MÁXIMA 12,5 T,  30 0 X 1000 MM, E = 15 MM, FORNECIDA E ASSENTADA COM ARGAMASSA 1:4 CIMENT O:AREIA.</v>
          </cell>
          <cell r="C10216" t="str">
            <v>UN</v>
          </cell>
          <cell r="D10216">
            <v>289.16000000000003</v>
          </cell>
        </row>
        <row r="10217">
          <cell r="A10217" t="str">
            <v>73801/001</v>
          </cell>
          <cell r="B10217" t="str">
            <v>DEMOLICAO DE PISO DE ALTA RESISTENCIA</v>
          </cell>
          <cell r="C10217" t="str">
            <v>M2</v>
          </cell>
          <cell r="D10217">
            <v>20.84</v>
          </cell>
        </row>
        <row r="10218">
          <cell r="A10218" t="str">
            <v>73802/001</v>
          </cell>
          <cell r="B10218" t="str">
            <v>DEMOLICAO DE REVESTIMENTO DE ARGAMASSA DE CAL E AREIA</v>
          </cell>
          <cell r="C10218" t="str">
            <v>M2</v>
          </cell>
          <cell r="D10218">
            <v>6.94</v>
          </cell>
        </row>
        <row r="10219">
          <cell r="A10219" t="str">
            <v>73804/001</v>
          </cell>
          <cell r="B10219" t="str">
            <v>PROTECAO DE FACHADA COM TELA DE POLIPROPILENO FIXADA EM ESTRUTURA DE M ADEIRA COM ARAME GALVANIZADO</v>
          </cell>
          <cell r="C10219" t="str">
            <v>M2</v>
          </cell>
          <cell r="D10219">
            <v>17.66</v>
          </cell>
        </row>
        <row r="10220">
          <cell r="A10220" t="str">
            <v>73806/001</v>
          </cell>
          <cell r="B10220" t="str">
            <v>LIMPEZA DE SUPERFICIES COM JATO DE ALTA PRESSAO DE AR E AGUA</v>
          </cell>
          <cell r="C10220" t="str">
            <v>M2</v>
          </cell>
          <cell r="D10220">
            <v>1.47</v>
          </cell>
        </row>
        <row r="10221">
          <cell r="A10221" t="str">
            <v>73807/001</v>
          </cell>
          <cell r="B10221" t="str">
            <v>CORRIMAO EM MARMORITE, LARGURA 15CM</v>
          </cell>
          <cell r="C10221" t="str">
            <v>M</v>
          </cell>
          <cell r="D10221">
            <v>78.08</v>
          </cell>
        </row>
        <row r="10222">
          <cell r="A10222" t="str">
            <v>73813/001</v>
          </cell>
          <cell r="B10222" t="str">
            <v>JANELA DE MADEIRA ALMOFADADA 1A, 1,5X1,5M, DE ABRIR, INCLUSO GUARNICOE S E DOBRADICAS</v>
          </cell>
          <cell r="C10222" t="str">
            <v>UN</v>
          </cell>
          <cell r="D10222">
            <v>1181.18</v>
          </cell>
        </row>
        <row r="10223">
          <cell r="A10223" t="str">
            <v>73816/001</v>
          </cell>
          <cell r="B10223" t="str">
            <v>EXECUCAO DE DRENO COM TUBOS DE PVC CORRUGADO FLEXIVEL PERFURADO - DN 1 00</v>
          </cell>
          <cell r="C10223" t="str">
            <v>M</v>
          </cell>
          <cell r="D10223">
            <v>25.47</v>
          </cell>
        </row>
        <row r="10224">
          <cell r="A10224" t="str">
            <v>73816/002</v>
          </cell>
          <cell r="B10224" t="str">
            <v>EXECUCAO DE DRENO VERTICAL COM PEDRISCO, DIAMETRO 200MM</v>
          </cell>
          <cell r="C10224" t="str">
            <v>M</v>
          </cell>
          <cell r="D10224">
            <v>21.72</v>
          </cell>
        </row>
        <row r="10225">
          <cell r="A10225" t="str">
            <v>73817/001</v>
          </cell>
          <cell r="B10225" t="str">
            <v>EMBASAMENTO DE MATERIAL GRANULAR - PO DE PEDRA</v>
          </cell>
          <cell r="C10225" t="str">
            <v>M3</v>
          </cell>
          <cell r="D10225">
            <v>72.62</v>
          </cell>
        </row>
        <row r="10226">
          <cell r="A10226" t="str">
            <v>73817/002</v>
          </cell>
          <cell r="B10226" t="str">
            <v>EMBASAMENTO DE MATERIAL GRANULAR - RACHAO</v>
          </cell>
          <cell r="C10226" t="str">
            <v>M3</v>
          </cell>
          <cell r="D10226">
            <v>97.09</v>
          </cell>
        </row>
        <row r="10227">
          <cell r="A10227" t="str">
            <v>73822/002</v>
          </cell>
          <cell r="B10227" t="str">
            <v>LIMPEZA MECANIZADA DE TERRENO COM REMOCAO DE CAMADA VEGETAL, UTILIZAND O MOTONIVELADORA</v>
          </cell>
          <cell r="C10227" t="str">
            <v>M2</v>
          </cell>
          <cell r="D10227">
            <v>0.54</v>
          </cell>
        </row>
        <row r="10228">
          <cell r="A10228" t="str">
            <v>73824/001</v>
          </cell>
          <cell r="B10228" t="str">
            <v>INSTALACAO DE MISTURADOR VERTICAL</v>
          </cell>
          <cell r="C10228" t="str">
            <v>UN</v>
          </cell>
          <cell r="D10228">
            <v>346.28</v>
          </cell>
        </row>
        <row r="10229">
          <cell r="A10229" t="str">
            <v>73825/002</v>
          </cell>
          <cell r="B10229" t="str">
            <v>VERTEDOR TRIANGULAR DE ALUMINIO</v>
          </cell>
          <cell r="C10229" t="str">
            <v>M2</v>
          </cell>
          <cell r="D10229">
            <v>797.82</v>
          </cell>
        </row>
        <row r="10230">
          <cell r="A10230" t="str">
            <v>73826/001</v>
          </cell>
          <cell r="B10230" t="str">
            <v>INSTALACAO DE COMPRESSOR DE AR, POTENCIA &lt;= 5 CV</v>
          </cell>
          <cell r="C10230" t="str">
            <v>UN</v>
          </cell>
          <cell r="D10230">
            <v>351.35</v>
          </cell>
        </row>
        <row r="10231">
          <cell r="A10231" t="str">
            <v>73826/002</v>
          </cell>
          <cell r="B10231" t="str">
            <v>INSTALACAO DE COMPRESSOR DE AR, POTENCIA &gt; 5 E &lt;= 10 CV</v>
          </cell>
          <cell r="C10231" t="str">
            <v>UN</v>
          </cell>
          <cell r="D10231">
            <v>456.76</v>
          </cell>
        </row>
        <row r="10232">
          <cell r="A10232" t="str">
            <v>73827/001</v>
          </cell>
          <cell r="B10232" t="str">
            <v>KIT CAVALETE PVC COM REGISTRO 1/2" - FORNECIMENTO E INSTALAÇÃO</v>
          </cell>
          <cell r="C10232" t="str">
            <v>UN</v>
          </cell>
          <cell r="D10232">
            <v>54.94</v>
          </cell>
        </row>
        <row r="10233">
          <cell r="A10233" t="str">
            <v>73831/001</v>
          </cell>
          <cell r="B10233" t="str">
            <v>LAMPADA DE VAPOR DE MERCURIO DE 125W - FORNECIMENTO E INSTALACAO</v>
          </cell>
          <cell r="C10233" t="str">
            <v>UN</v>
          </cell>
          <cell r="D10233">
            <v>15.24</v>
          </cell>
        </row>
        <row r="10234">
          <cell r="A10234" t="str">
            <v>73831/002</v>
          </cell>
          <cell r="B10234" t="str">
            <v>LAMPADA DE VAPOR DE MERCURIO DE 250W - FORNECIMENTO E INSTALACAO</v>
          </cell>
          <cell r="C10234" t="str">
            <v>UN</v>
          </cell>
          <cell r="D10234">
            <v>25.96</v>
          </cell>
        </row>
        <row r="10235">
          <cell r="A10235" t="str">
            <v>73831/003</v>
          </cell>
          <cell r="B10235" t="str">
            <v>LAMPADA DE VAPOR DE MERCURIO DE 400W/250V - FORNECIMENTO E INSTALACAO</v>
          </cell>
          <cell r="C10235" t="str">
            <v>UN</v>
          </cell>
          <cell r="D10235">
            <v>34.15</v>
          </cell>
        </row>
        <row r="10236">
          <cell r="A10236" t="str">
            <v>73831/004</v>
          </cell>
          <cell r="B10236" t="str">
            <v>LAMPADA MISTA DE 160W - FORNECIMENTO E INSTALACAO</v>
          </cell>
          <cell r="C10236" t="str">
            <v>UN</v>
          </cell>
          <cell r="D10236">
            <v>16.760000000000002</v>
          </cell>
        </row>
        <row r="10237">
          <cell r="A10237" t="str">
            <v>73831/005</v>
          </cell>
          <cell r="B10237" t="str">
            <v>LAMPADA MISTA DE 250W - FORNECIMENTO E INSTALACAO</v>
          </cell>
          <cell r="C10237" t="str">
            <v>UN</v>
          </cell>
          <cell r="D10237">
            <v>21.62</v>
          </cell>
        </row>
        <row r="10238">
          <cell r="A10238" t="str">
            <v>73831/006</v>
          </cell>
          <cell r="B10238" t="str">
            <v>LAMPADA MISTA DE 500W - FORNECIMENTO E INSTALACAO</v>
          </cell>
          <cell r="C10238" t="str">
            <v>UN</v>
          </cell>
          <cell r="D10238">
            <v>38.11</v>
          </cell>
        </row>
        <row r="10239">
          <cell r="A10239" t="str">
            <v>73831/007</v>
          </cell>
          <cell r="B10239" t="str">
            <v>LAMPADA DE VAPOR DE SODIO DE 150WX220V - FORNECIMENTO E INSTALACAO</v>
          </cell>
          <cell r="C10239" t="str">
            <v>UN</v>
          </cell>
          <cell r="D10239">
            <v>30.8</v>
          </cell>
        </row>
        <row r="10240">
          <cell r="A10240" t="str">
            <v>73831/008</v>
          </cell>
          <cell r="B10240" t="str">
            <v>LAMPADA DE VAPOR DE SODIO DE 250WX220V - FORNECIMENTO E INSTALACAO</v>
          </cell>
          <cell r="C10240" t="str">
            <v>UN</v>
          </cell>
          <cell r="D10240">
            <v>35.06</v>
          </cell>
        </row>
        <row r="10241">
          <cell r="A10241" t="str">
            <v>73831/009</v>
          </cell>
          <cell r="B10241" t="str">
            <v>LAMPADA DE VAPOR DE SODIO DE 400WX220V - FORNECIMENTO E INSTALACAO</v>
          </cell>
          <cell r="C10241" t="str">
            <v>UN</v>
          </cell>
          <cell r="D10241">
            <v>40.29</v>
          </cell>
        </row>
        <row r="10242">
          <cell r="A10242" t="str">
            <v>73833/001</v>
          </cell>
          <cell r="B10242" t="str">
            <v>ISOLAMENTO TERMICO COM MANTA DE LA DE VIDRO, ESPESSURA 2,5CM</v>
          </cell>
          <cell r="C10242" t="str">
            <v>M2</v>
          </cell>
          <cell r="D10242">
            <v>52.58</v>
          </cell>
        </row>
        <row r="10243">
          <cell r="A10243" t="str">
            <v>73834/001</v>
          </cell>
          <cell r="B10243" t="str">
            <v>INSTALACAO DE CONJ.MOTO BOMBA SUBMERSIVEL ATE 10 CV</v>
          </cell>
          <cell r="C10243" t="str">
            <v>UN</v>
          </cell>
          <cell r="D10243">
            <v>165.31</v>
          </cell>
        </row>
        <row r="10244">
          <cell r="A10244" t="str">
            <v>73834/002</v>
          </cell>
          <cell r="B10244" t="str">
            <v>INSTALACAO DE CONJ.MOTO BOMBA SUBMERSIVEL DE 11 A 25 CV</v>
          </cell>
          <cell r="C10244" t="str">
            <v>UN</v>
          </cell>
          <cell r="D10244">
            <v>264.49</v>
          </cell>
        </row>
        <row r="10245">
          <cell r="A10245" t="str">
            <v>73834/003</v>
          </cell>
          <cell r="B10245" t="str">
            <v>INSTALACAO DE CONJ.MOTO BOMBA SUBMERSIVEL DE 26 A 50 CV</v>
          </cell>
          <cell r="C10245" t="str">
            <v>UN</v>
          </cell>
          <cell r="D10245">
            <v>528.99</v>
          </cell>
        </row>
        <row r="10246">
          <cell r="A10246" t="str">
            <v>73834/004</v>
          </cell>
          <cell r="B10246" t="str">
            <v>INSTALACAO DE CONJ.MOTO BOMBA SUBMERSIVEL DE 51 A 100 CV</v>
          </cell>
          <cell r="C10246" t="str">
            <v>UN</v>
          </cell>
          <cell r="D10246">
            <v>793.49</v>
          </cell>
        </row>
        <row r="10247">
          <cell r="A10247" t="str">
            <v>73835/001</v>
          </cell>
          <cell r="B10247" t="str">
            <v>INSTALACAO DE CONJ.MOTO BOMBA VERTICAL POT &lt;= 100 CV</v>
          </cell>
          <cell r="C10247" t="str">
            <v>UN</v>
          </cell>
          <cell r="D10247">
            <v>1085.73</v>
          </cell>
        </row>
        <row r="10248">
          <cell r="A10248" t="str">
            <v>73835/002</v>
          </cell>
          <cell r="B10248" t="str">
            <v>INSTALACAO DE CONJ.MOTO BOMBA VERTICAL 100 &lt; POT &lt;= 200 CV</v>
          </cell>
          <cell r="C10248" t="str">
            <v>UN</v>
          </cell>
          <cell r="D10248">
            <v>1476.6</v>
          </cell>
        </row>
        <row r="10249">
          <cell r="A10249" t="str">
            <v>73835/003</v>
          </cell>
          <cell r="B10249" t="str">
            <v>INSTALACAO DE CONJ.MOTO BOMBA VERTICAL 200 &lt; POT &lt;= 300 CV</v>
          </cell>
          <cell r="C10249" t="str">
            <v>UN</v>
          </cell>
          <cell r="D10249">
            <v>1650.31</v>
          </cell>
        </row>
        <row r="10250">
          <cell r="A10250" t="str">
            <v>73836/001</v>
          </cell>
          <cell r="B10250" t="str">
            <v>INSTALACAO DE CONJ.MOTO BOMBA HORIZONTAL ATE 10 CV</v>
          </cell>
          <cell r="C10250" t="str">
            <v>UN</v>
          </cell>
          <cell r="D10250">
            <v>434.29</v>
          </cell>
        </row>
        <row r="10251">
          <cell r="A10251" t="str">
            <v>73836/002</v>
          </cell>
          <cell r="B10251" t="str">
            <v>INSTALACAO DE CONJ.MOTO BOMBA HORIZONTAL DE 12,5 A 25 CV</v>
          </cell>
          <cell r="C10251" t="str">
            <v>UN</v>
          </cell>
          <cell r="D10251">
            <v>564.58000000000004</v>
          </cell>
        </row>
        <row r="10252">
          <cell r="A10252" t="str">
            <v>73836/003</v>
          </cell>
          <cell r="B10252" t="str">
            <v>INSTALACAO DE CONJ.MOTO BOMBA HORIZONTAL DE 30 A 75 CV</v>
          </cell>
          <cell r="C10252" t="str">
            <v>UN</v>
          </cell>
          <cell r="D10252">
            <v>868.58</v>
          </cell>
        </row>
        <row r="10253">
          <cell r="A10253" t="str">
            <v>73836/004</v>
          </cell>
          <cell r="B10253" t="str">
            <v>INSTALACAO DE CONJ.MOTO BOMBA HORIZONTAL DE 100 A 150 CV</v>
          </cell>
          <cell r="C10253" t="str">
            <v>UN</v>
          </cell>
          <cell r="D10253">
            <v>1389.74</v>
          </cell>
        </row>
        <row r="10254">
          <cell r="A10254" t="str">
            <v>73837/001</v>
          </cell>
          <cell r="B10254" t="str">
            <v>INSTALACAO DE CONJ.MOTO BOMBA SUBMERSO ATE 5 CV</v>
          </cell>
          <cell r="C10254" t="str">
            <v>UN</v>
          </cell>
          <cell r="D10254">
            <v>165.31</v>
          </cell>
        </row>
        <row r="10255">
          <cell r="A10255" t="str">
            <v>73837/002</v>
          </cell>
          <cell r="B10255" t="str">
            <v>INSTALACAO DE CONJ.MOTO BOMBA SUBMERSO DE 6 A 25 CV</v>
          </cell>
          <cell r="C10255" t="str">
            <v>UN</v>
          </cell>
          <cell r="D10255">
            <v>330.62</v>
          </cell>
        </row>
        <row r="10256">
          <cell r="A10256" t="str">
            <v>73837/003</v>
          </cell>
          <cell r="B10256" t="str">
            <v>INSTALACAO DE CONJ.MOTO BOMBA SUBMERSO DE 26 A 50 CV</v>
          </cell>
          <cell r="C10256" t="str">
            <v>UN</v>
          </cell>
          <cell r="D10256">
            <v>661.24</v>
          </cell>
        </row>
        <row r="10257">
          <cell r="A10257" t="str">
            <v>73838/001</v>
          </cell>
          <cell r="B10257" t="str">
            <v>PORTA DE VIDRO TEMPERADO, 0,9X2,10M, ESPESSURA 10MM, INCLUSIVE ACESSOR IOS</v>
          </cell>
          <cell r="C10257" t="str">
            <v>UN</v>
          </cell>
          <cell r="D10257">
            <v>1749</v>
          </cell>
        </row>
        <row r="10258">
          <cell r="A10258" t="str">
            <v>73839/001</v>
          </cell>
          <cell r="B10258" t="str">
            <v>ASSENTAMENTO DE TUBOS DE AÇO, COM JUNTA ELÁSTICA (COMPRIMENTO DE 6,00 M) - DN 150 MM</v>
          </cell>
          <cell r="C10258" t="str">
            <v>M</v>
          </cell>
          <cell r="D10258">
            <v>6.33</v>
          </cell>
        </row>
        <row r="10259">
          <cell r="A10259" t="str">
            <v>73839/002</v>
          </cell>
          <cell r="B10259" t="str">
            <v>ASSENTAMENTO DE TUBOS DE AÇO, COM JUNTA ELÁSTICA (COMPRIMENTO DE 6,00 M) - DN 200 MM</v>
          </cell>
          <cell r="C10259" t="str">
            <v>M</v>
          </cell>
          <cell r="D10259">
            <v>8.1</v>
          </cell>
        </row>
        <row r="10260">
          <cell r="A10260" t="str">
            <v>73839/003</v>
          </cell>
          <cell r="B10260" t="str">
            <v>ASSENTAMENTO DE TUBOS DE AÇO, COM JUNTA ELÁSTICA (COMPRIMENTO DE 6,00 M) - DN 250 MM</v>
          </cell>
          <cell r="C10260" t="str">
            <v>M</v>
          </cell>
          <cell r="D10260">
            <v>9.75</v>
          </cell>
        </row>
        <row r="10261">
          <cell r="A10261" t="str">
            <v>73839/004</v>
          </cell>
          <cell r="B10261" t="str">
            <v>ASSENTAMENTO DE TUBOS DE AÇO, COM JUNTA ELÁSTICA (COMPRIMENTO DE 6,00 M) - DN 300 MM</v>
          </cell>
          <cell r="C10261" t="str">
            <v>M</v>
          </cell>
          <cell r="D10261">
            <v>10.99</v>
          </cell>
        </row>
        <row r="10262">
          <cell r="A10262" t="str">
            <v>73839/005</v>
          </cell>
          <cell r="B10262" t="str">
            <v>ASSENTAMENTO DE TUBOS DE AÇO, COM JUNTA ELÁSTICA (COMPRIMENTO DE 6,00 M) - DN 350 MM</v>
          </cell>
          <cell r="C10262" t="str">
            <v>M</v>
          </cell>
          <cell r="D10262">
            <v>12.77</v>
          </cell>
        </row>
        <row r="10263">
          <cell r="A10263" t="str">
            <v>73839/006</v>
          </cell>
          <cell r="B10263" t="str">
            <v>ASSENTAMENTO DE TUBOS DE AÇO, COM JUNTA ELÁSTICA (COMPRIMENTO DE 6,00 M) - DN 400 MM</v>
          </cell>
          <cell r="C10263" t="str">
            <v>M</v>
          </cell>
          <cell r="D10263">
            <v>14.58</v>
          </cell>
        </row>
        <row r="10264">
          <cell r="A10264" t="str">
            <v>73839/007</v>
          </cell>
          <cell r="B10264" t="str">
            <v>ASSENTAMENTO DE TUBOS DE AÇO, COM JUNTA ELÁSTICA (COMPRIMENTO DE 6,00 M) - DN 450 MM</v>
          </cell>
          <cell r="C10264" t="str">
            <v>M</v>
          </cell>
          <cell r="D10264">
            <v>16.37</v>
          </cell>
        </row>
        <row r="10265">
          <cell r="A10265" t="str">
            <v>73839/008</v>
          </cell>
          <cell r="B10265" t="str">
            <v>ASSENTAMENTO DE TUBOS DE AÇO, COM JUNTA ELÁSTICA (COMPRIMENTO DE 6,00 M) - DN 500 MM</v>
          </cell>
          <cell r="C10265" t="str">
            <v>M</v>
          </cell>
          <cell r="D10265">
            <v>18.04</v>
          </cell>
        </row>
        <row r="10266">
          <cell r="A10266" t="str">
            <v>73839/009</v>
          </cell>
          <cell r="B10266" t="str">
            <v>ASSENTAMENTO DE TUBOS DE AÇO, COM JUNTA ELÁSTICA (COMPRIMENTO DE 6,00 M) - DN 600 MM</v>
          </cell>
          <cell r="C10266" t="str">
            <v>M</v>
          </cell>
          <cell r="D10266">
            <v>21.67</v>
          </cell>
        </row>
        <row r="10267">
          <cell r="A10267" t="str">
            <v>73839/010</v>
          </cell>
          <cell r="B10267" t="str">
            <v>ASSENTAMENTO DE TUBOS DE AÇO, COM JUNTA ELÁSTICA (COMPRIMENTO DE 6,00 M) - DN 700 MM</v>
          </cell>
          <cell r="C10267" t="str">
            <v>M</v>
          </cell>
          <cell r="D10267">
            <v>27.55</v>
          </cell>
        </row>
        <row r="10268">
          <cell r="A10268" t="str">
            <v>73839/011</v>
          </cell>
          <cell r="B10268" t="str">
            <v>ASSENTAMENTO DE TUBOS DE AÇO, COM JUNTA ELÁSTICA (COMPRIMENTO DE 6,00 M) - DN 800 MM</v>
          </cell>
          <cell r="C10268" t="str">
            <v>M</v>
          </cell>
          <cell r="D10268">
            <v>31.56</v>
          </cell>
        </row>
        <row r="10269">
          <cell r="A10269" t="str">
            <v>73839/013</v>
          </cell>
          <cell r="B10269" t="str">
            <v>ASSENTAMENTO DE TUBOS DE AÇO, COM JUNTA ELÁSTICA (COMPRIMENTO DE 6,00 M) - DN 1000 MM</v>
          </cell>
          <cell r="C10269" t="str">
            <v>M</v>
          </cell>
          <cell r="D10269">
            <v>39.19</v>
          </cell>
        </row>
        <row r="10270">
          <cell r="A10270" t="str">
            <v>73839/014</v>
          </cell>
          <cell r="B10270" t="str">
            <v>ASSENTAMENTO DE TUBOS DE AÇO, COM JUNTA ELÁSTICA (COMPRIMENTO DE 6,00 M) - DN 1100 MM</v>
          </cell>
          <cell r="C10270" t="str">
            <v>M</v>
          </cell>
          <cell r="D10270">
            <v>46.56</v>
          </cell>
        </row>
        <row r="10271">
          <cell r="A10271" t="str">
            <v>73839/015</v>
          </cell>
          <cell r="B10271" t="str">
            <v>ASSENTAMENTO DE TUBOS DE AÇO, COM JUNTA ELÁSTICA (COMPRIMENTO DE 6,00 M) - DN 1200 MM</v>
          </cell>
          <cell r="C10271" t="str">
            <v>M</v>
          </cell>
          <cell r="D10271">
            <v>54.92</v>
          </cell>
        </row>
        <row r="10272">
          <cell r="A10272" t="str">
            <v>73839/016</v>
          </cell>
          <cell r="B10272" t="str">
            <v>ASSENTAMENTO DE TUBOS DE AÇO, COMJUNTA ELÁSTICA (COMPRIMENTO DE 6 M) - DN 900 MM</v>
          </cell>
          <cell r="C10272" t="str">
            <v>M</v>
          </cell>
          <cell r="D10272">
            <v>36.64</v>
          </cell>
        </row>
        <row r="10273">
          <cell r="A10273" t="str">
            <v>73843/001</v>
          </cell>
          <cell r="B10273" t="str">
            <v>MURO DE ARRIMO DE CONCRETO CICLOPICO COM 30% DE PEDRA DE MAO</v>
          </cell>
          <cell r="C10273" t="str">
            <v>M3</v>
          </cell>
          <cell r="D10273">
            <v>307.14</v>
          </cell>
        </row>
        <row r="10274">
          <cell r="A10274" t="str">
            <v>73844/001</v>
          </cell>
          <cell r="B10274" t="str">
            <v>MURO DE ARRIMO DE ALVENARIA DE PEDRA ARGAMASSADA</v>
          </cell>
          <cell r="C10274" t="str">
            <v>M3</v>
          </cell>
          <cell r="D10274">
            <v>442.12</v>
          </cell>
        </row>
        <row r="10275">
          <cell r="A10275" t="str">
            <v>73844/002</v>
          </cell>
          <cell r="B10275" t="str">
            <v>MURO DE ARRIMO DE ALVENARIA DE TIJOLOS</v>
          </cell>
          <cell r="C10275" t="str">
            <v>M3</v>
          </cell>
          <cell r="D10275">
            <v>422.05</v>
          </cell>
        </row>
        <row r="10276">
          <cell r="A10276" t="str">
            <v>73846/001</v>
          </cell>
          <cell r="B10276" t="str">
            <v>MURO DE ARRIMO CELULAR PECAS PRE-MOLDADAS CONCRETO EXCL FORMAS INCL CONFECCAO DAS PECAS MONTAGEM E COMPACTACAO DO SOLO DE ENCHIMENTO.</v>
          </cell>
          <cell r="C10276" t="str">
            <v>M3</v>
          </cell>
          <cell r="D10276">
            <v>241.46</v>
          </cell>
        </row>
        <row r="10277">
          <cell r="A10277" t="str">
            <v>73846/002</v>
          </cell>
          <cell r="B10277" t="str">
            <v>MURO DE ARRIMO CELULAR PECAS PRE-MOLDADAS CONCRETO EXCL MATERIAIS E FORMAS INCL CONFECCAO PECAS MONTAGEM E COMPACTACAO DO SOLO(ENCHIMENTO)</v>
          </cell>
          <cell r="C10277" t="str">
            <v>M3</v>
          </cell>
          <cell r="D10277">
            <v>108.56</v>
          </cell>
        </row>
        <row r="10278">
          <cell r="A10278" t="str">
            <v>73847/001</v>
          </cell>
          <cell r="B10278" t="str">
            <v>ALUGUEL CONTAINER/ESCRIT INCL INST ELET LARG=2,20 COMP=6,20M ALT=2,50M CHAPA ACO C/NERV TRAPEZ FORRO C/ISOL TERMO/ACUSTICO CHASSIS REFORC PISO COMPENS NAVAL EXC TRANSP/CARGA/DESCARGA</v>
          </cell>
          <cell r="C10278" t="str">
            <v>MES</v>
          </cell>
          <cell r="D10278">
            <v>402.34</v>
          </cell>
        </row>
        <row r="10279">
          <cell r="A10279" t="str">
            <v>73849/001</v>
          </cell>
          <cell r="B10279" t="str">
            <v>AREIA ASFALTO A QUENTE (AAUQ) COM CAP 50/70, INCLUSO USINAGEM E APLICA CAO, EXCLUSIVE TRANSPORTE</v>
          </cell>
          <cell r="C10279" t="str">
            <v>M3</v>
          </cell>
          <cell r="D10279">
            <v>600.79</v>
          </cell>
        </row>
        <row r="10280">
          <cell r="A10280" t="str">
            <v>73849/002</v>
          </cell>
          <cell r="B10280" t="str">
            <v>AREIA ASFALTO A FRIO (AAUF), COM EMULSAO RR-2C INCLUSO USINAGEM E APLI CACAO, EXCLUSIVE TRANSPORTE</v>
          </cell>
          <cell r="C10280" t="str">
            <v>M3</v>
          </cell>
          <cell r="D10280">
            <v>450.28</v>
          </cell>
        </row>
        <row r="10281">
          <cell r="A10281" t="str">
            <v>73850/001</v>
          </cell>
          <cell r="B10281" t="str">
            <v>RODAPE EM MARMORITE, ALTURA 10CM</v>
          </cell>
          <cell r="C10281" t="str">
            <v>M</v>
          </cell>
          <cell r="D10281">
            <v>20.68</v>
          </cell>
        </row>
        <row r="10282">
          <cell r="A10282" t="str">
            <v>73855/001</v>
          </cell>
          <cell r="B10282" t="str">
            <v>CHUMBADOR DE AÇO PARA FIXAÇÃO DE POSTE DE ACO RETO OU CURVO 7 A 9M COM FLANGE - FORNECIMENTO E INSTALACAO</v>
          </cell>
          <cell r="C10282" t="str">
            <v>UN</v>
          </cell>
          <cell r="D10282">
            <v>600.76</v>
          </cell>
        </row>
        <row r="10283">
          <cell r="A10283" t="str">
            <v>73856/001</v>
          </cell>
          <cell r="B10283" t="str">
            <v>BOCA P/BUEIRO SIMPLES TUBULAR D=0,40M EM CONCRETO CICLOPICO, INCLINDO FORMAS, ESCAVACAO, REATERRO E MATERIAIS, EXCLUINDO MATERIAL REATERRO J AZIDA E TRANSPORTE</v>
          </cell>
          <cell r="C10283" t="str">
            <v>UN</v>
          </cell>
          <cell r="D10283">
            <v>458.72</v>
          </cell>
        </row>
        <row r="10284">
          <cell r="A10284" t="str">
            <v>73856/002</v>
          </cell>
          <cell r="B10284" t="str">
            <v>BOCA PARA BUEIRO SIMPLES TUBULAR, DIAMETRO =0,60M, EM CONCRETO CICLOPI CO, INCLUINDO FORMAS, ESCAVACAO, REATERRO E MATERIAIS, EXCLUINDO MATER IAL REATERRO JAZIDA E TRANSPORTE.</v>
          </cell>
          <cell r="C10284" t="str">
            <v>UN</v>
          </cell>
          <cell r="D10284">
            <v>754.06</v>
          </cell>
        </row>
        <row r="10285">
          <cell r="A10285" t="str">
            <v>73856/003</v>
          </cell>
          <cell r="B10285" t="str">
            <v>BOCA PARA BUEIRO SIMPLES TUBULAR, DIAMETRO =0,80M, EM CONCRETO CICLOPI CO, INCLUINDO FORMAS, ESCAVACAO, REATERRO E MATERIAIS, EXCLUINDO MATER IAL REATERRO JAZIDA E TRANSPORTE.</v>
          </cell>
          <cell r="C10285" t="str">
            <v>UN</v>
          </cell>
          <cell r="D10285">
            <v>1132.95</v>
          </cell>
        </row>
        <row r="10286">
          <cell r="A10286" t="str">
            <v>73856/004</v>
          </cell>
          <cell r="B10286" t="str">
            <v>BOCA PARA BUEIRO SIMPLES TUBULAR, DIAMETRO =1,00M, EM CONCRETO CICLOPI CO, INCLUINDO FORMAS, ESCAVACAO, REATERRO E MATERIAIS, EXCLUINDO MATER IAL REATERRO JAZIDA E TRANSPORTE.</v>
          </cell>
          <cell r="C10286" t="str">
            <v>UN</v>
          </cell>
          <cell r="D10286">
            <v>1601.25</v>
          </cell>
        </row>
        <row r="10287">
          <cell r="A10287" t="str">
            <v>73856/005</v>
          </cell>
          <cell r="B10287" t="str">
            <v>BOCA PARA BUEIRO SIMPLES TUBULAR, DIAMETRO =1,20M, EM CONCRETO CICLOPI CO, INCLUINDO FORMAS, ESCAVACAO, REATERRO E MATERIAIS, EXCLUINDO MATER IAL REATERRO JAZIDA E TRANSPORTE.</v>
          </cell>
          <cell r="C10287" t="str">
            <v>UN</v>
          </cell>
          <cell r="D10287">
            <v>2163.59</v>
          </cell>
        </row>
        <row r="10288">
          <cell r="A10288" t="str">
            <v>73856/006</v>
          </cell>
          <cell r="B10288" t="str">
            <v>BOCA PARA BUEIRO DUPLO TUBULAR, DIAMETRO =0,40M, EM CONCRETO CICLOPICO , INCLUINDO FORMAS, ESCAVACAO, REATERRO E MATERIAIS, EXCLUINDO MATERIA L REATERRO JAZIDA E TRANSPORTE.</v>
          </cell>
          <cell r="C10288" t="str">
            <v>UN</v>
          </cell>
          <cell r="D10288">
            <v>649.47</v>
          </cell>
        </row>
        <row r="10289">
          <cell r="A10289" t="str">
            <v>73856/007</v>
          </cell>
          <cell r="B10289" t="str">
            <v>BOCA PARA BUEIRO DUPLO TUBULAR, DIAMETRO =0,60M, EM CONCRETO CICLOPICO , INCLUINDO FORMAS, ESCAVACAO, REATERRO E MATERIAIS, EXCLUINDO MATERIA L REATERRO JAZIDA E TRANSPORTE.</v>
          </cell>
          <cell r="C10289" t="str">
            <v>UN</v>
          </cell>
          <cell r="D10289">
            <v>1073.67</v>
          </cell>
        </row>
        <row r="10290">
          <cell r="A10290" t="str">
            <v>73856/008</v>
          </cell>
          <cell r="B10290" t="str">
            <v>BOCA PARA BUEIRO DUPLO TUBULAR, DIAMETRO =0,80M, EM CONCRETO CICLOPICO , INCLUINDO FORMAS, ESCAVACAO, REATERRO E MATERIAIS, EXCLUINDO MATERIA L REATERRO JAZIDA E TRANSPORTE.</v>
          </cell>
          <cell r="C10290" t="str">
            <v>UN</v>
          </cell>
          <cell r="D10290">
            <v>1615.58</v>
          </cell>
        </row>
        <row r="10291">
          <cell r="A10291" t="str">
            <v>73856/009</v>
          </cell>
          <cell r="B10291" t="str">
            <v>BOCA PARA BUEIRO DUPLO TUBULAR, DIAMETRO =1,00M, EM CONCRETO CICLOPICO , INCLUINDO FORMAS, ESCAVACAO, REATERRO E MATERIAIS, EXCLUINDO MATERIA L REATERRO JAZIDA E TRANSPORTE.</v>
          </cell>
          <cell r="C10291" t="str">
            <v>UN</v>
          </cell>
          <cell r="D10291">
            <v>2022.95</v>
          </cell>
        </row>
        <row r="10292">
          <cell r="A10292" t="str">
            <v>73856/010</v>
          </cell>
          <cell r="B10292" t="str">
            <v>BOCA PARA BUEIRO DUPLOTUBULAR, DIAMETRO =1,20M, EM CONCRETO CICLOPICO, INCLUINDO FORMAS, ESCAVACAO, REATERRO E MATERIAIS, EXCLUINDO MATERIAL REATERRO JAZIDA E TRANSPORTE.</v>
          </cell>
          <cell r="C10292" t="str">
            <v>UN</v>
          </cell>
          <cell r="D10292">
            <v>3078.16</v>
          </cell>
        </row>
        <row r="10293">
          <cell r="A10293" t="str">
            <v>73856/011</v>
          </cell>
          <cell r="B10293" t="str">
            <v>BOCA PARA BUEIRO TRIPLO TUBULAR, DIAMETRO =0,40M, EM CONCRETO CICLOPIC O, INCLUINDO FORMAS, ESCAVACAO, REATERRO E MATERIAIS, EXCLUINDO MATERI AL REATERRO JAZIDA E TRANSPORTE.</v>
          </cell>
          <cell r="C10293" t="str">
            <v>UN</v>
          </cell>
          <cell r="D10293">
            <v>839.83</v>
          </cell>
        </row>
        <row r="10294">
          <cell r="A10294" t="str">
            <v>73856/012</v>
          </cell>
          <cell r="B10294" t="str">
            <v>BOCA PARA BUEIRO TRIPLO TUBULAR, DIAMETRO =0,60M, EM CONCRETO CICLOPIC O, INCLUINDO FORMAS, ESCAVACAO, REATERRO E MATERIAIS, EXCLUINDO MATERI AL REATERRO JAZIDA E TRANSPORTE.</v>
          </cell>
          <cell r="C10294" t="str">
            <v>UN</v>
          </cell>
          <cell r="D10294">
            <v>1392.86</v>
          </cell>
        </row>
        <row r="10295">
          <cell r="A10295" t="str">
            <v>73856/013</v>
          </cell>
          <cell r="B10295" t="str">
            <v>BOCA PARA BUEIRO TRIPLO TUBULAR, DIAMETRO =0,80M, EM CONCRETO CICLOPIC O, INCLUINDO FORMAS, ESCAVACAO, REATERRO E MATERIAIS, EXCLUINDO MATERI AL REATERRO JAZIDA E TRANSPORTE.</v>
          </cell>
          <cell r="C10295" t="str">
            <v>UN</v>
          </cell>
          <cell r="D10295">
            <v>2097.88</v>
          </cell>
        </row>
        <row r="10296">
          <cell r="A10296" t="str">
            <v>73856/014</v>
          </cell>
          <cell r="B10296" t="str">
            <v>BOCA PARA BUEIRO TRIPLO TUBULAR, DIAMETRO =1,00M, EM CONCRETO CICLOPIC O, INCLUINDO FORMAS, ESCAVACAO, REATERRO E MATERIAIS, EXCLUINDO MATERI AL REATERRO JAZIDA E TRANSPORTE.</v>
          </cell>
          <cell r="C10296" t="str">
            <v>UN</v>
          </cell>
          <cell r="D10296">
            <v>2962.18</v>
          </cell>
        </row>
        <row r="10297">
          <cell r="A10297" t="str">
            <v>73856/015</v>
          </cell>
          <cell r="B10297" t="str">
            <v>BOCA PARA BUEIRO TRIPLO TUBULAR, DIAMETRO =1,20M, EM CONCRETO CICLOPIC O, INCLUINDO FORMAS, ESCAVACAO, REATERRO E MATERIAIS, EXCLUINDO MATERI AL REATERRO JAZIDA E TRANSPORTE.</v>
          </cell>
          <cell r="C10297" t="str">
            <v>UN</v>
          </cell>
          <cell r="D10297">
            <v>3992.8</v>
          </cell>
        </row>
        <row r="10298">
          <cell r="A10298" t="str">
            <v>73857/001</v>
          </cell>
          <cell r="B10298" t="str">
            <v>TRANSFORMADOR DISTRIBUICAO  75KVA TRIFASICO 60HZ CLASSE 15KV IMERSO EM ÓLEO MINERAL FORNECIMENTO E INSTALACAO</v>
          </cell>
          <cell r="C10298" t="str">
            <v>UN</v>
          </cell>
          <cell r="D10298">
            <v>8961.17</v>
          </cell>
        </row>
        <row r="10299">
          <cell r="A10299" t="str">
            <v>73857/002</v>
          </cell>
          <cell r="B10299" t="str">
            <v>TRANSFORMADOR DISTRIBUICAO  112,5KVA TRIFASICO 60HZ CLASSE 15KV IMERSO EM ÓLEO MINERAL FORNECIMENTO E INSTALACAO</v>
          </cell>
          <cell r="C10299" t="str">
            <v>UN</v>
          </cell>
          <cell r="D10299">
            <v>11073.57</v>
          </cell>
        </row>
        <row r="10300">
          <cell r="A10300" t="str">
            <v>73857/003</v>
          </cell>
          <cell r="B10300" t="str">
            <v>TRANSFORMADOR DISTRIBUICAO  150KVA TRIFASICO 60HZ CLASSE 15KV IMERSO E M ÓLEO MINERAL FORNECIMENTO E INSTALACAO</v>
          </cell>
          <cell r="C10300" t="str">
            <v>UN</v>
          </cell>
          <cell r="D10300">
            <v>13961.58</v>
          </cell>
        </row>
        <row r="10301">
          <cell r="A10301" t="str">
            <v>73857/004</v>
          </cell>
          <cell r="B10301" t="str">
            <v>TRANSFORMADOR DISTRIBUICAO  225KVA TRIFASICO 60HZ CLASSE 15KV IMERSO E M ÓLEO MINERAL FORNECIMENTO E INSTALACAO</v>
          </cell>
          <cell r="C10301" t="str">
            <v>UN</v>
          </cell>
          <cell r="D10301">
            <v>19563.66</v>
          </cell>
        </row>
        <row r="10302">
          <cell r="A10302" t="str">
            <v>73857/005</v>
          </cell>
          <cell r="B10302" t="str">
            <v>TRANSFORMADOR DISTRIBUICAO  300KVA TRIFASICO 60HZ CLASSE 15KV IMERSO E M ÓLEO MINERAL FORNECIMENTO E INSTALACAO</v>
          </cell>
          <cell r="C10302" t="str">
            <v>UN</v>
          </cell>
          <cell r="D10302">
            <v>22821.64</v>
          </cell>
        </row>
        <row r="10303">
          <cell r="A10303" t="str">
            <v>73857/006</v>
          </cell>
          <cell r="B10303" t="str">
            <v>TRANSFORMADOR DISTRIBUICAO  500KVA TRIFASICO 60HZ CLASSE 15KV IMERSO E M ÓLEO MINERAL FORNECIMENTO E INSTALACAO</v>
          </cell>
          <cell r="C10303" t="str">
            <v>UN</v>
          </cell>
          <cell r="D10303">
            <v>37177.269999999997</v>
          </cell>
        </row>
        <row r="10304">
          <cell r="A10304" t="str">
            <v>73857/007</v>
          </cell>
          <cell r="B10304" t="str">
            <v>TRANSFORMADOR DISTRIBUICAO  30KVA TRIFASICO 60HZ CLASSE 15KV IMERSO EM ÓLEO MINERAL FORNECIMENTO E INSTALACAO</v>
          </cell>
          <cell r="C10304" t="str">
            <v>UN</v>
          </cell>
          <cell r="D10304">
            <v>6191.73</v>
          </cell>
        </row>
        <row r="10305">
          <cell r="A10305" t="str">
            <v>73857/008</v>
          </cell>
          <cell r="B10305" t="str">
            <v>TRANSFORMADOR DISTRIBUICAO  45KVA TRIFASICO 60HZ CLASSE 15KV IMERSO EM ÓLEO MINERAL FORNECIMENTO E INSTALACAO</v>
          </cell>
          <cell r="C10305" t="str">
            <v>UN</v>
          </cell>
          <cell r="D10305">
            <v>6928.01</v>
          </cell>
        </row>
        <row r="10306">
          <cell r="A10306" t="str">
            <v>73857/009</v>
          </cell>
          <cell r="B10306" t="str">
            <v>TRANSFORMADOR DISTRIBUICAO  750KVA TRIFASICO 60HZ CLASSE 15KV IMERSO E M ÓLEO MINERAL FORNECIMENTO E INSTALACAO</v>
          </cell>
          <cell r="C10306" t="str">
            <v>UN</v>
          </cell>
          <cell r="D10306">
            <v>50957.94</v>
          </cell>
        </row>
        <row r="10307">
          <cell r="A10307" t="str">
            <v>73857/010</v>
          </cell>
          <cell r="B10307" t="str">
            <v>TRANSFORMADOR DISTRIBUICAO  1000KVA TRIFASICO 60HZ CLASSE 15KV IMERSO EM ÓLEO MINERAL FORNECIMENTO E INSTALACAO</v>
          </cell>
          <cell r="C10307" t="str">
            <v>UN</v>
          </cell>
          <cell r="D10307">
            <v>71300.08</v>
          </cell>
        </row>
        <row r="10308">
          <cell r="A10308" t="str">
            <v>73859/001</v>
          </cell>
          <cell r="B10308" t="str">
            <v>DESMATAMENTO E LIMPEZA MECANIZADA DE TERRENO COM REMOCAO DE CAMADA VEG ETAL, UTILIZANDO TRATOR DE ESTEIRAS</v>
          </cell>
          <cell r="C10308" t="str">
            <v>M2</v>
          </cell>
          <cell r="D10308">
            <v>0.15</v>
          </cell>
        </row>
        <row r="10309">
          <cell r="A10309" t="str">
            <v>73859/002</v>
          </cell>
          <cell r="B10309" t="str">
            <v>CAPINA E LIMPEZA MANUAL DE TERRENO</v>
          </cell>
          <cell r="C10309" t="str">
            <v>M2</v>
          </cell>
          <cell r="D10309">
            <v>1.1100000000000001</v>
          </cell>
        </row>
        <row r="10310">
          <cell r="A10310" t="str">
            <v>73863/001</v>
          </cell>
          <cell r="B10310" t="str">
            <v>ALVENARIA COM BLOCOS DE CONCRETO CELULAR 10X30X60CM, ESPESSURA 10CM, A SSENTADOS COM ARGAMASSA TRACO 1:2:9 (CIMENTO, CAL E AREIA) PREPARO MAN UAL</v>
          </cell>
          <cell r="C10310" t="str">
            <v>M2</v>
          </cell>
          <cell r="D10310">
            <v>56.71</v>
          </cell>
        </row>
        <row r="10311">
          <cell r="A10311" t="str">
            <v>73863/002</v>
          </cell>
          <cell r="B10311" t="str">
            <v>ALVENARIA COM BLOCOS DE CONCRETO CELULAR 20X30X60CM, ESPESSURA 20CM, A SSENTADOS COM ARGAMASSA TRACO 1:2:9 (CIMENTO, CAL E AREIA) PREPARO MAN UAL</v>
          </cell>
          <cell r="C10311" t="str">
            <v>M2</v>
          </cell>
          <cell r="D10311">
            <v>116.11</v>
          </cell>
        </row>
        <row r="10312">
          <cell r="A10312" t="str">
            <v>73865/001</v>
          </cell>
          <cell r="B10312" t="str">
            <v>FUNDO PREPARADOR PRIMER A BASE DE EPOXI, PARA ESTRUTURA METALICA, UMA DEMAO, ESPESSURA DE 25 MICRA.</v>
          </cell>
          <cell r="C10312" t="str">
            <v>M2</v>
          </cell>
          <cell r="D10312">
            <v>7.79</v>
          </cell>
        </row>
        <row r="10313">
          <cell r="A10313" t="str">
            <v>73866/004</v>
          </cell>
          <cell r="B10313" t="str">
            <v>ESTRUTURA PARA COBERTURA EM ARCO, EM ALUMINIO ANODIZADO, VAO DE 20M, E SPACAMENTO DE 5M ATE 6,5M</v>
          </cell>
          <cell r="C10313" t="str">
            <v>M2</v>
          </cell>
          <cell r="D10313">
            <v>623.46</v>
          </cell>
        </row>
        <row r="10314">
          <cell r="A10314" t="str">
            <v>73866/005</v>
          </cell>
          <cell r="B10314" t="str">
            <v>ESTRUTURA PARA COBERTURA EM ARCO, EM ALUMINIO ANODIZADO, VAO DE 30M, E SPACAMENTO DE 5M ATE 6,5M</v>
          </cell>
          <cell r="C10314" t="str">
            <v>M2</v>
          </cell>
          <cell r="D10314">
            <v>663.1</v>
          </cell>
        </row>
        <row r="10315">
          <cell r="A10315" t="str">
            <v>73866/006</v>
          </cell>
          <cell r="B10315" t="str">
            <v>ESTRUTURA PARA COBERTURA EM ARCO, EM ALUMINIO ANODIZADO, VAO DE 40M, E SPACAMENTO DE 5M ATE 6,5M</v>
          </cell>
          <cell r="C10315" t="str">
            <v>M2</v>
          </cell>
          <cell r="D10315">
            <v>695.69</v>
          </cell>
        </row>
        <row r="10316">
          <cell r="A10316" t="str">
            <v>73866/007</v>
          </cell>
          <cell r="B10316" t="str">
            <v>ESTRUTURA PARA COBERTURA TIPO SHED, EM ALUMINIO ANODIZADO, VAO DE 20M, ESPACAMENTO DAS TESOURAS DE 5M ATE 6,5M</v>
          </cell>
          <cell r="C10316" t="str">
            <v>M2</v>
          </cell>
          <cell r="D10316">
            <v>739.87</v>
          </cell>
        </row>
        <row r="10317">
          <cell r="A10317" t="str">
            <v>73866/008</v>
          </cell>
          <cell r="B10317" t="str">
            <v>ESTRUTURA PARA COBERTURA TIPO SHED, EM ALUMINIO ANODIZADO, VAO DE 30M, ESPACAMENTO DAS TESOURAS DE 5M ATE 6,5M</v>
          </cell>
          <cell r="C10317" t="str">
            <v>M2</v>
          </cell>
          <cell r="D10317">
            <v>899.42</v>
          </cell>
        </row>
        <row r="10318">
          <cell r="A10318" t="str">
            <v>73866/009</v>
          </cell>
          <cell r="B10318" t="str">
            <v>ESTRUTURA PARA COBERTURA TIPO SHED, EM ALUMINIO ANODIZADO, VAO DE 40M, ESPACAMENTO DAS TESOURAS DE 5M ATE 6,5M</v>
          </cell>
          <cell r="C10318" t="str">
            <v>M2</v>
          </cell>
          <cell r="D10318">
            <v>933.04</v>
          </cell>
        </row>
        <row r="10319">
          <cell r="A10319" t="str">
            <v>73867/001</v>
          </cell>
          <cell r="B10319" t="str">
            <v>ESTRUTURA TIPO ESPACIAL EM ALUMINIO ANODIZADO, VAO DE 20M</v>
          </cell>
          <cell r="C10319" t="str">
            <v>M2</v>
          </cell>
          <cell r="D10319">
            <v>272.89</v>
          </cell>
        </row>
        <row r="10320">
          <cell r="A10320" t="str">
            <v>73867/002</v>
          </cell>
          <cell r="B10320" t="str">
            <v>ESTRUTURA TIPO ESPACIAL EM ALUMINIO ANODIZADO, VAO DE 30M</v>
          </cell>
          <cell r="C10320" t="str">
            <v>M2</v>
          </cell>
          <cell r="D10320">
            <v>310.64999999999998</v>
          </cell>
        </row>
        <row r="10321">
          <cell r="A10321" t="str">
            <v>73867/003</v>
          </cell>
          <cell r="B10321" t="str">
            <v>ESTRUTURA TIPO ESPACIAL EM ALUMINIO ANODIZADO, VAO DE 40M</v>
          </cell>
          <cell r="C10321" t="str">
            <v>M2</v>
          </cell>
          <cell r="D10321">
            <v>394.55</v>
          </cell>
        </row>
        <row r="10322">
          <cell r="A10322" t="str">
            <v>73867/004</v>
          </cell>
          <cell r="B10322" t="str">
            <v>ESTRUTURA TIPO ESPACIAL EM ALUMINIO ANODIZADO, VAO DE 50M</v>
          </cell>
          <cell r="C10322" t="str">
            <v>M2</v>
          </cell>
          <cell r="D10322">
            <v>411.33</v>
          </cell>
        </row>
        <row r="10323">
          <cell r="A10323" t="str">
            <v>73870/004</v>
          </cell>
          <cell r="B10323" t="str">
            <v>REGISTRO DE ESFERA EM BRONZE D= 1.1/4" FORNEC E COLOCACAO</v>
          </cell>
          <cell r="C10323" t="str">
            <v>UN</v>
          </cell>
          <cell r="D10323">
            <v>80.099999999999994</v>
          </cell>
        </row>
        <row r="10324">
          <cell r="A10324" t="str">
            <v>73872/001</v>
          </cell>
          <cell r="B10324" t="str">
            <v>IMPERMEABILIZACAO COM PINTURA A BASE DE RESINA EPOXI ALCATRAO, UMA DEM AO.</v>
          </cell>
          <cell r="C10324" t="str">
            <v>M2</v>
          </cell>
          <cell r="D10324">
            <v>25.57</v>
          </cell>
        </row>
        <row r="10325">
          <cell r="A10325" t="str">
            <v>73872/002</v>
          </cell>
          <cell r="B10325" t="str">
            <v>IMPERMEABILIZACAO COM PINTURA A BASE DE RESINA EPOXI ALCATRAO, DUAS DE MAOS.</v>
          </cell>
          <cell r="C10325" t="str">
            <v>M2</v>
          </cell>
          <cell r="D10325">
            <v>49.89</v>
          </cell>
        </row>
        <row r="10326">
          <cell r="A10326" t="str">
            <v>73873/001</v>
          </cell>
          <cell r="B10326" t="str">
            <v>LEITO FILTRANTE - COLOCACAO E APILOAMENTO DE TERRA NO FILTRO</v>
          </cell>
          <cell r="C10326" t="str">
            <v>M3</v>
          </cell>
          <cell r="D10326">
            <v>65.09</v>
          </cell>
        </row>
        <row r="10327">
          <cell r="A10327" t="str">
            <v>73873/002</v>
          </cell>
          <cell r="B10327" t="str">
            <v>LEITO FILTRANTE - FORN.E ENCHIMENTO C/ BRITA NO. 4</v>
          </cell>
          <cell r="C10327" t="str">
            <v>M3</v>
          </cell>
          <cell r="D10327">
            <v>134.41999999999999</v>
          </cell>
        </row>
        <row r="10328">
          <cell r="A10328" t="str">
            <v>73873/003</v>
          </cell>
          <cell r="B10328" t="str">
            <v>LEITO FILTRANTE - COLOCACAO DE AREIA NOS FILTROS</v>
          </cell>
          <cell r="C10328" t="str">
            <v>M3</v>
          </cell>
          <cell r="D10328">
            <v>65.09</v>
          </cell>
        </row>
        <row r="10329">
          <cell r="A10329" t="str">
            <v>73873/004</v>
          </cell>
          <cell r="B10329" t="str">
            <v>LEITO FILTRANTE - COLOCACAO DE PEDREGULHOS NOS FILTROS</v>
          </cell>
          <cell r="C10329" t="str">
            <v>M3</v>
          </cell>
          <cell r="D10329">
            <v>71.290000000000006</v>
          </cell>
        </row>
        <row r="10330">
          <cell r="A10330" t="str">
            <v>73873/005</v>
          </cell>
          <cell r="B10330" t="str">
            <v>LEITO FILTRANTE - COLOCACAO DE ANTRACITO NOS FILTROS</v>
          </cell>
          <cell r="C10330" t="str">
            <v>M3</v>
          </cell>
          <cell r="D10330">
            <v>65.09</v>
          </cell>
        </row>
        <row r="10331">
          <cell r="A10331" t="str">
            <v>73874/001</v>
          </cell>
          <cell r="B10331" t="str">
            <v>REMOCAO DE PINTURAS COM JATEAMENTO DE AREIA, EM SUPERFICIES METALICAS</v>
          </cell>
          <cell r="C10331" t="str">
            <v>M2</v>
          </cell>
          <cell r="D10331">
            <v>27.73</v>
          </cell>
        </row>
        <row r="10332">
          <cell r="A10332" t="str">
            <v>73876/001</v>
          </cell>
          <cell r="B10332" t="str">
            <v>PISO DE BORRACHA PASTILHADO, ESPESSURA 7MM, FIXADO COM COLA</v>
          </cell>
          <cell r="C10332" t="str">
            <v>M2</v>
          </cell>
          <cell r="D10332">
            <v>151.1</v>
          </cell>
        </row>
        <row r="10333">
          <cell r="A10333" t="str">
            <v>73877/001</v>
          </cell>
          <cell r="B10333" t="str">
            <v>ESCORAMENTO DE VALAS COM PRANCHOES METALICOS - AREA CRAVADA</v>
          </cell>
          <cell r="C10333" t="str">
            <v>M2</v>
          </cell>
          <cell r="D10333">
            <v>49.69</v>
          </cell>
        </row>
        <row r="10334">
          <cell r="A10334" t="str">
            <v>73877/002</v>
          </cell>
          <cell r="B10334" t="str">
            <v>ESCORAMENTO DE VALAS COM PRANCHOES METALICOS - AREA NAO CRAVADA</v>
          </cell>
          <cell r="C10334" t="str">
            <v>M2</v>
          </cell>
          <cell r="D10334">
            <v>35.64</v>
          </cell>
        </row>
        <row r="10335">
          <cell r="A10335" t="str">
            <v>73881/001</v>
          </cell>
          <cell r="B10335" t="str">
            <v>EXECUCAO DE DRENO COM MANTA GEOTEXTIL 200 G/M2</v>
          </cell>
          <cell r="C10335" t="str">
            <v>M2</v>
          </cell>
          <cell r="D10335">
            <v>6.56</v>
          </cell>
        </row>
        <row r="10336">
          <cell r="A10336" t="str">
            <v>73881/003</v>
          </cell>
          <cell r="B10336" t="str">
            <v>EXECUCAO DE DRENO COM MANTA GEOTEXTIL 400 G/M2</v>
          </cell>
          <cell r="C10336" t="str">
            <v>M2</v>
          </cell>
          <cell r="D10336">
            <v>12.88</v>
          </cell>
        </row>
        <row r="10337">
          <cell r="A10337" t="str">
            <v>73882/001</v>
          </cell>
          <cell r="B10337" t="str">
            <v>CALHA EM CONCRETO SIMPLES, EM MEIA CANA, DIAMETRO 200 MM</v>
          </cell>
          <cell r="C10337" t="str">
            <v>M</v>
          </cell>
          <cell r="D10337">
            <v>26.58</v>
          </cell>
        </row>
        <row r="10338">
          <cell r="A10338" t="str">
            <v>73882/005</v>
          </cell>
          <cell r="B10338" t="str">
            <v>CALHA EM CONCRETO SIMPLES, EM MEIA CANA DE CONCRETO, DIAMETRO 600 MM</v>
          </cell>
          <cell r="C10338" t="str">
            <v>M</v>
          </cell>
          <cell r="D10338">
            <v>74.650000000000006</v>
          </cell>
        </row>
        <row r="10339">
          <cell r="A10339" t="str">
            <v>73883/001</v>
          </cell>
          <cell r="B10339" t="str">
            <v>EXECUCAO DE DRENO FRANCES COM AREIA MEDIA</v>
          </cell>
          <cell r="C10339" t="str">
            <v>M3</v>
          </cell>
          <cell r="D10339">
            <v>97.56</v>
          </cell>
        </row>
        <row r="10340">
          <cell r="A10340" t="str">
            <v>73883/002</v>
          </cell>
          <cell r="B10340" t="str">
            <v>EXECUCAO DE DRENO FRANCES COM BRITA NUM 2</v>
          </cell>
          <cell r="C10340" t="str">
            <v>M3</v>
          </cell>
          <cell r="D10340">
            <v>84.94</v>
          </cell>
        </row>
        <row r="10341">
          <cell r="A10341" t="str">
            <v>73883/003</v>
          </cell>
          <cell r="B10341" t="str">
            <v>EXECUCAO DE DRENO FRANCES COM CASCALHO</v>
          </cell>
          <cell r="C10341" t="str">
            <v>M3</v>
          </cell>
          <cell r="D10341">
            <v>52.7</v>
          </cell>
        </row>
        <row r="10342">
          <cell r="A10342" t="str">
            <v>73884/001</v>
          </cell>
          <cell r="B10342" t="str">
            <v>INSTALAÇÃO DE VÁLVULAS OU REGISTROS COM JUNTA FLANGEADA - DN 50</v>
          </cell>
          <cell r="C10342" t="str">
            <v>UN</v>
          </cell>
          <cell r="D10342">
            <v>49.84</v>
          </cell>
        </row>
        <row r="10343">
          <cell r="A10343" t="str">
            <v>73884/002</v>
          </cell>
          <cell r="B10343" t="str">
            <v>INSTALAÇÃO DE VÁLVULAS OU REGISTROS COM JUNTA FLANGEADA - DN 75</v>
          </cell>
          <cell r="C10343" t="str">
            <v>UN</v>
          </cell>
          <cell r="D10343">
            <v>77.8</v>
          </cell>
        </row>
        <row r="10344">
          <cell r="A10344" t="str">
            <v>73884/003</v>
          </cell>
          <cell r="B10344" t="str">
            <v>INSTALAÇÃO DE VÁLVULAS OU REGISTROS COM JUNTA FLANGEADA - DN 100</v>
          </cell>
          <cell r="C10344" t="str">
            <v>UN</v>
          </cell>
          <cell r="D10344">
            <v>97.26</v>
          </cell>
        </row>
        <row r="10345">
          <cell r="A10345" t="str">
            <v>73884/004</v>
          </cell>
          <cell r="B10345" t="str">
            <v>INSTALAÇÃO DE VÁLVULAS OU REGISTROS COM JUNTA FLANGEADA - DN 150</v>
          </cell>
          <cell r="C10345" t="str">
            <v>UN</v>
          </cell>
          <cell r="D10345">
            <v>389.75</v>
          </cell>
        </row>
        <row r="10346">
          <cell r="A10346" t="str">
            <v>73884/005</v>
          </cell>
          <cell r="B10346" t="str">
            <v>INSTALAÇÃO DE VÁLVULAS OU REGISTROS COM JUNTA FLANGEADA - DN 200</v>
          </cell>
          <cell r="C10346" t="str">
            <v>UN</v>
          </cell>
          <cell r="D10346">
            <v>454.71</v>
          </cell>
        </row>
        <row r="10347">
          <cell r="A10347" t="str">
            <v>73884/006</v>
          </cell>
          <cell r="B10347" t="str">
            <v>INSTALAÇÃO DE VÁLVULAS OU REGISTROS COM JUNTA FLANGEADA - DN 250</v>
          </cell>
          <cell r="C10347" t="str">
            <v>UN</v>
          </cell>
          <cell r="D10347">
            <v>552.15</v>
          </cell>
        </row>
        <row r="10348">
          <cell r="A10348" t="str">
            <v>73884/007</v>
          </cell>
          <cell r="B10348" t="str">
            <v>INSTALAÇÃO DE VÁLVULAS OU REGISTROS COM JUNTA FLANGEADA - DN 300</v>
          </cell>
          <cell r="C10348" t="str">
            <v>UN</v>
          </cell>
          <cell r="D10348">
            <v>617.11</v>
          </cell>
        </row>
        <row r="10349">
          <cell r="A10349" t="str">
            <v>73884/008</v>
          </cell>
          <cell r="B10349" t="str">
            <v>INSTALAÇÃO DE VÁLVULAS OU REGISTROS COM JUNTA FLANGEADA - DN 350</v>
          </cell>
          <cell r="C10349" t="str">
            <v>UN</v>
          </cell>
          <cell r="D10349">
            <v>649.59</v>
          </cell>
        </row>
        <row r="10350">
          <cell r="A10350" t="str">
            <v>73884/009</v>
          </cell>
          <cell r="B10350" t="str">
            <v>INSTALAÇÃO DE VÁLVULAS OU REGISTROS COM JUNTA FLANGEADA - DN 400</v>
          </cell>
          <cell r="C10350" t="str">
            <v>UN</v>
          </cell>
          <cell r="D10350">
            <v>714.55</v>
          </cell>
        </row>
        <row r="10351">
          <cell r="A10351" t="str">
            <v>73884/010</v>
          </cell>
          <cell r="B10351" t="str">
            <v>INSTALAÇÃO DE VÁLVULAS OU REGISTROS COM JUNTA FLANGEADA - DN 450</v>
          </cell>
          <cell r="C10351" t="str">
            <v>UN</v>
          </cell>
          <cell r="D10351">
            <v>747.03</v>
          </cell>
        </row>
        <row r="10352">
          <cell r="A10352" t="str">
            <v>73884/011</v>
          </cell>
          <cell r="B10352" t="str">
            <v>INSTALAÇÃO DE VÁLVULAS OU REGISTROS COM JUNTA FLANGEADA - DN 500</v>
          </cell>
          <cell r="C10352" t="str">
            <v>UN</v>
          </cell>
          <cell r="D10352">
            <v>811.99</v>
          </cell>
        </row>
        <row r="10353">
          <cell r="A10353" t="str">
            <v>73884/012</v>
          </cell>
          <cell r="B10353" t="str">
            <v>INSTALAÇÃO DE VÁLVULAS OU REGISTROS COM JUNTA FLANGEADA - DN 600</v>
          </cell>
          <cell r="C10353" t="str">
            <v>UN</v>
          </cell>
          <cell r="D10353">
            <v>876.95</v>
          </cell>
        </row>
        <row r="10354">
          <cell r="A10354" t="str">
            <v>73884/013</v>
          </cell>
          <cell r="B10354" t="str">
            <v>INSTALAÇÃO DE VÁLVULAS OU REGISTROS COM JUNTA FLANGEADA - DN 700</v>
          </cell>
          <cell r="C10354" t="str">
            <v>UN</v>
          </cell>
          <cell r="D10354">
            <v>987.23</v>
          </cell>
        </row>
        <row r="10355">
          <cell r="A10355" t="str">
            <v>73884/014</v>
          </cell>
          <cell r="B10355" t="str">
            <v>INSTALAÇÃO DE VÁLVULAS OU REGISTROS COM JUNTA FLANGEADA - DN 800</v>
          </cell>
          <cell r="C10355" t="str">
            <v>UN</v>
          </cell>
          <cell r="D10355">
            <v>987.23</v>
          </cell>
        </row>
        <row r="10356">
          <cell r="A10356" t="str">
            <v>73884/015</v>
          </cell>
          <cell r="B10356" t="str">
            <v>INSTALAÇÃO DE VÁLVULAS OU REGISTROS COM JUNTA FLANGEADA - DN 900</v>
          </cell>
          <cell r="C10356" t="str">
            <v>UN</v>
          </cell>
          <cell r="D10356">
            <v>999.72</v>
          </cell>
        </row>
        <row r="10357">
          <cell r="A10357" t="str">
            <v>73884/016</v>
          </cell>
          <cell r="B10357" t="str">
            <v>INSTALAÇÃO DE VÁLVULAS OU REGISTROS COM JUNTA FLANGEADA - DN 1000</v>
          </cell>
          <cell r="C10357" t="str">
            <v>UN</v>
          </cell>
          <cell r="D10357">
            <v>1128.27</v>
          </cell>
        </row>
        <row r="10358">
          <cell r="A10358" t="str">
            <v>73885/001</v>
          </cell>
          <cell r="B10358" t="str">
            <v>INSTALAÇÃO DE VÁLVULAS OU REGISTROS COM JUNTA ELÁSTICA - DN 50</v>
          </cell>
          <cell r="C10358" t="str">
            <v>UN</v>
          </cell>
          <cell r="D10358">
            <v>24.26</v>
          </cell>
        </row>
        <row r="10359">
          <cell r="A10359" t="str">
            <v>73885/002</v>
          </cell>
          <cell r="B10359" t="str">
            <v>INSTALAÇÃO DE VÁLVULAS OU REGISTROS COM JUNTA ELÁSTICA - DN 75</v>
          </cell>
          <cell r="C10359" t="str">
            <v>UN</v>
          </cell>
          <cell r="D10359">
            <v>29.17</v>
          </cell>
        </row>
        <row r="10360">
          <cell r="A10360" t="str">
            <v>73885/003</v>
          </cell>
          <cell r="B10360" t="str">
            <v>INSTALAÇÃO DE VÁLVULAS OU REGISTROS COM JUNTA ELÁSTICA - DN 100</v>
          </cell>
          <cell r="C10360" t="str">
            <v>UN</v>
          </cell>
          <cell r="D10360">
            <v>33.06</v>
          </cell>
        </row>
        <row r="10361">
          <cell r="A10361" t="str">
            <v>73885/004</v>
          </cell>
          <cell r="B10361" t="str">
            <v>INSTALAÇÃO DE VÁLVULAS OU REGISTROS COM JUNTA ELÁSTICA - DN 150</v>
          </cell>
          <cell r="C10361" t="str">
            <v>UN</v>
          </cell>
          <cell r="D10361">
            <v>142.91</v>
          </cell>
        </row>
        <row r="10362">
          <cell r="A10362" t="str">
            <v>73885/005</v>
          </cell>
          <cell r="B10362" t="str">
            <v>INSTALAÇÃO DE VÁLVULAS OU REGISTROS COM JUNTA ELÁSTICA - DN 200</v>
          </cell>
          <cell r="C10362" t="str">
            <v>UN</v>
          </cell>
          <cell r="D10362">
            <v>185.13</v>
          </cell>
        </row>
        <row r="10363">
          <cell r="A10363" t="str">
            <v>73885/006</v>
          </cell>
          <cell r="B10363" t="str">
            <v>INSTALAÇÃO DE VÁLVULAS OU REGISTROS COM JUNTA ELÁSTICA - DN 250</v>
          </cell>
          <cell r="C10363" t="str">
            <v>UN</v>
          </cell>
          <cell r="D10363">
            <v>217.61</v>
          </cell>
        </row>
        <row r="10364">
          <cell r="A10364" t="str">
            <v>73885/007</v>
          </cell>
          <cell r="B10364" t="str">
            <v>INSTALAÇÃO DE VÁLVULAS OU REGISTROS COM JUNTA ELÁSTICA - DN 300</v>
          </cell>
          <cell r="C10364" t="str">
            <v>UN</v>
          </cell>
          <cell r="D10364">
            <v>237.1</v>
          </cell>
        </row>
        <row r="10365">
          <cell r="A10365" t="str">
            <v>73885/008</v>
          </cell>
          <cell r="B10365" t="str">
            <v>INSTALAÇÃO DE VÁLVULAS OU REGISTROS COM JUNTA ELÁSTICA - DN 350</v>
          </cell>
          <cell r="C10365" t="str">
            <v>UN</v>
          </cell>
          <cell r="D10365">
            <v>259.83</v>
          </cell>
        </row>
        <row r="10366">
          <cell r="A10366" t="str">
            <v>73885/009</v>
          </cell>
          <cell r="B10366" t="str">
            <v>INSTALAÇÃO DE VÁLVULAS OU REGISTROS COM JUNTA ELÁSTICA - DN 400</v>
          </cell>
          <cell r="C10366" t="str">
            <v>UN</v>
          </cell>
          <cell r="D10366">
            <v>285.82</v>
          </cell>
        </row>
        <row r="10367">
          <cell r="A10367" t="str">
            <v>73885/010</v>
          </cell>
          <cell r="B10367" t="str">
            <v>INSTALAÇÃO DE VÁLVULAS OU REGISTROS COM JUNTA ELÁSTICA - DN 450</v>
          </cell>
          <cell r="C10367" t="str">
            <v>UN</v>
          </cell>
          <cell r="D10367">
            <v>308.55</v>
          </cell>
        </row>
        <row r="10368">
          <cell r="A10368" t="str">
            <v>73885/011</v>
          </cell>
          <cell r="B10368" t="str">
            <v>INSTALAÇÃO DE VÁLVULAS OU REGISTROS COM JUNTA ELÁSTICA - DN 500</v>
          </cell>
          <cell r="C10368" t="str">
            <v>UN</v>
          </cell>
          <cell r="D10368">
            <v>324.79000000000002</v>
          </cell>
        </row>
        <row r="10369">
          <cell r="A10369" t="str">
            <v>73885/012</v>
          </cell>
          <cell r="B10369" t="str">
            <v>INSTALAÇÃO DE VÁLVULAS OU REGISTROS COM JUNTA ELÁSTICA - DN 600</v>
          </cell>
          <cell r="C10369" t="str">
            <v>UN</v>
          </cell>
          <cell r="D10369">
            <v>370.26</v>
          </cell>
        </row>
        <row r="10370">
          <cell r="A10370" t="str">
            <v>73886/001</v>
          </cell>
          <cell r="B10370" t="str">
            <v>RODAPE EM MADEIRA, ALTURA 7CM, FIXADO EM PECAS DE MADEIRA</v>
          </cell>
          <cell r="C10370" t="str">
            <v>M</v>
          </cell>
          <cell r="D10370">
            <v>9.51</v>
          </cell>
        </row>
        <row r="10371">
          <cell r="A10371" t="str">
            <v>73887/001</v>
          </cell>
          <cell r="B10371" t="str">
            <v>ASSENTAMENTO SIMPLES DE TUBOS DE FERRO FUNDIDO (FOFO) C/ JUNTA ELASTIC A -  DN 75 MM - INCLUSIVE TRANSPORTE</v>
          </cell>
          <cell r="C10371" t="str">
            <v>M</v>
          </cell>
          <cell r="D10371">
            <v>2.91</v>
          </cell>
        </row>
        <row r="10372">
          <cell r="A10372" t="str">
            <v>73887/002</v>
          </cell>
          <cell r="B10372" t="str">
            <v>ASSENTAMENTO SIMPLES DE TUBOS DE FERRO FUNDIDO (FOFO) C/ JUNTA ELASTIC A - DN 100 - INCLUSIVE TRANSPORTE</v>
          </cell>
          <cell r="C10372" t="str">
            <v>M</v>
          </cell>
          <cell r="D10372">
            <v>3.48</v>
          </cell>
        </row>
        <row r="10373">
          <cell r="A10373" t="str">
            <v>73887/003</v>
          </cell>
          <cell r="B10373" t="str">
            <v>ASSENTAMENTO SIMPLES DE TUBOS DE FERRO FUNDIDO (FOFO) C/ JUNTA ELASTIC A - DN 150 - INCLUSIVE TRANSPORTE</v>
          </cell>
          <cell r="C10373" t="str">
            <v>M</v>
          </cell>
          <cell r="D10373">
            <v>5.84</v>
          </cell>
        </row>
        <row r="10374">
          <cell r="A10374" t="str">
            <v>73887/004</v>
          </cell>
          <cell r="B10374" t="str">
            <v>ASSENTAMENTO SIMPLES DE TUBOS DE FERRO FUNDIDO (FOFO) C/ JUNTA ELASTIC A - DN 200 - INCLUSIVE TRANSPORTE</v>
          </cell>
          <cell r="C10374" t="str">
            <v>M</v>
          </cell>
          <cell r="D10374">
            <v>7.48</v>
          </cell>
        </row>
        <row r="10375">
          <cell r="A10375" t="str">
            <v>73887/005</v>
          </cell>
          <cell r="B10375" t="str">
            <v>ASSENTAMENTO SIMPLES DE TUBOS DE FERRO FUNDIDO (FOFO) C/ JUNTA ELASTIC A - DN 250 MM - INCLUSIVE TRANSPORTE</v>
          </cell>
          <cell r="C10375" t="str">
            <v>M</v>
          </cell>
          <cell r="D10375">
            <v>9.02</v>
          </cell>
        </row>
        <row r="10376">
          <cell r="A10376" t="str">
            <v>73887/006</v>
          </cell>
          <cell r="B10376" t="str">
            <v>ASSENTAMENTO SIMPLES DE TUBOS DE FERRO FUNDIDO (FOFO) C/ JUNTA ELASTIC A - DN 300 - INCLUSIVE TRANSPORTE</v>
          </cell>
          <cell r="C10376" t="str">
            <v>M</v>
          </cell>
          <cell r="D10376">
            <v>10.18</v>
          </cell>
        </row>
        <row r="10377">
          <cell r="A10377" t="str">
            <v>73887/007</v>
          </cell>
          <cell r="B10377" t="str">
            <v>ASSENTAMENTO SIMPLES DE TUBOS DE FERRO FUNDIDO (FOFO) C/ JUNTA ELASTIC A - DN 350 MM - INCLUSIVE TRANSPORTE</v>
          </cell>
          <cell r="C10377" t="str">
            <v>M</v>
          </cell>
          <cell r="D10377">
            <v>11.85</v>
          </cell>
        </row>
        <row r="10378">
          <cell r="A10378" t="str">
            <v>73887/008</v>
          </cell>
          <cell r="B10378" t="str">
            <v>ASSENTAMENTO SIMPLES DE TUBOS DE FERRO FUNDIDO (FOFO) C/ JUNTA ELASTIC A - DN 400 MM - INCLUSIVE TRANSPORTE</v>
          </cell>
          <cell r="C10378" t="str">
            <v>M</v>
          </cell>
          <cell r="D10378">
            <v>13.09</v>
          </cell>
        </row>
        <row r="10379">
          <cell r="A10379" t="str">
            <v>73887/009</v>
          </cell>
          <cell r="B10379" t="str">
            <v>ASSENTAMENTO SIMPLES DE TUBOS DE FERRO FUNDIDO (FOFO) C/ JUNTA ELASTIC A - DN 450 MM - INCLUSIVE TRANSPORTE</v>
          </cell>
          <cell r="C10379" t="str">
            <v>M</v>
          </cell>
          <cell r="D10379">
            <v>15.23</v>
          </cell>
        </row>
        <row r="10380">
          <cell r="A10380" t="str">
            <v>73887/010</v>
          </cell>
          <cell r="B10380" t="str">
            <v>ASSENTAMENTO SIMPLES DE TUBOS DE FERRO FUNDIDO (FOFO) C/ JUNTA ELASTIC A - DN 500 MM - INCLUSIVE TRANSPORTE</v>
          </cell>
          <cell r="C10380" t="str">
            <v>M</v>
          </cell>
          <cell r="D10380">
            <v>16.8</v>
          </cell>
        </row>
        <row r="10381">
          <cell r="A10381" t="str">
            <v>73887/011</v>
          </cell>
          <cell r="B10381" t="str">
            <v>ASSENTAMENTO SIMPLES DE TUBOS DE FERRO FUNDIDO (FOFO) C/ JUNTA ELASTIC A - DN 600 MM - INCLUSIVE TRANSPORTE</v>
          </cell>
          <cell r="C10381" t="str">
            <v>M</v>
          </cell>
          <cell r="D10381">
            <v>20.23</v>
          </cell>
        </row>
        <row r="10382">
          <cell r="A10382" t="str">
            <v>73887/012</v>
          </cell>
          <cell r="B10382" t="str">
            <v>ASSENTAMENTO SIMPLES DE TUBOS DE FERRO FUNDIDO (FOFO) C/ JUNTA ELASTIC A - DN 700 MM - INCLUSIVE TRANSPORTE</v>
          </cell>
          <cell r="C10382" t="str">
            <v>M</v>
          </cell>
          <cell r="D10382">
            <v>25.71</v>
          </cell>
        </row>
        <row r="10383">
          <cell r="A10383" t="str">
            <v>73887/013</v>
          </cell>
          <cell r="B10383" t="str">
            <v>ASSENTAMENTO SIMPLES DE TUBOS DE FERRO FUNDIDO (FOFO) C/ JUNTA ELASTIC A - DN 800 MM - INCLUSIVE TRANSPORTES</v>
          </cell>
          <cell r="C10383" t="str">
            <v>M</v>
          </cell>
          <cell r="D10383">
            <v>29.52</v>
          </cell>
        </row>
        <row r="10384">
          <cell r="A10384" t="str">
            <v>73887/014</v>
          </cell>
          <cell r="B10384" t="str">
            <v>ASSENTAMENTO SIMPLES DE TUBOS DE FERRO FUNDIDO (FOFO) C/ JUNTA ELASTIC A - DN 900 MM - INCLUSIVE TRANSPORTE</v>
          </cell>
          <cell r="C10384" t="str">
            <v>M</v>
          </cell>
          <cell r="D10384">
            <v>34.299999999999997</v>
          </cell>
        </row>
        <row r="10385">
          <cell r="A10385" t="str">
            <v>73887/015</v>
          </cell>
          <cell r="B10385" t="str">
            <v>ASSENTAMENTO SIMPLES DE TUBOS DE FERRO FUNDIDO (FOFO) C/ JUNTA ELASTIC A - DN 1000 MM - INCLUSIVE TRANSPORTE</v>
          </cell>
          <cell r="C10385" t="str">
            <v>M</v>
          </cell>
          <cell r="D10385">
            <v>36.799999999999997</v>
          </cell>
        </row>
        <row r="10386">
          <cell r="A10386" t="str">
            <v>73887/016</v>
          </cell>
          <cell r="B10386" t="str">
            <v>ASSENTAMENTO SIMPLES DE TUBOS DE FERRO FUNDIDO (FOFO) C/ JUNTA ELASTIC A - DN 1100 MM - INCLUSIVE TRANSPORTE</v>
          </cell>
          <cell r="C10386" t="str">
            <v>M</v>
          </cell>
          <cell r="D10386">
            <v>43.68</v>
          </cell>
        </row>
        <row r="10387">
          <cell r="A10387" t="str">
            <v>73887/017</v>
          </cell>
          <cell r="B10387" t="str">
            <v>ASSENTAMENTO SIMPLES DE TUBOS DE FERRO FUNDIDO (FOFO) C/ JUNTA ELASTIC A - DN 1200 MM - INCLUSIVE TRANSPORTE</v>
          </cell>
          <cell r="C10387" t="str">
            <v>M</v>
          </cell>
          <cell r="D10387">
            <v>51.5</v>
          </cell>
        </row>
        <row r="10388">
          <cell r="A10388" t="str">
            <v>73888/001</v>
          </cell>
          <cell r="B10388" t="str">
            <v>ASSENTAMENTO TUBO PVC COM JUNTA ELASTICA, DN 50 MM - (OU RPVC, OU PVC DEFOFO, OU PRFV) - PARA AGUA.</v>
          </cell>
          <cell r="C10388" t="str">
            <v>M</v>
          </cell>
          <cell r="D10388">
            <v>1.45</v>
          </cell>
        </row>
        <row r="10389">
          <cell r="A10389" t="str">
            <v>73888/002</v>
          </cell>
          <cell r="B10389" t="str">
            <v>ASSENTAMENTO TUBO PVC COM JUNTA ELASTICA, DN 75 MM - (OU RPVC, OU PVC DEFOFO, OU PRFV) - PARA AGUA.</v>
          </cell>
          <cell r="C10389" t="str">
            <v>M</v>
          </cell>
          <cell r="D10389">
            <v>1.94</v>
          </cell>
        </row>
        <row r="10390">
          <cell r="A10390" t="str">
            <v>73888/003</v>
          </cell>
          <cell r="B10390" t="str">
            <v>ASSENTAMENTO TUBO PVC COM JUNTA ELASTICA, DN 100 MM - (OU RPVC, OU PVC DEFOFO, OU PRFV) - PARA AGUA.</v>
          </cell>
          <cell r="C10390" t="str">
            <v>M</v>
          </cell>
          <cell r="D10390">
            <v>2.42</v>
          </cell>
        </row>
        <row r="10391">
          <cell r="A10391" t="str">
            <v>73888/009</v>
          </cell>
          <cell r="B10391" t="str">
            <v>ASSENTAMENTO TUBO PVC COM JUNTA ELASTICA, DN 400 MM - (OU RPVC, OU PVC DEFOFO, OU PRFV) - PARA AGUA.</v>
          </cell>
          <cell r="C10391" t="str">
            <v>M</v>
          </cell>
          <cell r="D10391">
            <v>7.07</v>
          </cell>
        </row>
        <row r="10392">
          <cell r="A10392" t="str">
            <v>73888/010</v>
          </cell>
          <cell r="B10392" t="str">
            <v>ASSENTAMENTO TUBO PVC COM JUNTA ELASTICA, DN 500 MM - (OU RPVC, OU PVC DEFOFO, OU PRFV) - PARA AGUA.</v>
          </cell>
          <cell r="C10392" t="str">
            <v>M</v>
          </cell>
          <cell r="D10392">
            <v>7.78</v>
          </cell>
        </row>
        <row r="10393">
          <cell r="A10393" t="str">
            <v>73888/011</v>
          </cell>
          <cell r="B10393" t="str">
            <v>ASSENTAMENTO TUBO PVC COM JUNTA ELASTICA, DN 600 MM - (OU RPVC, OU PVC DEFOFO, OU PRFV) - PARA AGUA.</v>
          </cell>
          <cell r="C10393" t="str">
            <v>M</v>
          </cell>
          <cell r="D10393">
            <v>8.68</v>
          </cell>
        </row>
        <row r="10394">
          <cell r="A10394" t="str">
            <v>73888/012</v>
          </cell>
          <cell r="B10394" t="str">
            <v>ASSENTAMENTO TUBO PVC COM JUNTA ELASTICA, DN 700 MM - (OU RPVC, OU PVC DEFOFO, OU PRFV) - PARA AGUA.</v>
          </cell>
          <cell r="C10394" t="str">
            <v>M</v>
          </cell>
          <cell r="D10394">
            <v>9.44</v>
          </cell>
        </row>
        <row r="10395">
          <cell r="A10395" t="str">
            <v>73888/013</v>
          </cell>
          <cell r="B10395" t="str">
            <v>ASSENTAMENTO TUBO PVC COM JUNTA ELASTICA, DN 800 MM - (OU RPVC, OU PVC DEFOFO, OU PRFV) - PARA AGUA.</v>
          </cell>
          <cell r="C10395" t="str">
            <v>M</v>
          </cell>
          <cell r="D10395">
            <v>10.29</v>
          </cell>
        </row>
        <row r="10396">
          <cell r="A10396" t="str">
            <v>73888/014</v>
          </cell>
          <cell r="B10396" t="str">
            <v>ASSENTAMENTO TUBO PVC COM JUNTA ELASTICA, DN 900 MM - (OU RPVC, OU PVC DEFOFO, OU PRFV) - PARA AGUA.</v>
          </cell>
          <cell r="C10396" t="str">
            <v>M</v>
          </cell>
          <cell r="D10396">
            <v>11.09</v>
          </cell>
        </row>
        <row r="10397">
          <cell r="A10397" t="str">
            <v>73888/015</v>
          </cell>
          <cell r="B10397" t="str">
            <v>ASSENTAMENTO TUBO PVC COM JUNTA ELASTICA, DN 1000 MM - (OU RPVC, OU PV C DEFOFO, OU PRFV) - PARA AGUA.</v>
          </cell>
          <cell r="C10397" t="str">
            <v>M</v>
          </cell>
          <cell r="D10397">
            <v>11.8</v>
          </cell>
        </row>
        <row r="10398">
          <cell r="A10398" t="str">
            <v>73890/001</v>
          </cell>
          <cell r="B10398" t="str">
            <v>ENSECADEIRA DE MADEIRA COM PAREDE SIMPLES</v>
          </cell>
          <cell r="C10398" t="str">
            <v>M2</v>
          </cell>
          <cell r="D10398">
            <v>95.04</v>
          </cell>
        </row>
        <row r="10399">
          <cell r="A10399" t="str">
            <v>73890/002</v>
          </cell>
          <cell r="B10399" t="str">
            <v>ENSECADEIRA DE MADEIRA COM PAREDE DUPLA</v>
          </cell>
          <cell r="C10399" t="str">
            <v>M2</v>
          </cell>
          <cell r="D10399">
            <v>239.06</v>
          </cell>
        </row>
        <row r="10400">
          <cell r="A10400" t="str">
            <v>73891/001</v>
          </cell>
          <cell r="B10400" t="str">
            <v>ESGOTAMENTO COM MOTO-BOMBA AUTOESCOVANTE</v>
          </cell>
          <cell r="C10400" t="str">
            <v>H</v>
          </cell>
          <cell r="D10400">
            <v>6.23</v>
          </cell>
        </row>
        <row r="10401">
          <cell r="A10401" t="str">
            <v>73898/001</v>
          </cell>
          <cell r="B10401" t="str">
            <v>JUNTA DE DILATACAO ELASTICA (PVC) O-220/6 PRESSAO ATE 30 MCA</v>
          </cell>
          <cell r="C10401" t="str">
            <v>M</v>
          </cell>
          <cell r="D10401">
            <v>92.81</v>
          </cell>
        </row>
        <row r="10402">
          <cell r="A10402" t="str">
            <v>73899/001</v>
          </cell>
          <cell r="B10402" t="str">
            <v>DEMOLICAO DE ALVENARIA DE TIJOLOS MACICOS S/REAPROVEITAMENTO</v>
          </cell>
          <cell r="C10402" t="str">
            <v>M3</v>
          </cell>
          <cell r="D10402">
            <v>62.41</v>
          </cell>
        </row>
        <row r="10403">
          <cell r="A10403" t="str">
            <v>73899/002</v>
          </cell>
          <cell r="B10403" t="str">
            <v>DEMOLICAO DE ALVENARIA DE TIJOLOS FURADOS S/REAPROVEITAMENTO</v>
          </cell>
          <cell r="C10403" t="str">
            <v>M3</v>
          </cell>
          <cell r="D10403">
            <v>78.02</v>
          </cell>
        </row>
        <row r="10404">
          <cell r="A10404" t="str">
            <v>73900/001</v>
          </cell>
          <cell r="B10404" t="str">
            <v>ENSAIOS DE IMPRIMACAO - ASFALTO DILUIDO</v>
          </cell>
          <cell r="C10404" t="str">
            <v>M2</v>
          </cell>
          <cell r="D10404">
            <v>0.04</v>
          </cell>
        </row>
        <row r="10405">
          <cell r="A10405" t="str">
            <v>73900/002</v>
          </cell>
          <cell r="B10405" t="str">
            <v>ENSAIOS DE TRATAMENTO SUPERFICIAL SIMPLES - COM CAP</v>
          </cell>
          <cell r="C10405" t="str">
            <v>M2</v>
          </cell>
          <cell r="D10405">
            <v>0.1</v>
          </cell>
        </row>
        <row r="10406">
          <cell r="A10406" t="str">
            <v>73900/003</v>
          </cell>
          <cell r="B10406" t="str">
            <v>ENSAIOS DE TRATAMENTO SUPERFICIAL SIMPLES - COM EMULSAO ASFALTICA</v>
          </cell>
          <cell r="C10406" t="str">
            <v>M2</v>
          </cell>
          <cell r="D10406">
            <v>0.11</v>
          </cell>
        </row>
        <row r="10407">
          <cell r="A10407" t="str">
            <v>73900/004</v>
          </cell>
          <cell r="B10407" t="str">
            <v>ENSAIOS DE TRATAMENTO SUPERFICIAL DUPLO - COM CAP</v>
          </cell>
          <cell r="C10407" t="str">
            <v>M2</v>
          </cell>
          <cell r="D10407">
            <v>0.13</v>
          </cell>
        </row>
        <row r="10408">
          <cell r="A10408" t="str">
            <v>73900/005</v>
          </cell>
          <cell r="B10408" t="str">
            <v>ENSAIOS DE TRATAMENTO SUPERFICIAL DUPLO - COM EMULSAO ASFALTICA</v>
          </cell>
          <cell r="C10408" t="str">
            <v>M2</v>
          </cell>
          <cell r="D10408">
            <v>0.19</v>
          </cell>
        </row>
        <row r="10409">
          <cell r="A10409" t="str">
            <v>73900/006</v>
          </cell>
          <cell r="B10409" t="str">
            <v>ENSAIOS DE TRATAMENTO SUPERFICIAL TRIPLO - COM CAP</v>
          </cell>
          <cell r="C10409" t="str">
            <v>M2</v>
          </cell>
          <cell r="D10409">
            <v>0.19</v>
          </cell>
        </row>
        <row r="10410">
          <cell r="A10410" t="str">
            <v>73900/007</v>
          </cell>
          <cell r="B10410" t="str">
            <v>ENSAIOS DE TRATAMENTO SUPERFICIAL TRIPLO - COM EMULSAO ASFALTICA</v>
          </cell>
          <cell r="C10410" t="str">
            <v>M2</v>
          </cell>
          <cell r="D10410">
            <v>0.2</v>
          </cell>
        </row>
        <row r="10411">
          <cell r="A10411" t="str">
            <v>73900/008</v>
          </cell>
          <cell r="B10411" t="str">
            <v>ENSAIOS DE MACADAME BETUMINOSO POR PENETRACAO - COM CAP</v>
          </cell>
          <cell r="C10411" t="str">
            <v>M3</v>
          </cell>
          <cell r="D10411">
            <v>0.94</v>
          </cell>
        </row>
        <row r="10412">
          <cell r="A10412" t="str">
            <v>73900/009</v>
          </cell>
          <cell r="B10412" t="str">
            <v>ENSAIOS DE MACADAME BETUMINOSO POR PENETRACAO - COM EMULSAO ASFALTICA</v>
          </cell>
          <cell r="C10412" t="str">
            <v>M3</v>
          </cell>
          <cell r="D10412">
            <v>0.93</v>
          </cell>
        </row>
        <row r="10413">
          <cell r="A10413" t="str">
            <v>73900/010</v>
          </cell>
          <cell r="B10413" t="str">
            <v>ENSAIOS DE PRE MISTURADO A FRIO</v>
          </cell>
          <cell r="C10413" t="str">
            <v>M3</v>
          </cell>
          <cell r="D10413">
            <v>0.72</v>
          </cell>
        </row>
        <row r="10414">
          <cell r="A10414" t="str">
            <v>73900/011</v>
          </cell>
          <cell r="B10414" t="str">
            <v>ENSAIOS DE AREIA ASFALTO A QUENTE</v>
          </cell>
          <cell r="C10414" t="str">
            <v>T</v>
          </cell>
          <cell r="D10414">
            <v>23.88</v>
          </cell>
        </row>
        <row r="10415">
          <cell r="A10415" t="str">
            <v>73900/012</v>
          </cell>
          <cell r="B10415" t="str">
            <v>ENSAIOS DE CONCRETO ASFALTICO</v>
          </cell>
          <cell r="C10415" t="str">
            <v>T</v>
          </cell>
          <cell r="D10415">
            <v>33.270000000000003</v>
          </cell>
        </row>
        <row r="10416">
          <cell r="A10416" t="str">
            <v>73902/001</v>
          </cell>
          <cell r="B10416" t="str">
            <v>CAMADA DRENANTE COM BRITA NUM 3</v>
          </cell>
          <cell r="C10416" t="str">
            <v>M3</v>
          </cell>
          <cell r="D10416">
            <v>89.41</v>
          </cell>
        </row>
        <row r="10417">
          <cell r="A10417" t="str">
            <v>73903/001</v>
          </cell>
          <cell r="B10417" t="str">
            <v>LIMPEZA SUPERFICIAL DA CAMADA VEGETAL EM JAZIDA</v>
          </cell>
          <cell r="C10417" t="str">
            <v>M2</v>
          </cell>
          <cell r="D10417">
            <v>0.4</v>
          </cell>
        </row>
        <row r="10418">
          <cell r="A10418" t="str">
            <v>73903/002</v>
          </cell>
          <cell r="B10418" t="str">
            <v>EXPURGO DE JAZIDA (MATERIAL VEGETAL, OU INSERVÍVEL, EXCETO LAMA)</v>
          </cell>
          <cell r="C10418" t="str">
            <v>M3</v>
          </cell>
          <cell r="D10418">
            <v>2.14</v>
          </cell>
        </row>
        <row r="10419">
          <cell r="A10419" t="str">
            <v>73908/001</v>
          </cell>
          <cell r="B10419" t="str">
            <v>CANTONEIRA DE ALUMINIO 2"X2", PARA PROTECAO DE QUINA DE PAREDE</v>
          </cell>
          <cell r="C10419" t="str">
            <v>M</v>
          </cell>
          <cell r="D10419">
            <v>51.34</v>
          </cell>
        </row>
        <row r="10420">
          <cell r="A10420" t="str">
            <v>73908/002</v>
          </cell>
          <cell r="B10420" t="str">
            <v>CANTONEIRA DE ALUMINIO 1"X1, PARA PROTECAO DE QUINA DE PAREDE</v>
          </cell>
          <cell r="C10420" t="str">
            <v>M</v>
          </cell>
          <cell r="D10420">
            <v>36.549999999999997</v>
          </cell>
        </row>
        <row r="10421">
          <cell r="A10421" t="str">
            <v>73909/001</v>
          </cell>
          <cell r="B10421" t="str">
            <v>DIVISORIA EM MADEIRA COMPENSADA RESINADA ESPESSURA 6MM, ESTRUTURADA EM MADEIRA DE LEI 3"X3"</v>
          </cell>
          <cell r="C10421" t="str">
            <v>M2</v>
          </cell>
          <cell r="D10421">
            <v>169.5</v>
          </cell>
        </row>
        <row r="10422">
          <cell r="A10422" t="str">
            <v>73910/008</v>
          </cell>
          <cell r="B10422" t="str">
            <v>PORTA DE MADEIRA COMPENSADA LISA PARA PINTURA, 120X210X3,5CM, 2 FOLHAS , INCLUSO ADUELA 2A, ALIZAR 2A E DOBRADICAS</v>
          </cell>
          <cell r="C10422" t="str">
            <v>UN</v>
          </cell>
          <cell r="D10422">
            <v>613.51</v>
          </cell>
        </row>
        <row r="10423">
          <cell r="A10423" t="str">
            <v>73910/009</v>
          </cell>
          <cell r="B10423" t="str">
            <v>PORTA DE MADEIRA COMPENSADA LISA PARA CERA OU VERNIZ, 120X210X3,5CM, 2 FOLHAS, INCLUSO ADUELA 1A, ALIZAR 1A E DOBRADICAS COM ANEL</v>
          </cell>
          <cell r="C10423" t="str">
            <v>UN</v>
          </cell>
          <cell r="D10423">
            <v>699.59</v>
          </cell>
        </row>
        <row r="10424">
          <cell r="A10424" t="str">
            <v>73916/002</v>
          </cell>
          <cell r="B10424" t="str">
            <v>PLACA ESMALTADA PARA IDENTIFICAÇÃO NR DE RUA, DIMENSÕES 45X25CM</v>
          </cell>
          <cell r="C10424" t="str">
            <v>UN</v>
          </cell>
          <cell r="D10424">
            <v>105.38</v>
          </cell>
        </row>
        <row r="10425">
          <cell r="A10425" t="str">
            <v>73921/002</v>
          </cell>
          <cell r="B10425" t="str">
            <v>PISO EM PEDRA ARDOSIA ASSENTADO SOBRE ARGAMASSA COLANTE REJUNTADO COM CIMENTO COMUM</v>
          </cell>
          <cell r="C10425" t="str">
            <v>M2</v>
          </cell>
          <cell r="D10425">
            <v>84.93</v>
          </cell>
        </row>
        <row r="10426">
          <cell r="A10426" t="str">
            <v>73922/001</v>
          </cell>
          <cell r="B10426" t="str">
            <v>PISO CIMENTADO TRACO 1:3 (CIMENTO E AREIA) ACABAMENTO LISO ESPESSURA 3 ,5CM, PREPARO MANUAL DA ARGAMASSA</v>
          </cell>
          <cell r="C10426" t="str">
            <v>M2</v>
          </cell>
          <cell r="D10426">
            <v>44.95</v>
          </cell>
        </row>
        <row r="10427">
          <cell r="A10427" t="str">
            <v>73922/002</v>
          </cell>
          <cell r="B10427" t="str">
            <v>PISO CIMENTADO TRACO 1:4 (CIMENTO E AREIA) ACABAMENTO LISO ESPESSURA 2 ,5CM PREPARO MANUAL DA ARGAMASSA</v>
          </cell>
          <cell r="C10427" t="str">
            <v>M2</v>
          </cell>
          <cell r="D10427">
            <v>40.130000000000003</v>
          </cell>
        </row>
        <row r="10428">
          <cell r="A10428" t="str">
            <v>73922/003</v>
          </cell>
          <cell r="B10428" t="str">
            <v>PISO CIMENTADO TRACO 1:3 (CIMENTO E AREIA) ACABAMENTO LISO ESPESSURA 2 ,0CM, PREPARO MANUAL DA ARGAMASSA</v>
          </cell>
          <cell r="C10428" t="str">
            <v>M2</v>
          </cell>
          <cell r="D10428">
            <v>38.97</v>
          </cell>
        </row>
        <row r="10429">
          <cell r="A10429" t="str">
            <v>73922/004</v>
          </cell>
          <cell r="B10429" t="str">
            <v>PISO CIMENTADO TRACO 1:4 (CIMENTO E AREIA) ACABAMENTO LISO ESPESSURA 2 ,0CM, PREPARO MANUAL DA ARGAMASSA</v>
          </cell>
          <cell r="C10429" t="str">
            <v>M2</v>
          </cell>
          <cell r="D10429">
            <v>38.299999999999997</v>
          </cell>
        </row>
        <row r="10430">
          <cell r="A10430" t="str">
            <v>73922/005</v>
          </cell>
          <cell r="B10430" t="str">
            <v>PISO CIMENTADO TRACO 1:3 (CIMENTO E AREIA) ACABAMENTO LISO ESPESSURA 3 ,0CM, PREPARO MANUAL DA ARGAMASSA</v>
          </cell>
          <cell r="C10430" t="str">
            <v>M2</v>
          </cell>
          <cell r="D10430">
            <v>42.96</v>
          </cell>
        </row>
        <row r="10431">
          <cell r="A10431" t="str">
            <v>73923/001</v>
          </cell>
          <cell r="B10431" t="str">
            <v>PISO CIMENTADO TRACO 1:4 (CIMENTO E AREIA) ACABAMENTO RUSTICO ESPESSUR A 2CM, ARGAMASSA COM PREPARO MANUAL</v>
          </cell>
          <cell r="C10431" t="str">
            <v>M2</v>
          </cell>
          <cell r="D10431">
            <v>33.65</v>
          </cell>
        </row>
        <row r="10432">
          <cell r="A10432" t="str">
            <v>73923/002</v>
          </cell>
          <cell r="B10432" t="str">
            <v>PISO CIMENTADO TRACO 1:4 (CIMENTO E AREIA), COM ACABAMENTO RUSTICO ESP ESSURA 3CM, PREPARO MANUAL</v>
          </cell>
          <cell r="C10432" t="str">
            <v>M2</v>
          </cell>
          <cell r="D10432">
            <v>51.16</v>
          </cell>
        </row>
        <row r="10433">
          <cell r="A10433" t="str">
            <v>73923/003</v>
          </cell>
          <cell r="B10433" t="str">
            <v>PISO CIMENTADO TRACO 1:3 (CIMENTO E AREIA), COM ACABAMENTO RUSTICO E F RISADO ESPESSURA 2CM, PREPARO MANUAL</v>
          </cell>
          <cell r="C10433" t="str">
            <v>M2</v>
          </cell>
          <cell r="D10433">
            <v>38.97</v>
          </cell>
        </row>
        <row r="10434">
          <cell r="A10434" t="str">
            <v>73924/001</v>
          </cell>
          <cell r="B10434" t="str">
            <v>PINTURA ESMALTE ALTO BRILHO, DUAS DEMAOS, SOBRE SUPERFICIE METALICA</v>
          </cell>
          <cell r="C10434" t="str">
            <v>M2</v>
          </cell>
          <cell r="D10434">
            <v>20.83</v>
          </cell>
        </row>
        <row r="10435">
          <cell r="A10435" t="str">
            <v>73924/002</v>
          </cell>
          <cell r="B10435" t="str">
            <v>PINTURA ESMALTE ACETINADO, DUAS DEMAOS, SOBRE SUPERFICIE METALICA</v>
          </cell>
          <cell r="C10435" t="str">
            <v>M2</v>
          </cell>
          <cell r="D10435">
            <v>20.92</v>
          </cell>
        </row>
        <row r="10436">
          <cell r="A10436" t="str">
            <v>73924/003</v>
          </cell>
          <cell r="B10436" t="str">
            <v>PINTURA ESMALTE FOSCO, DUAS DEMAOS, SOBRE SUPERFICIE METALICA</v>
          </cell>
          <cell r="C10436" t="str">
            <v>M2</v>
          </cell>
          <cell r="D10436">
            <v>21.22</v>
          </cell>
        </row>
        <row r="10437">
          <cell r="A10437" t="str">
            <v>73929/001</v>
          </cell>
          <cell r="B10437" t="str">
            <v>IMPERMEABILIZACAO DE SUPERFICIE COM CIMENTO ESPECIAL CRISTALIZANTE COM ADESIVO LIQUIDO, UMA DEMAO.</v>
          </cell>
          <cell r="C10437" t="str">
            <v>M2</v>
          </cell>
          <cell r="D10437">
            <v>28.42</v>
          </cell>
        </row>
        <row r="10438">
          <cell r="A10438" t="str">
            <v>73929/004</v>
          </cell>
          <cell r="B10438" t="str">
            <v>IMPERMEABILIZACAO DE ESTRUTURAS ENTERRADAS COM CIMENTO CRISTALIZANTE E ADESIVO LIQUIDO, ATE 7M DE PROFUNDIDADE.</v>
          </cell>
          <cell r="C10438" t="str">
            <v>M2</v>
          </cell>
          <cell r="D10438">
            <v>52.97</v>
          </cell>
        </row>
        <row r="10439">
          <cell r="A10439" t="str">
            <v>73932/001</v>
          </cell>
          <cell r="B10439" t="str">
            <v>GRADE DE FERRO EM BARRA CHATA 3/16"</v>
          </cell>
          <cell r="C10439" t="str">
            <v>M2</v>
          </cell>
          <cell r="D10439">
            <v>261.08999999999997</v>
          </cell>
        </row>
        <row r="10440">
          <cell r="A10440" t="str">
            <v>73933/001</v>
          </cell>
          <cell r="B10440" t="str">
            <v>PORTA DE FERRO, DE ABRIR, TIPO GRADE COM CHAPA, 87X210CM, COM GUARNICO ES</v>
          </cell>
          <cell r="C10440" t="str">
            <v>M2</v>
          </cell>
          <cell r="D10440">
            <v>432.75</v>
          </cell>
        </row>
        <row r="10441">
          <cell r="A10441" t="str">
            <v>73933/002</v>
          </cell>
          <cell r="B10441" t="str">
            <v>PORTA DE FERRO, DE ABRIR, TIPO CHAPA LISA, COM GUARNICOES</v>
          </cell>
          <cell r="C10441" t="str">
            <v>M2</v>
          </cell>
          <cell r="D10441">
            <v>470.04</v>
          </cell>
        </row>
        <row r="10442">
          <cell r="A10442" t="str">
            <v>73933/003</v>
          </cell>
          <cell r="B10442" t="str">
            <v>PORTA DE FERRO TIPO VENEZIANA, DE ABRIR, SEM BANDEIRA SEM FERRAGENS</v>
          </cell>
          <cell r="C10442" t="str">
            <v>M2</v>
          </cell>
          <cell r="D10442">
            <v>687.84</v>
          </cell>
        </row>
        <row r="10443">
          <cell r="A10443" t="str">
            <v>73933/004</v>
          </cell>
          <cell r="B10443" t="str">
            <v>PORTA DE FERRO DE ABRIR TIPO BARRA CHATA, COM REQUADRO E GUARNICAO COM PLETA</v>
          </cell>
          <cell r="C10443" t="str">
            <v>M2</v>
          </cell>
          <cell r="D10443">
            <v>405.17</v>
          </cell>
        </row>
        <row r="10444">
          <cell r="A10444" t="str">
            <v>73937/001</v>
          </cell>
          <cell r="B10444" t="str">
            <v>COBOGO DE CONCRETO (ELEMENTO VAZADO), 7X50X50CM, ASSENTADO COM ARGAMAS SA TRACO 1:4 (CIMENTO E AREIA)</v>
          </cell>
          <cell r="C10444" t="str">
            <v>M2</v>
          </cell>
          <cell r="D10444">
            <v>102.53</v>
          </cell>
        </row>
        <row r="10445">
          <cell r="A10445" t="str">
            <v>73937/003</v>
          </cell>
          <cell r="B10445" t="str">
            <v>COBOGO DE CONCRETO (ELEMENTO VAZADO), 7X50X50CM, ASSENTADO COM ARGAMAS SA TRACO 1:3 (CIMENTO E AREIA)</v>
          </cell>
          <cell r="C10445" t="str">
            <v>M2</v>
          </cell>
          <cell r="D10445">
            <v>102.69</v>
          </cell>
        </row>
        <row r="10446">
          <cell r="A10446" t="str">
            <v>73937/005</v>
          </cell>
          <cell r="B10446" t="str">
            <v>COBOGO DE CONCRETO (ELEMENTO VAZADO), 10X29X39CM ABERTURA COM VIDRO, A SSENTADO COM ARGAMASSA TRACO 1:4 (CIMENTO E AREIA MEDIA NAO PENEIRADA)</v>
          </cell>
          <cell r="C10446" t="str">
            <v>M2</v>
          </cell>
          <cell r="D10446">
            <v>180.45</v>
          </cell>
        </row>
        <row r="10447">
          <cell r="A10447" t="str">
            <v>73948/002</v>
          </cell>
          <cell r="B10447" t="str">
            <v>LIMPEZA/PREPARO SUPERFICIE CONCRETO P/PINTURA</v>
          </cell>
          <cell r="C10447" t="str">
            <v>M2</v>
          </cell>
          <cell r="D10447">
            <v>7.41</v>
          </cell>
        </row>
        <row r="10448">
          <cell r="A10448" t="str">
            <v>73948/003</v>
          </cell>
          <cell r="B10448" t="str">
            <v>LIMPEZA AZULEJO</v>
          </cell>
          <cell r="C10448" t="str">
            <v>M2</v>
          </cell>
          <cell r="D10448">
            <v>5.43</v>
          </cell>
        </row>
        <row r="10449">
          <cell r="A10449" t="str">
            <v>73948/008</v>
          </cell>
          <cell r="B10449" t="str">
            <v>LIMPEZA VIDRO COMUM</v>
          </cell>
          <cell r="C10449" t="str">
            <v>M2</v>
          </cell>
          <cell r="D10449">
            <v>10.27</v>
          </cell>
        </row>
        <row r="10450">
          <cell r="A10450" t="str">
            <v>73948/009</v>
          </cell>
          <cell r="B10450" t="str">
            <v>LIMPEZA FORRO</v>
          </cell>
          <cell r="C10450" t="str">
            <v>M2</v>
          </cell>
          <cell r="D10450">
            <v>21.3</v>
          </cell>
        </row>
        <row r="10451">
          <cell r="A10451" t="str">
            <v>73948/011</v>
          </cell>
          <cell r="B10451" t="str">
            <v>LIMPEZA PISO CERAMICO</v>
          </cell>
          <cell r="C10451" t="str">
            <v>M2</v>
          </cell>
          <cell r="D10451">
            <v>18.190000000000001</v>
          </cell>
        </row>
        <row r="10452">
          <cell r="A10452" t="str">
            <v>73948/015</v>
          </cell>
          <cell r="B10452" t="str">
            <v>LIMPEZA PISO MARMORITE/GRANILITE</v>
          </cell>
          <cell r="C10452" t="str">
            <v>M2</v>
          </cell>
          <cell r="D10452">
            <v>12.01</v>
          </cell>
        </row>
        <row r="10453">
          <cell r="A10453" t="str">
            <v>73948/016</v>
          </cell>
          <cell r="B10453" t="str">
            <v>LIMPEZA MANUAL DO TERRENO (C/ RASPAGEM SUPERFICIAL)</v>
          </cell>
          <cell r="C10453" t="str">
            <v>M2</v>
          </cell>
          <cell r="D10453">
            <v>3.47</v>
          </cell>
        </row>
        <row r="10454">
          <cell r="A10454" t="str">
            <v>73953/001</v>
          </cell>
          <cell r="B10454" t="str">
            <v>LUMINARIA TIPO CALHA, DE SOBREPOR, COM REATOR DE PARTIDA RAPIDA E LAMP ADA FLUORESCENTE 1X20W, COMPLETA,  FORNECIMENTO E INSTALACAO</v>
          </cell>
          <cell r="C10454" t="str">
            <v>UN</v>
          </cell>
          <cell r="D10454">
            <v>44.99</v>
          </cell>
        </row>
        <row r="10455">
          <cell r="A10455" t="str">
            <v>73953/002</v>
          </cell>
          <cell r="B10455" t="str">
            <v>LUMINARIA TIPO CALHA, DE SOBREPOR, COM REATOR DE PARTIDA RAPIDA E LAMP ADA FLUORESCENTE 2X20W, COMPLETA, FORNECIMENTO E INSTALACAO</v>
          </cell>
          <cell r="C10455" t="str">
            <v>UN</v>
          </cell>
          <cell r="D10455">
            <v>57.16</v>
          </cell>
        </row>
        <row r="10456">
          <cell r="A10456" t="str">
            <v>73953/004</v>
          </cell>
          <cell r="B10456" t="str">
            <v>LUMINARIA TIPO CALHA, DE SOBREPOR, COM REATOR DE PARTIDA RAPIDA E LAMP ADA FLUORESCENTE 4X20W, COMPLETA, FORNECIMENTO E INSTALACAO</v>
          </cell>
          <cell r="C10456" t="str">
            <v>UN</v>
          </cell>
          <cell r="D10456">
            <v>132.01</v>
          </cell>
        </row>
        <row r="10457">
          <cell r="A10457" t="str">
            <v>73953/005</v>
          </cell>
          <cell r="B10457" t="str">
            <v>LUMINARIA TIPO CALHA, DE SOBREPOR, COM REATOR DE PARTIDA RAPIDA E LAMP ADA FLUORESCENTE 1X40W, COMPLETA, FORNECIMENTO E INSTALACAO</v>
          </cell>
          <cell r="C10457" t="str">
            <v>UN</v>
          </cell>
          <cell r="D10457">
            <v>66.84</v>
          </cell>
        </row>
        <row r="10458">
          <cell r="A10458" t="str">
            <v>73953/006</v>
          </cell>
          <cell r="B10458" t="str">
            <v>LUMINARIA TIPO CALHA, DE SOBREPOR, COM REATOR DE PARTIDA RAPIDA E LAMP ADA FLUORESCENTE 2X40W, COMPLETA, FORNECIMENTO E INSTALACAO</v>
          </cell>
          <cell r="C10458" t="str">
            <v>UN</v>
          </cell>
          <cell r="D10458">
            <v>73.95</v>
          </cell>
        </row>
        <row r="10459">
          <cell r="A10459" t="str">
            <v>73953/008</v>
          </cell>
          <cell r="B10459" t="str">
            <v>LUMINARIA TIPO CALHA, DE SOBREPOR, COM REATOR DE PARTIDA RAPIDA E LAMP ADA FLUORESCENTE 4X40W, COMPLETA, FORNECIMENTO E INSTALACAO</v>
          </cell>
          <cell r="C10459" t="str">
            <v>UN</v>
          </cell>
          <cell r="D10459">
            <v>152.21</v>
          </cell>
        </row>
        <row r="10460">
          <cell r="A10460" t="str">
            <v>73953/009</v>
          </cell>
          <cell r="B10460" t="str">
            <v>LUMINARIA SOBREPOR TP CALHA C/REATOR PART CONVENC LAMP 1X20W E STARTER FIX EM LAJE OU FORRO - FORNECIMENTO E COLOCACAO</v>
          </cell>
          <cell r="C10460" t="str">
            <v>UN</v>
          </cell>
          <cell r="D10460">
            <v>38.67</v>
          </cell>
        </row>
        <row r="10461">
          <cell r="A10461" t="str">
            <v>73963/001</v>
          </cell>
          <cell r="B10461" t="str">
            <v>POCO DE VISITA PARA REDE DE ESG. SANIT., EM ANEIS DE CONCRETO, DIÂMETR O = 60CM, PROF=80CM, INCLUINDO DEGRAU,  EXCLUINDO TAMPAO FERRO FUNDIDO .</v>
          </cell>
          <cell r="C10461" t="str">
            <v>UN</v>
          </cell>
          <cell r="D10461">
            <v>338.07</v>
          </cell>
        </row>
        <row r="10462">
          <cell r="A10462" t="str">
            <v>73963/002</v>
          </cell>
          <cell r="B10462" t="str">
            <v>POCO DE VISITA PARA REDE DE ESG. SANIT., EM ANEIS DE CONCRETO, DIÂMETR O = 60CM, PROF = 100CM, EXCLUINDO TAMPAO FERRO FUNDIDO.</v>
          </cell>
          <cell r="C10462" t="str">
            <v>UN</v>
          </cell>
          <cell r="D10462">
            <v>359.41</v>
          </cell>
        </row>
        <row r="10463">
          <cell r="A10463" t="str">
            <v>73963/003</v>
          </cell>
          <cell r="B10463" t="str">
            <v>POCO DE VISITA PARA REDE DE ESG. SANIT., EM ANEIS DE CONCRETO, DIÂMETR O = 60CM, PROF = 60CM, INCLUINDO DEGRAU, EXCLUINDO TAMPAO FERRO FUNDID O.</v>
          </cell>
          <cell r="C10463" t="str">
            <v>UN</v>
          </cell>
          <cell r="D10463">
            <v>332.18</v>
          </cell>
        </row>
        <row r="10464">
          <cell r="A10464" t="str">
            <v>73963/005</v>
          </cell>
          <cell r="B10464" t="str">
            <v>POCO DE VISITA PARA REDE DE ESG. SANIT., EM ANEIS DE CONCRETO, DIÂMETR O = 60CM E 110CM, PROF = 120CM, EXCLUINDO TAMPAO FERRO FUNDIDO.</v>
          </cell>
          <cell r="C10464" t="str">
            <v>UN</v>
          </cell>
          <cell r="D10464">
            <v>1113.29</v>
          </cell>
        </row>
        <row r="10465">
          <cell r="A10465" t="str">
            <v>73963/006</v>
          </cell>
          <cell r="B10465" t="str">
            <v>POCO DE VISITA PARA REDE DE ESG. SANIT., EM ANEIS DE CONCRETO, DIÂMETR O = 60CM E 110CM, PROF = 140CM, EXCLUINDO TAMPAO FERRO FUNDIDO.</v>
          </cell>
          <cell r="C10465" t="str">
            <v>UN</v>
          </cell>
          <cell r="D10465">
            <v>1190.1300000000001</v>
          </cell>
        </row>
        <row r="10466">
          <cell r="A10466" t="str">
            <v>73963/007</v>
          </cell>
          <cell r="B10466" t="str">
            <v>POCO DE VISITA PARA REDE DE ESG. SANIT., EM ANEIS DE CONCRETO, DIÂMETR O = 60CM E 110CM, PROF = 150CM, EXCLUINDO TAMPAO FERRO FUNDIDO.</v>
          </cell>
          <cell r="C10466" t="str">
            <v>UN</v>
          </cell>
          <cell r="D10466">
            <v>1253.69</v>
          </cell>
        </row>
        <row r="10467">
          <cell r="A10467" t="str">
            <v>73963/008</v>
          </cell>
          <cell r="B10467" t="str">
            <v>POCO DE VISITA PARA REDE DE ESG. SANIT., EM ANEIS DE CONCRETO, DIÂMETR O = 60CM E 110CM, PROF = 160CM, EXCLUINDO TAMPAO FERRO FUNDIDO.</v>
          </cell>
          <cell r="C10467" t="str">
            <v>UN</v>
          </cell>
          <cell r="D10467">
            <v>1262.94</v>
          </cell>
        </row>
        <row r="10468">
          <cell r="A10468" t="str">
            <v>73963/009</v>
          </cell>
          <cell r="B10468" t="str">
            <v>POCO DE VISITA PARA REDE DE ESG. SANIT., EM ANEIS DE CONCRETO, DIÂMETR O = 110CM, PROF = 170CM, EXCLUINDO TAMPAO FERRO FUNDIDO.</v>
          </cell>
          <cell r="C10468" t="str">
            <v>UN</v>
          </cell>
          <cell r="D10468">
            <v>1323.18</v>
          </cell>
        </row>
        <row r="10469">
          <cell r="A10469" t="str">
            <v>73963/010</v>
          </cell>
          <cell r="B10469" t="str">
            <v>POCO DE VISITA PARA REDE DE ESG. SANIT., EM ANEIS DE CONCRETO, DIÂMETR O = 60CM E 110CM, PROF = 200CM, EXCLUINDO TAMPAO FERRO FUNDIDO.</v>
          </cell>
          <cell r="C10469" t="str">
            <v>UN</v>
          </cell>
          <cell r="D10469">
            <v>1433.77</v>
          </cell>
        </row>
        <row r="10470">
          <cell r="A10470" t="str">
            <v>73963/011</v>
          </cell>
          <cell r="B10470" t="str">
            <v>POCO DE VISITA PARA REDE DE ESG. SANIT., EM ANEIS DE CONCRETO, DIÂMETR O = 60CM E 110CM, PROF = 230CM, EXCLUINDO TAMPAO FERRO FUNDIDO.</v>
          </cell>
          <cell r="C10470" t="str">
            <v>UN</v>
          </cell>
          <cell r="D10470">
            <v>1494.75</v>
          </cell>
        </row>
        <row r="10471">
          <cell r="A10471" t="str">
            <v>73963/012</v>
          </cell>
          <cell r="B10471" t="str">
            <v>POCO DE VISITA PARA REDE DE ESG. SANIT., EM ANEIS DE CONCRETO, DIÂMETR O = 60CM E 110CM, PROF = 260CM, EXCLUINDO TAMPAO FERRO FUNDIDO.</v>
          </cell>
          <cell r="C10471" t="str">
            <v>UN</v>
          </cell>
          <cell r="D10471">
            <v>1665.85</v>
          </cell>
        </row>
        <row r="10472">
          <cell r="A10472" t="str">
            <v>73963/013</v>
          </cell>
          <cell r="B10472" t="str">
            <v>POCO DE VISITA PARA REDE DE ESG. SANIT., EM ANEIS DE CONCRETO, DIÂMETR O = 60CM E 110CM, PROF = 290CM, EXCLUINDO TAMPAO FERRO FUNDIDO.</v>
          </cell>
          <cell r="C10472" t="str">
            <v>UN</v>
          </cell>
          <cell r="D10472">
            <v>1797.43</v>
          </cell>
        </row>
        <row r="10473">
          <cell r="A10473" t="str">
            <v>73963/014</v>
          </cell>
          <cell r="B10473" t="str">
            <v>POCO DE VISITA PARA REDE DE ESG. SANIT., EM ANEIS DE CONCRETO, DIÂMETR O = 60CM E 110CM, PROF = 320CM, EXCLUINDO TAMPAO FERRO FUNDIDO.</v>
          </cell>
          <cell r="C10473" t="str">
            <v>UN</v>
          </cell>
          <cell r="D10473">
            <v>1886.84</v>
          </cell>
        </row>
        <row r="10474">
          <cell r="A10474" t="str">
            <v>73963/015</v>
          </cell>
          <cell r="B10474" t="str">
            <v>POCO DE VISITA PARA REDE DE ESG. SANIT., EM ANEIS DE CONCRETO, DIÂMETR O = 60CM E 110CM, PROF = 350CM, EXCLUINDO TAMPAO FERRO FUNDIDO.</v>
          </cell>
          <cell r="C10474" t="str">
            <v>UN</v>
          </cell>
          <cell r="D10474">
            <v>2035.31</v>
          </cell>
        </row>
        <row r="10475">
          <cell r="A10475" t="str">
            <v>73963/016</v>
          </cell>
          <cell r="B10475" t="str">
            <v>POCO DE VISITA PARA REDE DE ESG. SANIT., EM ANEIS DE CONCRETO, DIÂMETR O = 60CM E 110CM, PROF = 380CM, EXCLUINDO TAMPAO FERRO FUNDIDO.</v>
          </cell>
          <cell r="C10475" t="str">
            <v>UN</v>
          </cell>
          <cell r="D10475">
            <v>2150.2199999999998</v>
          </cell>
        </row>
        <row r="10476">
          <cell r="A10476" t="str">
            <v>73963/017</v>
          </cell>
          <cell r="B10476" t="str">
            <v>POCO DE VISITA PARA REDE DE ESG. SANIT., EM ANEIS DE CONCRETO, DIÂMETR O = 60CM E 110CM, PROF = 410CM, EXCLUINDO TAMPAO FERRO FUNDIDO.</v>
          </cell>
          <cell r="C10476" t="str">
            <v>UN</v>
          </cell>
          <cell r="D10476">
            <v>2291.4299999999998</v>
          </cell>
        </row>
        <row r="10477">
          <cell r="A10477" t="str">
            <v>73963/018</v>
          </cell>
          <cell r="B10477" t="str">
            <v>POCO DE VISITA PARA REDE DE ESG. SANIT., EM ANEIS DE CONCRETO, DIÂMETR O = 60CM E 110CM, PROF = 440CM, EXCLUINDO TAMPAO FERRO FUNDIDO.</v>
          </cell>
          <cell r="C10477" t="str">
            <v>UN</v>
          </cell>
          <cell r="D10477">
            <v>2422.73</v>
          </cell>
        </row>
        <row r="10478">
          <cell r="A10478" t="str">
            <v>73963/019</v>
          </cell>
          <cell r="B10478" t="str">
            <v>POCO DE VISITA PARA REDE DE ESG. SANIT., EM ANEIS DE CONCRETO, DIÂMETR O = 60CM E 110CM, PROF = 470CM, EXCLUINDO TAMPAO FERRO FUNDIDO.</v>
          </cell>
          <cell r="C10478" t="str">
            <v>UN</v>
          </cell>
          <cell r="D10478">
            <v>2554.7399999999998</v>
          </cell>
        </row>
        <row r="10479">
          <cell r="A10479" t="str">
            <v>73963/020</v>
          </cell>
          <cell r="B10479" t="str">
            <v>POCO DE VISITA PARA REDE DE ESG. SANIT., EM ANEIS DE CONCRETO, DIÂMETR O = 60CM E 110CM, PROF = 500CM, EXCLUINDO TAMPAO FERRO FUNDIDO.</v>
          </cell>
          <cell r="C10479" t="str">
            <v>UN</v>
          </cell>
          <cell r="D10479">
            <v>2686.04</v>
          </cell>
        </row>
        <row r="10480">
          <cell r="A10480" t="str">
            <v>73963/021</v>
          </cell>
          <cell r="B10480" t="str">
            <v>POCO DE VISITA PARA REDE DE ESG. SANIT., EM ANEIS DE CONCRETO, DIÂMETR O = 60CM E 110CM, PROF = 530CM, EXCLUINDO TAMPAO FERRO FUNDIDO.</v>
          </cell>
          <cell r="C10480" t="str">
            <v>UN</v>
          </cell>
          <cell r="D10480">
            <v>2825.55</v>
          </cell>
        </row>
        <row r="10481">
          <cell r="A10481" t="str">
            <v>73963/022</v>
          </cell>
          <cell r="B10481" t="str">
            <v>POCO DE VISITA PARA REDE DE ESG. SANIT., EM ANEIS DE CONCRETO, DIÂMETR O = 60CM E 110CM, PROF = 560CM, EXCLUINDO TAMPAO FERRO FUNDIDO.</v>
          </cell>
          <cell r="C10481" t="str">
            <v>UN</v>
          </cell>
          <cell r="D10481">
            <v>2956.85</v>
          </cell>
        </row>
        <row r="10482">
          <cell r="A10482" t="str">
            <v>73963/023</v>
          </cell>
          <cell r="B10482" t="str">
            <v>POCO DE VISITA PARA REDE DE ESG. SANIT., EM ANEIS DE CONCRETO, DIÂMETR O = 60CM E 110CM, PROF = 590CM, EXCLUINDO TAMPAO FERRO FUNDIDO.</v>
          </cell>
          <cell r="C10482" t="str">
            <v>UN</v>
          </cell>
          <cell r="D10482">
            <v>3088.15</v>
          </cell>
        </row>
        <row r="10483">
          <cell r="A10483" t="str">
            <v>73963/024</v>
          </cell>
          <cell r="B10483" t="str">
            <v>POCO DE VISITA PARA REDE DE ESG. SANIT., EM ANEIS DE CONCRETO, DIÂMETR O = 60CM E 110CM, PROF = 690CM, EXCLUINDO TAMPAO FERRO FUNDIDO.</v>
          </cell>
          <cell r="C10483" t="str">
            <v>UN</v>
          </cell>
          <cell r="D10483">
            <v>3405.77</v>
          </cell>
        </row>
        <row r="10484">
          <cell r="A10484" t="str">
            <v>73963/025</v>
          </cell>
          <cell r="B10484" t="str">
            <v>POCO DE VISITA PARA REDE DE ESG. SANIT., EM ANEIS DE CONCRETO, DIÂMETR O = 60CM E 110CM, PROF = 650CM, EXCLUINDO TAMPAO FERRO FUNDIDO.</v>
          </cell>
          <cell r="C10484" t="str">
            <v>UN</v>
          </cell>
          <cell r="D10484">
            <v>3351.73</v>
          </cell>
        </row>
        <row r="10485">
          <cell r="A10485" t="str">
            <v>73963/026</v>
          </cell>
          <cell r="B10485" t="str">
            <v>POCO DE VISITA PARA REDE DE ESG. SANIT., EM ANEIS DE CONCRETO, DIÂMETR O = 60CM E 110CM, PROF = 680CM, EXCLUINDO TAMPAO FERRO FUNDIDO.</v>
          </cell>
          <cell r="C10485" t="str">
            <v>UN</v>
          </cell>
          <cell r="D10485">
            <v>3483.74</v>
          </cell>
        </row>
        <row r="10486">
          <cell r="A10486" t="str">
            <v>73963/027</v>
          </cell>
          <cell r="B10486" t="str">
            <v>POCO DE VISITA PARA REDE DE ESG. SANIT., EM ANEIS DE CONCRETO, DIÂMETR O = 60CM E 110CM, PROF = 710CM, EXCLUINDO TAMPAO FERRO FUNDIDO.</v>
          </cell>
          <cell r="C10486" t="str">
            <v>UN</v>
          </cell>
          <cell r="D10486">
            <v>3615.04</v>
          </cell>
        </row>
        <row r="10487">
          <cell r="A10487" t="str">
            <v>73963/028</v>
          </cell>
          <cell r="B10487" t="str">
            <v>POCO VISITA ESG SANIT ANEL CONC PRE-MOLD PROF=1,20M C/ TAMPAO FOFO ART ICULADO, CLASSE B125 CARGA MAX 12,5 T, REDONDO TAMPA 600 MM, REDE PLUV IAL /ESGOTO / REJUNTAMENTO ANEIS / REVEST LISO CALHA INTERNA C/ARG CIM /AREIA 1:4. BASE/BANQUETA EM CONCR FCK=10MPA</v>
          </cell>
          <cell r="C10487" t="str">
            <v>UN</v>
          </cell>
          <cell r="D10487">
            <v>1350.58</v>
          </cell>
        </row>
        <row r="10488">
          <cell r="A10488" t="str">
            <v>73963/029</v>
          </cell>
          <cell r="B10488" t="str">
            <v>POCO VISITA ESG SANIT ANEL CONC PRE-MOLD PROF=1,40M C/ TAMPAO FOFO ART ICULADO, CLASSE B125 CARGA MAX 12,5 T, REDONDO TAMPA 600 MM, REDE PLUV IAL/ESGOTO / REJUNTAMENTO ANEIS / REVEST LISO CALHA INTERNA C/ARG CIM/ AREIA 1:4. BASE/BANQUETA EM CONCR FCK=10MPA</v>
          </cell>
          <cell r="C10488" t="str">
            <v>UN</v>
          </cell>
          <cell r="D10488">
            <v>1410.38</v>
          </cell>
        </row>
        <row r="10489">
          <cell r="A10489" t="str">
            <v>73963/030</v>
          </cell>
          <cell r="B10489" t="str">
            <v>POCO VISITA ESG SANIT ANEL CONC PRE-MOLD PROF=1,50M C/ TAMPAO FOFO ART ICULADO, CLASSE B125 CARGA MAX 12,5 T, REDONDO TAMPA 600 MM, REDE PLUV IAL/ESGOTO / REJUNTAMENTO ANEIS / REVEST LISO CALHA INTERNA C/ARG CIM/ AREIA 1:4. BASE/BANQUETA EM CONCRFCK=10MPA</v>
          </cell>
          <cell r="C10489" t="str">
            <v>UN</v>
          </cell>
          <cell r="D10489">
            <v>1533.36</v>
          </cell>
        </row>
        <row r="10490">
          <cell r="A10490" t="str">
            <v>73963/031</v>
          </cell>
          <cell r="B10490" t="str">
            <v>POCO VISITA ESG SANIT ANEL CONC PRE-MOLD PROF=1,60M C/ TAMPAO FOFO ART ICULADO, CLASSE B125 CARGA MAX 12,5 T, REDONDO TAMPA 600 MM, REDE PLUV IAL / REJUNTAMENTO ANEIS / REVEST LISO CALHA INTERNA C/ARG CIM/AREIA 1 :4. BASE/BANQUETA EM CONCR FCK=10MPA</v>
          </cell>
          <cell r="C10490" t="str">
            <v>UN</v>
          </cell>
          <cell r="D10490">
            <v>1543.75</v>
          </cell>
        </row>
        <row r="10491">
          <cell r="A10491" t="str">
            <v>73963/032</v>
          </cell>
          <cell r="B10491" t="str">
            <v>POCO VISITA ESG SANIT ANEL CONC PRE-MOLD PROF=1,70M C/ TAMPAO FOFO ART ICULADO, CLASSE B125 CARGA MAX 12,5 T, REDONDO TAMPA 600 MM, REDE PLUV IAL/ESGOTO /  REJUNTAMENTO ANEIS / REVEST LISO CALHA INTERNA C/ARG CIM /AREIA 1:4. BASE/BANQUETA EM CONCR FCK=10MPA</v>
          </cell>
          <cell r="C10491" t="str">
            <v>UN</v>
          </cell>
          <cell r="D10491">
            <v>1556.68</v>
          </cell>
        </row>
        <row r="10492">
          <cell r="A10492" t="str">
            <v>73963/033</v>
          </cell>
          <cell r="B10492" t="str">
            <v>POCO VISITA ESG SANIT ANEL CONC PRE-MOLD PROF=2,00M C/ TAMPAO FOFO ART ICULADO, CLASSE B125 CARGA MAX 12,5 T, REDONDO TAMPA 600 MM, REDE PLUV IAL/ESGOTO / REJUNTAMENTO ANEIS / REVEST LISO CALHA INTERNA C/ARG CIM/ AREIA 1:4. BASE/BANQUETA EM CONCR FCK=10MPA</v>
          </cell>
          <cell r="C10492" t="str">
            <v>UN</v>
          </cell>
          <cell r="D10492">
            <v>1689.51</v>
          </cell>
        </row>
        <row r="10493">
          <cell r="A10493" t="str">
            <v>73963/034</v>
          </cell>
          <cell r="B10493" t="str">
            <v>POCO VISITA ESG SANIT ANEL CONC PRE MOLD PROF=2,30M C/ TAMPAO FOFO ART ICULADO, CLASSE B125 CARGA MAX 12,5 T, REDONDO TAMPA 600 MM, REDE PLUV IAL/ESGOTO / REJUNTAMENTO ANEIS / REVEST LISO CALHA INTERNA C/ARG CIM/ AREIA 1:4. BASE/BANQUETA EM CONCRFCK=10MPA</v>
          </cell>
          <cell r="C10493" t="str">
            <v>UN</v>
          </cell>
          <cell r="D10493">
            <v>1769.85</v>
          </cell>
        </row>
        <row r="10494">
          <cell r="A10494" t="str">
            <v>73963/035</v>
          </cell>
          <cell r="B10494" t="str">
            <v>POCO VISITA ESG SANIT ANEL CONC PRE-MOLD PROF=2,60M C/ TAMPAO FOFO SIM PLES COM BASE, CLASSE B125 CARGA MAX 12,5 T, REDONDO TAMPA 600 MM, RED E PLUVIAL/ESGOTO / REJUNTAMENTO ANEIS / REVEST LISO CALHA INTERNA C/AR G CIM/AREIA 1:4. BASE/BANQUETAEM CONCR FCK=10MPA</v>
          </cell>
          <cell r="C10494" t="str">
            <v>UN</v>
          </cell>
          <cell r="D10494">
            <v>1902.67</v>
          </cell>
        </row>
        <row r="10495">
          <cell r="A10495" t="str">
            <v>73963/036</v>
          </cell>
          <cell r="B10495" t="str">
            <v>POCO VISITA ESG SANIT ANEL CONC PRE-MOLD PROF=2,90M C/ TAMPAO FOFO ART ICULADO, CLASSE B125 CARGA MAX 12,5 T, REDONDO TAMPA 600 MM, REDE PLUV IAL / REJUNTAMENTO ANEIS / REVEST LISO CALHA INTERNA C/ARG CIM/AREIA 1 :4. BASE/BANQUETA EM CONCR FCK=10MPA</v>
          </cell>
          <cell r="C10495" t="str">
            <v>UN</v>
          </cell>
          <cell r="D10495">
            <v>2035.5</v>
          </cell>
        </row>
        <row r="10496">
          <cell r="A10496" t="str">
            <v>73963/037</v>
          </cell>
          <cell r="B10496" t="str">
            <v>POCO VISITA ESG SANIT ANEL CONC PRE-MOLD PROF=3,20M C/ TAMPAO FOFO ART ICULADO, CLASSE B125 CARGA MAX 12,5 T, REDONDO TAMPA 600 MM, REDE PLUV IAL /  REJUNTAMENTOANEIS / REVEST LISO CALHA INTERNA C/ARG CIM/AREIA 1 :4. BASE / BANQUETA EM CONCR FCK=10MPA</v>
          </cell>
          <cell r="C10496" t="str">
            <v>UN</v>
          </cell>
          <cell r="D10496">
            <v>2168.3200000000002</v>
          </cell>
        </row>
        <row r="10497">
          <cell r="A10497" t="str">
            <v>73963/038</v>
          </cell>
          <cell r="B10497" t="str">
            <v>POCO VISITA ESG SANIT ANEL CONC PRE-MOLD PROF=3,50M C/ TAMPAO FOFO ART ICULADO, CLASSE B125 CARGA MAX 12,5 T, REDONDO TAMPA 600 MM, REDE PLUV IAL/ESGOTO /  REJUNTAMENTO / ANEIS / REVEST LISO CALHA INTERNA C/ARG C IM/AREIA 1:4. BASE/BANQUETA EM CONCR FCK=10MPA</v>
          </cell>
          <cell r="C10497" t="str">
            <v>UN</v>
          </cell>
          <cell r="D10497">
            <v>2301.7800000000002</v>
          </cell>
        </row>
        <row r="10498">
          <cell r="A10498" t="str">
            <v>73963/039</v>
          </cell>
          <cell r="B10498" t="str">
            <v>POCO VISITA ESG SANIT ANEL CONC PRE-MOLD PROF=3,80M C/ TAMPAO FOFO ART ICULADO, CLASSE B125 CARGA MAX 12,5 T, REDONDO TAMPA 600 MM, REDE PLUV IAL / REJUNTAMENTO ANEIS / REVEST LISO CALHA INTERNA C/ARG CIM/AREIA 1 :4. BASE/BANQUETA EM CONCR FCK=10MPA</v>
          </cell>
          <cell r="C10498" t="str">
            <v>UN</v>
          </cell>
          <cell r="D10498">
            <v>2435.0300000000002</v>
          </cell>
        </row>
        <row r="10499">
          <cell r="A10499" t="str">
            <v>73963/040</v>
          </cell>
          <cell r="B10499" t="str">
            <v>POCO VISITA ESG SANIT ANEL CONC PRE-MOLD PROF=4,10M C/ TAMPAO FOFO ART ICULADO, CLASSE B125 CARGA MAX 12,5 T, REDONDO TAMPA 600 MM, REDE PLUV IAL / REJUNTAMENTO ANEIS / REVEST LISO CALHA INTERNA C/ARG CIM/AREIA 1 :4. BASE/BANQUETA EM CONCR FCK=10MPA</v>
          </cell>
          <cell r="C10499" t="str">
            <v>UN</v>
          </cell>
          <cell r="D10499">
            <v>2565.21</v>
          </cell>
        </row>
        <row r="10500">
          <cell r="A10500" t="str">
            <v>73963/041</v>
          </cell>
          <cell r="B10500" t="str">
            <v>POCO VISITA ESG SANIT ANEL CONC PRE MOLD PROF=4,40M C/ TAMPAO FOFO ART ICULADO, CLASSE B125 CARGA MAX 12,5 T, REDONDO TAMPA 600 MM, REDE PLUV IAL / REJUNTAMENTO ANEIS / REVEST LISO CALHA INTERNA C/ARG CIM/AREIA 1 :4. BASE/BANQUETA EM CONCR FCK=10MPA</v>
          </cell>
          <cell r="C10500" t="str">
            <v>UN</v>
          </cell>
          <cell r="D10500">
            <v>2693.87</v>
          </cell>
        </row>
        <row r="10501">
          <cell r="A10501" t="str">
            <v>73963/042</v>
          </cell>
          <cell r="B10501" t="str">
            <v>POCO VISITA ESG SANIT ANEL CONC PRE-MOLD PROF=4,70M C/ TAMPAO FOFO ART ICULADO, CLASSE B125 CARGA MAX 12,5 T, REDONDO TAMPA 600 MM, REDE PLUV IAL/ESGOTO /  REJUNTAMENTO ANEIS / REVEST LISO CALHA INTERNA C/ARG CIM /AREIA 1:4. BASE/BANQUETA EM CONCRFCK=10MPA</v>
          </cell>
          <cell r="C10501" t="str">
            <v>UN</v>
          </cell>
          <cell r="D10501">
            <v>2833.99</v>
          </cell>
        </row>
        <row r="10502">
          <cell r="A10502" t="str">
            <v>73963/043</v>
          </cell>
          <cell r="B10502" t="str">
            <v>POCO VISITA ESG SANIT ANEL CONC PRE-MOLD PROF=5,00M C/ TAMPAO FOFO ART ICULADO, CLASSE B125 CARGA MAX 12,5 T, REDONDO TAMPA 600 MM, REDE PLUV IAL / ESGOTO / REJUNTAMENTO ANEIS/ REVEST LISO CALHA INTERNA C/ARG CIM /AREIA 1:4. BASE/BANQUETA EM CONCR FCK=10MPA</v>
          </cell>
          <cell r="C10502" t="str">
            <v>UN</v>
          </cell>
          <cell r="D10502">
            <v>2930.7</v>
          </cell>
        </row>
        <row r="10503">
          <cell r="A10503" t="str">
            <v>73963/044</v>
          </cell>
          <cell r="B10503" t="str">
            <v>POCO VISITA ESG SANIT ANEL CONC PRE-MOLD PROF=0,80M C/ TAMPAO FOFO ART ICULADO, CLASSE B125 CARGA MAX 12,5 T, REDONDO TAMPA 600 MM, REDE PLUV IAL/ESGOTO / DEGRAUS FF / REJUNTAMENTO ANEIS / REVEST LISO CALHA INTER NA C/ARG CIM/AREIA 1:4. BASE / BANQUETA EM CONCR FCK=10MPA</v>
          </cell>
          <cell r="C10503" t="str">
            <v>UN</v>
          </cell>
          <cell r="D10503">
            <v>654.99</v>
          </cell>
        </row>
        <row r="10504">
          <cell r="A10504" t="str">
            <v>73963/045</v>
          </cell>
          <cell r="B10504" t="str">
            <v>POCO DE VISITA PARA REDE DE ESG. SANIT., EM ANEIS DE CONCRETO, DIÂMETR O = 60CM E 110CM, PROF = 240CM, EXCLUINDO TAMPAO FERRO FUNDIDO.</v>
          </cell>
          <cell r="C10504" t="str">
            <v>UN</v>
          </cell>
          <cell r="D10504">
            <v>1589.76</v>
          </cell>
        </row>
        <row r="10505">
          <cell r="A10505" t="str">
            <v>73963/046</v>
          </cell>
          <cell r="B10505" t="str">
            <v>POCO DE VISITA PARA REDE DE ESG. SANIT., EM ANEIS DE CONCRETO, DIÂMETR O = 60CM E 110CM, PROF = 250CM, EXCLUINDO TAMPAO FERRO FUNDIDO.</v>
          </cell>
          <cell r="C10505" t="str">
            <v>UN</v>
          </cell>
          <cell r="D10505">
            <v>1608.81</v>
          </cell>
        </row>
        <row r="10506">
          <cell r="A10506" t="str">
            <v>73963/047</v>
          </cell>
          <cell r="B10506" t="str">
            <v>POCO DE VISITA PARA REDE DE ESG. SANIT., EM ANEIS DE CONCRETO, DIÂMETR O = 60CM E 110CM, PROF = 280CM, EXCLUINDO TAMPAO FERRO FUNDIDO.</v>
          </cell>
          <cell r="C10506" t="str">
            <v>UN</v>
          </cell>
          <cell r="D10506">
            <v>1753.57</v>
          </cell>
        </row>
        <row r="10507">
          <cell r="A10507" t="str">
            <v>73963/048</v>
          </cell>
          <cell r="B10507" t="str">
            <v>POCO DE VISITA PARA REDE DE ESG. SANIT., EM ANEIS DE CONCRETO, DIÂMETR O = 60CM E 110CM, PROF = 310CM, EXCLUINDO TAMPAO FERRO FUNDIDO.</v>
          </cell>
          <cell r="C10507" t="str">
            <v>UN</v>
          </cell>
          <cell r="D10507">
            <v>1857.03</v>
          </cell>
        </row>
        <row r="10508">
          <cell r="A10508" t="str">
            <v>73964/006</v>
          </cell>
          <cell r="B10508" t="str">
            <v>REATERRO DE VALA COM COMPACTAÇÃO MANUAL</v>
          </cell>
          <cell r="C10508" t="str">
            <v>M3</v>
          </cell>
          <cell r="D10508">
            <v>41.68</v>
          </cell>
        </row>
        <row r="10509">
          <cell r="A10509" t="str">
            <v>73965/009</v>
          </cell>
          <cell r="B10509" t="str">
            <v>ESCAVACAO MANUAL DE VALA EM LODO, DE 1,5 ATE 3M, EXCLUINDO ESGOTAMENTO /ESCORAMENTO.</v>
          </cell>
          <cell r="C10509" t="str">
            <v>M3</v>
          </cell>
          <cell r="D10509">
            <v>138.94</v>
          </cell>
        </row>
        <row r="10510">
          <cell r="A10510" t="str">
            <v>73967/001</v>
          </cell>
          <cell r="B10510" t="str">
            <v>PLANTIO DE ARVORE, ALTURA DE 1,00M, EM CAVAS DE 80X80X80CM</v>
          </cell>
          <cell r="C10510" t="str">
            <v>UN</v>
          </cell>
          <cell r="D10510">
            <v>111.26</v>
          </cell>
        </row>
        <row r="10511">
          <cell r="A10511" t="str">
            <v>73967/002</v>
          </cell>
          <cell r="B10511" t="str">
            <v>PLANTIO DE ARVORE REGIONAL, ALTURA MAIOR QUE 2,00M, EM CAVAS DE 80X80X 80CM</v>
          </cell>
          <cell r="C10511" t="str">
            <v>UN</v>
          </cell>
          <cell r="D10511">
            <v>178.5</v>
          </cell>
        </row>
        <row r="10512">
          <cell r="A10512" t="str">
            <v>73967/004</v>
          </cell>
          <cell r="B10512" t="str">
            <v>IRRIGAÇÃO DE ÁRVORE COM CARRO PIPA</v>
          </cell>
          <cell r="C10512" t="str">
            <v>UN</v>
          </cell>
          <cell r="D10512">
            <v>0.32</v>
          </cell>
        </row>
        <row r="10513">
          <cell r="A10513" t="str">
            <v>73968/001</v>
          </cell>
          <cell r="B10513" t="str">
            <v>MANTA IMPERMEABILIZANTE A BASE DE ASFALTO - FORNECIMENTO E INSTALACAO</v>
          </cell>
          <cell r="C10513" t="str">
            <v>M2</v>
          </cell>
          <cell r="D10513">
            <v>48.64</v>
          </cell>
        </row>
        <row r="10514">
          <cell r="A10514" t="str">
            <v>73969/001</v>
          </cell>
          <cell r="B10514" t="str">
            <v>EXECUCAO DE DRENOS DE CHORUME EM TUBOS DRENANTES DE CONCRETO, DIAM=200 MM, ENVOLTOS EM BRITA E GEOTEXTIL</v>
          </cell>
          <cell r="C10514" t="str">
            <v>M</v>
          </cell>
          <cell r="D10514">
            <v>65.02</v>
          </cell>
        </row>
        <row r="10515">
          <cell r="A10515" t="str">
            <v>73970/001</v>
          </cell>
          <cell r="B10515" t="str">
            <v>ESTRUTURA METALICA EM ACO ESTRUTURAL PERFIL I 12 X 5 1/4</v>
          </cell>
          <cell r="C10515" t="str">
            <v>KG</v>
          </cell>
          <cell r="D10515">
            <v>8.6</v>
          </cell>
        </row>
        <row r="10516">
          <cell r="A10516" t="str">
            <v>73970/002</v>
          </cell>
          <cell r="B10516" t="str">
            <v>ESTRUTURA METALICA EM ACO ESTRUTURAL PERFIL I 6 X 3 3/8</v>
          </cell>
          <cell r="C10516" t="str">
            <v>KG</v>
          </cell>
          <cell r="D10516">
            <v>6.19</v>
          </cell>
        </row>
        <row r="10517">
          <cell r="A10517" t="str">
            <v>73974/001</v>
          </cell>
          <cell r="B10517" t="str">
            <v>PISO CIMENTADO TRACO 1:3 (CIMENTO E AREIA) ACABAMENTO RUSTICO ESPESSUR A 2CM, PREPARO MECANICO DA ARGAMASSA</v>
          </cell>
          <cell r="C10517" t="str">
            <v>M2</v>
          </cell>
          <cell r="D10517">
            <v>32.96</v>
          </cell>
        </row>
        <row r="10518">
          <cell r="A10518" t="str">
            <v>73976/004</v>
          </cell>
          <cell r="B10518" t="str">
            <v>TUBO DE AÇO GALVANIZADO COM COSTURA 1" (25MM), INCLUSIVE CONEXOES - FO RNECIMENTO E INSTALACAO</v>
          </cell>
          <cell r="C10518" t="str">
            <v>M</v>
          </cell>
          <cell r="D10518">
            <v>52.35</v>
          </cell>
        </row>
        <row r="10519">
          <cell r="A10519" t="str">
            <v>73976/010</v>
          </cell>
          <cell r="B10519" t="str">
            <v>TUBO DE AÇO GALVANIZADO COM COSTURA 4" (100MM), INCLUSIVE CONEXOES - F ORNECIMENTO E INSTALACAO</v>
          </cell>
          <cell r="C10519" t="str">
            <v>M</v>
          </cell>
          <cell r="D10519">
            <v>164.77</v>
          </cell>
        </row>
        <row r="10520">
          <cell r="A10520" t="str">
            <v>73976/011</v>
          </cell>
          <cell r="B10520" t="str">
            <v>TUBO DE AÇO GALVANIZADO COM COSTURA 6" (150MM), INCLUSIVE CONEXÕES - I NSTALAÇÃO</v>
          </cell>
          <cell r="C10520" t="str">
            <v>M</v>
          </cell>
          <cell r="D10520">
            <v>238.07</v>
          </cell>
        </row>
        <row r="10521">
          <cell r="A10521" t="str">
            <v>73978/001</v>
          </cell>
          <cell r="B10521" t="str">
            <v>PINTURA HIDROFUGANTE COM SILICONE SOBRE PISO CIMENTADO, UMA DEMAO</v>
          </cell>
          <cell r="C10521" t="str">
            <v>M2</v>
          </cell>
          <cell r="D10521">
            <v>16.27</v>
          </cell>
        </row>
        <row r="10522">
          <cell r="A10522" t="str">
            <v>73986/001</v>
          </cell>
          <cell r="B10522" t="str">
            <v>FORRO DE GESSO EM PLACAS 60X60CM, ESPESSURA 1,2CM, INCLUSIVE FIXACAO C OM ARAME</v>
          </cell>
          <cell r="C10522" t="str">
            <v>M2</v>
          </cell>
          <cell r="D10522">
            <v>33.520000000000003</v>
          </cell>
        </row>
        <row r="10523">
          <cell r="A10523" t="str">
            <v>73990/001</v>
          </cell>
          <cell r="B10523" t="str">
            <v>ARMACAO ACO CA-50 P/1,0M3 DE CONCRETO</v>
          </cell>
          <cell r="C10523" t="str">
            <v>UN</v>
          </cell>
          <cell r="D10523">
            <v>445.12</v>
          </cell>
        </row>
        <row r="10524">
          <cell r="A10524" t="str">
            <v>73991/001</v>
          </cell>
          <cell r="B10524" t="str">
            <v>PISO CIMENTADO TRACO 1:4 (CIMENTO E AREIA) COM ACABAMENTO LISO ESPESSU RA 1,5CM, PREPARO MANUAL DA ARGAMASSA  INCLUSO ADITIVO IMPERMEABILIZAN TE</v>
          </cell>
          <cell r="C10524" t="str">
            <v>M2</v>
          </cell>
          <cell r="D10524">
            <v>37.96</v>
          </cell>
        </row>
        <row r="10525">
          <cell r="A10525" t="str">
            <v>73991/002</v>
          </cell>
          <cell r="B10525" t="str">
            <v>PISO CIMENTADO TRACO 1:3 (CIMENTO E AREIA) COM ACABAMENTO LISO ESPESSU RA 1,5CM PREPARO MANUAL DA ARGAMASSA</v>
          </cell>
          <cell r="C10525" t="str">
            <v>M2</v>
          </cell>
          <cell r="D10525">
            <v>36.97</v>
          </cell>
        </row>
        <row r="10526">
          <cell r="A10526" t="str">
            <v>73991/003</v>
          </cell>
          <cell r="B10526" t="str">
            <v>PISO CIMENTADO TRACO 1:3 (CIMENTO E AREIA) COM ACABAMENTO LISO ESPESSU RA 3CM PREPARO MECANICO ARGAMASSA  INCLUSO ADITIVO IMPERMEABILIZANTE</v>
          </cell>
          <cell r="C10526" t="str">
            <v>M2</v>
          </cell>
          <cell r="D10526">
            <v>43.73</v>
          </cell>
        </row>
        <row r="10527">
          <cell r="A10527" t="str">
            <v>73991/004</v>
          </cell>
          <cell r="B10527" t="str">
            <v>PISO CIMENTADO TRACO 1:3 (CIMENTO E AREIA) COM ACABAMENTO LISO ESPESSU RA 1,5CM, PREPARO MANUAL DA ARGAMASSA INCLUSO ADITIVO IMPERMEABILIZANT E</v>
          </cell>
          <cell r="C10527" t="str">
            <v>M2</v>
          </cell>
          <cell r="D10527">
            <v>38.380000000000003</v>
          </cell>
        </row>
        <row r="10528">
          <cell r="A10528" t="str">
            <v>73992/001</v>
          </cell>
          <cell r="B10528" t="str">
            <v>LOCACAO CONVENCIONAL DE OBRA, ATRAVÉS DE GABARITO DE TABUAS CORRIDAS P ONTALETADAS A CADA 1,50M, SEM REAPROVEITAMENTO</v>
          </cell>
          <cell r="C10528" t="str">
            <v>M2</v>
          </cell>
          <cell r="D10528">
            <v>7.31</v>
          </cell>
        </row>
        <row r="10529">
          <cell r="A10529" t="str">
            <v>73994/001</v>
          </cell>
          <cell r="B10529" t="str">
            <v>ARMACAO EM TELA DE ACO SOLDADA NERVURADA Q-138, ACO CA-60, 4,2MM, MALH A 10X10CM</v>
          </cell>
          <cell r="C10529" t="str">
            <v>KG</v>
          </cell>
          <cell r="D10529">
            <v>6.8</v>
          </cell>
        </row>
        <row r="10530">
          <cell r="A10530" t="str">
            <v>74003/001</v>
          </cell>
          <cell r="B10530" t="str">
            <v>INSTALACOES GAS CENTRAL P/ EDIFICIO RESIDENCIAL C/ 4 PAVTOS 16 UNID. UMA CENTRAL POR BLOCO COM 16 PONTOS</v>
          </cell>
          <cell r="C10530" t="str">
            <v>UN</v>
          </cell>
          <cell r="D10530">
            <v>4571.72</v>
          </cell>
        </row>
        <row r="10531">
          <cell r="A10531" t="str">
            <v>74005/001</v>
          </cell>
          <cell r="B10531" t="str">
            <v>COMPACTACAO MECANICA, SEM CONTROLE DO GC (C/COMPACTADOR PLACA 400 KG)</v>
          </cell>
          <cell r="C10531" t="str">
            <v>M3</v>
          </cell>
          <cell r="D10531">
            <v>4.24</v>
          </cell>
        </row>
        <row r="10532">
          <cell r="A10532" t="str">
            <v>74005/002</v>
          </cell>
          <cell r="B10532" t="str">
            <v>COMPACTACAO MECANICA C/ CONTROLE DO GC&gt;=95% DO PN (AREAS) (C/MONIVELAD ORA 140 HP E ROLO COMPRESSOR VIBRATORIO 80 HP)</v>
          </cell>
          <cell r="C10532" t="str">
            <v>M3</v>
          </cell>
          <cell r="D10532">
            <v>4.83</v>
          </cell>
        </row>
        <row r="10533">
          <cell r="A10533" t="str">
            <v>74007/001</v>
          </cell>
          <cell r="B10533" t="str">
            <v>FORMA TABUA P/ CONCRETO EM FUNDACAO C/ REAPROVEITAMENTO 10 X.</v>
          </cell>
          <cell r="C10533" t="str">
            <v>M2</v>
          </cell>
          <cell r="D10533">
            <v>21.77</v>
          </cell>
        </row>
        <row r="10534">
          <cell r="A10534" t="str">
            <v>74010/001</v>
          </cell>
          <cell r="B10534" t="str">
            <v>CARGA E DESCARGA MECANICA DE SOLO UTILIZANDO CAMINHAO BASCULANTE 6,0M3 /16T E PA CARREGADEIRA SOBRE PNEUS 128 HP, CAPACIDADE DA CAÇAMBA 1,7 A 2,8 M3, PESO OPERACIONAL 11632 KG</v>
          </cell>
          <cell r="C10534" t="str">
            <v>M3</v>
          </cell>
          <cell r="D10534">
            <v>1.45</v>
          </cell>
        </row>
        <row r="10535">
          <cell r="A10535" t="str">
            <v>74017/001</v>
          </cell>
          <cell r="B10535" t="str">
            <v>EXECUCAO DE DRENOS DE CHORUME EM TUBOS DRENANTES, PVC, DIAM=100 MM, EN VOLTOS EM BRITA E GEOTEXTIL</v>
          </cell>
          <cell r="C10535" t="str">
            <v>M</v>
          </cell>
          <cell r="D10535">
            <v>44.74</v>
          </cell>
        </row>
        <row r="10536">
          <cell r="A10536" t="str">
            <v>74017/002</v>
          </cell>
          <cell r="B10536" t="str">
            <v>EXECUCAO DE DRENOS DE CHORUME EM TUBOS DRENANTES, PVC, DIAM=150 MM, EN VOLTOS EM BRITA E GEOTEXTIL</v>
          </cell>
          <cell r="C10536" t="str">
            <v>M</v>
          </cell>
          <cell r="D10536">
            <v>61.67</v>
          </cell>
        </row>
        <row r="10537">
          <cell r="A10537" t="str">
            <v>74020/001</v>
          </cell>
          <cell r="B10537" t="str">
            <v>ENSAIO DE PAVIMENTO DE CONCRETO</v>
          </cell>
          <cell r="C10537" t="str">
            <v>M3</v>
          </cell>
          <cell r="D10537">
            <v>16.2</v>
          </cell>
        </row>
        <row r="10538">
          <cell r="A10538" t="str">
            <v>74020/002</v>
          </cell>
          <cell r="B10538" t="str">
            <v>ENSAIOS DE PAVIMENTO DE CONCRETO COMPACTADO COM ROLO</v>
          </cell>
          <cell r="C10538" t="str">
            <v>M3</v>
          </cell>
          <cell r="D10538">
            <v>14.5</v>
          </cell>
        </row>
        <row r="10539">
          <cell r="A10539" t="str">
            <v>74021/001</v>
          </cell>
          <cell r="B10539" t="str">
            <v>ENSAIOS DE TERRAPLENAGEM - CORPO DO ATERRO</v>
          </cell>
          <cell r="C10539" t="str">
            <v>M3</v>
          </cell>
          <cell r="D10539">
            <v>0.4</v>
          </cell>
        </row>
        <row r="10540">
          <cell r="A10540" t="str">
            <v>74021/002</v>
          </cell>
          <cell r="B10540" t="str">
            <v>ENSAIO DE TERRAPLENAGEM - CAMADA FINAL DO ATERRO</v>
          </cell>
          <cell r="C10540" t="str">
            <v>M3</v>
          </cell>
          <cell r="D10540">
            <v>1.26</v>
          </cell>
        </row>
        <row r="10541">
          <cell r="A10541" t="str">
            <v>74021/003</v>
          </cell>
          <cell r="B10541" t="str">
            <v>ENSAIOS DE REGULARIZACAO DO SUBLEITO</v>
          </cell>
          <cell r="C10541" t="str">
            <v>M2</v>
          </cell>
          <cell r="D10541">
            <v>0.59</v>
          </cell>
        </row>
        <row r="10542">
          <cell r="A10542" t="str">
            <v>74021/004</v>
          </cell>
          <cell r="B10542" t="str">
            <v>ENSAIOS DE REFORCO DO SUBLEITO</v>
          </cell>
          <cell r="C10542" t="str">
            <v>M3</v>
          </cell>
          <cell r="D10542">
            <v>1.06</v>
          </cell>
        </row>
        <row r="10543">
          <cell r="A10543" t="str">
            <v>74021/005</v>
          </cell>
          <cell r="B10543" t="str">
            <v>ENSAIOS DE SUB BASE DE SOLO MELHORADO COM CIMENTO</v>
          </cell>
          <cell r="C10543" t="str">
            <v>M3</v>
          </cell>
          <cell r="D10543">
            <v>1.06</v>
          </cell>
        </row>
        <row r="10544">
          <cell r="A10544" t="str">
            <v>74021/006</v>
          </cell>
          <cell r="B10544" t="str">
            <v>ENSAIOS DE BASE ESTABILIZADA GRANULOMETRICAMENTE</v>
          </cell>
          <cell r="C10544" t="str">
            <v>M3</v>
          </cell>
          <cell r="D10544">
            <v>1.1399999999999999</v>
          </cell>
        </row>
        <row r="10545">
          <cell r="A10545" t="str">
            <v>74021/007</v>
          </cell>
          <cell r="B10545" t="str">
            <v>ENSAIO DE BASE DE SOLO MELHORADO COM CIMENTO</v>
          </cell>
          <cell r="C10545" t="str">
            <v>M3</v>
          </cell>
          <cell r="D10545">
            <v>1.06</v>
          </cell>
        </row>
        <row r="10546">
          <cell r="A10546" t="str">
            <v>74021/008</v>
          </cell>
          <cell r="B10546" t="str">
            <v>ENSAIOS DE BASE DE SOLO CIMENTO</v>
          </cell>
          <cell r="C10546" t="str">
            <v>M3</v>
          </cell>
          <cell r="D10546">
            <v>1.1599999999999999</v>
          </cell>
        </row>
        <row r="10547">
          <cell r="A10547" t="str">
            <v>74022/001</v>
          </cell>
          <cell r="B10547" t="str">
            <v>ENSAIO DE PENETRACAO - MATERIAL BETUMINOSO</v>
          </cell>
          <cell r="C10547" t="str">
            <v>UN</v>
          </cell>
          <cell r="D10547">
            <v>89.96</v>
          </cell>
        </row>
        <row r="10548">
          <cell r="A10548" t="str">
            <v>74022/002</v>
          </cell>
          <cell r="B10548" t="str">
            <v>ENSAIO DE VISCOSIDADE SAYBOLT - FUROL - MATERIAL BETUMINOSO</v>
          </cell>
          <cell r="C10548" t="str">
            <v>UN</v>
          </cell>
          <cell r="D10548">
            <v>116.42</v>
          </cell>
        </row>
        <row r="10549">
          <cell r="A10549" t="str">
            <v>74022/003</v>
          </cell>
          <cell r="B10549" t="str">
            <v>ENSAIO DE DETERMINACAO DA PENEIRACAO - EMULSAO ASFALTICA</v>
          </cell>
          <cell r="C10549" t="str">
            <v>UN</v>
          </cell>
          <cell r="D10549">
            <v>105.84</v>
          </cell>
        </row>
        <row r="10550">
          <cell r="A10550" t="str">
            <v>74022/004</v>
          </cell>
          <cell r="B10550" t="str">
            <v>ENSAIO DE DETERMINACAO DA SEDIMENTACAO - EMULSAO ASFALTICA</v>
          </cell>
          <cell r="C10550" t="str">
            <v>UN</v>
          </cell>
          <cell r="D10550">
            <v>116.42</v>
          </cell>
        </row>
        <row r="10551">
          <cell r="A10551" t="str">
            <v>74022/005</v>
          </cell>
          <cell r="B10551" t="str">
            <v>ENSAIO DE DETERMINACAO DO TEOR DE BETUME - CIMENTO ASFALTICO DE PETROL EO</v>
          </cell>
          <cell r="C10551" t="str">
            <v>UN</v>
          </cell>
          <cell r="D10551">
            <v>92.61</v>
          </cell>
        </row>
        <row r="10552">
          <cell r="A10552" t="str">
            <v>74022/006</v>
          </cell>
          <cell r="B10552" t="str">
            <v>ENSAIO DE GRANULOMETRIA POR PENEIRAMENTO - SOLOS</v>
          </cell>
          <cell r="C10552" t="str">
            <v>UN</v>
          </cell>
          <cell r="D10552">
            <v>84.67</v>
          </cell>
        </row>
        <row r="10553">
          <cell r="A10553" t="str">
            <v>74022/007</v>
          </cell>
          <cell r="B10553" t="str">
            <v>ENSAIO DE GRANULOMETRIA POR PENEIRAMENTO E SEDIMENTACAO - SOLOS</v>
          </cell>
          <cell r="C10553" t="str">
            <v>UN</v>
          </cell>
          <cell r="D10553">
            <v>100.55</v>
          </cell>
        </row>
        <row r="10554">
          <cell r="A10554" t="str">
            <v>74022/008</v>
          </cell>
          <cell r="B10554" t="str">
            <v>ENSAIO DE LIMITE DE LIQUIDEZ - SOLOS</v>
          </cell>
          <cell r="C10554" t="str">
            <v>UN</v>
          </cell>
          <cell r="D10554">
            <v>52.92</v>
          </cell>
        </row>
        <row r="10555">
          <cell r="A10555" t="str">
            <v>74022/009</v>
          </cell>
          <cell r="B10555" t="str">
            <v>ENSAIO DE LIMITE DE PLASTICIDADE - SOLOS</v>
          </cell>
          <cell r="C10555" t="str">
            <v>UN</v>
          </cell>
          <cell r="D10555">
            <v>47.63</v>
          </cell>
        </row>
        <row r="10556">
          <cell r="A10556" t="str">
            <v>74022/010</v>
          </cell>
          <cell r="B10556" t="str">
            <v>ENSAIO DE COMPACTACAO - AMOSTRAS NAO TRABALHADAS - ENERGIA NORMAL - SO LOS</v>
          </cell>
          <cell r="C10556" t="str">
            <v>UN</v>
          </cell>
          <cell r="D10556">
            <v>100.55</v>
          </cell>
        </row>
        <row r="10557">
          <cell r="A10557" t="str">
            <v>74022/011</v>
          </cell>
          <cell r="B10557" t="str">
            <v>ENSAIO DE COMPACTACAO - AMOSTRAS NAO TRABALHADAS - ENERGIA INTERMEDIAR IA - SOLOS</v>
          </cell>
          <cell r="C10557" t="str">
            <v>UN</v>
          </cell>
          <cell r="D10557">
            <v>153.47</v>
          </cell>
        </row>
        <row r="10558">
          <cell r="A10558" t="str">
            <v>74022/012</v>
          </cell>
          <cell r="B10558" t="str">
            <v>ENSAIO DE COMPACTACAO - AMOSTRAS NAO TRABALHADAS - ENERGIA MODIFICADA - SOLOS</v>
          </cell>
          <cell r="C10558" t="str">
            <v>UN</v>
          </cell>
          <cell r="D10558">
            <v>201.1</v>
          </cell>
        </row>
        <row r="10559">
          <cell r="A10559" t="str">
            <v>74022/013</v>
          </cell>
          <cell r="B10559" t="str">
            <v>ENSAIO DE COMPACTACAO - AMOSTRAS TRABALHADAS - SOLOS</v>
          </cell>
          <cell r="C10559" t="str">
            <v>UN</v>
          </cell>
          <cell r="D10559">
            <v>105.84</v>
          </cell>
        </row>
        <row r="10560">
          <cell r="A10560" t="str">
            <v>74022/014</v>
          </cell>
          <cell r="B10560" t="str">
            <v>ENSAIO DE MASSA ESPECIFICA - IN SITU - METODO FRASCO DE AREIA - SOLOS</v>
          </cell>
          <cell r="C10560" t="str">
            <v>UN</v>
          </cell>
          <cell r="D10560">
            <v>37.04</v>
          </cell>
        </row>
        <row r="10561">
          <cell r="A10561" t="str">
            <v>74022/015</v>
          </cell>
          <cell r="B10561" t="str">
            <v>ENSAIO DE MASSA ESPECIFICA - IN SITU - METODO BALAO DE BORRACHA - SOLO S</v>
          </cell>
          <cell r="C10561" t="str">
            <v>UN</v>
          </cell>
          <cell r="D10561">
            <v>42.33</v>
          </cell>
        </row>
        <row r="10562">
          <cell r="A10562" t="str">
            <v>74022/016</v>
          </cell>
          <cell r="B10562" t="str">
            <v>ENSAIO DE DENSIDADE REAL - SOLOS</v>
          </cell>
          <cell r="C10562" t="str">
            <v>UN</v>
          </cell>
          <cell r="D10562">
            <v>47.63</v>
          </cell>
        </row>
        <row r="10563">
          <cell r="A10563" t="str">
            <v>74022/017</v>
          </cell>
          <cell r="B10563" t="str">
            <v>ENSAIO DE ABRASAO LOS ANGELES - AGREGADOS</v>
          </cell>
          <cell r="C10563" t="str">
            <v>UN</v>
          </cell>
          <cell r="D10563">
            <v>222.27</v>
          </cell>
        </row>
        <row r="10564">
          <cell r="A10564" t="str">
            <v>74022/018</v>
          </cell>
          <cell r="B10564" t="str">
            <v>ENSAIO DE MASSA ESPECIFICA - IN SITU - EMPREGO DO OLEO - SOLOS</v>
          </cell>
          <cell r="C10564" t="str">
            <v>UN</v>
          </cell>
          <cell r="D10564">
            <v>58.21</v>
          </cell>
        </row>
        <row r="10565">
          <cell r="A10565" t="str">
            <v>74022/019</v>
          </cell>
          <cell r="B10565" t="str">
            <v>ENSAIO DE INDICE DE SUPORTE CALIFORNIA - AMOSTRAS NAO TRABALHADAS - EN ERGIA NORMAL - SOLOS</v>
          </cell>
          <cell r="C10565" t="str">
            <v>UN</v>
          </cell>
          <cell r="D10565">
            <v>121.72</v>
          </cell>
        </row>
        <row r="10566">
          <cell r="A10566" t="str">
            <v>74022/020</v>
          </cell>
          <cell r="B10566" t="str">
            <v>ENSAIO DE INDICE DE SUPORTE CALIFORNIA - AMOSTRAS NAO TRABALHADAS - EN ERGIA INTERMEDIARIA - SOLOS</v>
          </cell>
          <cell r="C10566" t="str">
            <v>UN</v>
          </cell>
          <cell r="D10566">
            <v>137.59</v>
          </cell>
        </row>
        <row r="10567">
          <cell r="A10567" t="str">
            <v>74022/021</v>
          </cell>
          <cell r="B10567" t="str">
            <v>ENSAIO DE INDICE DE SUPORTE CALIFORNIA- AMOSTRAS NAO TRABALHADAS - ENE RGIA MODIFICADA- SOLOS</v>
          </cell>
          <cell r="C10567" t="str">
            <v>UN</v>
          </cell>
          <cell r="D10567">
            <v>148.18</v>
          </cell>
        </row>
        <row r="10568">
          <cell r="A10568" t="str">
            <v>74022/022</v>
          </cell>
          <cell r="B10568" t="str">
            <v>ENSAIO DE TEOR DE UMIDADE - METODO EXPEDITO DO ALCOOL - SOLOS</v>
          </cell>
          <cell r="C10568" t="str">
            <v>UN</v>
          </cell>
          <cell r="D10568">
            <v>31.75</v>
          </cell>
        </row>
        <row r="10569">
          <cell r="A10569" t="str">
            <v>74022/023</v>
          </cell>
          <cell r="B10569" t="str">
            <v>ENSAIO DE TEOR DE UMIDADE - PROCESSO SPEEDY - SOLOS E AGREGADOS MIUDOS</v>
          </cell>
          <cell r="C10569" t="str">
            <v>UN</v>
          </cell>
          <cell r="D10569">
            <v>31.75</v>
          </cell>
        </row>
        <row r="10570">
          <cell r="A10570" t="str">
            <v>74022/024</v>
          </cell>
          <cell r="B10570" t="str">
            <v>ENSAIO DE TEOR DE UMIDADE - EM LABORATORIO - SOLOS</v>
          </cell>
          <cell r="C10570" t="str">
            <v>UN</v>
          </cell>
          <cell r="D10570">
            <v>42.33</v>
          </cell>
        </row>
        <row r="10571">
          <cell r="A10571" t="str">
            <v>74022/025</v>
          </cell>
          <cell r="B10571" t="str">
            <v>ENSAIO DE PONTO DE FULGOR - MATERIAL BETUMINOSO</v>
          </cell>
          <cell r="C10571" t="str">
            <v>UN</v>
          </cell>
          <cell r="D10571">
            <v>84.67</v>
          </cell>
        </row>
        <row r="10572">
          <cell r="A10572" t="str">
            <v>74022/026</v>
          </cell>
          <cell r="B10572" t="str">
            <v>ENSAIO DE DESTILACAO - ASFALTO DILUIDO</v>
          </cell>
          <cell r="C10572" t="str">
            <v>UN</v>
          </cell>
          <cell r="D10572">
            <v>137.59</v>
          </cell>
        </row>
        <row r="10573">
          <cell r="A10573" t="str">
            <v>74022/027</v>
          </cell>
          <cell r="B10573" t="str">
            <v>ENSAIO DE CONTROLE DE TAXA DE APLICACAO DE LIGANTE BETUMINOSO</v>
          </cell>
          <cell r="C10573" t="str">
            <v>UN</v>
          </cell>
          <cell r="D10573">
            <v>37.04</v>
          </cell>
        </row>
        <row r="10574">
          <cell r="A10574" t="str">
            <v>74022/028</v>
          </cell>
          <cell r="B10574" t="str">
            <v>ENSAIO DE SUSCEPTIBILIDADE TERMICA - INDICE PFEIFFER - MATERIAL ASFALT ICO</v>
          </cell>
          <cell r="C10574" t="str">
            <v>UN</v>
          </cell>
          <cell r="D10574">
            <v>132.30000000000001</v>
          </cell>
        </row>
        <row r="10575">
          <cell r="A10575" t="str">
            <v>74022/029</v>
          </cell>
          <cell r="B10575" t="str">
            <v>ENSAIO DE ESPUMA - MATERIAL ASFALTICO</v>
          </cell>
          <cell r="C10575" t="str">
            <v>UN</v>
          </cell>
          <cell r="D10575">
            <v>95.26</v>
          </cell>
        </row>
        <row r="10576">
          <cell r="A10576" t="str">
            <v>74022/030</v>
          </cell>
          <cell r="B10576" t="str">
            <v>ENSAIO DE RESISTENCIA A COMPRESSAO SIMPLES - CONCRETO</v>
          </cell>
          <cell r="C10576" t="str">
            <v>UN</v>
          </cell>
          <cell r="D10576">
            <v>95.26</v>
          </cell>
        </row>
        <row r="10577">
          <cell r="A10577" t="str">
            <v>74022/031</v>
          </cell>
          <cell r="B10577" t="str">
            <v>ENSAIO DE RESISTENCIA A TRACAO POR COMPRESSAO DIAMETRAL - CONCRETO</v>
          </cell>
          <cell r="C10577" t="str">
            <v>UN</v>
          </cell>
          <cell r="D10577">
            <v>95.26</v>
          </cell>
        </row>
        <row r="10578">
          <cell r="A10578" t="str">
            <v>74022/032</v>
          </cell>
          <cell r="B10578" t="str">
            <v>ENSAIO DE RESISTENCIA A TRACAO NA FLEXAO DE CONCRETO</v>
          </cell>
          <cell r="C10578" t="str">
            <v>UN</v>
          </cell>
          <cell r="D10578">
            <v>105.84</v>
          </cell>
        </row>
        <row r="10579">
          <cell r="A10579" t="str">
            <v>74022/033</v>
          </cell>
          <cell r="B10579" t="str">
            <v>ENSAIO DE RESILIENCIA - SOLOS</v>
          </cell>
          <cell r="C10579" t="str">
            <v>UN</v>
          </cell>
          <cell r="D10579">
            <v>682.69</v>
          </cell>
        </row>
        <row r="10580">
          <cell r="A10580" t="str">
            <v>74022/034</v>
          </cell>
          <cell r="B10580" t="str">
            <v>ENSAIO DE RESILIENCIA - MISTURAS BETUMINOSAS</v>
          </cell>
          <cell r="C10580" t="str">
            <v>UN</v>
          </cell>
          <cell r="D10580">
            <v>142.88999999999999</v>
          </cell>
        </row>
        <row r="10581">
          <cell r="A10581" t="str">
            <v>74022/035</v>
          </cell>
          <cell r="B10581" t="str">
            <v>ENSAIO DE PERCENTAGEM DE BETUME - MISTURAS BETUMINOSAS</v>
          </cell>
          <cell r="C10581" t="str">
            <v>UN</v>
          </cell>
          <cell r="D10581">
            <v>79.38</v>
          </cell>
        </row>
        <row r="10582">
          <cell r="A10582" t="str">
            <v>74022/036</v>
          </cell>
          <cell r="B10582" t="str">
            <v>ENSAIO DE ADESIVIDADE - RESISTENCIA A AGUA - EMULSAO ASFALTICA</v>
          </cell>
          <cell r="C10582" t="str">
            <v>UN</v>
          </cell>
          <cell r="D10582">
            <v>63.5</v>
          </cell>
        </row>
        <row r="10583">
          <cell r="A10583" t="str">
            <v>74022/037</v>
          </cell>
          <cell r="B10583" t="str">
            <v>ENSAIO DE ADESIVIDADE A LIGANTE BETUMINOSO - AGREGADO GRAUDO</v>
          </cell>
          <cell r="C10583" t="str">
            <v>UN</v>
          </cell>
          <cell r="D10583">
            <v>52.92</v>
          </cell>
        </row>
        <row r="10584">
          <cell r="A10584" t="str">
            <v>74022/038</v>
          </cell>
          <cell r="B10584" t="str">
            <v>ENSAIO DE EXPANSIBILIDADE - SOLOS</v>
          </cell>
          <cell r="C10584" t="str">
            <v>UN</v>
          </cell>
          <cell r="D10584">
            <v>76.73</v>
          </cell>
        </row>
        <row r="10585">
          <cell r="A10585" t="str">
            <v>74022/039</v>
          </cell>
          <cell r="B10585" t="str">
            <v>PREPARACAO DE AMOSTRAS PARA ENSAIO DE CARACTERIZACAO - SOLOS</v>
          </cell>
          <cell r="C10585" t="str">
            <v>UN</v>
          </cell>
          <cell r="D10585">
            <v>58.21</v>
          </cell>
        </row>
        <row r="10586">
          <cell r="A10586" t="str">
            <v>74022/040</v>
          </cell>
          <cell r="B10586" t="str">
            <v>ENSAIO MARSHALL - MISTURA BETUMINOSA A QUENTE</v>
          </cell>
          <cell r="C10586" t="str">
            <v>UN</v>
          </cell>
          <cell r="D10586">
            <v>185.22</v>
          </cell>
        </row>
        <row r="10587">
          <cell r="A10587" t="str">
            <v>74022/041</v>
          </cell>
          <cell r="B10587" t="str">
            <v>ENSAIO DE DETERMINACAO DO INDICE DE FORMA - AGREGADOS</v>
          </cell>
          <cell r="C10587" t="str">
            <v>UN</v>
          </cell>
          <cell r="D10587">
            <v>52.92</v>
          </cell>
        </row>
        <row r="10588">
          <cell r="A10588" t="str">
            <v>74022/042</v>
          </cell>
          <cell r="B10588" t="str">
            <v>ENSAIO DE EQUIVALENTE EM AREIA - SOLOS</v>
          </cell>
          <cell r="C10588" t="str">
            <v>UN</v>
          </cell>
          <cell r="D10588">
            <v>47.63</v>
          </cell>
        </row>
        <row r="10589">
          <cell r="A10589" t="str">
            <v>74022/043</v>
          </cell>
          <cell r="B10589" t="str">
            <v>ENSAIO DE MOLDAGEM E CURA DE SOLO CIMENTO</v>
          </cell>
          <cell r="C10589" t="str">
            <v>UN</v>
          </cell>
          <cell r="D10589">
            <v>52.92</v>
          </cell>
        </row>
        <row r="10590">
          <cell r="A10590" t="str">
            <v>74022/044</v>
          </cell>
          <cell r="B10590" t="str">
            <v>ENSAIO DE COMPRESSAO AXIAL DE SOLO CIMENTO</v>
          </cell>
          <cell r="C10590" t="str">
            <v>UN</v>
          </cell>
          <cell r="D10590">
            <v>42.33</v>
          </cell>
        </row>
        <row r="10591">
          <cell r="A10591" t="str">
            <v>74022/045</v>
          </cell>
          <cell r="B10591" t="str">
            <v>ENSAIO DE VISCOSIDADE CINEMATICA - ASFALTO</v>
          </cell>
          <cell r="C10591" t="str">
            <v>UN</v>
          </cell>
          <cell r="D10591">
            <v>105.84</v>
          </cell>
        </row>
        <row r="10592">
          <cell r="A10592" t="str">
            <v>74022/047</v>
          </cell>
          <cell r="B10592" t="str">
            <v>ENSAIO DE RESIDUO POR EVAPORACAO - EMULSAO ASFALTICA</v>
          </cell>
          <cell r="C10592" t="str">
            <v>UN</v>
          </cell>
          <cell r="D10592">
            <v>52.92</v>
          </cell>
        </row>
        <row r="10593">
          <cell r="A10593" t="str">
            <v>74022/048</v>
          </cell>
          <cell r="B10593" t="str">
            <v>ENSAIO DE CARGA DA PARTICULA - EMULSAO ASFALTICA</v>
          </cell>
          <cell r="C10593" t="str">
            <v>UN</v>
          </cell>
          <cell r="D10593">
            <v>39.69</v>
          </cell>
        </row>
        <row r="10594">
          <cell r="A10594" t="str">
            <v>74022/049</v>
          </cell>
          <cell r="B10594" t="str">
            <v>ENSAIO DE DESEMULSIBILIDADE - EMULSAO ASFALTICA</v>
          </cell>
          <cell r="C10594" t="str">
            <v>UN</v>
          </cell>
          <cell r="D10594">
            <v>105.84</v>
          </cell>
        </row>
        <row r="10595">
          <cell r="A10595" t="str">
            <v>74022/050</v>
          </cell>
          <cell r="B10595" t="str">
            <v>ENSAIO DE DETERMINACAO DA TAXA DE ESPALHAMENTO DO AGREGADO</v>
          </cell>
          <cell r="C10595" t="str">
            <v>UN</v>
          </cell>
          <cell r="D10595">
            <v>26.46</v>
          </cell>
        </row>
        <row r="10596">
          <cell r="A10596" t="str">
            <v>74022/051</v>
          </cell>
          <cell r="B10596" t="str">
            <v>ENSAIO DE ADESIVIDADE A LIGANTE BETUMINOSO - AGREGADO</v>
          </cell>
          <cell r="C10596" t="str">
            <v>UN</v>
          </cell>
          <cell r="D10596">
            <v>58.21</v>
          </cell>
        </row>
        <row r="10597">
          <cell r="A10597" t="str">
            <v>74022/052</v>
          </cell>
          <cell r="B10597" t="str">
            <v>ENSAIO DE GRANULOMETRIA DO AGREGADO</v>
          </cell>
          <cell r="C10597" t="str">
            <v>UN</v>
          </cell>
          <cell r="D10597">
            <v>52.92</v>
          </cell>
        </row>
        <row r="10598">
          <cell r="A10598" t="str">
            <v>74022/053</v>
          </cell>
          <cell r="B10598" t="str">
            <v>ENSAIO DE CONTROLE DO GRAU DE COMPACTACAO DA MISTURA ASFALTICA</v>
          </cell>
          <cell r="C10598" t="str">
            <v>UN</v>
          </cell>
          <cell r="D10598">
            <v>47.63</v>
          </cell>
        </row>
        <row r="10599">
          <cell r="A10599" t="str">
            <v>74022/054</v>
          </cell>
          <cell r="B10599" t="str">
            <v>ENSAIO DE GRANULOMETRIA DO FILLER</v>
          </cell>
          <cell r="C10599" t="str">
            <v>UN</v>
          </cell>
          <cell r="D10599">
            <v>47.63</v>
          </cell>
        </row>
        <row r="10600">
          <cell r="A10600" t="str">
            <v>74022/055</v>
          </cell>
          <cell r="B10600" t="str">
            <v>ENSAIO DE TRACAO POR COMPRESSAO DIAMETRAL - MISTURAS BETUMINOSAS</v>
          </cell>
          <cell r="C10600" t="str">
            <v>UN</v>
          </cell>
          <cell r="D10600">
            <v>132.30000000000001</v>
          </cell>
        </row>
        <row r="10601">
          <cell r="A10601" t="str">
            <v>74022/056</v>
          </cell>
          <cell r="B10601" t="str">
            <v>ENSAIO DE DENSIDADE DO MATERIAL BETUMINOSO</v>
          </cell>
          <cell r="C10601" t="str">
            <v>UN</v>
          </cell>
          <cell r="D10601">
            <v>38.92</v>
          </cell>
        </row>
        <row r="10602">
          <cell r="A10602" t="str">
            <v>74022/057</v>
          </cell>
          <cell r="B10602" t="str">
            <v>ENSAIO DE CONSISTENCIA DO CONCRETO CCR - INDICE VEBE</v>
          </cell>
          <cell r="C10602" t="str">
            <v>UN</v>
          </cell>
          <cell r="D10602">
            <v>38.92</v>
          </cell>
        </row>
        <row r="10603">
          <cell r="A10603" t="str">
            <v>74022/058</v>
          </cell>
          <cell r="B10603" t="str">
            <v>ENSAIO DE ABATIMENTO DO TRONCO DE CONE</v>
          </cell>
          <cell r="C10603" t="str">
            <v>UN</v>
          </cell>
          <cell r="D10603">
            <v>38.92</v>
          </cell>
        </row>
        <row r="10604">
          <cell r="A10604" t="str">
            <v>74025/001</v>
          </cell>
          <cell r="B10604" t="str">
            <v>IMPERMEABILIZACAO DE SUPERFICIE COM MASTIQUE BETUMINOSO A FRIO, POR ME TRO.</v>
          </cell>
          <cell r="C10604" t="str">
            <v>M</v>
          </cell>
          <cell r="D10604">
            <v>46.23</v>
          </cell>
        </row>
        <row r="10605">
          <cell r="A10605" t="str">
            <v>74033/001</v>
          </cell>
          <cell r="B10605" t="str">
            <v>IMPERMEABILIZACAO DE SUPERFICIE COM GEOMEMBRANA (MANTA TERMOPLASTICA L ISA) TIPO PEAD, E=2MM.</v>
          </cell>
          <cell r="C10605" t="str">
            <v>M2</v>
          </cell>
          <cell r="D10605">
            <v>49.36</v>
          </cell>
        </row>
        <row r="10606">
          <cell r="A10606" t="str">
            <v>74034/001</v>
          </cell>
          <cell r="B10606" t="str">
            <v>ESPALHAMENTO DE MATERIAL DE 1A CATEGORIA COM TRATOR DE ESTEIRA COM 153 HP</v>
          </cell>
          <cell r="C10606" t="str">
            <v>M3</v>
          </cell>
          <cell r="D10606">
            <v>1.95</v>
          </cell>
        </row>
        <row r="10607">
          <cell r="A10607" t="str">
            <v>74038/001</v>
          </cell>
          <cell r="B10607" t="str">
            <v>PORTAO COM MOUROES DE MADEIRA ROLICA, DIAMETRO 11CM, COM 5 FIOS DE ARA ME FARPADO Nº 14 CLASSE 250, SEM DOBRADICAS</v>
          </cell>
          <cell r="C10607" t="str">
            <v>M</v>
          </cell>
          <cell r="D10607">
            <v>24.47</v>
          </cell>
        </row>
        <row r="10608">
          <cell r="A10608" t="str">
            <v>74039/001</v>
          </cell>
          <cell r="B10608" t="str">
            <v>CERCA COM MOUROES DE MADEIRA ROLICA, DIAMETRO 11CM, ESPACAMENTO DE 2M, ALTURA LIVRE DE 1M, CRAVADOS 0,5M, COM 5 FIOS DE ARAME FARPADO Nº 14 CLASSE 250</v>
          </cell>
          <cell r="C10608" t="str">
            <v>M</v>
          </cell>
          <cell r="D10608">
            <v>24.47</v>
          </cell>
        </row>
        <row r="10609">
          <cell r="A10609" t="str">
            <v>74041/001</v>
          </cell>
          <cell r="B10609" t="str">
            <v>LUMINARIA GLOBO VIDRO LEITOSO/PLAFONIER/BOCAL/LAMPADA FLUORESCENTE 20W</v>
          </cell>
          <cell r="C10609" t="str">
            <v>UN</v>
          </cell>
          <cell r="D10609">
            <v>47.56</v>
          </cell>
        </row>
        <row r="10610">
          <cell r="A10610" t="str">
            <v>74041/002</v>
          </cell>
          <cell r="B10610" t="str">
            <v>LUMINARIA GLOBO VIDRO LEITOSO/PLAFONIER/BOCAL/LAMPADA FLUORESCENTE 40W</v>
          </cell>
          <cell r="C10610" t="str">
            <v>UN</v>
          </cell>
          <cell r="D10610">
            <v>47.56</v>
          </cell>
        </row>
        <row r="10611">
          <cell r="A10611" t="str">
            <v>74045/002</v>
          </cell>
          <cell r="B10611" t="str">
            <v>CUMEEIRA TIPO SHED PARA TELHA DE FIBROCIMENTO ONDULADA, INCLUSO JUNTAS DE VEDACAO E ACESSORIOS DE FIXACAO</v>
          </cell>
          <cell r="C10611" t="str">
            <v>M</v>
          </cell>
          <cell r="D10611">
            <v>37.69</v>
          </cell>
        </row>
        <row r="10612">
          <cell r="A10612" t="str">
            <v>74046/002</v>
          </cell>
          <cell r="B10612" t="str">
            <v>TARJETA TIPO LIVRE/OCUPADO PARA PORTA DE BANHEIRO</v>
          </cell>
          <cell r="C10612" t="str">
            <v>UN</v>
          </cell>
          <cell r="D10612">
            <v>30.86</v>
          </cell>
        </row>
        <row r="10613">
          <cell r="A10613" t="str">
            <v>74047/002</v>
          </cell>
          <cell r="B10613" t="str">
            <v>DOBRADICA EM ACO/FERRO, 3" X 21/2", E=1,9 A 2 MM, SEM ANEL, CROMADO OU ZINCADO, TAMPA BOLA, COM PARAFUSOS</v>
          </cell>
          <cell r="C10613" t="str">
            <v>UN</v>
          </cell>
          <cell r="D10613">
            <v>14.36</v>
          </cell>
        </row>
        <row r="10614">
          <cell r="A10614" t="str">
            <v>74051/001</v>
          </cell>
          <cell r="B10614" t="str">
            <v>CAIXA DE GORDURA DUPLA EM CONCRETO PRE-MOLDADO DN 60MM COM TAMPA - FOR NECIMENTO E INSTALACAO</v>
          </cell>
          <cell r="C10614" t="str">
            <v>UN</v>
          </cell>
          <cell r="D10614">
            <v>142.19</v>
          </cell>
        </row>
        <row r="10615">
          <cell r="A10615" t="str">
            <v>74051/002</v>
          </cell>
          <cell r="B10615" t="str">
            <v>CAIXA DE GORDURA SIMPLES EM CONCRETO PRE-MOLDADO DN 40MM COM TAMPA - F ORNECIMENTO E INSTALACAO</v>
          </cell>
          <cell r="C10615" t="str">
            <v>UN</v>
          </cell>
          <cell r="D10615">
            <v>99.92</v>
          </cell>
        </row>
        <row r="10616">
          <cell r="A10616" t="str">
            <v>74052/005</v>
          </cell>
          <cell r="B10616" t="str">
            <v>QUADRO DE MEDICAO GERAL EM CHAPA METALICA PARA EDIFICIOS COM 16 APTOS, INCLUSIVE DISJUNTORES E ATERRAMENTO</v>
          </cell>
          <cell r="C10616" t="str">
            <v>UN</v>
          </cell>
          <cell r="D10616">
            <v>1216.08</v>
          </cell>
        </row>
        <row r="10617">
          <cell r="A10617" t="str">
            <v>74064/001</v>
          </cell>
          <cell r="B10617" t="str">
            <v>FUNDO ANTICORROSIVO A BASE DE OXIDO DE FERRO (ZARCAO), DUAS DEMAOS</v>
          </cell>
          <cell r="C10617" t="str">
            <v>M2</v>
          </cell>
          <cell r="D10617">
            <v>15.49</v>
          </cell>
        </row>
        <row r="10618">
          <cell r="A10618" t="str">
            <v>74064/002</v>
          </cell>
          <cell r="B10618" t="str">
            <v>FUNDO ANTICORROSIVO A BASE DE OXIDO DE FERRO (ZARCAO), UMA DEMAO</v>
          </cell>
          <cell r="C10618" t="str">
            <v>M2</v>
          </cell>
          <cell r="D10618">
            <v>10.14</v>
          </cell>
        </row>
        <row r="10619">
          <cell r="A10619" t="str">
            <v>74065/001</v>
          </cell>
          <cell r="B10619" t="str">
            <v>PINTURA ESMALTE FOSCO PARA MADEIRA, DUAS DEMAOS, SOBRE FUNDO NIVELADOR BRANCO</v>
          </cell>
          <cell r="C10619" t="str">
            <v>M2</v>
          </cell>
          <cell r="D10619">
            <v>20.03</v>
          </cell>
        </row>
        <row r="10620">
          <cell r="A10620" t="str">
            <v>74065/002</v>
          </cell>
          <cell r="B10620" t="str">
            <v>PINTURA ESMALTE ACETINADO PARA MADEIRA, DUAS DEMAOS, SOBRE FUNDO NIVEL ADOR BRANCO</v>
          </cell>
          <cell r="C10620" t="str">
            <v>M2</v>
          </cell>
          <cell r="D10620">
            <v>19.73</v>
          </cell>
        </row>
        <row r="10621">
          <cell r="A10621" t="str">
            <v>74065/003</v>
          </cell>
          <cell r="B10621" t="str">
            <v>PINTURA ESMALTE BRILHANTE PARA MADEIRA, DUAS DEMAOS, SOBRE FUNDO NIVEL ADOR BRANCO</v>
          </cell>
          <cell r="C10621" t="str">
            <v>M2</v>
          </cell>
          <cell r="D10621">
            <v>19.649999999999999</v>
          </cell>
        </row>
        <row r="10622">
          <cell r="A10622" t="str">
            <v>74066/002</v>
          </cell>
          <cell r="B10622" t="str">
            <v>IMPERMEABILIZACAO DE SUPERFICIE, COM IMPERMEABILIZANTE FLEXIVEL A BASE ACRILICA.</v>
          </cell>
          <cell r="C10622" t="str">
            <v>M2</v>
          </cell>
          <cell r="D10622">
            <v>72.37</v>
          </cell>
        </row>
        <row r="10623">
          <cell r="A10623" t="str">
            <v>74072/001</v>
          </cell>
          <cell r="B10623" t="str">
            <v>CORRIMAO EM TUBO ACO GALVANIZADO 3/4" COM BRACADEIRA</v>
          </cell>
          <cell r="C10623" t="str">
            <v>M</v>
          </cell>
          <cell r="D10623">
            <v>59.87</v>
          </cell>
        </row>
        <row r="10624">
          <cell r="A10624" t="str">
            <v>74072/002</v>
          </cell>
          <cell r="B10624" t="str">
            <v>CORRIMAO EM TUBO ACO GALVANIZADO 2 1/2" COM BRACADEIRA</v>
          </cell>
          <cell r="C10624" t="str">
            <v>M</v>
          </cell>
          <cell r="D10624">
            <v>91.33</v>
          </cell>
        </row>
        <row r="10625">
          <cell r="A10625" t="str">
            <v>74072/003</v>
          </cell>
          <cell r="B10625" t="str">
            <v>CORRIMAO EM TUBO ACO GALVANIZADO 1 1/4" COM BRACADEIRA</v>
          </cell>
          <cell r="C10625" t="str">
            <v>M</v>
          </cell>
          <cell r="D10625">
            <v>69.31</v>
          </cell>
        </row>
        <row r="10626">
          <cell r="A10626" t="str">
            <v>74073/001</v>
          </cell>
          <cell r="B10626" t="str">
            <v>ALCAPAO EM FERRO 60X60CM, INCLUSO FERRAGENS</v>
          </cell>
          <cell r="C10626" t="str">
            <v>UN</v>
          </cell>
          <cell r="D10626">
            <v>58.08</v>
          </cell>
        </row>
        <row r="10627">
          <cell r="A10627" t="str">
            <v>74073/002</v>
          </cell>
          <cell r="B10627" t="str">
            <v>ALCAPAO EM FERRO 70X70CM, INCLUSO FERRAGENS</v>
          </cell>
          <cell r="C10627" t="str">
            <v>UN</v>
          </cell>
          <cell r="D10627">
            <v>69.069999999999993</v>
          </cell>
        </row>
        <row r="10628">
          <cell r="A10628" t="str">
            <v>74074/004</v>
          </cell>
          <cell r="B10628" t="str">
            <v>FORMA TABUA P/CONCRETO EM FUNDACAO S/REAPROVEITAMENTO</v>
          </cell>
          <cell r="C10628" t="str">
            <v>M2</v>
          </cell>
          <cell r="D10628">
            <v>57.4</v>
          </cell>
        </row>
        <row r="10629">
          <cell r="A10629" t="str">
            <v>74076/001</v>
          </cell>
          <cell r="B10629" t="str">
            <v>FORMA TABUA P/ CONCRETO EM FUNDACAO RADIER C/ REAPROVEITAMENTO 3X.</v>
          </cell>
          <cell r="C10629" t="str">
            <v>M2</v>
          </cell>
          <cell r="D10629">
            <v>32.25</v>
          </cell>
        </row>
        <row r="10630">
          <cell r="A10630" t="str">
            <v>74076/002</v>
          </cell>
          <cell r="B10630" t="str">
            <v>FORMA TABUA P/ CONCRETO EM FUNDACAO RADIER C/ REAPROVEITAMENTO 5X.</v>
          </cell>
          <cell r="C10630" t="str">
            <v>M2</v>
          </cell>
          <cell r="D10630">
            <v>24.25</v>
          </cell>
        </row>
        <row r="10631">
          <cell r="A10631" t="str">
            <v>74076/003</v>
          </cell>
          <cell r="B10631" t="str">
            <v>FORMA TABUA P/ CONCRETO EM FUNDACAO RADIER C/ REAPROVEITAMENTO 10X.</v>
          </cell>
          <cell r="C10631" t="str">
            <v>M2</v>
          </cell>
          <cell r="D10631">
            <v>18.28</v>
          </cell>
        </row>
        <row r="10632">
          <cell r="A10632" t="str">
            <v>74077/002</v>
          </cell>
          <cell r="B10632" t="str">
            <v>LOCACAO CONVENCIONAL DE OBRA, ATRAVÉS DE GABARITO DE TABUAS CORRIDAS P ONTALETADAS, COM REAPROVEITAMENTO DE 10 VEZES.</v>
          </cell>
          <cell r="C10632" t="str">
            <v>M2</v>
          </cell>
          <cell r="D10632">
            <v>3.61</v>
          </cell>
        </row>
        <row r="10633">
          <cell r="A10633" t="str">
            <v>74077/003</v>
          </cell>
          <cell r="B10633" t="str">
            <v>LOCACAO CONVENCIONAL DE OBRA, ATRAVÉS DE GABARITO DE TABUAS CORRIDAS P ONTALETADAS, COM REAPROVEITAMENTO DE 3 VEZES.</v>
          </cell>
          <cell r="C10633" t="str">
            <v>M2</v>
          </cell>
          <cell r="D10633">
            <v>4.29</v>
          </cell>
        </row>
        <row r="10634">
          <cell r="A10634" t="str">
            <v>74078/001</v>
          </cell>
          <cell r="B10634" t="str">
            <v>AGULHAMENTO FUNDO DE VALAS C/MACO 30KG PEDRA-DE-MAO H=10CM</v>
          </cell>
          <cell r="C10634" t="str">
            <v>M2</v>
          </cell>
          <cell r="D10634">
            <v>26.03</v>
          </cell>
        </row>
        <row r="10635">
          <cell r="A10635" t="str">
            <v>74079/001</v>
          </cell>
          <cell r="B10635" t="str">
            <v>PISO CIMENTADO TRACO 1:4 (CIMENTO E AREIA) COM ACABAMENTO LISO  ESPESS URA 2,0CM COM JUNTAS PLASTICAS DE DILATACAO E PREPARO MANUAL DA ARGAMA SSA</v>
          </cell>
          <cell r="C10635" t="str">
            <v>M2</v>
          </cell>
          <cell r="D10635">
            <v>50.31</v>
          </cell>
        </row>
        <row r="10636">
          <cell r="A10636" t="str">
            <v>74082/001</v>
          </cell>
          <cell r="B10636" t="str">
            <v>REFLETOR REDONDO EM ALUMINIO COM SUPORTE E ALCA REGULAVEL PARA FIXACAO , COM LAMPADA VAPOR DE MERCURIO 250W</v>
          </cell>
          <cell r="C10636" t="str">
            <v>UN</v>
          </cell>
          <cell r="D10636">
            <v>192.89</v>
          </cell>
        </row>
        <row r="10637">
          <cell r="A10637" t="str">
            <v>74084/001</v>
          </cell>
          <cell r="B10637" t="str">
            <v>PORTA CADEADO ZINCADO OXIDADO PRETO COM CADEADO DE ACO INOX, LARGURA D E *50* MM</v>
          </cell>
          <cell r="C10637" t="str">
            <v>UN</v>
          </cell>
          <cell r="D10637">
            <v>135.68</v>
          </cell>
        </row>
        <row r="10638">
          <cell r="A10638" t="str">
            <v>74086/001</v>
          </cell>
          <cell r="B10638" t="str">
            <v>LIMPEZA LOUCAS E METAIS</v>
          </cell>
          <cell r="C10638" t="str">
            <v>UN</v>
          </cell>
          <cell r="D10638">
            <v>22.5</v>
          </cell>
        </row>
        <row r="10639">
          <cell r="A10639" t="str">
            <v>74091/001</v>
          </cell>
          <cell r="B10639" t="str">
            <v>VALVULA RETENCAO VERTICAL BRONZE (PN-16) 2.1/2" 200PSI - EXTREMIDADES COM ROSCA - FORNECIMENTO E INSTALACAO</v>
          </cell>
          <cell r="C10639" t="str">
            <v>UN</v>
          </cell>
          <cell r="D10639">
            <v>185.07</v>
          </cell>
        </row>
        <row r="10640">
          <cell r="A10640" t="str">
            <v>74093/001</v>
          </cell>
          <cell r="B10640" t="str">
            <v>VALVULA PE COM CRIVO BRONZE 1.1/4" - FORNECIMENTO E INSTALACAO</v>
          </cell>
          <cell r="C10640" t="str">
            <v>UN</v>
          </cell>
          <cell r="D10640">
            <v>80.23</v>
          </cell>
        </row>
        <row r="10641">
          <cell r="A10641" t="str">
            <v>74094/001</v>
          </cell>
          <cell r="B10641" t="str">
            <v>LUMINARIA TIPO SPOT PARA 1 LAMPADA INCANDESCENTE/FLUORESCENTE COMPACTA</v>
          </cell>
          <cell r="C10641" t="str">
            <v>UN</v>
          </cell>
          <cell r="D10641">
            <v>46.44</v>
          </cell>
        </row>
        <row r="10642">
          <cell r="A10642" t="str">
            <v>74100/001</v>
          </cell>
          <cell r="B10642" t="str">
            <v>PORTAO DE FERRO COM VARA 1/2", COM REQUADRO</v>
          </cell>
          <cell r="C10642" t="str">
            <v>M2</v>
          </cell>
          <cell r="D10642">
            <v>366.63</v>
          </cell>
        </row>
        <row r="10643">
          <cell r="A10643" t="str">
            <v>74104/001</v>
          </cell>
          <cell r="B10643" t="str">
            <v>CAIXA DE INSPEÇÃO EM ALVENARIA DE TIJOLO MACIÇO 60X60X60CM, REVESTIDA INTERNAMENTO COM BARRA LISA (CIMENTO E AREIA, TRAÇO 1:4) E=2,0CM, COM TAMPA PRÉ-MOLDADA DE CONCRETO E FUNDO DE CONCRETO 15MPA TIPO C - ESCAV AÇÃO E CONFECÇÃO</v>
          </cell>
          <cell r="C10643" t="str">
            <v>UN</v>
          </cell>
          <cell r="D10643">
            <v>127.39</v>
          </cell>
        </row>
        <row r="10644">
          <cell r="A10644" t="str">
            <v>74106/001</v>
          </cell>
          <cell r="B10644" t="str">
            <v>IMPERMEABILIZACAO DE ESTRUTURAS ENTERRADAS, COM TINTA ASFALTICA, DUAS DEMAOS.</v>
          </cell>
          <cell r="C10644" t="str">
            <v>M2</v>
          </cell>
          <cell r="D10644">
            <v>8.1300000000000008</v>
          </cell>
        </row>
        <row r="10645">
          <cell r="A10645" t="str">
            <v>74111/001</v>
          </cell>
          <cell r="B10645" t="str">
            <v>SOLEIRA / TABEIRA EM MARMORE BRANCO COMUM, POLIDO, LARGURA 5 CM, ESPES SURA 2 CM, ASSENTADA COM ARGAMASSA COLANTE</v>
          </cell>
          <cell r="C10645" t="str">
            <v>M</v>
          </cell>
          <cell r="D10645">
            <v>14.73</v>
          </cell>
        </row>
        <row r="10646">
          <cell r="A10646" t="str">
            <v>74118/001</v>
          </cell>
          <cell r="B10646" t="str">
            <v>PLANTIO DE CERCA VIVA COM ARBUSTOS DE ALTURA 50 A 100CM, COM 4UN/M</v>
          </cell>
          <cell r="C10646" t="str">
            <v>M</v>
          </cell>
          <cell r="D10646">
            <v>363.13</v>
          </cell>
        </row>
        <row r="10647">
          <cell r="A10647" t="str">
            <v>74121/001</v>
          </cell>
          <cell r="B10647" t="str">
            <v>JUNTA DE DILATACAO PARA IMPERMEABILIZACAO, COM SELANTE ELASTICO MONOCO MPONENTE A BASE DE POLIURETANO, DIMENSOES 1X1CM.</v>
          </cell>
          <cell r="C10647" t="str">
            <v>M</v>
          </cell>
          <cell r="D10647">
            <v>18.27</v>
          </cell>
        </row>
        <row r="10648">
          <cell r="A10648" t="str">
            <v>74124/001</v>
          </cell>
          <cell r="B10648" t="str">
            <v>POCO VISITA AG PLUV:CONC ARM 1X1X1,40M COLETOR D=40 A 50CM PAREDE E=15 CM BASE CONC FCK=10MPA REVEST C/ARG CIM/AREIA 1:4 INCL FORN TODOS MATE RIAIS</v>
          </cell>
          <cell r="C10648" t="str">
            <v>UN</v>
          </cell>
          <cell r="D10648">
            <v>1875.76</v>
          </cell>
        </row>
        <row r="10649">
          <cell r="A10649" t="str">
            <v>74124/002</v>
          </cell>
          <cell r="B10649" t="str">
            <v>POCO VISITA AG PLUV:CONC ARM 1,10X1,10X1,40M COLETOR D=60CM PAREDE E=1 5CM BASE CONC FCK=10MPA REVEST C/ARG CIM/AREIA 1:4 INCL FORN TODOS MAT ERIAIS</v>
          </cell>
          <cell r="C10649" t="str">
            <v>UN</v>
          </cell>
          <cell r="D10649">
            <v>2156.67</v>
          </cell>
        </row>
        <row r="10650">
          <cell r="A10650" t="str">
            <v>74124/003</v>
          </cell>
          <cell r="B10650" t="str">
            <v>POCO VISITA AG PLUV:CONC ARM 1,20X1,20X1,40M COLETOR D=70CM PAREDE E=1 5CM BASE CONC FCK=10MPA REVEST C/ARG CIM/AREIA 1:4 INCL FORN TODOS MAT ERIAIS</v>
          </cell>
          <cell r="C10650" t="str">
            <v>UN</v>
          </cell>
          <cell r="D10650">
            <v>2337.4299999999998</v>
          </cell>
        </row>
        <row r="10651">
          <cell r="A10651" t="str">
            <v>74124/004</v>
          </cell>
          <cell r="B10651" t="str">
            <v>POCO VISITA AG PLUV:CONC ARM 1,30X1,30X1,40M COLETOR D=80CM PAREDE E=1 5CM BASE CONC FCK=10MPA REVEST C/ARG CIM/AREIA 1:4 INCL FORN TODOS MAT ERIAIS</v>
          </cell>
          <cell r="C10651" t="str">
            <v>UN</v>
          </cell>
          <cell r="D10651">
            <v>2664.3</v>
          </cell>
        </row>
        <row r="10652">
          <cell r="A10652" t="str">
            <v>74124/005</v>
          </cell>
          <cell r="B10652" t="str">
            <v>POCO VISITA CONCRETO ARMADO P/AG PLUV 1,40X1,40X1,50M COLETOR D=90CM PAREDE E=15CM BASE CONCRETO FCK=10MPA REVESTIDO C/ARG CIM/AREIA 1:4 IN CL FORN TODOS MATERIAIS</v>
          </cell>
          <cell r="C10652" t="str">
            <v>UN</v>
          </cell>
          <cell r="D10652">
            <v>3091.6</v>
          </cell>
        </row>
        <row r="10653">
          <cell r="A10653" t="str">
            <v>74124/006</v>
          </cell>
          <cell r="B10653" t="str">
            <v>POCO VISITA AG PLUV:CONC ARM 1,50X1,50X1,60M COLETOR D=1M PA REDE E=15 CM BASE CONC FCK=10MPA REVEST C/ARG CIM/AREIA 1:4 INCL FORN TODOS MATE RIAIS</v>
          </cell>
          <cell r="C10653" t="str">
            <v>UN</v>
          </cell>
          <cell r="D10653">
            <v>3441.91</v>
          </cell>
        </row>
        <row r="10654">
          <cell r="A10654" t="str">
            <v>74124/007</v>
          </cell>
          <cell r="B10654" t="str">
            <v>POCO VISITA AG PLUV:CONC ARM 1,60X1,60X1,70M COLETOR D=1,10M PAREDE E= 15CM BASE CONC FCK=10MPA REVEST C/ARG CIM/AREIA 1:4 INCL FORN TODOS MA TERIAIS</v>
          </cell>
          <cell r="C10654" t="str">
            <v>UN</v>
          </cell>
          <cell r="D10654">
            <v>3745.47</v>
          </cell>
        </row>
        <row r="10655">
          <cell r="A10655" t="str">
            <v>74124/008</v>
          </cell>
          <cell r="B10655" t="str">
            <v>POCO VISITA AG PLUV:CONC ARM 1,70X1,70X1,80M COLETOR D=1,20M PAREDE E=15CM BASE CONC FCK=10MPA REVEST C/ARG CIM/AREIA 1:4 DEGRAUS FF INCL FORN TODOS MATERIAIS</v>
          </cell>
          <cell r="C10655" t="str">
            <v>UN</v>
          </cell>
          <cell r="D10655">
            <v>4010.14</v>
          </cell>
        </row>
        <row r="10656">
          <cell r="A10656" t="str">
            <v>74125/001</v>
          </cell>
          <cell r="B10656" t="str">
            <v>ESPELHO CRISTAL ESPESSURA 4MM, COM MOLDURA DE MADEIRA</v>
          </cell>
          <cell r="C10656" t="str">
            <v>M2</v>
          </cell>
          <cell r="D10656">
            <v>418.96</v>
          </cell>
        </row>
        <row r="10657">
          <cell r="A10657" t="str">
            <v>74125/002</v>
          </cell>
          <cell r="B10657" t="str">
            <v>ESPELHO CRISTAL ESPESSURA 4MM, COM MOLDURA EM ALUMINIO E COMPENSADO 6M M PLASTIFICADO COLADO</v>
          </cell>
          <cell r="C10657" t="str">
            <v>M2</v>
          </cell>
          <cell r="D10657">
            <v>494.21</v>
          </cell>
        </row>
        <row r="10658">
          <cell r="A10658" t="str">
            <v>74130/001</v>
          </cell>
          <cell r="B10658" t="str">
            <v>DISJUNTOR TERMOMAGNETICO MONOPOLAR PADRAO NEMA (AMERICANO) 10 A 30A 24 0V, FORNECIMENTO E INSTALACAO</v>
          </cell>
          <cell r="C10658" t="str">
            <v>UN</v>
          </cell>
          <cell r="D10658">
            <v>10.43</v>
          </cell>
        </row>
        <row r="10659">
          <cell r="A10659" t="str">
            <v>74130/002</v>
          </cell>
          <cell r="B10659" t="str">
            <v>DISJUNTOR TERMOMAGNETICO MONOPOLAR PADRAO NEMA (AMERICANO) 35 A 50A 24 0V, FORNECIMENTO E INSTALACAO</v>
          </cell>
          <cell r="C10659" t="str">
            <v>UN</v>
          </cell>
          <cell r="D10659">
            <v>16</v>
          </cell>
        </row>
        <row r="10660">
          <cell r="A10660" t="str">
            <v>74130/003</v>
          </cell>
          <cell r="B10660" t="str">
            <v>DISJUNTOR TERMOMAGNETICO BIPOLAR PADRAO NEMA (AMERICANO) 10 A 50A 240V , FORNECIMENTO E INSTALACAO</v>
          </cell>
          <cell r="C10660" t="str">
            <v>UN</v>
          </cell>
          <cell r="D10660">
            <v>46.89</v>
          </cell>
        </row>
        <row r="10661">
          <cell r="A10661" t="str">
            <v>74130/004</v>
          </cell>
          <cell r="B10661" t="str">
            <v>DISJUNTOR TERMOMAGNETICO TRIPOLAR PADRAO NEMA (AMERICANO) 10 A 50A 240 V, FORNECIMENTO E INSTALACAO</v>
          </cell>
          <cell r="C10661" t="str">
            <v>UN</v>
          </cell>
          <cell r="D10661">
            <v>67.86</v>
          </cell>
        </row>
        <row r="10662">
          <cell r="A10662" t="str">
            <v>74130/005</v>
          </cell>
          <cell r="B10662" t="str">
            <v>DISJUNTOR TERMOMAGNETICO TRIPOLAR PADRAO NEMA (AMERICANO) 60 A 100A 24 0V, FORNECIMENTO E INSTALACAO</v>
          </cell>
          <cell r="C10662" t="str">
            <v>UN</v>
          </cell>
          <cell r="D10662">
            <v>90.42</v>
          </cell>
        </row>
        <row r="10663">
          <cell r="A10663" t="str">
            <v>74130/006</v>
          </cell>
          <cell r="B10663" t="str">
            <v>DISJUNTOR TERMOMAGNETICO TRIPOLAR PADRAO NEMA (AMERICANO) 125 A 150A 2 40V, FORNECIMENTO E INSTALACAO</v>
          </cell>
          <cell r="C10663" t="str">
            <v>UN</v>
          </cell>
          <cell r="D10663">
            <v>255.81</v>
          </cell>
        </row>
        <row r="10664">
          <cell r="A10664" t="str">
            <v>74130/007</v>
          </cell>
          <cell r="B10664" t="str">
            <v>DISJUNTOR TERMOMAGNETICO TRIPOLAR EM CAIXA MOLDADA 250A 600V, FORNECIM ENTO E INSTALACAO</v>
          </cell>
          <cell r="C10664" t="str">
            <v>UN</v>
          </cell>
          <cell r="D10664">
            <v>660.91</v>
          </cell>
        </row>
        <row r="10665">
          <cell r="A10665" t="str">
            <v>74130/008</v>
          </cell>
          <cell r="B10665" t="str">
            <v>DISJUNTOR TERMOMAGNETICO TRIPOLAR EM CAIXA MOLDADA 300 A 400A 600V, FO RNECIMENTO E INSTALACAO</v>
          </cell>
          <cell r="C10665" t="str">
            <v>UN</v>
          </cell>
          <cell r="D10665">
            <v>903.11</v>
          </cell>
        </row>
        <row r="10666">
          <cell r="A10666" t="str">
            <v>74130/009</v>
          </cell>
          <cell r="B10666" t="str">
            <v>DISJUNTOR TERMOMAGNETICO TRIPOLAR EM CAIXA MOLDADA 500 A 600A 600V, FO RNECIMENTO E INSTALACAO</v>
          </cell>
          <cell r="C10666" t="str">
            <v>UN</v>
          </cell>
          <cell r="D10666">
            <v>1479.21</v>
          </cell>
        </row>
        <row r="10667">
          <cell r="A10667" t="str">
            <v>74130/010</v>
          </cell>
          <cell r="B10667" t="str">
            <v>DISJUNTOR TERMOMAGNETICO TRIPOLAR EM CAIXA MOLDADA 175 A 225A 240V, FO RNECIMENTO E INSTALACAO</v>
          </cell>
          <cell r="C10667" t="str">
            <v>UN</v>
          </cell>
          <cell r="D10667">
            <v>399.77</v>
          </cell>
        </row>
        <row r="10668">
          <cell r="A10668" t="str">
            <v>74131/001</v>
          </cell>
          <cell r="B10668" t="str">
            <v>QUADRO DE DISTRIBUICAO DE ENERGIA DE EMBUTIR, EM CHAPA METALICA, PARA 3 DISJUNTORES TERMOMAGNETICOS MONOPOLARES SEM BARRAMENTO FORNECIMENTO E INSTALACAO</v>
          </cell>
          <cell r="C10668" t="str">
            <v>UN</v>
          </cell>
          <cell r="D10668">
            <v>52.34</v>
          </cell>
        </row>
        <row r="10669">
          <cell r="A10669" t="str">
            <v>74131/004</v>
          </cell>
          <cell r="B10669" t="str">
            <v>QUADRO DE DISTRIBUICAO DE ENERGIA DE EMBUTIR, EM CHAPA METALICA, PARA 18 DISJUNTORES TERMOMAGNETICOS MONOPOLARES, COM BARRAMENTO TRIFASICO E NEUTRO, FORNECIMENTO E INSTALACAO</v>
          </cell>
          <cell r="C10669" t="str">
            <v>UN</v>
          </cell>
          <cell r="D10669">
            <v>407.26</v>
          </cell>
        </row>
        <row r="10670">
          <cell r="A10670" t="str">
            <v>74131/005</v>
          </cell>
          <cell r="B10670" t="str">
            <v>QUADRO DE DISTRIBUICAO DE ENERGIA DE EMBUTIR, EM CHAPA METALICA, PARA 24 DISJUNTORES TERMOMAGNETICOS MONOPOLARES, COM BARRAMENTO TRIFASICO E NEUTRO, FORNECIMENTO E INSTALACAO</v>
          </cell>
          <cell r="C10670" t="str">
            <v>UN</v>
          </cell>
          <cell r="D10670">
            <v>471.86</v>
          </cell>
        </row>
        <row r="10671">
          <cell r="A10671" t="str">
            <v>74131/006</v>
          </cell>
          <cell r="B10671" t="str">
            <v>QUADRO DE DISTRIBUICAO DE ENERGIA DE EMBUTIR, EM CHAPA METALICA, PARA 32 DISJUNTORES TERMOMAGNETICOS MONOPOLARES, COM BARRAMENTO TRIFASICO E NEUTRO, FORNECIMENTO E INSTALACAO</v>
          </cell>
          <cell r="C10671" t="str">
            <v>UN</v>
          </cell>
          <cell r="D10671">
            <v>935.19</v>
          </cell>
        </row>
        <row r="10672">
          <cell r="A10672" t="str">
            <v>74131/007</v>
          </cell>
          <cell r="B10672" t="str">
            <v>QUADRO DE DISTRIBUICAO DE ENERGIA DE EMBUTIR, EM CHAPA METALICA, PARA 40 DISJUNTORES TERMOMAGNETICOS MONOPOLARES, COM BARRAMENTO TRIFASICO E NEUTRO, FORNECIMENTO E INSTALACAO</v>
          </cell>
          <cell r="C10672" t="str">
            <v>UN</v>
          </cell>
          <cell r="D10672">
            <v>721.65</v>
          </cell>
        </row>
        <row r="10673">
          <cell r="A10673" t="str">
            <v>74131/008</v>
          </cell>
          <cell r="B10673" t="str">
            <v>QUADRO DE DISTRIBUICAO DE ENERGIA DE EMBUTIR, EM CHAPA METALICA, PARA 50 DISJUNTORES TERMOMAGNETICOS MONOPOLARES, COM BARRAMENTO TRIFASICO E NEUTRO, FORNECIMENTO E INSTALACAO</v>
          </cell>
          <cell r="C10673" t="str">
            <v>UN</v>
          </cell>
          <cell r="D10673">
            <v>1140.6199999999999</v>
          </cell>
        </row>
        <row r="10674">
          <cell r="A10674" t="str">
            <v>74133/001</v>
          </cell>
          <cell r="B10674" t="str">
            <v>EMASSAMENTO COM MASSA A OLEO, UMA DEMAO</v>
          </cell>
          <cell r="C10674" t="str">
            <v>M2</v>
          </cell>
          <cell r="D10674">
            <v>15.4</v>
          </cell>
        </row>
        <row r="10675">
          <cell r="A10675" t="str">
            <v>74133/002</v>
          </cell>
          <cell r="B10675" t="str">
            <v>EMASSAMENTO COM MASSA A OLEO, DUAS DEMAOS</v>
          </cell>
          <cell r="C10675" t="str">
            <v>M2</v>
          </cell>
          <cell r="D10675">
            <v>19.43</v>
          </cell>
        </row>
        <row r="10676">
          <cell r="A10676" t="str">
            <v>74136/001</v>
          </cell>
          <cell r="B10676" t="str">
            <v>PORTA DE ACO DE ENROLAR TIPO GRADE, CHAPA 16</v>
          </cell>
          <cell r="C10676" t="str">
            <v>M2</v>
          </cell>
          <cell r="D10676">
            <v>573.66</v>
          </cell>
        </row>
        <row r="10677">
          <cell r="A10677" t="str">
            <v>74136/002</v>
          </cell>
          <cell r="B10677" t="str">
            <v>PORTA DE ACO CHAPA 24, DE ENROLAR, VAZADA TIJOLINHO OU EQUIVALENTE COM RETANGULO OU CIRCULO, ACABAMENTO GALVANIZADO NATURAL</v>
          </cell>
          <cell r="C10677" t="str">
            <v>M2</v>
          </cell>
          <cell r="D10677">
            <v>483.84</v>
          </cell>
        </row>
        <row r="10678">
          <cell r="A10678" t="str">
            <v>74136/003</v>
          </cell>
          <cell r="B10678" t="str">
            <v>PORTA DE ACO CHAPA 24, DE ENROLAR, RAIADA, LARGA COM ACABAMENTO GALVAN IZADO NATURAL</v>
          </cell>
          <cell r="C10678" t="str">
            <v>M2</v>
          </cell>
          <cell r="D10678">
            <v>337.03</v>
          </cell>
        </row>
        <row r="10679">
          <cell r="A10679" t="str">
            <v>74141/001</v>
          </cell>
          <cell r="B10679" t="str">
            <v>LAJE PRE-MOLD BETA 11 P/1KN/M2 VAOS 4,40M/INCL VIGOTAS TIJOLOS ARMADUR A NEGATIVA CAPEAMENTO 3CM CONCRETO 20MPA ESCORAMENTO MATERIAL E MAO  D E OBRA.</v>
          </cell>
          <cell r="C10679" t="str">
            <v>M2</v>
          </cell>
          <cell r="D10679">
            <v>76.739999999999995</v>
          </cell>
        </row>
        <row r="10680">
          <cell r="A10680" t="str">
            <v>74141/002</v>
          </cell>
          <cell r="B10680" t="str">
            <v>LAJE PRE-MOLD BETA 12 P/3,5KN/M2 VAO 4,1M INCL VIGOTAS TIJOLOS ARMADU- RA NEGATIVA CAPEAMENTO 3CM CONCRETO 15MPA ESCORAMENTO MATERIAIS E MAO DE OBRA.</v>
          </cell>
          <cell r="C10680" t="str">
            <v>M2</v>
          </cell>
          <cell r="D10680">
            <v>84.63</v>
          </cell>
        </row>
        <row r="10681">
          <cell r="A10681" t="str">
            <v>74141/003</v>
          </cell>
          <cell r="B10681" t="str">
            <v>LAJE PRE-MOLD BETA 16 P/3,5KN/M2 VAO 5,2M INCL VIGOTAS TIJOLOS ARMADU- RA NEGATIVA CAPEAMENTO 3CM CONCRETO 15MPA ESCORAMENTO MATERIAL E MAO DE OBRA.</v>
          </cell>
          <cell r="C10681" t="str">
            <v>M2</v>
          </cell>
          <cell r="D10681">
            <v>101.98</v>
          </cell>
        </row>
        <row r="10682">
          <cell r="A10682" t="str">
            <v>74141/004</v>
          </cell>
          <cell r="B10682" t="str">
            <v>LAJE PRE-MOLD BETA 20 P/3,5KN/M2 VAO 6,2M INCL VIGOTAS TIJOLOS ARMADU- RA NEGATIVA CAPEAMENTO 3CM CONCRETO 15MPA ESCORAMENTO MATERIAL E MAO DE OBRA.</v>
          </cell>
          <cell r="C10682" t="str">
            <v>M2</v>
          </cell>
          <cell r="D10682">
            <v>118.07</v>
          </cell>
        </row>
        <row r="10683">
          <cell r="A10683" t="str">
            <v>74142/001</v>
          </cell>
          <cell r="B10683" t="str">
            <v>CERCA COM MOUROES DE CONCRETO, RETO, ESPACAMENTO DE 3M, CRAVADOS 0,5M, COM 4 FIOS DE ARAME FARPADO Nº 14 CLASSE 250</v>
          </cell>
          <cell r="C10683" t="str">
            <v>M</v>
          </cell>
          <cell r="D10683">
            <v>39.869999999999997</v>
          </cell>
        </row>
        <row r="10684">
          <cell r="A10684" t="str">
            <v>74142/002</v>
          </cell>
          <cell r="B10684" t="str">
            <v>CERCA COM MOUROES DE MADEIRA, 7,5X7,5CM, ESPACAMENTO DE 2M, ALTURA LIV RE DE 2M, CRAVADOS 0,5M, COM 4 FIOS DE ARAME FARPADO Nº 14 CLASSE 250</v>
          </cell>
          <cell r="C10684" t="str">
            <v>M</v>
          </cell>
          <cell r="D10684">
            <v>15.66</v>
          </cell>
        </row>
        <row r="10685">
          <cell r="A10685" t="str">
            <v>74142/003</v>
          </cell>
          <cell r="B10685" t="str">
            <v>CERCA COM MOUROES DE MADEIRA, 7,5X7,5CM, ESPACAMENTO DE 2M, ALTURA LIV RE DE 2M, CRAVADOS 0,5M, COM 8 FIOS DE ARAME FARPADO Nº 14 CLASSE 250</v>
          </cell>
          <cell r="C10685" t="str">
            <v>M</v>
          </cell>
          <cell r="D10685">
            <v>25.48</v>
          </cell>
        </row>
        <row r="10686">
          <cell r="A10686" t="str">
            <v>74142/004</v>
          </cell>
          <cell r="B10686" t="str">
            <v>CERCA COM MOUROES DE CONCRETO, SECAO "T" PONTA INCLINADA, 10X10CM, ESP ACAMENTO DE 3M, CRAVADOS 0,5M, COM 11 FIOS DE ARAME FARPADO Nº 16</v>
          </cell>
          <cell r="C10686" t="str">
            <v>M</v>
          </cell>
          <cell r="D10686">
            <v>48.62</v>
          </cell>
        </row>
        <row r="10687">
          <cell r="A10687" t="str">
            <v>74143/001</v>
          </cell>
          <cell r="B10687" t="str">
            <v>CERCA COM MOUROES DE CONCRETO, RETO, 15X15CM, ESPACAMENTO DE 3M, CRAVA DOS 0,5M, ESCORAS DE 10X10CM NOS CANTOS, COM 12 FIOS DE ARAME DE ACO O VALADO 15X17</v>
          </cell>
          <cell r="C10687" t="str">
            <v>M</v>
          </cell>
          <cell r="D10687">
            <v>47.95</v>
          </cell>
        </row>
        <row r="10688">
          <cell r="A10688" t="str">
            <v>74143/002</v>
          </cell>
          <cell r="B10688" t="str">
            <v>CERCA COM MOUROES DE CONCRETO, RETO, 15X15CM, ESPACAMENTO DE 3M, CRAVA DOS 0,5M, ESCORAS DE 10X10CM NOS CANTOS, COM 9 FIOS DE ARAME DE ACO OV ALADO 15X17</v>
          </cell>
          <cell r="C10688" t="str">
            <v>M</v>
          </cell>
          <cell r="D10688">
            <v>46.23</v>
          </cell>
        </row>
        <row r="10689">
          <cell r="A10689" t="str">
            <v>74144/002</v>
          </cell>
          <cell r="B10689" t="str">
            <v>SUPORTE APOIO CAIXA D AGUA BARROTES MADEIRA DE 1</v>
          </cell>
          <cell r="C10689" t="str">
            <v>UN</v>
          </cell>
          <cell r="D10689">
            <v>11.68</v>
          </cell>
        </row>
        <row r="10690">
          <cell r="A10690" t="str">
            <v>74145/001</v>
          </cell>
          <cell r="B10690" t="str">
            <v>PINTURA ESMALTE FOSCO, DUAS DEMAOS, SOBRE SUPERFICIE METALICA, INCLUSO UMA DEMAO DE FUNDO ANTICORROSIVO. UTILIZACAO DE REVOLVER ( AR-COMPRIM IDO).</v>
          </cell>
          <cell r="C10690" t="str">
            <v>M2</v>
          </cell>
          <cell r="D10690">
            <v>14.02</v>
          </cell>
        </row>
        <row r="10691">
          <cell r="A10691" t="str">
            <v>74151/001</v>
          </cell>
          <cell r="B10691" t="str">
            <v>ESCAVACAO E CARGA MATERIAL 1A CATEGORIA, UTILIZANDO TRATOR DE ESTEIRAS DE 110 A 160HP COM LAMINA, PESO OPERACIONAL * 13T  E PA CARREGADEIRA COM 170 HP.</v>
          </cell>
          <cell r="C10691" t="str">
            <v>M3</v>
          </cell>
          <cell r="D10691">
            <v>3.25</v>
          </cell>
        </row>
        <row r="10692">
          <cell r="A10692" t="str">
            <v>74153/001</v>
          </cell>
          <cell r="B10692" t="str">
            <v>ESPALHAMENTO MECANIZADO (COM MOTONIVELADORA 140 HP) MATERIAL 1A. CATEG ORIA</v>
          </cell>
          <cell r="C10692" t="str">
            <v>M2</v>
          </cell>
          <cell r="D10692">
            <v>0.23</v>
          </cell>
        </row>
        <row r="10693">
          <cell r="A10693" t="str">
            <v>74154/001</v>
          </cell>
          <cell r="B10693" t="str">
            <v>ESCAVACAO, CARGA E TRANSPORTE DE  MATERIAL DE 1A CATEGORIA COM TRATOR SOBRE ESTEIRAS 347 HP E CACAMBA 6M3,  DMT 50 A 200M</v>
          </cell>
          <cell r="C10693" t="str">
            <v>M3</v>
          </cell>
          <cell r="D10693">
            <v>4.7</v>
          </cell>
        </row>
        <row r="10694">
          <cell r="A10694" t="str">
            <v>74155/001</v>
          </cell>
          <cell r="B10694" t="str">
            <v>ESCAVACAO E TRANSPORTE DE MATERIAL DE  1A CAT DMT 50M COM TRATOR SOBRE ESTEIRAS 347 HP COM LAMINA E ESCARIFICADOR</v>
          </cell>
          <cell r="C10694" t="str">
            <v>M3</v>
          </cell>
          <cell r="D10694">
            <v>1.88</v>
          </cell>
        </row>
        <row r="10695">
          <cell r="A10695" t="str">
            <v>74155/002</v>
          </cell>
          <cell r="B10695" t="str">
            <v>ESCAVACAO E TRANSPORTE DE MATERIAL DE  2A CAT DMT 50M COM TRATOR SOBRE ESTEIRAS 347 HP COM LAMINA E ESCARIFICADOR</v>
          </cell>
          <cell r="C10695" t="str">
            <v>M3</v>
          </cell>
          <cell r="D10695">
            <v>3.64</v>
          </cell>
        </row>
        <row r="10696">
          <cell r="A10696" t="str">
            <v>74156/003</v>
          </cell>
          <cell r="B10696" t="str">
            <v>ESTACA A TRADO (BROCA) DIAMETRO = 20 CM, EM CONCRETO MOLDADO IN LOCO, 15 MPA, SEM ARMACAO.</v>
          </cell>
          <cell r="C10696" t="str">
            <v>M</v>
          </cell>
          <cell r="D10696">
            <v>41.64</v>
          </cell>
        </row>
        <row r="10697">
          <cell r="A10697" t="str">
            <v>74157/004</v>
          </cell>
          <cell r="B10697" t="str">
            <v>LANCAMENTO/APLICACAO MANUAL DE CONCRETO EM FUNDACOES</v>
          </cell>
          <cell r="C10697" t="str">
            <v>M3</v>
          </cell>
          <cell r="D10697">
            <v>91.46</v>
          </cell>
        </row>
        <row r="10698">
          <cell r="A10698" t="str">
            <v>74162/001</v>
          </cell>
          <cell r="B10698" t="str">
            <v>CAIXA DE CONCRETO, ALTURA = 1,00 METRO, DIAMETRO REGISTRO &lt; 150 MM</v>
          </cell>
          <cell r="C10698" t="str">
            <v>UN</v>
          </cell>
          <cell r="D10698">
            <v>109.04</v>
          </cell>
        </row>
        <row r="10699">
          <cell r="A10699" t="str">
            <v>74163/001</v>
          </cell>
          <cell r="B10699" t="str">
            <v>PERFURACAO DE POCO COM PERFURATRIZ PNEUMATICA</v>
          </cell>
          <cell r="C10699" t="str">
            <v>M</v>
          </cell>
          <cell r="D10699">
            <v>38.99</v>
          </cell>
        </row>
        <row r="10700">
          <cell r="A10700" t="str">
            <v>74163/002</v>
          </cell>
          <cell r="B10700" t="str">
            <v>PERFURACAO DE POCO COM PERFURATRIZ A PERCUSSAO</v>
          </cell>
          <cell r="C10700" t="str">
            <v>M</v>
          </cell>
          <cell r="D10700">
            <v>64.39</v>
          </cell>
        </row>
        <row r="10701">
          <cell r="A10701" t="str">
            <v>74166/001</v>
          </cell>
          <cell r="B10701" t="str">
            <v>CAIXA DE INSPEÇÃO EM CONCRETO PRÉ-MOLDADO DN 60CM COM TAMPA H= 60CM - FORNECIMENTO E INSTALACAO</v>
          </cell>
          <cell r="C10701" t="str">
            <v>UN</v>
          </cell>
          <cell r="D10701">
            <v>147.84</v>
          </cell>
        </row>
        <row r="10702">
          <cell r="A10702" t="str">
            <v>74166/002</v>
          </cell>
          <cell r="B10702" t="str">
            <v>CAIXA DE INSPECAO EM ANEL DE CONCRETO PRE MOLDADO, COM 950MM DE ALTURA TOTAL. ANEIS COM ESP=50MM, DIAM.=600MM. EXCLUSIVE TAMPAO E ESCAVACAO - FORNECIMENTO E INSTALACAO</v>
          </cell>
          <cell r="C10702" t="str">
            <v>UN</v>
          </cell>
          <cell r="D10702">
            <v>287.14999999999998</v>
          </cell>
        </row>
        <row r="10703">
          <cell r="A10703" t="str">
            <v>74169/001</v>
          </cell>
          <cell r="B10703" t="str">
            <v>REGISTRO/VALVULA GLOBO ANGULAR 45 GRAUS EM LATAO PARA HIDRANTES DE INC ÊNDIO PREDIAL DN 2.1/2" - FORNECIMENTO E INSTALACAO</v>
          </cell>
          <cell r="C10703" t="str">
            <v>UN</v>
          </cell>
          <cell r="D10703">
            <v>186.76</v>
          </cell>
        </row>
        <row r="10704">
          <cell r="A10704" t="str">
            <v>74190/001</v>
          </cell>
          <cell r="B10704" t="str">
            <v>IMPERMEABILIZACAO DE SUPERFICIE COM MASTIQUE BETUMINOSO A FRIO, POR AR EA.</v>
          </cell>
          <cell r="C10704" t="str">
            <v>M2</v>
          </cell>
          <cell r="D10704">
            <v>153.51</v>
          </cell>
        </row>
        <row r="10705">
          <cell r="A10705" t="str">
            <v>74194/001</v>
          </cell>
          <cell r="B10705" t="str">
            <v>ESCADA TIPO MARINHEIRO EM TUBO ACO GALVANIZADO 1 1/2" 5 DEGRAUS</v>
          </cell>
          <cell r="C10705" t="str">
            <v>M</v>
          </cell>
          <cell r="D10705">
            <v>193.3</v>
          </cell>
        </row>
        <row r="10706">
          <cell r="A10706" t="str">
            <v>74195/001</v>
          </cell>
          <cell r="B10706" t="str">
            <v>GUARDA-CORPO  COM CORRIMAO EM FERRO BARRA CHATA 3/16"</v>
          </cell>
          <cell r="C10706" t="str">
            <v>M</v>
          </cell>
          <cell r="D10706">
            <v>311.79000000000002</v>
          </cell>
        </row>
        <row r="10707">
          <cell r="A10707" t="str">
            <v>74198/001</v>
          </cell>
          <cell r="B10707" t="str">
            <v>SUMIDOURO EM ALVENARIA DE TIJOLO CERAMICO MACICO DIAMETRO 1,20M E ALTU RA 5,00M, COM TAMPA EM CONCRETO ARMADO DIAMETRO 1,40M E ESPESSURA 10CM</v>
          </cell>
          <cell r="C10707" t="str">
            <v>UN</v>
          </cell>
          <cell r="D10707">
            <v>1141.44</v>
          </cell>
        </row>
        <row r="10708">
          <cell r="A10708" t="str">
            <v>74198/002</v>
          </cell>
          <cell r="B10708" t="str">
            <v>SUMIDOURO EM ALVENARIA DE TIJOLO CERAMICO MACIÇO DIAMETRO 1,40M E ALTU RA 5,00M, COM TAMPA EM CONCRETO ARMADO DIAMETRO 1,60M E ESPESSURA 10CM</v>
          </cell>
          <cell r="C10708" t="str">
            <v>UN</v>
          </cell>
          <cell r="D10708">
            <v>1419.32</v>
          </cell>
        </row>
        <row r="10709">
          <cell r="A10709" t="str">
            <v>74202/001</v>
          </cell>
          <cell r="B10709" t="str">
            <v>LAJE PRE-MOLDADA P/FORRO, SOBRECARGA 100KG/M2, VAOS ATE 3,50M/E=8CM, C /LAJOTAS E CAP.C/CONC FCK=20MPA, 3CM, INTER-EIXO 38CM, C/ESCORAMENTO ( REAPR.3X) E FERRAGEM NEGATIVA</v>
          </cell>
          <cell r="C10709" t="str">
            <v>M2</v>
          </cell>
          <cell r="D10709">
            <v>68.7</v>
          </cell>
        </row>
        <row r="10710">
          <cell r="A10710" t="str">
            <v>74202/002</v>
          </cell>
          <cell r="B10710" t="str">
            <v>LAJE PRE-MOLDADA P/PISO, SOBRECARGA 200KG/M2, VAOS ATE 3,50M/E=8CM, C/ LAJOTAS E CAP.C/CONC FCK=20MPA, 4CM, INTER-EIXO 38CM, C/ESCORAMENTO (R EAPR.3X) E FERRAGEM NEGATIVA</v>
          </cell>
          <cell r="C10710" t="str">
            <v>M2</v>
          </cell>
          <cell r="D10710">
            <v>75.25</v>
          </cell>
        </row>
        <row r="10711">
          <cell r="A10711" t="str">
            <v>74205/001</v>
          </cell>
          <cell r="B10711" t="str">
            <v>ESCAVACAO MECANICA DE MATERIAL 1A. CATEGORIA, PROVENIENTE DE CORTE DE SUBLEITO (C/TRATOR ESTEIRAS  160HP)</v>
          </cell>
          <cell r="C10711" t="str">
            <v>M3</v>
          </cell>
          <cell r="D10711">
            <v>1.78</v>
          </cell>
        </row>
        <row r="10712">
          <cell r="A10712" t="str">
            <v>74206/001</v>
          </cell>
          <cell r="B10712" t="str">
            <v>CAIXA COLETORA, 1,20X1,20X1,50M, COM FUNDO E TAMPA DE CONCRETO E PARED ES EM ALVENARIA</v>
          </cell>
          <cell r="C10712" t="str">
            <v>UN</v>
          </cell>
          <cell r="D10712">
            <v>1227.49</v>
          </cell>
        </row>
        <row r="10713">
          <cell r="A10713" t="str">
            <v>74206/002</v>
          </cell>
          <cell r="B10713" t="str">
            <v>CAIXA COLETORA, 0,25 X 0,85 X 1,00 M, COM FUNDO E PAREDES EM ALVENARIA</v>
          </cell>
          <cell r="C10713" t="str">
            <v>UN</v>
          </cell>
          <cell r="D10713">
            <v>682.68</v>
          </cell>
        </row>
        <row r="10714">
          <cell r="A10714" t="str">
            <v>74209/001</v>
          </cell>
          <cell r="B10714" t="str">
            <v>PLACA DE OBRA EM CHAPA DE ACO GALVANIZADO</v>
          </cell>
          <cell r="C10714" t="str">
            <v>M2</v>
          </cell>
          <cell r="D10714">
            <v>367.91</v>
          </cell>
        </row>
        <row r="10715">
          <cell r="A10715" t="str">
            <v>74212/001</v>
          </cell>
          <cell r="B10715" t="str">
            <v>POCO DE VISITA PARA REDE DE ESGOTO SANITARIO, EM ALVENARIA, DIAMETRO = 60 CM, PROF 160 CM, INCLUINDO TAMPAO FERRO FUNDIDO</v>
          </cell>
          <cell r="C10715" t="str">
            <v>UN</v>
          </cell>
          <cell r="D10715">
            <v>3048.51</v>
          </cell>
        </row>
        <row r="10716">
          <cell r="A10716" t="str">
            <v>74214/001</v>
          </cell>
          <cell r="B10716" t="str">
            <v>POCO DE VISITA PARA REDE DE ESGOTO SANITÁRIO, EM ALVENARIA, DIAMETRO 1 20 CM, PROF ATE 200 CM, INCLUINDO TAMPAO FERRO FUNDIDO</v>
          </cell>
          <cell r="C10716" t="str">
            <v>UN</v>
          </cell>
          <cell r="D10716">
            <v>4723.2299999999996</v>
          </cell>
        </row>
        <row r="10717">
          <cell r="A10717" t="str">
            <v>74214/002</v>
          </cell>
          <cell r="B10717" t="str">
            <v>POCO DE VISITA PARA REDE DE ESGOTO SANITÁRIO, EM ALVENARIA, DIAMETRO 1 20 CM, PROF ATE 400 CM, INCLUINDO TAMPAO FERRO FUNDIDO</v>
          </cell>
          <cell r="C10717" t="str">
            <v>UN</v>
          </cell>
          <cell r="D10717">
            <v>7025.18</v>
          </cell>
        </row>
        <row r="10718">
          <cell r="A10718" t="str">
            <v>74218/001</v>
          </cell>
          <cell r="B10718" t="str">
            <v>KIT CAVALETE PVC COM REGISTRO 3/4" - FORNECIMENTO E INSTALACAO</v>
          </cell>
          <cell r="C10718" t="str">
            <v>UN</v>
          </cell>
          <cell r="D10718">
            <v>50.53</v>
          </cell>
        </row>
        <row r="10719">
          <cell r="A10719" t="str">
            <v>74219/001</v>
          </cell>
          <cell r="B10719" t="str">
            <v>PASSADICOS COM TABUAS DE MADEIRA PARA PEDESTRES</v>
          </cell>
          <cell r="C10719" t="str">
            <v>M2</v>
          </cell>
          <cell r="D10719">
            <v>43.29</v>
          </cell>
        </row>
        <row r="10720">
          <cell r="A10720" t="str">
            <v>74219/002</v>
          </cell>
          <cell r="B10720" t="str">
            <v>PASSADICOS COM TABUAS DE MADEIRA PARA VEICULOS</v>
          </cell>
          <cell r="C10720" t="str">
            <v>M2</v>
          </cell>
          <cell r="D10720">
            <v>40.200000000000003</v>
          </cell>
        </row>
        <row r="10721">
          <cell r="A10721" t="str">
            <v>74220/001</v>
          </cell>
          <cell r="B10721" t="str">
            <v>TAPUME DE CHAPA DE MADEIRA COMPENSADA, E= 6MM, COM PINTURA A CAL E REA PROVEITAMENTO DE 2X</v>
          </cell>
          <cell r="C10721" t="str">
            <v>M2</v>
          </cell>
          <cell r="D10721">
            <v>46.02</v>
          </cell>
        </row>
        <row r="10722">
          <cell r="A10722" t="str">
            <v>74221/001</v>
          </cell>
          <cell r="B10722" t="str">
            <v>SINALIZACAO DE TRANSITO - NOTURNA</v>
          </cell>
          <cell r="C10722" t="str">
            <v>M</v>
          </cell>
          <cell r="D10722">
            <v>2.15</v>
          </cell>
        </row>
        <row r="10723">
          <cell r="A10723" t="str">
            <v>74224/001</v>
          </cell>
          <cell r="B10723" t="str">
            <v>POCO DE VISITA PARA DRENAGEM PLUVIAL, EM CONCRETO ESTRUTURAL, DIMENSOE S INTERNAS DE 90X150X80CM (LARGXCOMPXALT), PARA REDE DE 600 MM, EXCLUS OS TAMPAO E CHAMINE.</v>
          </cell>
          <cell r="C10723" t="str">
            <v>UN</v>
          </cell>
          <cell r="D10723">
            <v>1286.2</v>
          </cell>
        </row>
        <row r="10724">
          <cell r="A10724" t="str">
            <v>74229/001</v>
          </cell>
          <cell r="B10724" t="str">
            <v>DIVISORIA EM MARMORE BRANCO POLIDO, ESPESSURA 3 CM, ASSENTADO COM ARGA MASSA TRACO 1:4 (CIMENTO E AREIA), ARREMATE COM CIMENTO BRANCO, EXCLUS IVE FERRAGENS</v>
          </cell>
          <cell r="C10724" t="str">
            <v>M2</v>
          </cell>
          <cell r="D10724">
            <v>281.06</v>
          </cell>
        </row>
        <row r="10725">
          <cell r="A10725" t="str">
            <v>74231/001</v>
          </cell>
          <cell r="B10725" t="str">
            <v>LUMINARIA ABERTA PARA ILUMINACAO PUBLICA, PARA LAMPADA A VAPOR DE MERC URIO ATE 400W E MISTA ATE 500W, COM BRACO EM TUBO DE ACO GALV D=50MM P ROJ HOR=2.500MM E PROJ VERT= 2.200MM, FORNECIMENTO E INSTALACAO</v>
          </cell>
          <cell r="C10725" t="str">
            <v>UN</v>
          </cell>
          <cell r="D10725">
            <v>110.82</v>
          </cell>
        </row>
        <row r="10726">
          <cell r="A10726" t="str">
            <v>74234/001</v>
          </cell>
          <cell r="B10726" t="str">
            <v>MICTORIO SIFONADO DE LOUCA BRANCA COM PERTENCES, COM REGISTRO DE PRESS AO 1/2" COM CANOPLA CROMADA ACABAMENTO SIMPLES E CONJUNTO PARA FIXACAO - FORNECIMENTO E INSTALACAO</v>
          </cell>
          <cell r="C10726" t="str">
            <v>UN</v>
          </cell>
          <cell r="D10726">
            <v>448.02</v>
          </cell>
        </row>
        <row r="10727">
          <cell r="A10727" t="str">
            <v>74236/001</v>
          </cell>
          <cell r="B10727" t="str">
            <v>PLANTIO DE GRAMA BATATAIS EM PLACAS</v>
          </cell>
          <cell r="C10727" t="str">
            <v>M2</v>
          </cell>
          <cell r="D10727">
            <v>8.9700000000000006</v>
          </cell>
        </row>
        <row r="10728">
          <cell r="A10728" t="str">
            <v>74238/002</v>
          </cell>
          <cell r="B10728" t="str">
            <v>PORTAO EM TELA ARAME GALVANIZADO N.12 MALHA 2" E MOLDURA EM TUBOS DE A CO COM DUAS FOLHAS DE ABRIR, INCLUSO FERRAGENS</v>
          </cell>
          <cell r="C10728" t="str">
            <v>M2</v>
          </cell>
          <cell r="D10728">
            <v>767.65</v>
          </cell>
        </row>
        <row r="10729">
          <cell r="A10729" t="str">
            <v>74241/001</v>
          </cell>
          <cell r="B10729" t="str">
            <v>EMPILHAMENTO DE SOLO ORGANICO RETIRADO NA AREA DO ATERRO COM TRATOR SO BRE ESTEIRAS D6</v>
          </cell>
          <cell r="C10729" t="str">
            <v>M3</v>
          </cell>
          <cell r="D10729">
            <v>3.47</v>
          </cell>
        </row>
        <row r="10730">
          <cell r="A10730" t="str">
            <v>74244/001</v>
          </cell>
          <cell r="B10730" t="str">
            <v>ALAMBRADO PARA QUADRA POLIESPORTIVA, ESTRUTURADO POR TUBOS DE ACO GALV ANIZADO, COM COSTURA, DIN 2440, DIAMETRO 2", COM TELA DE ARAME GALVANI ZADO, FIO 14 BWG E MALHA QUADRADA 5X5CM</v>
          </cell>
          <cell r="C10730" t="str">
            <v>M2</v>
          </cell>
          <cell r="D10730">
            <v>93.12</v>
          </cell>
        </row>
        <row r="10731">
          <cell r="A10731" t="str">
            <v>74245/001</v>
          </cell>
          <cell r="B10731" t="str">
            <v>PINTURA ACRILICA EM PISO CIMENTADO DUAS DEMAOS</v>
          </cell>
          <cell r="C10731" t="str">
            <v>M2</v>
          </cell>
          <cell r="D10731">
            <v>11.25</v>
          </cell>
        </row>
        <row r="10732">
          <cell r="A10732" t="str">
            <v>74246/001</v>
          </cell>
          <cell r="B10732" t="str">
            <v>REFLETOR RETANGULAR FECHADO COM LAMPADA VAPOR METALICO 400 W</v>
          </cell>
          <cell r="C10732" t="str">
            <v>UN</v>
          </cell>
          <cell r="D10732">
            <v>215.8</v>
          </cell>
        </row>
        <row r="10733">
          <cell r="A10733" t="str">
            <v>74250/001</v>
          </cell>
          <cell r="B10733" t="str">
            <v>FORRO DE MADEIRA, TABUAS 10X1CM COM FRISO MACHO/FEMEA, EXCLUSIVE ENTAR UGAMENTO</v>
          </cell>
          <cell r="C10733" t="str">
            <v>M2</v>
          </cell>
          <cell r="D10733">
            <v>62.37</v>
          </cell>
        </row>
        <row r="10734">
          <cell r="A10734" t="str">
            <v>74253/001</v>
          </cell>
          <cell r="B10734" t="str">
            <v>RAMAL PREDIAL EM TUBO PEAD 20MM - FORNECIMENTO, INSTALAÇÃO, ESCAVAÇÃO E REATERRO</v>
          </cell>
          <cell r="C10734" t="str">
            <v>M</v>
          </cell>
          <cell r="D10734">
            <v>22.6</v>
          </cell>
        </row>
        <row r="10735">
          <cell r="A10735" t="str">
            <v>75027/004</v>
          </cell>
          <cell r="B10735" t="str">
            <v>TUBO DE AÇO PRETO 4" SEM COSTURA SCHEDULE 40/NBR 5590, INCLUSIVE CONEX OES - FORNECIMENTO E INSTALACAO</v>
          </cell>
          <cell r="C10735" t="str">
            <v>M</v>
          </cell>
          <cell r="D10735">
            <v>228.45</v>
          </cell>
        </row>
        <row r="10736">
          <cell r="A10736" t="str">
            <v>75027/005</v>
          </cell>
          <cell r="B10736" t="str">
            <v>TUBO DE AÇO PRETO 6" SEM COSTURA SCHEDULE 40/NBR 5590, INCLUSIVE CONEX ÕES - FORNECIMENTO E INSTALAÇÃO</v>
          </cell>
          <cell r="C10736" t="str">
            <v>M</v>
          </cell>
          <cell r="D10736">
            <v>363.84</v>
          </cell>
        </row>
        <row r="10737">
          <cell r="A10737" t="str">
            <v>75029/001</v>
          </cell>
          <cell r="B10737" t="str">
            <v>TUBO PVC CORRUGADO RIGIDO PERFURADO DN 150 PARA DRENAGEM - FORNECIMENT O E INSTALACAO</v>
          </cell>
          <cell r="C10737" t="str">
            <v>M</v>
          </cell>
          <cell r="D10737">
            <v>41.03</v>
          </cell>
        </row>
        <row r="10738">
          <cell r="A10738" t="str">
            <v>76447/001</v>
          </cell>
          <cell r="B10738" t="str">
            <v>PISO CIMENTADO TRACO 1:3 (CIMENTO E AREIA) ACABAMENTO LISO ESPESSURA 2 ,5 CM PREPARO MECANICO DA ARGAMASSA</v>
          </cell>
          <cell r="C10738" t="str">
            <v>M2</v>
          </cell>
          <cell r="D10738">
            <v>39.26</v>
          </cell>
        </row>
        <row r="10739">
          <cell r="A10739" t="str">
            <v>76448/001</v>
          </cell>
          <cell r="B10739" t="str">
            <v>PISO CIMENTADO TRACO 1:4 (CIMENTO E AREIA) ACABAMENTO RUSTICO ESPESSUR A 1,5 CM PREPARO MANUAL DA ARGAMASSA</v>
          </cell>
          <cell r="C10739" t="str">
            <v>M2</v>
          </cell>
          <cell r="D10739">
            <v>31.83</v>
          </cell>
        </row>
        <row r="10740">
          <cell r="A10740" t="str">
            <v>76448/002</v>
          </cell>
          <cell r="B10740" t="str">
            <v>PISO CIMENTADO TRAÇO 1:4 (CIMENTO E AREIA) ACABAMENTO RUSTICO ESPESSUR A 3,5 CM PREPARO MANUAL DA ARGAMASSA</v>
          </cell>
          <cell r="C10740" t="str">
            <v>M2</v>
          </cell>
          <cell r="D10740">
            <v>39.14</v>
          </cell>
        </row>
        <row r="10741">
          <cell r="A10741" t="str">
            <v>76448/003</v>
          </cell>
          <cell r="B10741" t="str">
            <v>PISO CIMENTADO TRAÇO 1:4 (CIMENTO E AREIA) ACABAMENTO RUSTICO ESPESSUR A 2,5 CM PREPARO MANUAL DA ARGAMASSA</v>
          </cell>
          <cell r="C10741" t="str">
            <v>M2</v>
          </cell>
          <cell r="D10741">
            <v>35.479999999999997</v>
          </cell>
        </row>
        <row r="10742">
          <cell r="A10742" t="str">
            <v>76451/001</v>
          </cell>
          <cell r="B10742" t="str">
            <v>ESCAVACAO MECANIZADA SUBMERSA (DRAGAGEM E CARGA), UTILIZANDO CAMINHÃO BASCULANTE, ESCAVADEIRA TIPO DRAGA DE ARRASTE E RETROESCAVADEIRA COM C ARREGADEIRA</v>
          </cell>
          <cell r="C10742" t="str">
            <v>M3</v>
          </cell>
          <cell r="D10742">
            <v>29.41</v>
          </cell>
        </row>
        <row r="10743">
          <cell r="A10743" t="str">
            <v>79494/001</v>
          </cell>
          <cell r="B10743" t="str">
            <v>PINTURA DE QUADRO ESCOLAR COM TINTA ESMALTE ACABAMENTO FOSCO, DUAS DEM AOS SOBRE MASSA ACRILICA</v>
          </cell>
          <cell r="C10743" t="str">
            <v>M2</v>
          </cell>
          <cell r="D10743">
            <v>9.81</v>
          </cell>
        </row>
        <row r="10744">
          <cell r="A10744" t="str">
            <v>79497/001</v>
          </cell>
          <cell r="B10744" t="str">
            <v>PINTURA A OLEO, 3 DEMAOS</v>
          </cell>
          <cell r="C10744" t="str">
            <v>M2</v>
          </cell>
          <cell r="D10744">
            <v>18.73</v>
          </cell>
        </row>
        <row r="10745">
          <cell r="A10745" t="str">
            <v>79498/001</v>
          </cell>
          <cell r="B10745" t="str">
            <v>PINTURA A OLEO BRILHANTE SOBRE SUPERFICIE METALICA, UMA DEMAO INCLUSO UMA DEMAO DE FUNDO ANTICORROSIVO</v>
          </cell>
          <cell r="C10745" t="str">
            <v>M2</v>
          </cell>
          <cell r="D10745">
            <v>13.06</v>
          </cell>
        </row>
        <row r="10746">
          <cell r="A10746" t="str">
            <v>79499/001</v>
          </cell>
          <cell r="B10746" t="str">
            <v>PINTURA POSTE RETO DE ACO 3,5 A 6M C/1 DEMAO D/TINTA GRAFITE C/PROPRIE DADES DE PRIMER E ACABAMENTO - OBS: C/ALTO TEOR DE ZARCAO</v>
          </cell>
          <cell r="C10746" t="str">
            <v>UN</v>
          </cell>
          <cell r="D10746">
            <v>17.04</v>
          </cell>
        </row>
        <row r="10747">
          <cell r="A10747" t="str">
            <v>79500/002</v>
          </cell>
          <cell r="B10747" t="str">
            <v>PINTURA ACRILICA EM PISO CIMENTADO, TRES DEMAOS</v>
          </cell>
          <cell r="C10747" t="str">
            <v>M2</v>
          </cell>
          <cell r="D10747">
            <v>15.67</v>
          </cell>
        </row>
        <row r="10748">
          <cell r="A10748" t="str">
            <v>79504/001</v>
          </cell>
          <cell r="B10748" t="str">
            <v>TIRANTES P/PROTENSAO E ANCORAGEM EM ROCHA C/ 6 FIOS ACO DURO 8MM .</v>
          </cell>
          <cell r="C10748" t="str">
            <v>M</v>
          </cell>
          <cell r="D10748">
            <v>35.14</v>
          </cell>
        </row>
        <row r="10749">
          <cell r="A10749" t="str">
            <v>79504/002</v>
          </cell>
          <cell r="B10749" t="str">
            <v>TIRANTES P/PROTENSAO E ANCORAGEM EM ROCHA C/ 8 FIOS ACO DURO 8MM .</v>
          </cell>
          <cell r="C10749" t="str">
            <v>M</v>
          </cell>
          <cell r="D10749">
            <v>39.78</v>
          </cell>
        </row>
        <row r="10750">
          <cell r="A10750" t="str">
            <v>79504/003</v>
          </cell>
          <cell r="B10750" t="str">
            <v>TIRANTES P/PROTENSAO E ANCORAGEM EM ROCHA C/10 FIOS ACO DURO 8MM .</v>
          </cell>
          <cell r="C10750" t="str">
            <v>M</v>
          </cell>
          <cell r="D10750">
            <v>44.43</v>
          </cell>
        </row>
        <row r="10751">
          <cell r="A10751" t="str">
            <v>79504/004</v>
          </cell>
          <cell r="B10751" t="str">
            <v>TIRANTES P/PROTENSAO E ANCORAGEM EM ROCHA C/12 FIOS ACO DURO 8MM .</v>
          </cell>
          <cell r="C10751" t="str">
            <v>M</v>
          </cell>
          <cell r="D10751">
            <v>49.07</v>
          </cell>
        </row>
        <row r="10752">
          <cell r="A10752" t="str">
            <v>79504/005</v>
          </cell>
          <cell r="B10752" t="str">
            <v>TIRANTE PROTENDIDO P/  ANCORAGEM EM SOLO  C/ 6 FIOS ACO DURO 8MM, INCL USIVE PROTEÇÃO ANTICORR0SIVA.</v>
          </cell>
          <cell r="C10752" t="str">
            <v>M</v>
          </cell>
          <cell r="D10752">
            <v>43.9</v>
          </cell>
        </row>
        <row r="10753">
          <cell r="A10753" t="str">
            <v>79504/006</v>
          </cell>
          <cell r="B10753" t="str">
            <v>TIRANTES P/PROTENSAO E ANCORAGEM EM SOLO TRECHO LIVRE C/ 8 FIOS ACO DU RO 8MM INCLUSIVE PROTECAO ANTICORROSIVA.</v>
          </cell>
          <cell r="C10753" t="str">
            <v>M</v>
          </cell>
          <cell r="D10753">
            <v>48.55</v>
          </cell>
        </row>
        <row r="10754">
          <cell r="A10754" t="str">
            <v>79504/007</v>
          </cell>
          <cell r="B10754" t="str">
            <v>TIRANTES P/PROTENSAO E ANCORAGEM EM SOLO TRECHO LIVRE C/10 FIOS ACO DU RO 8MM INCLUSIVE PROTECAO ANTICORROSIVA.</v>
          </cell>
          <cell r="C10754" t="str">
            <v>M</v>
          </cell>
          <cell r="D10754">
            <v>53.2</v>
          </cell>
        </row>
        <row r="10755">
          <cell r="A10755" t="str">
            <v>79504/008</v>
          </cell>
          <cell r="B10755" t="str">
            <v>TIRANTES P/PROTENSAO E ANCORAGEM EM SOLO TRECHO LIVRE C/16 FIOS ACO DU RO 8MM INCLUSIVE PROTECAO ANTICORROSIVA.</v>
          </cell>
          <cell r="C10755" t="str">
            <v>M</v>
          </cell>
          <cell r="D10755">
            <v>67.709999999999994</v>
          </cell>
        </row>
        <row r="10756">
          <cell r="A10756" t="str">
            <v>79504/009</v>
          </cell>
          <cell r="B10756" t="str">
            <v>TIRANTES P/PROTENSAO E ANCORAGEM EM SOLO TRECHO ANCOR C/ 6 FIOS ACO DU RO 8MM , INCLUSIVE PROTECAO ANTICORROSIVA.</v>
          </cell>
          <cell r="C10756" t="str">
            <v>M</v>
          </cell>
          <cell r="D10756">
            <v>90.24</v>
          </cell>
        </row>
        <row r="10757">
          <cell r="A10757" t="str">
            <v>79504/010</v>
          </cell>
          <cell r="B10757" t="str">
            <v>TIRANTES P/PROTENSAO E ANCORAGEM EM SOLO TRECHO ANCOR C/ 8 FIOS ACO DU RO 8MM , INCLUSIVE PROTECAO ANTICORROSIVA.</v>
          </cell>
          <cell r="C10757" t="str">
            <v>M</v>
          </cell>
          <cell r="D10757">
            <v>94.88</v>
          </cell>
        </row>
        <row r="10758">
          <cell r="A10758" t="str">
            <v>79504/011</v>
          </cell>
          <cell r="B10758" t="str">
            <v>TIRANTES P/PROTENSAO E ANCORAGEM EM SOLO TRECHO ANCOR C/10 FIOS ACO DU RO 8MM .</v>
          </cell>
          <cell r="C10758" t="str">
            <v>M</v>
          </cell>
          <cell r="D10758">
            <v>99.53</v>
          </cell>
        </row>
        <row r="10759">
          <cell r="A10759" t="str">
            <v>79504/012</v>
          </cell>
          <cell r="B10759" t="str">
            <v>TIRANTES P/PROTENSAO E ANCORAGEM EM SOLO TRECHO ANCOR C/16 FIOS ACO DU RO 8MM .</v>
          </cell>
          <cell r="C10759" t="str">
            <v>M</v>
          </cell>
          <cell r="D10759">
            <v>114.05</v>
          </cell>
        </row>
        <row r="10760">
          <cell r="A10760" t="str">
            <v>79506/002</v>
          </cell>
          <cell r="B10760" t="str">
            <v>ESCAVAÇÃO MANUAL DE VALA/CAVA EM LODO, ENTRE 3 E 4,5M DE PROFUNDIDADE</v>
          </cell>
          <cell r="C10760" t="str">
            <v>M3</v>
          </cell>
          <cell r="D10760">
            <v>208.41</v>
          </cell>
        </row>
        <row r="10761">
          <cell r="A10761" t="str">
            <v>79514/001</v>
          </cell>
          <cell r="B10761" t="str">
            <v>PINTURA EPOXI, TRES DEMAOS</v>
          </cell>
          <cell r="C10761" t="str">
            <v>M2</v>
          </cell>
          <cell r="D10761">
            <v>46.94</v>
          </cell>
        </row>
        <row r="10762">
          <cell r="A10762" t="str">
            <v>79515/001</v>
          </cell>
          <cell r="B10762" t="str">
            <v>PINTURA COM TINTA PROTETORA ACABAMENTO ALUMINIO, TRES DEMAOS</v>
          </cell>
          <cell r="C10762" t="str">
            <v>M2</v>
          </cell>
          <cell r="D10762">
            <v>26.3</v>
          </cell>
        </row>
        <row r="10763">
          <cell r="A10763" t="str">
            <v>79518/001</v>
          </cell>
          <cell r="B10763" t="str">
            <v>MARROAMENTO EM MATERIAL DE 3A CATEGORIA, ROCHA VIVA PARA REDUÇÃO A PED RA-DE-MÃO</v>
          </cell>
          <cell r="C10763" t="str">
            <v>M3</v>
          </cell>
          <cell r="D10763">
            <v>33.340000000000003</v>
          </cell>
        </row>
        <row r="10764">
          <cell r="A10764" t="str">
            <v>79518/002</v>
          </cell>
          <cell r="B10764" t="str">
            <v>MARROAMENTO DE MATERIAL DE 2A CATEGORIA, ROCHA DECOMPOSTA PARA REDUÇÃO A PEDRA-DE-MÃO</v>
          </cell>
          <cell r="C10764" t="str">
            <v>M3</v>
          </cell>
          <cell r="D10764">
            <v>30.01</v>
          </cell>
        </row>
        <row r="10765">
          <cell r="A10765" t="str">
            <v>83695/001</v>
          </cell>
          <cell r="B10765" t="str">
            <v>REJUNTAMENTO PAVIMENTACAO PARALELEPIPEDO BETUME CASCALH INCL MATERIAIS</v>
          </cell>
          <cell r="C10765" t="str">
            <v>M2</v>
          </cell>
          <cell r="D10765">
            <v>18.89</v>
          </cell>
        </row>
        <row r="10766">
          <cell r="A10766" t="str">
            <v>83696/001</v>
          </cell>
          <cell r="B10766" t="str">
            <v>PINTURA GUARDA-CORPO GUARDA-RODA E MURETA PROTECAO COM CAL EM PONTES E VIADUTOS MEDIDA PELO DOBRO DA AREA TOTAL (LARGURAXALTURA).</v>
          </cell>
          <cell r="C10766" t="str">
            <v>M2</v>
          </cell>
          <cell r="D10766">
            <v>4.57</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D11394"/>
  <sheetViews>
    <sheetView topLeftCell="A454" workbookViewId="0">
      <selection activeCell="B454" sqref="B454"/>
    </sheetView>
  </sheetViews>
  <sheetFormatPr defaultRowHeight="12.75"/>
  <cols>
    <col min="1" max="1" width="10.7109375" style="2" customWidth="1"/>
    <col min="2" max="2" width="83" style="3" customWidth="1"/>
    <col min="3" max="3" width="5.28515625" style="2" customWidth="1"/>
    <col min="4" max="4" width="17.28515625" bestFit="1" customWidth="1"/>
  </cols>
  <sheetData>
    <row r="1" spans="1:4">
      <c r="A1" s="206">
        <v>1</v>
      </c>
      <c r="B1" s="207" t="s">
        <v>2077</v>
      </c>
      <c r="C1" s="206" t="s">
        <v>7866</v>
      </c>
      <c r="D1" s="208">
        <v>50.83</v>
      </c>
    </row>
    <row r="2" spans="1:4">
      <c r="A2" s="206">
        <v>2</v>
      </c>
      <c r="B2" s="207" t="s">
        <v>5061</v>
      </c>
      <c r="C2" s="206" t="s">
        <v>7867</v>
      </c>
      <c r="D2" s="208">
        <v>11.14</v>
      </c>
    </row>
    <row r="3" spans="1:4">
      <c r="A3" s="206">
        <v>3</v>
      </c>
      <c r="B3" s="207" t="s">
        <v>2078</v>
      </c>
      <c r="C3" s="206" t="s">
        <v>7868</v>
      </c>
      <c r="D3" s="208">
        <v>3.12</v>
      </c>
    </row>
    <row r="4" spans="1:4">
      <c r="A4" s="206">
        <v>6</v>
      </c>
      <c r="B4" s="207" t="s">
        <v>3649</v>
      </c>
      <c r="C4" s="206" t="s">
        <v>7868</v>
      </c>
      <c r="D4" s="208">
        <v>2.1800000000000002</v>
      </c>
    </row>
    <row r="5" spans="1:4">
      <c r="A5" s="206">
        <v>7</v>
      </c>
      <c r="B5" s="207" t="s">
        <v>5758</v>
      </c>
      <c r="C5" s="206" t="s">
        <v>7866</v>
      </c>
      <c r="D5" s="208">
        <v>7.21</v>
      </c>
    </row>
    <row r="6" spans="1:4">
      <c r="A6" s="206">
        <v>10</v>
      </c>
      <c r="B6" s="207" t="s">
        <v>2422</v>
      </c>
      <c r="C6" s="206" t="s">
        <v>7869</v>
      </c>
      <c r="D6" s="208">
        <v>6.56</v>
      </c>
    </row>
    <row r="7" spans="1:4">
      <c r="A7" s="206">
        <v>12</v>
      </c>
      <c r="B7" s="207" t="s">
        <v>3869</v>
      </c>
      <c r="C7" s="206" t="s">
        <v>7869</v>
      </c>
      <c r="D7" s="208">
        <v>6.42</v>
      </c>
    </row>
    <row r="8" spans="1:4">
      <c r="A8" s="206">
        <v>13</v>
      </c>
      <c r="B8" s="207" t="s">
        <v>3901</v>
      </c>
      <c r="C8" s="206" t="s">
        <v>7866</v>
      </c>
      <c r="D8" s="208">
        <v>9.8800000000000008</v>
      </c>
    </row>
    <row r="9" spans="1:4">
      <c r="A9" s="206">
        <v>16</v>
      </c>
      <c r="B9" s="207" t="s">
        <v>5698</v>
      </c>
      <c r="C9" s="206" t="s">
        <v>7866</v>
      </c>
      <c r="D9" s="208">
        <v>4.34</v>
      </c>
    </row>
    <row r="10" spans="1:4">
      <c r="A10" s="206">
        <v>20</v>
      </c>
      <c r="B10" s="207" t="s">
        <v>2080</v>
      </c>
      <c r="C10" s="206" t="s">
        <v>7866</v>
      </c>
      <c r="D10" s="208">
        <v>3.87</v>
      </c>
    </row>
    <row r="11" spans="1:4">
      <c r="A11" s="206">
        <v>21</v>
      </c>
      <c r="B11" s="207" t="s">
        <v>2081</v>
      </c>
      <c r="C11" s="206" t="s">
        <v>7866</v>
      </c>
      <c r="D11" s="208">
        <v>3.87</v>
      </c>
    </row>
    <row r="12" spans="1:4">
      <c r="A12" s="206">
        <v>22</v>
      </c>
      <c r="B12" s="207" t="s">
        <v>2084</v>
      </c>
      <c r="C12" s="206" t="s">
        <v>7866</v>
      </c>
      <c r="D12" s="208">
        <v>4.1399999999999997</v>
      </c>
    </row>
    <row r="13" spans="1:4">
      <c r="A13" s="206">
        <v>23</v>
      </c>
      <c r="B13" s="207" t="s">
        <v>2085</v>
      </c>
      <c r="C13" s="206" t="s">
        <v>7866</v>
      </c>
      <c r="D13" s="208">
        <v>4.0999999999999996</v>
      </c>
    </row>
    <row r="14" spans="1:4">
      <c r="A14" s="206">
        <v>24</v>
      </c>
      <c r="B14" s="207" t="s">
        <v>2082</v>
      </c>
      <c r="C14" s="206" t="s">
        <v>7866</v>
      </c>
      <c r="D14" s="208">
        <v>3.87</v>
      </c>
    </row>
    <row r="15" spans="1:4">
      <c r="A15" s="206">
        <v>25</v>
      </c>
      <c r="B15" s="207" t="s">
        <v>2083</v>
      </c>
      <c r="C15" s="206" t="s">
        <v>7866</v>
      </c>
      <c r="D15" s="208">
        <v>3.87</v>
      </c>
    </row>
    <row r="16" spans="1:4">
      <c r="A16" s="206">
        <v>26</v>
      </c>
      <c r="B16" s="207" t="s">
        <v>2079</v>
      </c>
      <c r="C16" s="206" t="s">
        <v>7866</v>
      </c>
      <c r="D16" s="208">
        <v>3.84</v>
      </c>
    </row>
    <row r="17" spans="1:4">
      <c r="A17" s="206">
        <v>27</v>
      </c>
      <c r="B17" s="207" t="s">
        <v>2091</v>
      </c>
      <c r="C17" s="206" t="s">
        <v>7866</v>
      </c>
      <c r="D17" s="208">
        <v>4</v>
      </c>
    </row>
    <row r="18" spans="1:4">
      <c r="A18" s="206">
        <v>28</v>
      </c>
      <c r="B18" s="207" t="s">
        <v>2094</v>
      </c>
      <c r="C18" s="206" t="s">
        <v>7866</v>
      </c>
      <c r="D18" s="208">
        <v>4.32</v>
      </c>
    </row>
    <row r="19" spans="1:4">
      <c r="A19" s="206">
        <v>29</v>
      </c>
      <c r="B19" s="207" t="s">
        <v>2093</v>
      </c>
      <c r="C19" s="206" t="s">
        <v>7866</v>
      </c>
      <c r="D19" s="208">
        <v>3.74</v>
      </c>
    </row>
    <row r="20" spans="1:4">
      <c r="A20" s="206">
        <v>31</v>
      </c>
      <c r="B20" s="207" t="s">
        <v>2089</v>
      </c>
      <c r="C20" s="206" t="s">
        <v>7866</v>
      </c>
      <c r="D20" s="208">
        <v>4</v>
      </c>
    </row>
    <row r="21" spans="1:4">
      <c r="A21" s="206">
        <v>32</v>
      </c>
      <c r="B21" s="207" t="s">
        <v>2096</v>
      </c>
      <c r="C21" s="206" t="s">
        <v>7866</v>
      </c>
      <c r="D21" s="208">
        <v>4.4000000000000004</v>
      </c>
    </row>
    <row r="22" spans="1:4">
      <c r="A22" s="206">
        <v>33</v>
      </c>
      <c r="B22" s="207" t="s">
        <v>2097</v>
      </c>
      <c r="C22" s="206" t="s">
        <v>7866</v>
      </c>
      <c r="D22" s="208">
        <v>4.9400000000000004</v>
      </c>
    </row>
    <row r="23" spans="1:4">
      <c r="A23" s="206">
        <v>34</v>
      </c>
      <c r="B23" s="207" t="s">
        <v>2087</v>
      </c>
      <c r="C23" s="206" t="s">
        <v>7866</v>
      </c>
      <c r="D23" s="208">
        <v>4.2</v>
      </c>
    </row>
    <row r="24" spans="1:4">
      <c r="A24" s="206">
        <v>36</v>
      </c>
      <c r="B24" s="207" t="s">
        <v>2100</v>
      </c>
      <c r="C24" s="206" t="s">
        <v>7866</v>
      </c>
      <c r="D24" s="208">
        <v>4.17</v>
      </c>
    </row>
    <row r="25" spans="1:4">
      <c r="A25" s="206">
        <v>38</v>
      </c>
      <c r="B25" s="207" t="s">
        <v>2106</v>
      </c>
      <c r="C25" s="206" t="s">
        <v>7866</v>
      </c>
      <c r="D25" s="208">
        <v>4.82</v>
      </c>
    </row>
    <row r="26" spans="1:4">
      <c r="A26" s="206">
        <v>39</v>
      </c>
      <c r="B26" s="207" t="s">
        <v>2102</v>
      </c>
      <c r="C26" s="206" t="s">
        <v>7866</v>
      </c>
      <c r="D26" s="208">
        <v>4.17</v>
      </c>
    </row>
    <row r="27" spans="1:4">
      <c r="A27" s="206">
        <v>40</v>
      </c>
      <c r="B27" s="207" t="s">
        <v>2103</v>
      </c>
      <c r="C27" s="206" t="s">
        <v>7866</v>
      </c>
      <c r="D27" s="208">
        <v>4.26</v>
      </c>
    </row>
    <row r="28" spans="1:4">
      <c r="A28" s="206">
        <v>42</v>
      </c>
      <c r="B28" s="207" t="s">
        <v>2105</v>
      </c>
      <c r="C28" s="206" t="s">
        <v>7866</v>
      </c>
      <c r="D28" s="208">
        <v>4.33</v>
      </c>
    </row>
    <row r="29" spans="1:4">
      <c r="A29" s="206">
        <v>43</v>
      </c>
      <c r="B29" s="207" t="s">
        <v>2166</v>
      </c>
      <c r="C29" s="206" t="s">
        <v>7869</v>
      </c>
      <c r="D29" s="208">
        <v>14.14</v>
      </c>
    </row>
    <row r="30" spans="1:4">
      <c r="A30" s="206">
        <v>46</v>
      </c>
      <c r="B30" s="207" t="s">
        <v>2159</v>
      </c>
      <c r="C30" s="206" t="s">
        <v>7869</v>
      </c>
      <c r="D30" s="208">
        <v>23.06</v>
      </c>
    </row>
    <row r="31" spans="1:4">
      <c r="A31" s="206">
        <v>47</v>
      </c>
      <c r="B31" s="207" t="s">
        <v>2163</v>
      </c>
      <c r="C31" s="206" t="s">
        <v>7869</v>
      </c>
      <c r="D31" s="208">
        <v>27.58</v>
      </c>
    </row>
    <row r="32" spans="1:4">
      <c r="A32" s="206">
        <v>48</v>
      </c>
      <c r="B32" s="207" t="s">
        <v>2164</v>
      </c>
      <c r="C32" s="206" t="s">
        <v>7869</v>
      </c>
      <c r="D32" s="208">
        <v>10.76</v>
      </c>
    </row>
    <row r="33" spans="1:4">
      <c r="A33" s="206">
        <v>50</v>
      </c>
      <c r="B33" s="207" t="s">
        <v>2162</v>
      </c>
      <c r="C33" s="206" t="s">
        <v>7869</v>
      </c>
      <c r="D33" s="208">
        <v>33.19</v>
      </c>
    </row>
    <row r="34" spans="1:4">
      <c r="A34" s="206">
        <v>51</v>
      </c>
      <c r="B34" s="207" t="s">
        <v>2160</v>
      </c>
      <c r="C34" s="206" t="s">
        <v>7869</v>
      </c>
      <c r="D34" s="208">
        <v>52.4</v>
      </c>
    </row>
    <row r="35" spans="1:4">
      <c r="A35" s="206">
        <v>52</v>
      </c>
      <c r="B35" s="207" t="s">
        <v>2165</v>
      </c>
      <c r="C35" s="206" t="s">
        <v>7869</v>
      </c>
      <c r="D35" s="208">
        <v>5.37</v>
      </c>
    </row>
    <row r="36" spans="1:4" ht="25.5">
      <c r="A36" s="206">
        <v>55</v>
      </c>
      <c r="B36" s="207" t="s">
        <v>2109</v>
      </c>
      <c r="C36" s="206" t="s">
        <v>7869</v>
      </c>
      <c r="D36" s="208">
        <v>2.94</v>
      </c>
    </row>
    <row r="37" spans="1:4" ht="25.5">
      <c r="A37" s="206">
        <v>60</v>
      </c>
      <c r="B37" s="207" t="s">
        <v>2150</v>
      </c>
      <c r="C37" s="206" t="s">
        <v>7869</v>
      </c>
      <c r="D37" s="208">
        <v>3.81</v>
      </c>
    </row>
    <row r="38" spans="1:4" ht="25.5">
      <c r="A38" s="206">
        <v>61</v>
      </c>
      <c r="B38" s="207" t="s">
        <v>2110</v>
      </c>
      <c r="C38" s="206" t="s">
        <v>7869</v>
      </c>
      <c r="D38" s="208">
        <v>2.78</v>
      </c>
    </row>
    <row r="39" spans="1:4" ht="25.5">
      <c r="A39" s="206">
        <v>62</v>
      </c>
      <c r="B39" s="207" t="s">
        <v>2111</v>
      </c>
      <c r="C39" s="206" t="s">
        <v>7869</v>
      </c>
      <c r="D39" s="208">
        <v>5.76</v>
      </c>
    </row>
    <row r="40" spans="1:4">
      <c r="A40" s="206">
        <v>63</v>
      </c>
      <c r="B40" s="207" t="s">
        <v>4443</v>
      </c>
      <c r="C40" s="206" t="s">
        <v>7869</v>
      </c>
      <c r="D40" s="208">
        <v>37.869999999999997</v>
      </c>
    </row>
    <row r="41" spans="1:4" ht="25.5">
      <c r="A41" s="206">
        <v>64</v>
      </c>
      <c r="B41" s="207" t="s">
        <v>6562</v>
      </c>
      <c r="C41" s="206" t="s">
        <v>7869</v>
      </c>
      <c r="D41" s="208">
        <v>3.35</v>
      </c>
    </row>
    <row r="42" spans="1:4" ht="25.5">
      <c r="A42" s="206">
        <v>65</v>
      </c>
      <c r="B42" s="207" t="s">
        <v>2119</v>
      </c>
      <c r="C42" s="206" t="s">
        <v>7869</v>
      </c>
      <c r="D42" s="208">
        <v>0.85</v>
      </c>
    </row>
    <row r="43" spans="1:4" ht="25.5">
      <c r="A43" s="206">
        <v>66</v>
      </c>
      <c r="B43" s="207" t="s">
        <v>2138</v>
      </c>
      <c r="C43" s="206" t="s">
        <v>7869</v>
      </c>
      <c r="D43" s="208">
        <v>26.02</v>
      </c>
    </row>
    <row r="44" spans="1:4" ht="25.5">
      <c r="A44" s="206">
        <v>67</v>
      </c>
      <c r="B44" s="207" t="s">
        <v>2114</v>
      </c>
      <c r="C44" s="206" t="s">
        <v>7869</v>
      </c>
      <c r="D44" s="208">
        <v>9.07</v>
      </c>
    </row>
    <row r="45" spans="1:4">
      <c r="A45" s="206">
        <v>68</v>
      </c>
      <c r="B45" s="207" t="s">
        <v>2136</v>
      </c>
      <c r="C45" s="206" t="s">
        <v>7869</v>
      </c>
      <c r="D45" s="208">
        <v>15.32</v>
      </c>
    </row>
    <row r="46" spans="1:4">
      <c r="A46" s="206">
        <v>69</v>
      </c>
      <c r="B46" s="207" t="s">
        <v>2139</v>
      </c>
      <c r="C46" s="206" t="s">
        <v>7869</v>
      </c>
      <c r="D46" s="208">
        <v>38.590000000000003</v>
      </c>
    </row>
    <row r="47" spans="1:4" ht="25.5">
      <c r="A47" s="206">
        <v>70</v>
      </c>
      <c r="B47" s="207" t="s">
        <v>2152</v>
      </c>
      <c r="C47" s="206" t="s">
        <v>7869</v>
      </c>
      <c r="D47" s="208">
        <v>27.21</v>
      </c>
    </row>
    <row r="48" spans="1:4" ht="25.5">
      <c r="A48" s="206">
        <v>71</v>
      </c>
      <c r="B48" s="207" t="s">
        <v>2115</v>
      </c>
      <c r="C48" s="206" t="s">
        <v>7869</v>
      </c>
      <c r="D48" s="208">
        <v>15.95</v>
      </c>
    </row>
    <row r="49" spans="1:4" ht="25.5">
      <c r="A49" s="206">
        <v>72</v>
      </c>
      <c r="B49" s="207" t="s">
        <v>2151</v>
      </c>
      <c r="C49" s="206" t="s">
        <v>7869</v>
      </c>
      <c r="D49" s="208">
        <v>26.84</v>
      </c>
    </row>
    <row r="50" spans="1:4" ht="25.5">
      <c r="A50" s="206">
        <v>73</v>
      </c>
      <c r="B50" s="207" t="s">
        <v>2116</v>
      </c>
      <c r="C50" s="206" t="s">
        <v>7869</v>
      </c>
      <c r="D50" s="208">
        <v>11.47</v>
      </c>
    </row>
    <row r="51" spans="1:4">
      <c r="A51" s="206">
        <v>74</v>
      </c>
      <c r="B51" s="207" t="s">
        <v>2141</v>
      </c>
      <c r="C51" s="206" t="s">
        <v>7869</v>
      </c>
      <c r="D51" s="208">
        <v>202.27</v>
      </c>
    </row>
    <row r="52" spans="1:4" ht="25.5">
      <c r="A52" s="206">
        <v>75</v>
      </c>
      <c r="B52" s="207" t="s">
        <v>2134</v>
      </c>
      <c r="C52" s="206" t="s">
        <v>7869</v>
      </c>
      <c r="D52" s="208">
        <v>289.48</v>
      </c>
    </row>
    <row r="53" spans="1:4">
      <c r="A53" s="206">
        <v>76</v>
      </c>
      <c r="B53" s="207" t="s">
        <v>2113</v>
      </c>
      <c r="C53" s="206" t="s">
        <v>7869</v>
      </c>
      <c r="D53" s="208">
        <v>0.8</v>
      </c>
    </row>
    <row r="54" spans="1:4" ht="25.5">
      <c r="A54" s="206">
        <v>77</v>
      </c>
      <c r="B54" s="207" t="s">
        <v>2112</v>
      </c>
      <c r="C54" s="206" t="s">
        <v>7869</v>
      </c>
      <c r="D54" s="208">
        <v>4.16</v>
      </c>
    </row>
    <row r="55" spans="1:4" ht="25.5">
      <c r="A55" s="206">
        <v>81</v>
      </c>
      <c r="B55" s="207" t="s">
        <v>2147</v>
      </c>
      <c r="C55" s="206" t="s">
        <v>7869</v>
      </c>
      <c r="D55" s="208">
        <v>51.72</v>
      </c>
    </row>
    <row r="56" spans="1:4" ht="25.5">
      <c r="A56" s="206">
        <v>82</v>
      </c>
      <c r="B56" s="207" t="s">
        <v>2148</v>
      </c>
      <c r="C56" s="206" t="s">
        <v>7869</v>
      </c>
      <c r="D56" s="208">
        <v>201.28</v>
      </c>
    </row>
    <row r="57" spans="1:4" ht="25.5">
      <c r="A57" s="206">
        <v>83</v>
      </c>
      <c r="B57" s="207" t="s">
        <v>2140</v>
      </c>
      <c r="C57" s="206" t="s">
        <v>7869</v>
      </c>
      <c r="D57" s="208">
        <v>150.16</v>
      </c>
    </row>
    <row r="58" spans="1:4">
      <c r="A58" s="206">
        <v>84</v>
      </c>
      <c r="B58" s="207" t="s">
        <v>2154</v>
      </c>
      <c r="C58" s="206" t="s">
        <v>7869</v>
      </c>
      <c r="D58" s="208">
        <v>1.48</v>
      </c>
    </row>
    <row r="59" spans="1:4" ht="25.5">
      <c r="A59" s="206">
        <v>85</v>
      </c>
      <c r="B59" s="207" t="s">
        <v>2153</v>
      </c>
      <c r="C59" s="206" t="s">
        <v>7869</v>
      </c>
      <c r="D59" s="208">
        <v>39.1</v>
      </c>
    </row>
    <row r="60" spans="1:4" ht="25.5">
      <c r="A60" s="206">
        <v>86</v>
      </c>
      <c r="B60" s="207" t="s">
        <v>2137</v>
      </c>
      <c r="C60" s="206" t="s">
        <v>7869</v>
      </c>
      <c r="D60" s="208">
        <v>22.68</v>
      </c>
    </row>
    <row r="61" spans="1:4" ht="25.5">
      <c r="A61" s="206">
        <v>87</v>
      </c>
      <c r="B61" s="207" t="s">
        <v>2143</v>
      </c>
      <c r="C61" s="206" t="s">
        <v>7869</v>
      </c>
      <c r="D61" s="208">
        <v>17.12</v>
      </c>
    </row>
    <row r="62" spans="1:4" ht="25.5">
      <c r="A62" s="206">
        <v>88</v>
      </c>
      <c r="B62" s="207" t="s">
        <v>2144</v>
      </c>
      <c r="C62" s="206" t="s">
        <v>7869</v>
      </c>
      <c r="D62" s="208">
        <v>20.59</v>
      </c>
    </row>
    <row r="63" spans="1:4" ht="25.5">
      <c r="A63" s="206">
        <v>89</v>
      </c>
      <c r="B63" s="207" t="s">
        <v>2145</v>
      </c>
      <c r="C63" s="206" t="s">
        <v>7869</v>
      </c>
      <c r="D63" s="208">
        <v>30.39</v>
      </c>
    </row>
    <row r="64" spans="1:4" ht="25.5">
      <c r="A64" s="206">
        <v>90</v>
      </c>
      <c r="B64" s="207" t="s">
        <v>2146</v>
      </c>
      <c r="C64" s="206" t="s">
        <v>7869</v>
      </c>
      <c r="D64" s="208">
        <v>34.86</v>
      </c>
    </row>
    <row r="65" spans="1:4" ht="25.5">
      <c r="A65" s="206">
        <v>95</v>
      </c>
      <c r="B65" s="207" t="s">
        <v>2128</v>
      </c>
      <c r="C65" s="206" t="s">
        <v>7869</v>
      </c>
      <c r="D65" s="208">
        <v>10.41</v>
      </c>
    </row>
    <row r="66" spans="1:4" ht="25.5">
      <c r="A66" s="206">
        <v>96</v>
      </c>
      <c r="B66" s="207" t="s">
        <v>2129</v>
      </c>
      <c r="C66" s="206" t="s">
        <v>7869</v>
      </c>
      <c r="D66" s="208">
        <v>13.47</v>
      </c>
    </row>
    <row r="67" spans="1:4" ht="25.5">
      <c r="A67" s="206">
        <v>97</v>
      </c>
      <c r="B67" s="207" t="s">
        <v>2130</v>
      </c>
      <c r="C67" s="206" t="s">
        <v>7869</v>
      </c>
      <c r="D67" s="208">
        <v>16.96</v>
      </c>
    </row>
    <row r="68" spans="1:4" ht="25.5">
      <c r="A68" s="206">
        <v>98</v>
      </c>
      <c r="B68" s="207" t="s">
        <v>2131</v>
      </c>
      <c r="C68" s="206" t="s">
        <v>7869</v>
      </c>
      <c r="D68" s="208">
        <v>27.52</v>
      </c>
    </row>
    <row r="69" spans="1:4" ht="25.5">
      <c r="A69" s="206">
        <v>99</v>
      </c>
      <c r="B69" s="207" t="s">
        <v>2132</v>
      </c>
      <c r="C69" s="206" t="s">
        <v>7869</v>
      </c>
      <c r="D69" s="208">
        <v>31.74</v>
      </c>
    </row>
    <row r="70" spans="1:4" ht="25.5">
      <c r="A70" s="206">
        <v>100</v>
      </c>
      <c r="B70" s="207" t="s">
        <v>2133</v>
      </c>
      <c r="C70" s="206" t="s">
        <v>7869</v>
      </c>
      <c r="D70" s="208">
        <v>38.590000000000003</v>
      </c>
    </row>
    <row r="71" spans="1:4" ht="25.5">
      <c r="A71" s="206">
        <v>102</v>
      </c>
      <c r="B71" s="207" t="s">
        <v>2127</v>
      </c>
      <c r="C71" s="206" t="s">
        <v>7869</v>
      </c>
      <c r="D71" s="208">
        <v>24.62</v>
      </c>
    </row>
    <row r="72" spans="1:4" ht="25.5">
      <c r="A72" s="206">
        <v>103</v>
      </c>
      <c r="B72" s="207" t="s">
        <v>2117</v>
      </c>
      <c r="C72" s="206" t="s">
        <v>7869</v>
      </c>
      <c r="D72" s="208">
        <v>39.67</v>
      </c>
    </row>
    <row r="73" spans="1:4" ht="25.5">
      <c r="A73" s="206">
        <v>104</v>
      </c>
      <c r="B73" s="207" t="s">
        <v>2126</v>
      </c>
      <c r="C73" s="206" t="s">
        <v>7869</v>
      </c>
      <c r="D73" s="208">
        <v>16.39</v>
      </c>
    </row>
    <row r="74" spans="1:4" ht="25.5">
      <c r="A74" s="206">
        <v>105</v>
      </c>
      <c r="B74" s="207" t="s">
        <v>2149</v>
      </c>
      <c r="C74" s="206" t="s">
        <v>7869</v>
      </c>
      <c r="D74" s="208">
        <v>271.12</v>
      </c>
    </row>
    <row r="75" spans="1:4" ht="25.5">
      <c r="A75" s="206">
        <v>106</v>
      </c>
      <c r="B75" s="207" t="s">
        <v>2142</v>
      </c>
      <c r="C75" s="206" t="s">
        <v>7869</v>
      </c>
      <c r="D75" s="208">
        <v>413.52</v>
      </c>
    </row>
    <row r="76" spans="1:4" ht="25.5">
      <c r="A76" s="206">
        <v>107</v>
      </c>
      <c r="B76" s="207" t="s">
        <v>2118</v>
      </c>
      <c r="C76" s="206" t="s">
        <v>7869</v>
      </c>
      <c r="D76" s="208">
        <v>0.75</v>
      </c>
    </row>
    <row r="77" spans="1:4" ht="25.5">
      <c r="A77" s="206">
        <v>108</v>
      </c>
      <c r="B77" s="207" t="s">
        <v>2120</v>
      </c>
      <c r="C77" s="206" t="s">
        <v>7869</v>
      </c>
      <c r="D77" s="208">
        <v>1.67</v>
      </c>
    </row>
    <row r="78" spans="1:4" ht="25.5">
      <c r="A78" s="206">
        <v>109</v>
      </c>
      <c r="B78" s="207" t="s">
        <v>2122</v>
      </c>
      <c r="C78" s="206" t="s">
        <v>7869</v>
      </c>
      <c r="D78" s="208">
        <v>3.03</v>
      </c>
    </row>
    <row r="79" spans="1:4" ht="25.5">
      <c r="A79" s="206">
        <v>110</v>
      </c>
      <c r="B79" s="207" t="s">
        <v>2121</v>
      </c>
      <c r="C79" s="206" t="s">
        <v>7869</v>
      </c>
      <c r="D79" s="208">
        <v>3.97</v>
      </c>
    </row>
    <row r="80" spans="1:4" ht="25.5">
      <c r="A80" s="206">
        <v>111</v>
      </c>
      <c r="B80" s="207" t="s">
        <v>2123</v>
      </c>
      <c r="C80" s="206" t="s">
        <v>7869</v>
      </c>
      <c r="D80" s="208">
        <v>6.9</v>
      </c>
    </row>
    <row r="81" spans="1:4" ht="25.5">
      <c r="A81" s="206">
        <v>112</v>
      </c>
      <c r="B81" s="207" t="s">
        <v>2124</v>
      </c>
      <c r="C81" s="206" t="s">
        <v>7869</v>
      </c>
      <c r="D81" s="208">
        <v>3.73</v>
      </c>
    </row>
    <row r="82" spans="1:4" ht="25.5">
      <c r="A82" s="206">
        <v>113</v>
      </c>
      <c r="B82" s="207" t="s">
        <v>2125</v>
      </c>
      <c r="C82" s="206" t="s">
        <v>7869</v>
      </c>
      <c r="D82" s="208">
        <v>9.5</v>
      </c>
    </row>
    <row r="83" spans="1:4" ht="25.5">
      <c r="A83" s="206">
        <v>114</v>
      </c>
      <c r="B83" s="207" t="s">
        <v>2135</v>
      </c>
      <c r="C83" s="206" t="s">
        <v>7869</v>
      </c>
      <c r="D83" s="208">
        <v>11.42</v>
      </c>
    </row>
    <row r="84" spans="1:4" ht="25.5">
      <c r="A84" s="206">
        <v>118</v>
      </c>
      <c r="B84" s="207" t="s">
        <v>5156</v>
      </c>
      <c r="C84" s="206" t="s">
        <v>7869</v>
      </c>
      <c r="D84" s="208">
        <v>62.51</v>
      </c>
    </row>
    <row r="85" spans="1:4">
      <c r="A85" s="206">
        <v>119</v>
      </c>
      <c r="B85" s="207" t="s">
        <v>2173</v>
      </c>
      <c r="C85" s="206" t="s">
        <v>7869</v>
      </c>
      <c r="D85" s="208">
        <v>5</v>
      </c>
    </row>
    <row r="86" spans="1:4">
      <c r="A86" s="206">
        <v>122</v>
      </c>
      <c r="B86" s="207" t="s">
        <v>2175</v>
      </c>
      <c r="C86" s="206" t="s">
        <v>7869</v>
      </c>
      <c r="D86" s="208">
        <v>45.16</v>
      </c>
    </row>
    <row r="87" spans="1:4" ht="25.5">
      <c r="A87" s="206">
        <v>123</v>
      </c>
      <c r="B87" s="207" t="s">
        <v>2180</v>
      </c>
      <c r="C87" s="206" t="s">
        <v>7868</v>
      </c>
      <c r="D87" s="208">
        <v>4.62</v>
      </c>
    </row>
    <row r="88" spans="1:4" ht="25.5">
      <c r="A88" s="206">
        <v>124</v>
      </c>
      <c r="B88" s="207" t="s">
        <v>2177</v>
      </c>
      <c r="C88" s="206" t="s">
        <v>7868</v>
      </c>
      <c r="D88" s="208">
        <v>10.4</v>
      </c>
    </row>
    <row r="89" spans="1:4">
      <c r="A89" s="206">
        <v>127</v>
      </c>
      <c r="B89" s="207" t="s">
        <v>2181</v>
      </c>
      <c r="C89" s="206" t="s">
        <v>7868</v>
      </c>
      <c r="D89" s="208">
        <v>10.85</v>
      </c>
    </row>
    <row r="90" spans="1:4">
      <c r="A90" s="206">
        <v>130</v>
      </c>
      <c r="B90" s="207" t="s">
        <v>2345</v>
      </c>
      <c r="C90" s="206" t="s">
        <v>7866</v>
      </c>
      <c r="D90" s="208">
        <v>3.73</v>
      </c>
    </row>
    <row r="91" spans="1:4" ht="25.5">
      <c r="A91" s="206">
        <v>131</v>
      </c>
      <c r="B91" s="207" t="s">
        <v>2170</v>
      </c>
      <c r="C91" s="206" t="s">
        <v>7866</v>
      </c>
      <c r="D91" s="208">
        <v>40.020000000000003</v>
      </c>
    </row>
    <row r="92" spans="1:4" ht="25.5">
      <c r="A92" s="206">
        <v>132</v>
      </c>
      <c r="B92" s="207" t="s">
        <v>2184</v>
      </c>
      <c r="C92" s="206" t="s">
        <v>7868</v>
      </c>
      <c r="D92" s="208">
        <v>5.12</v>
      </c>
    </row>
    <row r="93" spans="1:4">
      <c r="A93" s="206">
        <v>133</v>
      </c>
      <c r="B93" s="207" t="s">
        <v>2182</v>
      </c>
      <c r="C93" s="206" t="s">
        <v>7868</v>
      </c>
      <c r="D93" s="208">
        <v>4.66</v>
      </c>
    </row>
    <row r="94" spans="1:4">
      <c r="A94" s="206">
        <v>134</v>
      </c>
      <c r="B94" s="207" t="s">
        <v>4138</v>
      </c>
      <c r="C94" s="206" t="s">
        <v>7866</v>
      </c>
      <c r="D94" s="208">
        <v>1.48</v>
      </c>
    </row>
    <row r="95" spans="1:4" ht="25.5">
      <c r="A95" s="206">
        <v>135</v>
      </c>
      <c r="B95" s="207" t="s">
        <v>2346</v>
      </c>
      <c r="C95" s="206" t="s">
        <v>7866</v>
      </c>
      <c r="D95" s="208">
        <v>4.8099999999999996</v>
      </c>
    </row>
    <row r="96" spans="1:4">
      <c r="A96" s="206">
        <v>140</v>
      </c>
      <c r="B96" s="207" t="s">
        <v>4222</v>
      </c>
      <c r="C96" s="206" t="s">
        <v>7866</v>
      </c>
      <c r="D96" s="208">
        <v>14.67</v>
      </c>
    </row>
    <row r="97" spans="1:4" ht="25.5">
      <c r="A97" s="206">
        <v>142</v>
      </c>
      <c r="B97" s="207" t="s">
        <v>5720</v>
      </c>
      <c r="C97" s="206" t="s">
        <v>7870</v>
      </c>
      <c r="D97" s="208">
        <v>29.19</v>
      </c>
    </row>
    <row r="98" spans="1:4" ht="25.5">
      <c r="A98" s="206">
        <v>151</v>
      </c>
      <c r="B98" s="207" t="s">
        <v>4223</v>
      </c>
      <c r="C98" s="206" t="s">
        <v>7868</v>
      </c>
      <c r="D98" s="208">
        <v>18.45</v>
      </c>
    </row>
    <row r="99" spans="1:4" ht="25.5">
      <c r="A99" s="206">
        <v>153</v>
      </c>
      <c r="B99" s="207" t="s">
        <v>5656</v>
      </c>
      <c r="C99" s="206" t="s">
        <v>7868</v>
      </c>
      <c r="D99" s="208">
        <v>85.97</v>
      </c>
    </row>
    <row r="100" spans="1:4">
      <c r="A100" s="206">
        <v>154</v>
      </c>
      <c r="B100" s="207" t="s">
        <v>6205</v>
      </c>
      <c r="C100" s="206" t="s">
        <v>7868</v>
      </c>
      <c r="D100" s="208">
        <v>39.32</v>
      </c>
    </row>
    <row r="101" spans="1:4">
      <c r="A101" s="206">
        <v>156</v>
      </c>
      <c r="B101" s="207" t="s">
        <v>2169</v>
      </c>
      <c r="C101" s="206" t="s">
        <v>7866</v>
      </c>
      <c r="D101" s="208">
        <v>41.69</v>
      </c>
    </row>
    <row r="102" spans="1:4" ht="25.5">
      <c r="A102" s="206">
        <v>157</v>
      </c>
      <c r="B102" s="207" t="s">
        <v>2168</v>
      </c>
      <c r="C102" s="206" t="s">
        <v>7866</v>
      </c>
      <c r="D102" s="208">
        <v>93.39</v>
      </c>
    </row>
    <row r="103" spans="1:4" ht="38.25">
      <c r="A103" s="206">
        <v>181</v>
      </c>
      <c r="B103" s="207" t="s">
        <v>2476</v>
      </c>
      <c r="C103" s="206" t="s">
        <v>7871</v>
      </c>
      <c r="D103" s="208">
        <v>97.47</v>
      </c>
    </row>
    <row r="104" spans="1:4" ht="38.25">
      <c r="A104" s="206">
        <v>183</v>
      </c>
      <c r="B104" s="207" t="s">
        <v>2471</v>
      </c>
      <c r="C104" s="206" t="s">
        <v>7871</v>
      </c>
      <c r="D104" s="208">
        <v>89</v>
      </c>
    </row>
    <row r="105" spans="1:4" ht="38.25">
      <c r="A105" s="206">
        <v>184</v>
      </c>
      <c r="B105" s="207" t="s">
        <v>2472</v>
      </c>
      <c r="C105" s="206" t="s">
        <v>7871</v>
      </c>
      <c r="D105" s="208">
        <v>58.82</v>
      </c>
    </row>
    <row r="106" spans="1:4" ht="38.25">
      <c r="A106" s="206">
        <v>194</v>
      </c>
      <c r="B106" s="207" t="s">
        <v>2474</v>
      </c>
      <c r="C106" s="206" t="s">
        <v>7871</v>
      </c>
      <c r="D106" s="208">
        <v>39.299999999999997</v>
      </c>
    </row>
    <row r="107" spans="1:4" ht="38.25">
      <c r="A107" s="206">
        <v>195</v>
      </c>
      <c r="B107" s="207" t="s">
        <v>2473</v>
      </c>
      <c r="C107" s="206" t="s">
        <v>7871</v>
      </c>
      <c r="D107" s="208">
        <v>72.3</v>
      </c>
    </row>
    <row r="108" spans="1:4">
      <c r="A108" s="206">
        <v>242</v>
      </c>
      <c r="B108" s="207" t="s">
        <v>2205</v>
      </c>
      <c r="C108" s="206" t="s">
        <v>7872</v>
      </c>
      <c r="D108" s="208">
        <v>9.85</v>
      </c>
    </row>
    <row r="109" spans="1:4">
      <c r="A109" s="206">
        <v>244</v>
      </c>
      <c r="B109" s="207" t="s">
        <v>2409</v>
      </c>
      <c r="C109" s="206" t="s">
        <v>7872</v>
      </c>
      <c r="D109" s="208">
        <v>9.15</v>
      </c>
    </row>
    <row r="110" spans="1:4">
      <c r="A110" s="206">
        <v>245</v>
      </c>
      <c r="B110" s="207" t="s">
        <v>2402</v>
      </c>
      <c r="C110" s="206" t="s">
        <v>7872</v>
      </c>
      <c r="D110" s="208">
        <v>9.23</v>
      </c>
    </row>
    <row r="111" spans="1:4">
      <c r="A111" s="206">
        <v>246</v>
      </c>
      <c r="B111" s="207" t="s">
        <v>2398</v>
      </c>
      <c r="C111" s="206" t="s">
        <v>7872</v>
      </c>
      <c r="D111" s="208">
        <v>9.4499999999999993</v>
      </c>
    </row>
    <row r="112" spans="1:4">
      <c r="A112" s="206">
        <v>247</v>
      </c>
      <c r="B112" s="207" t="s">
        <v>2194</v>
      </c>
      <c r="C112" s="206" t="s">
        <v>7872</v>
      </c>
      <c r="D112" s="208">
        <v>9.4499999999999993</v>
      </c>
    </row>
    <row r="113" spans="1:4">
      <c r="A113" s="206">
        <v>248</v>
      </c>
      <c r="B113" s="207" t="s">
        <v>2198</v>
      </c>
      <c r="C113" s="206" t="s">
        <v>7872</v>
      </c>
      <c r="D113" s="208">
        <v>9.85</v>
      </c>
    </row>
    <row r="114" spans="1:4">
      <c r="A114" s="206">
        <v>251</v>
      </c>
      <c r="B114" s="207" t="s">
        <v>2404</v>
      </c>
      <c r="C114" s="206" t="s">
        <v>7872</v>
      </c>
      <c r="D114" s="208">
        <v>6.45</v>
      </c>
    </row>
    <row r="115" spans="1:4">
      <c r="A115" s="206">
        <v>252</v>
      </c>
      <c r="B115" s="207" t="s">
        <v>2203</v>
      </c>
      <c r="C115" s="206" t="s">
        <v>7872</v>
      </c>
      <c r="D115" s="208">
        <v>8.66</v>
      </c>
    </row>
    <row r="116" spans="1:4">
      <c r="A116" s="206">
        <v>253</v>
      </c>
      <c r="B116" s="207" t="s">
        <v>2222</v>
      </c>
      <c r="C116" s="206" t="s">
        <v>7872</v>
      </c>
      <c r="D116" s="208">
        <v>12.19</v>
      </c>
    </row>
    <row r="117" spans="1:4">
      <c r="A117" s="206">
        <v>295</v>
      </c>
      <c r="B117" s="207" t="s">
        <v>2227</v>
      </c>
      <c r="C117" s="206" t="s">
        <v>7869</v>
      </c>
      <c r="D117" s="208">
        <v>1.07</v>
      </c>
    </row>
    <row r="118" spans="1:4">
      <c r="A118" s="206">
        <v>296</v>
      </c>
      <c r="B118" s="207" t="s">
        <v>2228</v>
      </c>
      <c r="C118" s="206" t="s">
        <v>7869</v>
      </c>
      <c r="D118" s="208">
        <v>1.1100000000000001</v>
      </c>
    </row>
    <row r="119" spans="1:4">
      <c r="A119" s="206">
        <v>297</v>
      </c>
      <c r="B119" s="207" t="s">
        <v>2229</v>
      </c>
      <c r="C119" s="206" t="s">
        <v>7869</v>
      </c>
      <c r="D119" s="208">
        <v>1.57</v>
      </c>
    </row>
    <row r="120" spans="1:4">
      <c r="A120" s="206">
        <v>298</v>
      </c>
      <c r="B120" s="207" t="s">
        <v>2226</v>
      </c>
      <c r="C120" s="206" t="s">
        <v>7869</v>
      </c>
      <c r="D120" s="208">
        <v>1.8</v>
      </c>
    </row>
    <row r="121" spans="1:4">
      <c r="A121" s="206">
        <v>299</v>
      </c>
      <c r="B121" s="207" t="s">
        <v>2225</v>
      </c>
      <c r="C121" s="206" t="s">
        <v>7869</v>
      </c>
      <c r="D121" s="208">
        <v>1.79</v>
      </c>
    </row>
    <row r="122" spans="1:4">
      <c r="A122" s="206">
        <v>300</v>
      </c>
      <c r="B122" s="207" t="s">
        <v>2231</v>
      </c>
      <c r="C122" s="206" t="s">
        <v>7869</v>
      </c>
      <c r="D122" s="208">
        <v>8.31</v>
      </c>
    </row>
    <row r="123" spans="1:4">
      <c r="A123" s="206">
        <v>301</v>
      </c>
      <c r="B123" s="207" t="s">
        <v>2230</v>
      </c>
      <c r="C123" s="206" t="s">
        <v>7869</v>
      </c>
      <c r="D123" s="208">
        <v>1.98</v>
      </c>
    </row>
    <row r="124" spans="1:4">
      <c r="A124" s="206">
        <v>303</v>
      </c>
      <c r="B124" s="207" t="s">
        <v>2239</v>
      </c>
      <c r="C124" s="206" t="s">
        <v>7869</v>
      </c>
      <c r="D124" s="208">
        <v>2.69</v>
      </c>
    </row>
    <row r="125" spans="1:4">
      <c r="A125" s="206">
        <v>304</v>
      </c>
      <c r="B125" s="207" t="s">
        <v>2240</v>
      </c>
      <c r="C125" s="206" t="s">
        <v>7869</v>
      </c>
      <c r="D125" s="208">
        <v>4.1100000000000003</v>
      </c>
    </row>
    <row r="126" spans="1:4">
      <c r="A126" s="206">
        <v>305</v>
      </c>
      <c r="B126" s="207" t="s">
        <v>2241</v>
      </c>
      <c r="C126" s="206" t="s">
        <v>7869</v>
      </c>
      <c r="D126" s="208">
        <v>7.03</v>
      </c>
    </row>
    <row r="127" spans="1:4">
      <c r="A127" s="206">
        <v>306</v>
      </c>
      <c r="B127" s="207" t="s">
        <v>2242</v>
      </c>
      <c r="C127" s="206" t="s">
        <v>7869</v>
      </c>
      <c r="D127" s="208">
        <v>8.4499999999999993</v>
      </c>
    </row>
    <row r="128" spans="1:4">
      <c r="A128" s="206">
        <v>307</v>
      </c>
      <c r="B128" s="207" t="s">
        <v>2243</v>
      </c>
      <c r="C128" s="206" t="s">
        <v>7869</v>
      </c>
      <c r="D128" s="208">
        <v>16.690000000000001</v>
      </c>
    </row>
    <row r="129" spans="1:4">
      <c r="A129" s="206">
        <v>308</v>
      </c>
      <c r="B129" s="207" t="s">
        <v>2250</v>
      </c>
      <c r="C129" s="206" t="s">
        <v>7869</v>
      </c>
      <c r="D129" s="208">
        <v>22.29</v>
      </c>
    </row>
    <row r="130" spans="1:4">
      <c r="A130" s="206">
        <v>309</v>
      </c>
      <c r="B130" s="207" t="s">
        <v>2244</v>
      </c>
      <c r="C130" s="206" t="s">
        <v>7869</v>
      </c>
      <c r="D130" s="208">
        <v>34.21</v>
      </c>
    </row>
    <row r="131" spans="1:4">
      <c r="A131" s="206">
        <v>310</v>
      </c>
      <c r="B131" s="207" t="s">
        <v>2245</v>
      </c>
      <c r="C131" s="206" t="s">
        <v>7869</v>
      </c>
      <c r="D131" s="208">
        <v>43.39</v>
      </c>
    </row>
    <row r="132" spans="1:4">
      <c r="A132" s="206">
        <v>311</v>
      </c>
      <c r="B132" s="207" t="s">
        <v>2234</v>
      </c>
      <c r="C132" s="206" t="s">
        <v>7869</v>
      </c>
      <c r="D132" s="208">
        <v>6.43</v>
      </c>
    </row>
    <row r="133" spans="1:4">
      <c r="A133" s="206">
        <v>314</v>
      </c>
      <c r="B133" s="207" t="s">
        <v>2238</v>
      </c>
      <c r="C133" s="206" t="s">
        <v>7869</v>
      </c>
      <c r="D133" s="208">
        <v>103.99</v>
      </c>
    </row>
    <row r="134" spans="1:4">
      <c r="A134" s="206">
        <v>318</v>
      </c>
      <c r="B134" s="207" t="s">
        <v>2235</v>
      </c>
      <c r="C134" s="206" t="s">
        <v>7869</v>
      </c>
      <c r="D134" s="208">
        <v>11.27</v>
      </c>
    </row>
    <row r="135" spans="1:4">
      <c r="A135" s="206">
        <v>319</v>
      </c>
      <c r="B135" s="207" t="s">
        <v>2236</v>
      </c>
      <c r="C135" s="206" t="s">
        <v>7869</v>
      </c>
      <c r="D135" s="208">
        <v>21.29</v>
      </c>
    </row>
    <row r="136" spans="1:4">
      <c r="A136" s="206">
        <v>320</v>
      </c>
      <c r="B136" s="207" t="s">
        <v>2237</v>
      </c>
      <c r="C136" s="206" t="s">
        <v>7869</v>
      </c>
      <c r="D136" s="208">
        <v>67.7</v>
      </c>
    </row>
    <row r="137" spans="1:4">
      <c r="A137" s="206">
        <v>325</v>
      </c>
      <c r="B137" s="207" t="s">
        <v>2247</v>
      </c>
      <c r="C137" s="206" t="s">
        <v>7869</v>
      </c>
      <c r="D137" s="208">
        <v>2</v>
      </c>
    </row>
    <row r="138" spans="1:4">
      <c r="A138" s="206">
        <v>328</v>
      </c>
      <c r="B138" s="207" t="s">
        <v>2246</v>
      </c>
      <c r="C138" s="206" t="s">
        <v>7869</v>
      </c>
      <c r="D138" s="208">
        <v>5.17</v>
      </c>
    </row>
    <row r="139" spans="1:4">
      <c r="A139" s="206">
        <v>329</v>
      </c>
      <c r="B139" s="207" t="s">
        <v>2249</v>
      </c>
      <c r="C139" s="206" t="s">
        <v>7869</v>
      </c>
      <c r="D139" s="208">
        <v>6.61</v>
      </c>
    </row>
    <row r="140" spans="1:4">
      <c r="A140" s="206">
        <v>333</v>
      </c>
      <c r="B140" s="207" t="s">
        <v>2321</v>
      </c>
      <c r="C140" s="206" t="s">
        <v>7866</v>
      </c>
      <c r="D140" s="208">
        <v>12.68</v>
      </c>
    </row>
    <row r="141" spans="1:4">
      <c r="A141" s="206">
        <v>334</v>
      </c>
      <c r="B141" s="207" t="s">
        <v>2318</v>
      </c>
      <c r="C141" s="206" t="s">
        <v>7866</v>
      </c>
      <c r="D141" s="208">
        <v>11.96</v>
      </c>
    </row>
    <row r="142" spans="1:4">
      <c r="A142" s="206">
        <v>335</v>
      </c>
      <c r="B142" s="207" t="s">
        <v>2319</v>
      </c>
      <c r="C142" s="206" t="s">
        <v>7866</v>
      </c>
      <c r="D142" s="208">
        <v>10.96</v>
      </c>
    </row>
    <row r="143" spans="1:4">
      <c r="A143" s="206">
        <v>337</v>
      </c>
      <c r="B143" s="207" t="s">
        <v>2328</v>
      </c>
      <c r="C143" s="206" t="s">
        <v>7866</v>
      </c>
      <c r="D143" s="208">
        <v>7.85</v>
      </c>
    </row>
    <row r="144" spans="1:4">
      <c r="A144" s="206">
        <v>338</v>
      </c>
      <c r="B144" s="207" t="s">
        <v>2316</v>
      </c>
      <c r="C144" s="206" t="s">
        <v>7866</v>
      </c>
      <c r="D144" s="208">
        <v>16.649999999999999</v>
      </c>
    </row>
    <row r="145" spans="1:4">
      <c r="A145" s="206">
        <v>339</v>
      </c>
      <c r="B145" s="207" t="s">
        <v>2314</v>
      </c>
      <c r="C145" s="206" t="s">
        <v>7873</v>
      </c>
      <c r="D145" s="208">
        <v>0.64</v>
      </c>
    </row>
    <row r="146" spans="1:4">
      <c r="A146" s="206">
        <v>340</v>
      </c>
      <c r="B146" s="207" t="s">
        <v>2317</v>
      </c>
      <c r="C146" s="206" t="s">
        <v>7873</v>
      </c>
      <c r="D146" s="208">
        <v>0.88</v>
      </c>
    </row>
    <row r="147" spans="1:4">
      <c r="A147" s="206">
        <v>341</v>
      </c>
      <c r="B147" s="207" t="s">
        <v>2324</v>
      </c>
      <c r="C147" s="206" t="s">
        <v>7873</v>
      </c>
      <c r="D147" s="208">
        <v>0.16</v>
      </c>
    </row>
    <row r="148" spans="1:4">
      <c r="A148" s="206">
        <v>342</v>
      </c>
      <c r="B148" s="207" t="s">
        <v>2320</v>
      </c>
      <c r="C148" s="206" t="s">
        <v>7866</v>
      </c>
      <c r="D148" s="208">
        <v>12.39</v>
      </c>
    </row>
    <row r="149" spans="1:4">
      <c r="A149" s="206">
        <v>343</v>
      </c>
      <c r="B149" s="207" t="s">
        <v>2322</v>
      </c>
      <c r="C149" s="206" t="s">
        <v>7873</v>
      </c>
      <c r="D149" s="208">
        <v>0.34</v>
      </c>
    </row>
    <row r="150" spans="1:4">
      <c r="A150" s="206">
        <v>344</v>
      </c>
      <c r="B150" s="207" t="s">
        <v>2323</v>
      </c>
      <c r="C150" s="206" t="s">
        <v>7866</v>
      </c>
      <c r="D150" s="208">
        <v>13.71</v>
      </c>
    </row>
    <row r="151" spans="1:4">
      <c r="A151" s="206">
        <v>345</v>
      </c>
      <c r="B151" s="207" t="s">
        <v>2324</v>
      </c>
      <c r="C151" s="206" t="s">
        <v>7866</v>
      </c>
      <c r="D151" s="208">
        <v>16.760000000000002</v>
      </c>
    </row>
    <row r="152" spans="1:4">
      <c r="A152" s="206">
        <v>346</v>
      </c>
      <c r="B152" s="207" t="s">
        <v>2312</v>
      </c>
      <c r="C152" s="206" t="s">
        <v>7866</v>
      </c>
      <c r="D152" s="208">
        <v>13.23</v>
      </c>
    </row>
    <row r="153" spans="1:4" ht="25.5">
      <c r="A153" s="206">
        <v>358</v>
      </c>
      <c r="B153" s="207" t="s">
        <v>4973</v>
      </c>
      <c r="C153" s="206" t="s">
        <v>7869</v>
      </c>
      <c r="D153" s="208">
        <v>53.16</v>
      </c>
    </row>
    <row r="154" spans="1:4" ht="25.5">
      <c r="A154" s="206">
        <v>359</v>
      </c>
      <c r="B154" s="207" t="s">
        <v>4974</v>
      </c>
      <c r="C154" s="206" t="s">
        <v>7869</v>
      </c>
      <c r="D154" s="208">
        <v>109.19</v>
      </c>
    </row>
    <row r="155" spans="1:4" ht="25.5">
      <c r="A155" s="206">
        <v>360</v>
      </c>
      <c r="B155" s="207" t="s">
        <v>4976</v>
      </c>
      <c r="C155" s="206" t="s">
        <v>7869</v>
      </c>
      <c r="D155" s="208">
        <v>2.5</v>
      </c>
    </row>
    <row r="156" spans="1:4" ht="25.5">
      <c r="A156" s="206">
        <v>365</v>
      </c>
      <c r="B156" s="207" t="s">
        <v>4970</v>
      </c>
      <c r="C156" s="206" t="s">
        <v>7869</v>
      </c>
      <c r="D156" s="208">
        <v>44.54</v>
      </c>
    </row>
    <row r="157" spans="1:4">
      <c r="A157" s="206">
        <v>366</v>
      </c>
      <c r="B157" s="207" t="s">
        <v>2330</v>
      </c>
      <c r="C157" s="206" t="s">
        <v>7867</v>
      </c>
      <c r="D157" s="208">
        <v>60</v>
      </c>
    </row>
    <row r="158" spans="1:4" ht="25.5">
      <c r="A158" s="206">
        <v>367</v>
      </c>
      <c r="B158" s="207" t="s">
        <v>2331</v>
      </c>
      <c r="C158" s="206" t="s">
        <v>7867</v>
      </c>
      <c r="D158" s="208">
        <v>60</v>
      </c>
    </row>
    <row r="159" spans="1:4" ht="25.5">
      <c r="A159" s="206">
        <v>368</v>
      </c>
      <c r="B159" s="207" t="s">
        <v>2333</v>
      </c>
      <c r="C159" s="206" t="s">
        <v>7867</v>
      </c>
      <c r="D159" s="208">
        <v>45</v>
      </c>
    </row>
    <row r="160" spans="1:4" ht="25.5">
      <c r="A160" s="206">
        <v>369</v>
      </c>
      <c r="B160" s="207" t="s">
        <v>2329</v>
      </c>
      <c r="C160" s="206" t="s">
        <v>7867</v>
      </c>
      <c r="D160" s="208">
        <v>65.03</v>
      </c>
    </row>
    <row r="161" spans="1:4">
      <c r="A161" s="206">
        <v>370</v>
      </c>
      <c r="B161" s="207" t="s">
        <v>2332</v>
      </c>
      <c r="C161" s="206" t="s">
        <v>7867</v>
      </c>
      <c r="D161" s="208">
        <v>60</v>
      </c>
    </row>
    <row r="162" spans="1:4" ht="25.5">
      <c r="A162" s="206">
        <v>371</v>
      </c>
      <c r="B162" s="207" t="s">
        <v>2340</v>
      </c>
      <c r="C162" s="206" t="s">
        <v>7866</v>
      </c>
      <c r="D162" s="208">
        <v>0.55000000000000004</v>
      </c>
    </row>
    <row r="163" spans="1:4">
      <c r="A163" s="206">
        <v>374</v>
      </c>
      <c r="B163" s="207" t="s">
        <v>2348</v>
      </c>
      <c r="C163" s="206" t="s">
        <v>7866</v>
      </c>
      <c r="D163" s="208">
        <v>0.47</v>
      </c>
    </row>
    <row r="164" spans="1:4">
      <c r="A164" s="206">
        <v>377</v>
      </c>
      <c r="B164" s="207" t="s">
        <v>2390</v>
      </c>
      <c r="C164" s="206" t="s">
        <v>7869</v>
      </c>
      <c r="D164" s="208">
        <v>21.95</v>
      </c>
    </row>
    <row r="165" spans="1:4">
      <c r="A165" s="206">
        <v>378</v>
      </c>
      <c r="B165" s="207" t="s">
        <v>2362</v>
      </c>
      <c r="C165" s="206" t="s">
        <v>7872</v>
      </c>
      <c r="D165" s="208">
        <v>12.19</v>
      </c>
    </row>
    <row r="166" spans="1:4" ht="25.5">
      <c r="A166" s="206">
        <v>379</v>
      </c>
      <c r="B166" s="207" t="s">
        <v>2383</v>
      </c>
      <c r="C166" s="206" t="s">
        <v>7869</v>
      </c>
      <c r="D166" s="208">
        <v>0.52</v>
      </c>
    </row>
    <row r="167" spans="1:4">
      <c r="A167" s="206">
        <v>390</v>
      </c>
      <c r="B167" s="207" t="s">
        <v>5805</v>
      </c>
      <c r="C167" s="206" t="s">
        <v>7869</v>
      </c>
      <c r="D167" s="208">
        <v>9.84</v>
      </c>
    </row>
    <row r="168" spans="1:4" ht="25.5">
      <c r="A168" s="206">
        <v>392</v>
      </c>
      <c r="B168" s="207" t="s">
        <v>2046</v>
      </c>
      <c r="C168" s="206" t="s">
        <v>7869</v>
      </c>
      <c r="D168" s="208">
        <v>0.86</v>
      </c>
    </row>
    <row r="169" spans="1:4" ht="25.5">
      <c r="A169" s="206">
        <v>393</v>
      </c>
      <c r="B169" s="207" t="s">
        <v>2048</v>
      </c>
      <c r="C169" s="206" t="s">
        <v>7869</v>
      </c>
      <c r="D169" s="208">
        <v>1.03</v>
      </c>
    </row>
    <row r="170" spans="1:4" ht="25.5">
      <c r="A170" s="206">
        <v>394</v>
      </c>
      <c r="B170" s="207" t="s">
        <v>2042</v>
      </c>
      <c r="C170" s="206" t="s">
        <v>7869</v>
      </c>
      <c r="D170" s="208">
        <v>1.77</v>
      </c>
    </row>
    <row r="171" spans="1:4" ht="25.5">
      <c r="A171" s="206">
        <v>395</v>
      </c>
      <c r="B171" s="207" t="s">
        <v>2044</v>
      </c>
      <c r="C171" s="206" t="s">
        <v>7869</v>
      </c>
      <c r="D171" s="208">
        <v>1.7</v>
      </c>
    </row>
    <row r="172" spans="1:4" ht="25.5">
      <c r="A172" s="206">
        <v>396</v>
      </c>
      <c r="B172" s="207" t="s">
        <v>2052</v>
      </c>
      <c r="C172" s="206" t="s">
        <v>7869</v>
      </c>
      <c r="D172" s="208">
        <v>1.97</v>
      </c>
    </row>
    <row r="173" spans="1:4" ht="25.5">
      <c r="A173" s="206">
        <v>397</v>
      </c>
      <c r="B173" s="207" t="s">
        <v>2050</v>
      </c>
      <c r="C173" s="206" t="s">
        <v>7869</v>
      </c>
      <c r="D173" s="208">
        <v>2.54</v>
      </c>
    </row>
    <row r="174" spans="1:4" ht="25.5">
      <c r="A174" s="206">
        <v>398</v>
      </c>
      <c r="B174" s="207" t="s">
        <v>2058</v>
      </c>
      <c r="C174" s="206" t="s">
        <v>7869</v>
      </c>
      <c r="D174" s="208">
        <v>2.82</v>
      </c>
    </row>
    <row r="175" spans="1:4" ht="25.5">
      <c r="A175" s="206">
        <v>399</v>
      </c>
      <c r="B175" s="207" t="s">
        <v>2060</v>
      </c>
      <c r="C175" s="206" t="s">
        <v>7869</v>
      </c>
      <c r="D175" s="208">
        <v>3.64</v>
      </c>
    </row>
    <row r="176" spans="1:4" ht="25.5">
      <c r="A176" s="206">
        <v>400</v>
      </c>
      <c r="B176" s="207" t="s">
        <v>2055</v>
      </c>
      <c r="C176" s="206" t="s">
        <v>7869</v>
      </c>
      <c r="D176" s="208">
        <v>0.89</v>
      </c>
    </row>
    <row r="177" spans="1:4">
      <c r="A177" s="206">
        <v>402</v>
      </c>
      <c r="B177" s="207" t="s">
        <v>4099</v>
      </c>
      <c r="C177" s="206" t="s">
        <v>7869</v>
      </c>
      <c r="D177" s="208">
        <v>7.77</v>
      </c>
    </row>
    <row r="178" spans="1:4">
      <c r="A178" s="206">
        <v>404</v>
      </c>
      <c r="B178" s="207" t="s">
        <v>4003</v>
      </c>
      <c r="C178" s="206" t="s">
        <v>7873</v>
      </c>
      <c r="D178" s="208">
        <v>1.43</v>
      </c>
    </row>
    <row r="179" spans="1:4">
      <c r="A179" s="206">
        <v>406</v>
      </c>
      <c r="B179" s="207" t="s">
        <v>3994</v>
      </c>
      <c r="C179" s="206" t="s">
        <v>7869</v>
      </c>
      <c r="D179" s="208">
        <v>51.63</v>
      </c>
    </row>
    <row r="180" spans="1:4">
      <c r="A180" s="206">
        <v>407</v>
      </c>
      <c r="B180" s="207" t="s">
        <v>3998</v>
      </c>
      <c r="C180" s="206" t="s">
        <v>7866</v>
      </c>
      <c r="D180" s="208">
        <v>56.56</v>
      </c>
    </row>
    <row r="181" spans="1:4" ht="25.5">
      <c r="A181" s="206">
        <v>408</v>
      </c>
      <c r="B181" s="207" t="s">
        <v>2040</v>
      </c>
      <c r="C181" s="206" t="s">
        <v>7869</v>
      </c>
      <c r="D181" s="208">
        <v>0.99</v>
      </c>
    </row>
    <row r="182" spans="1:4" ht="25.5">
      <c r="A182" s="206">
        <v>410</v>
      </c>
      <c r="B182" s="207" t="s">
        <v>2038</v>
      </c>
      <c r="C182" s="206" t="s">
        <v>7869</v>
      </c>
      <c r="D182" s="208">
        <v>0.15</v>
      </c>
    </row>
    <row r="183" spans="1:4" ht="25.5">
      <c r="A183" s="206">
        <v>411</v>
      </c>
      <c r="B183" s="207" t="s">
        <v>2039</v>
      </c>
      <c r="C183" s="206" t="s">
        <v>7869</v>
      </c>
      <c r="D183" s="208">
        <v>0.2</v>
      </c>
    </row>
    <row r="184" spans="1:4" ht="25.5">
      <c r="A184" s="206">
        <v>412</v>
      </c>
      <c r="B184" s="207" t="s">
        <v>2036</v>
      </c>
      <c r="C184" s="206" t="s">
        <v>7869</v>
      </c>
      <c r="D184" s="208">
        <v>1.02</v>
      </c>
    </row>
    <row r="185" spans="1:4" ht="25.5">
      <c r="A185" s="206">
        <v>414</v>
      </c>
      <c r="B185" s="207" t="s">
        <v>2037</v>
      </c>
      <c r="C185" s="206" t="s">
        <v>7869</v>
      </c>
      <c r="D185" s="208">
        <v>0.06</v>
      </c>
    </row>
    <row r="186" spans="1:4" ht="25.5">
      <c r="A186" s="206">
        <v>415</v>
      </c>
      <c r="B186" s="207" t="s">
        <v>4126</v>
      </c>
      <c r="C186" s="206" t="s">
        <v>7869</v>
      </c>
      <c r="D186" s="208">
        <v>14.19</v>
      </c>
    </row>
    <row r="187" spans="1:4" ht="25.5">
      <c r="A187" s="206">
        <v>416</v>
      </c>
      <c r="B187" s="207" t="s">
        <v>4127</v>
      </c>
      <c r="C187" s="206" t="s">
        <v>7869</v>
      </c>
      <c r="D187" s="208">
        <v>5.19</v>
      </c>
    </row>
    <row r="188" spans="1:4" ht="25.5">
      <c r="A188" s="206">
        <v>417</v>
      </c>
      <c r="B188" s="207" t="s">
        <v>2208</v>
      </c>
      <c r="C188" s="206" t="s">
        <v>7869</v>
      </c>
      <c r="D188" s="208">
        <v>1.98</v>
      </c>
    </row>
    <row r="189" spans="1:4" ht="25.5">
      <c r="A189" s="206">
        <v>420</v>
      </c>
      <c r="B189" s="207" t="s">
        <v>3190</v>
      </c>
      <c r="C189" s="206" t="s">
        <v>7869</v>
      </c>
      <c r="D189" s="208">
        <v>17.46</v>
      </c>
    </row>
    <row r="190" spans="1:4">
      <c r="A190" s="206">
        <v>421</v>
      </c>
      <c r="B190" s="207" t="s">
        <v>5366</v>
      </c>
      <c r="C190" s="206" t="s">
        <v>7869</v>
      </c>
      <c r="D190" s="208">
        <v>7.77</v>
      </c>
    </row>
    <row r="191" spans="1:4" ht="25.5">
      <c r="A191" s="206">
        <v>425</v>
      </c>
      <c r="B191" s="207" t="s">
        <v>4128</v>
      </c>
      <c r="C191" s="206" t="s">
        <v>7869</v>
      </c>
      <c r="D191" s="208">
        <v>3.22</v>
      </c>
    </row>
    <row r="192" spans="1:4" ht="25.5">
      <c r="A192" s="206">
        <v>426</v>
      </c>
      <c r="B192" s="207" t="s">
        <v>4129</v>
      </c>
      <c r="C192" s="206" t="s">
        <v>7869</v>
      </c>
      <c r="D192" s="208">
        <v>17.739999999999998</v>
      </c>
    </row>
    <row r="193" spans="1:4" ht="25.5">
      <c r="A193" s="206">
        <v>427</v>
      </c>
      <c r="B193" s="207" t="s">
        <v>2207</v>
      </c>
      <c r="C193" s="206" t="s">
        <v>7869</v>
      </c>
      <c r="D193" s="208">
        <v>4.2</v>
      </c>
    </row>
    <row r="194" spans="1:4" ht="25.5">
      <c r="A194" s="206">
        <v>428</v>
      </c>
      <c r="B194" s="207" t="s">
        <v>5122</v>
      </c>
      <c r="C194" s="206" t="s">
        <v>7869</v>
      </c>
      <c r="D194" s="208">
        <v>12.87</v>
      </c>
    </row>
    <row r="195" spans="1:4" ht="25.5">
      <c r="A195" s="206">
        <v>429</v>
      </c>
      <c r="B195" s="207" t="s">
        <v>5117</v>
      </c>
      <c r="C195" s="206" t="s">
        <v>7869</v>
      </c>
      <c r="D195" s="208">
        <v>7.89</v>
      </c>
    </row>
    <row r="196" spans="1:4" ht="25.5">
      <c r="A196" s="206">
        <v>430</v>
      </c>
      <c r="B196" s="207" t="s">
        <v>5113</v>
      </c>
      <c r="C196" s="206" t="s">
        <v>7869</v>
      </c>
      <c r="D196" s="208">
        <v>3.99</v>
      </c>
    </row>
    <row r="197" spans="1:4" ht="25.5">
      <c r="A197" s="206">
        <v>431</v>
      </c>
      <c r="B197" s="207" t="s">
        <v>5115</v>
      </c>
      <c r="C197" s="206" t="s">
        <v>7869</v>
      </c>
      <c r="D197" s="208">
        <v>5.3</v>
      </c>
    </row>
    <row r="198" spans="1:4" ht="25.5">
      <c r="A198" s="206">
        <v>432</v>
      </c>
      <c r="B198" s="207" t="s">
        <v>5116</v>
      </c>
      <c r="C198" s="206" t="s">
        <v>7869</v>
      </c>
      <c r="D198" s="208">
        <v>5.85</v>
      </c>
    </row>
    <row r="199" spans="1:4" ht="25.5">
      <c r="A199" s="206">
        <v>433</v>
      </c>
      <c r="B199" s="207" t="s">
        <v>5119</v>
      </c>
      <c r="C199" s="206" t="s">
        <v>7869</v>
      </c>
      <c r="D199" s="208">
        <v>7.85</v>
      </c>
    </row>
    <row r="200" spans="1:4" ht="25.5">
      <c r="A200" s="206">
        <v>436</v>
      </c>
      <c r="B200" s="207" t="s">
        <v>5107</v>
      </c>
      <c r="C200" s="206" t="s">
        <v>7869</v>
      </c>
      <c r="D200" s="208">
        <v>4.46</v>
      </c>
    </row>
    <row r="201" spans="1:4" ht="25.5">
      <c r="A201" s="206">
        <v>437</v>
      </c>
      <c r="B201" s="207" t="s">
        <v>5120</v>
      </c>
      <c r="C201" s="206" t="s">
        <v>7869</v>
      </c>
      <c r="D201" s="208">
        <v>10.43</v>
      </c>
    </row>
    <row r="202" spans="1:4" ht="25.5">
      <c r="A202" s="206">
        <v>439</v>
      </c>
      <c r="B202" s="207" t="s">
        <v>5118</v>
      </c>
      <c r="C202" s="206" t="s">
        <v>7869</v>
      </c>
      <c r="D202" s="208">
        <v>6.72</v>
      </c>
    </row>
    <row r="203" spans="1:4" ht="25.5">
      <c r="A203" s="206">
        <v>441</v>
      </c>
      <c r="B203" s="207" t="s">
        <v>5114</v>
      </c>
      <c r="C203" s="206" t="s">
        <v>7869</v>
      </c>
      <c r="D203" s="208">
        <v>4.3899999999999997</v>
      </c>
    </row>
    <row r="204" spans="1:4" ht="25.5">
      <c r="A204" s="206">
        <v>442</v>
      </c>
      <c r="B204" s="207" t="s">
        <v>5108</v>
      </c>
      <c r="C204" s="206" t="s">
        <v>7869</v>
      </c>
      <c r="D204" s="208">
        <v>2.64</v>
      </c>
    </row>
    <row r="205" spans="1:4" ht="25.5">
      <c r="A205" s="206">
        <v>444</v>
      </c>
      <c r="B205" s="207" t="s">
        <v>5267</v>
      </c>
      <c r="C205" s="206" t="s">
        <v>7869</v>
      </c>
      <c r="D205" s="208">
        <v>15.4</v>
      </c>
    </row>
    <row r="206" spans="1:4" ht="25.5">
      <c r="A206" s="206">
        <v>445</v>
      </c>
      <c r="B206" s="207" t="s">
        <v>5268</v>
      </c>
      <c r="C206" s="206" t="s">
        <v>7869</v>
      </c>
      <c r="D206" s="208">
        <v>21.09</v>
      </c>
    </row>
    <row r="207" spans="1:4" ht="25.5">
      <c r="A207" s="206">
        <v>509</v>
      </c>
      <c r="B207" s="207" t="s">
        <v>2388</v>
      </c>
      <c r="C207" s="206" t="s">
        <v>7866</v>
      </c>
      <c r="D207" s="208">
        <v>6.81</v>
      </c>
    </row>
    <row r="208" spans="1:4" ht="25.5">
      <c r="A208" s="206">
        <v>510</v>
      </c>
      <c r="B208" s="207" t="s">
        <v>2386</v>
      </c>
      <c r="C208" s="206" t="s">
        <v>7866</v>
      </c>
      <c r="D208" s="208">
        <v>6.26</v>
      </c>
    </row>
    <row r="209" spans="1:4" ht="25.5">
      <c r="A209" s="206">
        <v>511</v>
      </c>
      <c r="B209" s="207" t="s">
        <v>5495</v>
      </c>
      <c r="C209" s="206" t="s">
        <v>7868</v>
      </c>
      <c r="D209" s="208">
        <v>11.65</v>
      </c>
    </row>
    <row r="210" spans="1:4" ht="25.5">
      <c r="A210" s="206">
        <v>516</v>
      </c>
      <c r="B210" s="207" t="s">
        <v>2387</v>
      </c>
      <c r="C210" s="206" t="s">
        <v>7866</v>
      </c>
      <c r="D210" s="208">
        <v>6.67</v>
      </c>
    </row>
    <row r="211" spans="1:4">
      <c r="A211" s="206">
        <v>517</v>
      </c>
      <c r="B211" s="207" t="s">
        <v>3816</v>
      </c>
      <c r="C211" s="206" t="s">
        <v>7868</v>
      </c>
      <c r="D211" s="208">
        <v>6.09</v>
      </c>
    </row>
    <row r="212" spans="1:4">
      <c r="A212" s="206">
        <v>532</v>
      </c>
      <c r="B212" s="207" t="s">
        <v>2411</v>
      </c>
      <c r="C212" s="206" t="s">
        <v>7872</v>
      </c>
      <c r="D212" s="208">
        <v>22.82</v>
      </c>
    </row>
    <row r="213" spans="1:4" ht="25.5">
      <c r="A213" s="206">
        <v>533</v>
      </c>
      <c r="B213" s="207" t="s">
        <v>5653</v>
      </c>
      <c r="C213" s="206" t="s">
        <v>7874</v>
      </c>
      <c r="D213" s="208">
        <v>17.79</v>
      </c>
    </row>
    <row r="214" spans="1:4" ht="25.5">
      <c r="A214" s="206">
        <v>536</v>
      </c>
      <c r="B214" s="207" t="s">
        <v>5655</v>
      </c>
      <c r="C214" s="206" t="s">
        <v>7874</v>
      </c>
      <c r="D214" s="208">
        <v>30.15</v>
      </c>
    </row>
    <row r="215" spans="1:4">
      <c r="A215" s="206">
        <v>540</v>
      </c>
      <c r="B215" s="207" t="s">
        <v>2426</v>
      </c>
      <c r="C215" s="206" t="s">
        <v>7869</v>
      </c>
      <c r="D215" s="208">
        <v>273.72000000000003</v>
      </c>
    </row>
    <row r="216" spans="1:4">
      <c r="A216" s="206">
        <v>541</v>
      </c>
      <c r="B216" s="207" t="s">
        <v>2424</v>
      </c>
      <c r="C216" s="206" t="s">
        <v>7869</v>
      </c>
      <c r="D216" s="208">
        <v>96.9</v>
      </c>
    </row>
    <row r="217" spans="1:4">
      <c r="A217" s="206">
        <v>542</v>
      </c>
      <c r="B217" s="207" t="s">
        <v>2425</v>
      </c>
      <c r="C217" s="206" t="s">
        <v>7869</v>
      </c>
      <c r="D217" s="208">
        <v>121.46</v>
      </c>
    </row>
    <row r="218" spans="1:4">
      <c r="A218" s="206">
        <v>546</v>
      </c>
      <c r="B218" s="207" t="s">
        <v>2453</v>
      </c>
      <c r="C218" s="206" t="s">
        <v>7866</v>
      </c>
      <c r="D218" s="208">
        <v>5.61</v>
      </c>
    </row>
    <row r="219" spans="1:4">
      <c r="A219" s="206">
        <v>547</v>
      </c>
      <c r="B219" s="207" t="s">
        <v>2461</v>
      </c>
      <c r="C219" s="206" t="s">
        <v>7873</v>
      </c>
      <c r="D219" s="208">
        <v>21.26</v>
      </c>
    </row>
    <row r="220" spans="1:4">
      <c r="A220" s="206">
        <v>549</v>
      </c>
      <c r="B220" s="207" t="s">
        <v>2458</v>
      </c>
      <c r="C220" s="206" t="s">
        <v>7873</v>
      </c>
      <c r="D220" s="208">
        <v>28.38</v>
      </c>
    </row>
    <row r="221" spans="1:4">
      <c r="A221" s="206">
        <v>551</v>
      </c>
      <c r="B221" s="207" t="s">
        <v>2460</v>
      </c>
      <c r="C221" s="206" t="s">
        <v>7873</v>
      </c>
      <c r="D221" s="208">
        <v>55.46</v>
      </c>
    </row>
    <row r="222" spans="1:4">
      <c r="A222" s="206">
        <v>552</v>
      </c>
      <c r="B222" s="207" t="s">
        <v>2455</v>
      </c>
      <c r="C222" s="206" t="s">
        <v>7873</v>
      </c>
      <c r="D222" s="208">
        <v>10.6</v>
      </c>
    </row>
    <row r="223" spans="1:4">
      <c r="A223" s="206">
        <v>555</v>
      </c>
      <c r="B223" s="207" t="s">
        <v>2456</v>
      </c>
      <c r="C223" s="206" t="s">
        <v>7873</v>
      </c>
      <c r="D223" s="208">
        <v>6.5</v>
      </c>
    </row>
    <row r="224" spans="1:4">
      <c r="A224" s="206">
        <v>557</v>
      </c>
      <c r="B224" s="207" t="s">
        <v>2454</v>
      </c>
      <c r="C224" s="206" t="s">
        <v>7873</v>
      </c>
      <c r="D224" s="208">
        <v>21.53</v>
      </c>
    </row>
    <row r="225" spans="1:4">
      <c r="A225" s="206">
        <v>559</v>
      </c>
      <c r="B225" s="207" t="s">
        <v>2459</v>
      </c>
      <c r="C225" s="206" t="s">
        <v>7873</v>
      </c>
      <c r="D225" s="208">
        <v>14.19</v>
      </c>
    </row>
    <row r="226" spans="1:4">
      <c r="A226" s="206">
        <v>560</v>
      </c>
      <c r="B226" s="207" t="s">
        <v>2462</v>
      </c>
      <c r="C226" s="206" t="s">
        <v>7873</v>
      </c>
      <c r="D226" s="208">
        <v>17.96</v>
      </c>
    </row>
    <row r="227" spans="1:4">
      <c r="A227" s="206">
        <v>563</v>
      </c>
      <c r="B227" s="207" t="s">
        <v>2464</v>
      </c>
      <c r="C227" s="206" t="s">
        <v>7873</v>
      </c>
      <c r="D227" s="208">
        <v>16.13</v>
      </c>
    </row>
    <row r="228" spans="1:4">
      <c r="A228" s="206">
        <v>565</v>
      </c>
      <c r="B228" s="207" t="s">
        <v>2457</v>
      </c>
      <c r="C228" s="206" t="s">
        <v>7873</v>
      </c>
      <c r="D228" s="208">
        <v>9.92</v>
      </c>
    </row>
    <row r="229" spans="1:4">
      <c r="A229" s="206">
        <v>566</v>
      </c>
      <c r="B229" s="207" t="s">
        <v>2463</v>
      </c>
      <c r="C229" s="206" t="s">
        <v>7873</v>
      </c>
      <c r="D229" s="208">
        <v>2.88</v>
      </c>
    </row>
    <row r="230" spans="1:4">
      <c r="A230" s="206">
        <v>567</v>
      </c>
      <c r="B230" s="207" t="s">
        <v>3010</v>
      </c>
      <c r="C230" s="206" t="s">
        <v>7873</v>
      </c>
      <c r="D230" s="208">
        <v>7.39</v>
      </c>
    </row>
    <row r="231" spans="1:4">
      <c r="A231" s="206">
        <v>568</v>
      </c>
      <c r="B231" s="207" t="s">
        <v>3011</v>
      </c>
      <c r="C231" s="206" t="s">
        <v>7873</v>
      </c>
      <c r="D231" s="208">
        <v>44.76</v>
      </c>
    </row>
    <row r="232" spans="1:4">
      <c r="A232" s="206">
        <v>569</v>
      </c>
      <c r="B232" s="207" t="s">
        <v>3012</v>
      </c>
      <c r="C232" s="206" t="s">
        <v>7866</v>
      </c>
      <c r="D232" s="208">
        <v>6.22</v>
      </c>
    </row>
    <row r="233" spans="1:4">
      <c r="A233" s="206">
        <v>574</v>
      </c>
      <c r="B233" s="207" t="s">
        <v>3009</v>
      </c>
      <c r="C233" s="206" t="s">
        <v>7873</v>
      </c>
      <c r="D233" s="208">
        <v>19.95</v>
      </c>
    </row>
    <row r="234" spans="1:4">
      <c r="A234" s="206">
        <v>581</v>
      </c>
      <c r="B234" s="207" t="s">
        <v>2465</v>
      </c>
      <c r="C234" s="206" t="s">
        <v>7874</v>
      </c>
      <c r="D234" s="208">
        <v>805.37</v>
      </c>
    </row>
    <row r="235" spans="1:4">
      <c r="A235" s="206">
        <v>583</v>
      </c>
      <c r="B235" s="207" t="s">
        <v>2224</v>
      </c>
      <c r="C235" s="206" t="s">
        <v>7866</v>
      </c>
      <c r="D235" s="208">
        <v>40.65</v>
      </c>
    </row>
    <row r="236" spans="1:4">
      <c r="A236" s="206">
        <v>584</v>
      </c>
      <c r="B236" s="207" t="s">
        <v>3007</v>
      </c>
      <c r="C236" s="206" t="s">
        <v>7873</v>
      </c>
      <c r="D236" s="208">
        <v>35.11</v>
      </c>
    </row>
    <row r="237" spans="1:4">
      <c r="A237" s="206">
        <v>585</v>
      </c>
      <c r="B237" s="207" t="s">
        <v>2998</v>
      </c>
      <c r="C237" s="206" t="s">
        <v>7866</v>
      </c>
      <c r="D237" s="208">
        <v>32.99</v>
      </c>
    </row>
    <row r="238" spans="1:4">
      <c r="A238" s="206">
        <v>586</v>
      </c>
      <c r="B238" s="207" t="s">
        <v>3003</v>
      </c>
      <c r="C238" s="206" t="s">
        <v>7873</v>
      </c>
      <c r="D238" s="208">
        <v>20.78</v>
      </c>
    </row>
    <row r="239" spans="1:4">
      <c r="A239" s="206">
        <v>587</v>
      </c>
      <c r="B239" s="207" t="s">
        <v>3000</v>
      </c>
      <c r="C239" s="206" t="s">
        <v>7866</v>
      </c>
      <c r="D239" s="208">
        <v>35.35</v>
      </c>
    </row>
    <row r="240" spans="1:4">
      <c r="A240" s="206">
        <v>588</v>
      </c>
      <c r="B240" s="207" t="s">
        <v>3005</v>
      </c>
      <c r="C240" s="206" t="s">
        <v>7873</v>
      </c>
      <c r="D240" s="208">
        <v>32.869999999999997</v>
      </c>
    </row>
    <row r="241" spans="1:4">
      <c r="A241" s="206">
        <v>589</v>
      </c>
      <c r="B241" s="207" t="s">
        <v>3006</v>
      </c>
      <c r="C241" s="206" t="s">
        <v>7873</v>
      </c>
      <c r="D241" s="208">
        <v>55.57</v>
      </c>
    </row>
    <row r="242" spans="1:4">
      <c r="A242" s="206">
        <v>590</v>
      </c>
      <c r="B242" s="207" t="s">
        <v>3001</v>
      </c>
      <c r="C242" s="206" t="s">
        <v>7866</v>
      </c>
      <c r="D242" s="208">
        <v>34.17</v>
      </c>
    </row>
    <row r="243" spans="1:4">
      <c r="A243" s="206">
        <v>591</v>
      </c>
      <c r="B243" s="207" t="s">
        <v>3004</v>
      </c>
      <c r="C243" s="206" t="s">
        <v>7866</v>
      </c>
      <c r="D243" s="208">
        <v>32.99</v>
      </c>
    </row>
    <row r="244" spans="1:4">
      <c r="A244" s="206">
        <v>592</v>
      </c>
      <c r="B244" s="207" t="s">
        <v>3002</v>
      </c>
      <c r="C244" s="206" t="s">
        <v>7866</v>
      </c>
      <c r="D244" s="208">
        <v>35.35</v>
      </c>
    </row>
    <row r="245" spans="1:4" ht="38.25">
      <c r="A245" s="206">
        <v>597</v>
      </c>
      <c r="B245" s="207" t="s">
        <v>4272</v>
      </c>
      <c r="C245" s="206" t="s">
        <v>7874</v>
      </c>
      <c r="D245" s="208">
        <v>786.82</v>
      </c>
    </row>
    <row r="246" spans="1:4">
      <c r="A246" s="206">
        <v>599</v>
      </c>
      <c r="B246" s="207" t="s">
        <v>2936</v>
      </c>
      <c r="C246" s="206" t="s">
        <v>7874</v>
      </c>
      <c r="D246" s="208">
        <v>698.75</v>
      </c>
    </row>
    <row r="247" spans="1:4" ht="25.5">
      <c r="A247" s="206">
        <v>601</v>
      </c>
      <c r="B247" s="207" t="s">
        <v>4263</v>
      </c>
      <c r="C247" s="206" t="s">
        <v>7874</v>
      </c>
      <c r="D247" s="208">
        <v>793.3</v>
      </c>
    </row>
    <row r="248" spans="1:4" ht="38.25">
      <c r="A248" s="206">
        <v>605</v>
      </c>
      <c r="B248" s="207" t="s">
        <v>7875</v>
      </c>
      <c r="C248" s="206" t="s">
        <v>7874</v>
      </c>
      <c r="D248" s="208">
        <v>484.96</v>
      </c>
    </row>
    <row r="249" spans="1:4" ht="38.25">
      <c r="A249" s="206">
        <v>606</v>
      </c>
      <c r="B249" s="207" t="s">
        <v>4279</v>
      </c>
      <c r="C249" s="206" t="s">
        <v>7874</v>
      </c>
      <c r="D249" s="208">
        <v>422.99</v>
      </c>
    </row>
    <row r="250" spans="1:4">
      <c r="A250" s="206">
        <v>615</v>
      </c>
      <c r="B250" s="207" t="s">
        <v>4268</v>
      </c>
      <c r="C250" s="206" t="s">
        <v>7874</v>
      </c>
      <c r="D250" s="208">
        <v>269.27</v>
      </c>
    </row>
    <row r="251" spans="1:4">
      <c r="A251" s="206">
        <v>616</v>
      </c>
      <c r="B251" s="207" t="s">
        <v>4268</v>
      </c>
      <c r="C251" s="206" t="s">
        <v>7869</v>
      </c>
      <c r="D251" s="208">
        <v>129.25</v>
      </c>
    </row>
    <row r="252" spans="1:4" ht="25.5">
      <c r="A252" s="206">
        <v>622</v>
      </c>
      <c r="B252" s="207" t="s">
        <v>4276</v>
      </c>
      <c r="C252" s="206" t="s">
        <v>7869</v>
      </c>
      <c r="D252" s="208">
        <v>422.71</v>
      </c>
    </row>
    <row r="253" spans="1:4" ht="25.5">
      <c r="A253" s="206">
        <v>623</v>
      </c>
      <c r="B253" s="207" t="s">
        <v>4289</v>
      </c>
      <c r="C253" s="206" t="s">
        <v>7874</v>
      </c>
      <c r="D253" s="208">
        <v>187.26</v>
      </c>
    </row>
    <row r="254" spans="1:4" ht="25.5">
      <c r="A254" s="206">
        <v>624</v>
      </c>
      <c r="B254" s="207" t="s">
        <v>4288</v>
      </c>
      <c r="C254" s="206" t="s">
        <v>7874</v>
      </c>
      <c r="D254" s="208">
        <v>498.71</v>
      </c>
    </row>
    <row r="255" spans="1:4" ht="38.25">
      <c r="A255" s="206">
        <v>626</v>
      </c>
      <c r="B255" s="207" t="s">
        <v>4833</v>
      </c>
      <c r="C255" s="206" t="s">
        <v>7866</v>
      </c>
      <c r="D255" s="208">
        <v>10.52</v>
      </c>
    </row>
    <row r="256" spans="1:4">
      <c r="A256" s="206">
        <v>647</v>
      </c>
      <c r="B256" s="207" t="s">
        <v>2484</v>
      </c>
      <c r="C256" s="206" t="s">
        <v>7872</v>
      </c>
      <c r="D256" s="208">
        <v>14.31</v>
      </c>
    </row>
    <row r="257" spans="1:4">
      <c r="A257" s="206">
        <v>650</v>
      </c>
      <c r="B257" s="207" t="s">
        <v>7876</v>
      </c>
      <c r="C257" s="206" t="s">
        <v>7869</v>
      </c>
      <c r="D257" s="208">
        <v>1.78</v>
      </c>
    </row>
    <row r="258" spans="1:4">
      <c r="A258" s="206">
        <v>651</v>
      </c>
      <c r="B258" s="207" t="s">
        <v>7877</v>
      </c>
      <c r="C258" s="206" t="s">
        <v>7869</v>
      </c>
      <c r="D258" s="208">
        <v>2.09</v>
      </c>
    </row>
    <row r="259" spans="1:4">
      <c r="A259" s="206">
        <v>652</v>
      </c>
      <c r="B259" s="207" t="s">
        <v>2533</v>
      </c>
      <c r="C259" s="206" t="s">
        <v>7874</v>
      </c>
      <c r="D259" s="208">
        <v>99.72</v>
      </c>
    </row>
    <row r="260" spans="1:4">
      <c r="A260" s="206">
        <v>654</v>
      </c>
      <c r="B260" s="207" t="s">
        <v>7878</v>
      </c>
      <c r="C260" s="206" t="s">
        <v>7869</v>
      </c>
      <c r="D260" s="208">
        <v>2.7</v>
      </c>
    </row>
    <row r="261" spans="1:4">
      <c r="A261" s="206">
        <v>658</v>
      </c>
      <c r="B261" s="207" t="s">
        <v>7879</v>
      </c>
      <c r="C261" s="206" t="s">
        <v>7869</v>
      </c>
      <c r="D261" s="208">
        <v>1.1000000000000001</v>
      </c>
    </row>
    <row r="262" spans="1:4">
      <c r="A262" s="206">
        <v>659</v>
      </c>
      <c r="B262" s="207" t="s">
        <v>7880</v>
      </c>
      <c r="C262" s="206" t="s">
        <v>7869</v>
      </c>
      <c r="D262" s="208">
        <v>1.37</v>
      </c>
    </row>
    <row r="263" spans="1:4">
      <c r="A263" s="206">
        <v>660</v>
      </c>
      <c r="B263" s="207" t="s">
        <v>7881</v>
      </c>
      <c r="C263" s="206" t="s">
        <v>7869</v>
      </c>
      <c r="D263" s="208">
        <v>2.0099999999999998</v>
      </c>
    </row>
    <row r="264" spans="1:4">
      <c r="A264" s="206">
        <v>665</v>
      </c>
      <c r="B264" s="207" t="s">
        <v>3767</v>
      </c>
      <c r="C264" s="206" t="s">
        <v>7869</v>
      </c>
      <c r="D264" s="208">
        <v>20.07</v>
      </c>
    </row>
    <row r="265" spans="1:4">
      <c r="A265" s="206">
        <v>666</v>
      </c>
      <c r="B265" s="207" t="s">
        <v>3766</v>
      </c>
      <c r="C265" s="206" t="s">
        <v>7869</v>
      </c>
      <c r="D265" s="208">
        <v>10.71</v>
      </c>
    </row>
    <row r="266" spans="1:4">
      <c r="A266" s="206">
        <v>668</v>
      </c>
      <c r="B266" s="207" t="s">
        <v>3764</v>
      </c>
      <c r="C266" s="206" t="s">
        <v>7869</v>
      </c>
      <c r="D266" s="208">
        <v>6.19</v>
      </c>
    </row>
    <row r="267" spans="1:4">
      <c r="A267" s="206">
        <v>672</v>
      </c>
      <c r="B267" s="207" t="s">
        <v>3763</v>
      </c>
      <c r="C267" s="206" t="s">
        <v>7869</v>
      </c>
      <c r="D267" s="208">
        <v>3.92</v>
      </c>
    </row>
    <row r="268" spans="1:4">
      <c r="A268" s="206">
        <v>674</v>
      </c>
      <c r="B268" s="207" t="s">
        <v>2531</v>
      </c>
      <c r="C268" s="206" t="s">
        <v>7874</v>
      </c>
      <c r="D268" s="208">
        <v>48.19</v>
      </c>
    </row>
    <row r="269" spans="1:4" ht="25.5">
      <c r="A269" s="206">
        <v>679</v>
      </c>
      <c r="B269" s="207" t="s">
        <v>2538</v>
      </c>
      <c r="C269" s="206" t="s">
        <v>7874</v>
      </c>
      <c r="D269" s="208">
        <v>48.07</v>
      </c>
    </row>
    <row r="270" spans="1:4" ht="25.5">
      <c r="A270" s="206">
        <v>695</v>
      </c>
      <c r="B270" s="207" t="s">
        <v>2534</v>
      </c>
      <c r="C270" s="206" t="s">
        <v>7874</v>
      </c>
      <c r="D270" s="208">
        <v>35.07</v>
      </c>
    </row>
    <row r="271" spans="1:4" ht="25.5">
      <c r="A271" s="206">
        <v>709</v>
      </c>
      <c r="B271" s="207" t="s">
        <v>7882</v>
      </c>
      <c r="C271" s="206" t="s">
        <v>7874</v>
      </c>
      <c r="D271" s="208">
        <v>433.04</v>
      </c>
    </row>
    <row r="272" spans="1:4" ht="25.5">
      <c r="A272" s="206">
        <v>711</v>
      </c>
      <c r="B272" s="207" t="s">
        <v>2539</v>
      </c>
      <c r="C272" s="206" t="s">
        <v>7874</v>
      </c>
      <c r="D272" s="208">
        <v>36.69</v>
      </c>
    </row>
    <row r="273" spans="1:4" ht="25.5">
      <c r="A273" s="206">
        <v>712</v>
      </c>
      <c r="B273" s="207" t="s">
        <v>2540</v>
      </c>
      <c r="C273" s="206" t="s">
        <v>7874</v>
      </c>
      <c r="D273" s="208">
        <v>38.25</v>
      </c>
    </row>
    <row r="274" spans="1:4">
      <c r="A274" s="206">
        <v>715</v>
      </c>
      <c r="B274" s="207" t="s">
        <v>2521</v>
      </c>
      <c r="C274" s="206" t="s">
        <v>7869</v>
      </c>
      <c r="D274" s="208">
        <v>14.45</v>
      </c>
    </row>
    <row r="275" spans="1:4">
      <c r="A275" s="206">
        <v>716</v>
      </c>
      <c r="B275" s="207" t="s">
        <v>7883</v>
      </c>
      <c r="C275" s="206" t="s">
        <v>7869</v>
      </c>
      <c r="D275" s="208">
        <v>14.61</v>
      </c>
    </row>
    <row r="276" spans="1:4">
      <c r="A276" s="206">
        <v>718</v>
      </c>
      <c r="B276" s="207" t="s">
        <v>2522</v>
      </c>
      <c r="C276" s="206" t="s">
        <v>7869</v>
      </c>
      <c r="D276" s="208">
        <v>21.53</v>
      </c>
    </row>
    <row r="277" spans="1:4" ht="38.25">
      <c r="A277" s="206">
        <v>723</v>
      </c>
      <c r="B277" s="207" t="s">
        <v>4942</v>
      </c>
      <c r="C277" s="206" t="s">
        <v>7869</v>
      </c>
      <c r="D277" s="208">
        <v>2192.7199999999998</v>
      </c>
    </row>
    <row r="278" spans="1:4" ht="38.25">
      <c r="A278" s="206">
        <v>729</v>
      </c>
      <c r="B278" s="207" t="s">
        <v>2550</v>
      </c>
      <c r="C278" s="206" t="s">
        <v>7869</v>
      </c>
      <c r="D278" s="208">
        <v>499</v>
      </c>
    </row>
    <row r="279" spans="1:4" ht="25.5">
      <c r="A279" s="206">
        <v>730</v>
      </c>
      <c r="B279" s="207" t="s">
        <v>4941</v>
      </c>
      <c r="C279" s="206" t="s">
        <v>7869</v>
      </c>
      <c r="D279" s="208">
        <v>4411.6099999999997</v>
      </c>
    </row>
    <row r="280" spans="1:4" ht="25.5">
      <c r="A280" s="206">
        <v>731</v>
      </c>
      <c r="B280" s="207" t="s">
        <v>2552</v>
      </c>
      <c r="C280" s="206" t="s">
        <v>7869</v>
      </c>
      <c r="D280" s="208">
        <v>485.65</v>
      </c>
    </row>
    <row r="281" spans="1:4" ht="38.25">
      <c r="A281" s="206">
        <v>732</v>
      </c>
      <c r="B281" s="207" t="s">
        <v>2555</v>
      </c>
      <c r="C281" s="206" t="s">
        <v>7869</v>
      </c>
      <c r="D281" s="208">
        <v>818.64</v>
      </c>
    </row>
    <row r="282" spans="1:4" ht="38.25">
      <c r="A282" s="206">
        <v>733</v>
      </c>
      <c r="B282" s="207" t="s">
        <v>2554</v>
      </c>
      <c r="C282" s="206" t="s">
        <v>7869</v>
      </c>
      <c r="D282" s="208">
        <v>829.8</v>
      </c>
    </row>
    <row r="283" spans="1:4" ht="38.25">
      <c r="A283" s="206">
        <v>734</v>
      </c>
      <c r="B283" s="207" t="s">
        <v>2559</v>
      </c>
      <c r="C283" s="206" t="s">
        <v>7869</v>
      </c>
      <c r="D283" s="208">
        <v>877.58</v>
      </c>
    </row>
    <row r="284" spans="1:4" ht="38.25">
      <c r="A284" s="206">
        <v>735</v>
      </c>
      <c r="B284" s="207" t="s">
        <v>2548</v>
      </c>
      <c r="C284" s="206" t="s">
        <v>7869</v>
      </c>
      <c r="D284" s="208">
        <v>1456.32</v>
      </c>
    </row>
    <row r="285" spans="1:4" ht="38.25">
      <c r="A285" s="206">
        <v>736</v>
      </c>
      <c r="B285" s="207" t="s">
        <v>2549</v>
      </c>
      <c r="C285" s="206" t="s">
        <v>7869</v>
      </c>
      <c r="D285" s="208">
        <v>1224.5</v>
      </c>
    </row>
    <row r="286" spans="1:4" ht="38.25">
      <c r="A286" s="206">
        <v>737</v>
      </c>
      <c r="B286" s="207" t="s">
        <v>2556</v>
      </c>
      <c r="C286" s="206" t="s">
        <v>7869</v>
      </c>
      <c r="D286" s="208">
        <v>4590.72</v>
      </c>
    </row>
    <row r="287" spans="1:4" ht="38.25">
      <c r="A287" s="206">
        <v>738</v>
      </c>
      <c r="B287" s="207" t="s">
        <v>2557</v>
      </c>
      <c r="C287" s="206" t="s">
        <v>7869</v>
      </c>
      <c r="D287" s="208">
        <v>2128.6799999999998</v>
      </c>
    </row>
    <row r="288" spans="1:4" ht="38.25">
      <c r="A288" s="206">
        <v>740</v>
      </c>
      <c r="B288" s="207" t="s">
        <v>2558</v>
      </c>
      <c r="C288" s="206" t="s">
        <v>7869</v>
      </c>
      <c r="D288" s="208">
        <v>4318.6499999999996</v>
      </c>
    </row>
    <row r="289" spans="1:4" ht="51">
      <c r="A289" s="206">
        <v>743</v>
      </c>
      <c r="B289" s="207" t="s">
        <v>4546</v>
      </c>
      <c r="C289" s="206" t="s">
        <v>7872</v>
      </c>
      <c r="D289" s="208">
        <v>1.24</v>
      </c>
    </row>
    <row r="290" spans="1:4">
      <c r="A290" s="206">
        <v>745</v>
      </c>
      <c r="B290" s="207" t="s">
        <v>4544</v>
      </c>
      <c r="C290" s="206" t="s">
        <v>7872</v>
      </c>
      <c r="D290" s="208">
        <v>2.59</v>
      </c>
    </row>
    <row r="291" spans="1:4" ht="25.5">
      <c r="A291" s="206">
        <v>746</v>
      </c>
      <c r="B291" s="207" t="s">
        <v>4512</v>
      </c>
      <c r="C291" s="206" t="s">
        <v>7869</v>
      </c>
      <c r="D291" s="208">
        <v>3359</v>
      </c>
    </row>
    <row r="292" spans="1:4" ht="51">
      <c r="A292" s="206">
        <v>749</v>
      </c>
      <c r="B292" s="207" t="s">
        <v>2567</v>
      </c>
      <c r="C292" s="206" t="s">
        <v>7869</v>
      </c>
      <c r="D292" s="208">
        <v>9948.02</v>
      </c>
    </row>
    <row r="293" spans="1:4" ht="38.25">
      <c r="A293" s="206">
        <v>750</v>
      </c>
      <c r="B293" s="207" t="s">
        <v>2565</v>
      </c>
      <c r="C293" s="206" t="s">
        <v>7869</v>
      </c>
      <c r="D293" s="208">
        <v>6591.6</v>
      </c>
    </row>
    <row r="294" spans="1:4" ht="38.25">
      <c r="A294" s="206">
        <v>751</v>
      </c>
      <c r="B294" s="207" t="s">
        <v>2574</v>
      </c>
      <c r="C294" s="206" t="s">
        <v>7869</v>
      </c>
      <c r="D294" s="208">
        <v>4219.42</v>
      </c>
    </row>
    <row r="295" spans="1:4" ht="38.25">
      <c r="A295" s="206">
        <v>754</v>
      </c>
      <c r="B295" s="207" t="s">
        <v>2575</v>
      </c>
      <c r="C295" s="206" t="s">
        <v>7869</v>
      </c>
      <c r="D295" s="208">
        <v>6697.5</v>
      </c>
    </row>
    <row r="296" spans="1:4" ht="38.25">
      <c r="A296" s="206">
        <v>755</v>
      </c>
      <c r="B296" s="207" t="s">
        <v>2566</v>
      </c>
      <c r="C296" s="206" t="s">
        <v>7869</v>
      </c>
      <c r="D296" s="208">
        <v>27048.720000000001</v>
      </c>
    </row>
    <row r="297" spans="1:4" ht="51">
      <c r="A297" s="206">
        <v>756</v>
      </c>
      <c r="B297" s="207" t="s">
        <v>2568</v>
      </c>
      <c r="C297" s="206" t="s">
        <v>7869</v>
      </c>
      <c r="D297" s="208">
        <v>29500.25</v>
      </c>
    </row>
    <row r="298" spans="1:4" ht="38.25">
      <c r="A298" s="206">
        <v>757</v>
      </c>
      <c r="B298" s="207" t="s">
        <v>2569</v>
      </c>
      <c r="C298" s="206" t="s">
        <v>7869</v>
      </c>
      <c r="D298" s="208">
        <v>13395</v>
      </c>
    </row>
    <row r="299" spans="1:4" ht="51">
      <c r="A299" s="206">
        <v>759</v>
      </c>
      <c r="B299" s="207" t="s">
        <v>2563</v>
      </c>
      <c r="C299" s="206" t="s">
        <v>7869</v>
      </c>
      <c r="D299" s="208">
        <v>4095.82</v>
      </c>
    </row>
    <row r="300" spans="1:4" ht="38.25">
      <c r="A300" s="206">
        <v>760</v>
      </c>
      <c r="B300" s="207" t="s">
        <v>2573</v>
      </c>
      <c r="C300" s="206" t="s">
        <v>7869</v>
      </c>
      <c r="D300" s="208">
        <v>26790</v>
      </c>
    </row>
    <row r="301" spans="1:4" ht="38.25">
      <c r="A301" s="206">
        <v>761</v>
      </c>
      <c r="B301" s="207" t="s">
        <v>2564</v>
      </c>
      <c r="C301" s="206" t="s">
        <v>7869</v>
      </c>
      <c r="D301" s="208">
        <v>6942.76</v>
      </c>
    </row>
    <row r="302" spans="1:4">
      <c r="A302" s="206">
        <v>764</v>
      </c>
      <c r="B302" s="207" t="s">
        <v>2610</v>
      </c>
      <c r="C302" s="206" t="s">
        <v>7869</v>
      </c>
      <c r="D302" s="208">
        <v>6.17</v>
      </c>
    </row>
    <row r="303" spans="1:4">
      <c r="A303" s="206">
        <v>765</v>
      </c>
      <c r="B303" s="207" t="s">
        <v>2611</v>
      </c>
      <c r="C303" s="206" t="s">
        <v>7869</v>
      </c>
      <c r="D303" s="208">
        <v>6.17</v>
      </c>
    </row>
    <row r="304" spans="1:4">
      <c r="A304" s="206">
        <v>766</v>
      </c>
      <c r="B304" s="207" t="s">
        <v>2602</v>
      </c>
      <c r="C304" s="206" t="s">
        <v>7869</v>
      </c>
      <c r="D304" s="208">
        <v>12.76</v>
      </c>
    </row>
    <row r="305" spans="1:4">
      <c r="A305" s="206">
        <v>767</v>
      </c>
      <c r="B305" s="207" t="s">
        <v>2604</v>
      </c>
      <c r="C305" s="206" t="s">
        <v>7869</v>
      </c>
      <c r="D305" s="208">
        <v>12.76</v>
      </c>
    </row>
    <row r="306" spans="1:4">
      <c r="A306" s="206">
        <v>768</v>
      </c>
      <c r="B306" s="207" t="s">
        <v>2605</v>
      </c>
      <c r="C306" s="206" t="s">
        <v>7869</v>
      </c>
      <c r="D306" s="208">
        <v>10.02</v>
      </c>
    </row>
    <row r="307" spans="1:4">
      <c r="A307" s="206">
        <v>769</v>
      </c>
      <c r="B307" s="207" t="s">
        <v>2607</v>
      </c>
      <c r="C307" s="206" t="s">
        <v>7869</v>
      </c>
      <c r="D307" s="208">
        <v>10.02</v>
      </c>
    </row>
    <row r="308" spans="1:4">
      <c r="A308" s="206">
        <v>770</v>
      </c>
      <c r="B308" s="207" t="s">
        <v>2608</v>
      </c>
      <c r="C308" s="206" t="s">
        <v>7869</v>
      </c>
      <c r="D308" s="208">
        <v>3.54</v>
      </c>
    </row>
    <row r="309" spans="1:4">
      <c r="A309" s="206">
        <v>771</v>
      </c>
      <c r="B309" s="207" t="s">
        <v>2618</v>
      </c>
      <c r="C309" s="206" t="s">
        <v>7869</v>
      </c>
      <c r="D309" s="208">
        <v>17.13</v>
      </c>
    </row>
    <row r="310" spans="1:4">
      <c r="A310" s="206">
        <v>772</v>
      </c>
      <c r="B310" s="207" t="s">
        <v>2617</v>
      </c>
      <c r="C310" s="206" t="s">
        <v>7869</v>
      </c>
      <c r="D310" s="208">
        <v>17.13</v>
      </c>
    </row>
    <row r="311" spans="1:4">
      <c r="A311" s="206">
        <v>773</v>
      </c>
      <c r="B311" s="207" t="s">
        <v>2614</v>
      </c>
      <c r="C311" s="206" t="s">
        <v>7869</v>
      </c>
      <c r="D311" s="208">
        <v>27.56</v>
      </c>
    </row>
    <row r="312" spans="1:4">
      <c r="A312" s="206">
        <v>774</v>
      </c>
      <c r="B312" s="207" t="s">
        <v>2613</v>
      </c>
      <c r="C312" s="206" t="s">
        <v>7869</v>
      </c>
      <c r="D312" s="208">
        <v>27.56</v>
      </c>
    </row>
    <row r="313" spans="1:4">
      <c r="A313" s="206">
        <v>775</v>
      </c>
      <c r="B313" s="207" t="s">
        <v>2615</v>
      </c>
      <c r="C313" s="206" t="s">
        <v>7869</v>
      </c>
      <c r="D313" s="208">
        <v>27.56</v>
      </c>
    </row>
    <row r="314" spans="1:4">
      <c r="A314" s="206">
        <v>776</v>
      </c>
      <c r="B314" s="207" t="s">
        <v>2620</v>
      </c>
      <c r="C314" s="206" t="s">
        <v>7869</v>
      </c>
      <c r="D314" s="208">
        <v>40.630000000000003</v>
      </c>
    </row>
    <row r="315" spans="1:4">
      <c r="A315" s="206">
        <v>777</v>
      </c>
      <c r="B315" s="207" t="s">
        <v>2621</v>
      </c>
      <c r="C315" s="206" t="s">
        <v>7869</v>
      </c>
      <c r="D315" s="208">
        <v>39.49</v>
      </c>
    </row>
    <row r="316" spans="1:4">
      <c r="A316" s="206">
        <v>778</v>
      </c>
      <c r="B316" s="207" t="s">
        <v>2623</v>
      </c>
      <c r="C316" s="206" t="s">
        <v>7869</v>
      </c>
      <c r="D316" s="208">
        <v>40.630000000000003</v>
      </c>
    </row>
    <row r="317" spans="1:4">
      <c r="A317" s="206">
        <v>779</v>
      </c>
      <c r="B317" s="207" t="s">
        <v>2619</v>
      </c>
      <c r="C317" s="206" t="s">
        <v>7869</v>
      </c>
      <c r="D317" s="208">
        <v>4.26</v>
      </c>
    </row>
    <row r="318" spans="1:4">
      <c r="A318" s="206">
        <v>780</v>
      </c>
      <c r="B318" s="207" t="s">
        <v>2622</v>
      </c>
      <c r="C318" s="206" t="s">
        <v>7869</v>
      </c>
      <c r="D318" s="208">
        <v>39.69</v>
      </c>
    </row>
    <row r="319" spans="1:4">
      <c r="A319" s="206">
        <v>781</v>
      </c>
      <c r="B319" s="207" t="s">
        <v>2624</v>
      </c>
      <c r="C319" s="206" t="s">
        <v>7869</v>
      </c>
      <c r="D319" s="208">
        <v>75.06</v>
      </c>
    </row>
    <row r="320" spans="1:4">
      <c r="A320" s="206">
        <v>782</v>
      </c>
      <c r="B320" s="207" t="s">
        <v>2626</v>
      </c>
      <c r="C320" s="206" t="s">
        <v>7869</v>
      </c>
      <c r="D320" s="208">
        <v>75.06</v>
      </c>
    </row>
    <row r="321" spans="1:4">
      <c r="A321" s="206">
        <v>783</v>
      </c>
      <c r="B321" s="207" t="s">
        <v>2627</v>
      </c>
      <c r="C321" s="206" t="s">
        <v>7869</v>
      </c>
      <c r="D321" s="208">
        <v>205.45</v>
      </c>
    </row>
    <row r="322" spans="1:4">
      <c r="A322" s="206">
        <v>784</v>
      </c>
      <c r="B322" s="207" t="s">
        <v>2629</v>
      </c>
      <c r="C322" s="206" t="s">
        <v>7869</v>
      </c>
      <c r="D322" s="208">
        <v>232.87</v>
      </c>
    </row>
    <row r="323" spans="1:4">
      <c r="A323" s="206">
        <v>785</v>
      </c>
      <c r="B323" s="207" t="s">
        <v>2628</v>
      </c>
      <c r="C323" s="206" t="s">
        <v>7869</v>
      </c>
      <c r="D323" s="208">
        <v>217.08</v>
      </c>
    </row>
    <row r="324" spans="1:4">
      <c r="A324" s="206">
        <v>786</v>
      </c>
      <c r="B324" s="207" t="s">
        <v>2625</v>
      </c>
      <c r="C324" s="206" t="s">
        <v>7869</v>
      </c>
      <c r="D324" s="208">
        <v>75.06</v>
      </c>
    </row>
    <row r="325" spans="1:4">
      <c r="A325" s="206">
        <v>787</v>
      </c>
      <c r="B325" s="207" t="s">
        <v>2612</v>
      </c>
      <c r="C325" s="206" t="s">
        <v>7869</v>
      </c>
      <c r="D325" s="208">
        <v>27.56</v>
      </c>
    </row>
    <row r="326" spans="1:4">
      <c r="A326" s="206">
        <v>788</v>
      </c>
      <c r="B326" s="207" t="s">
        <v>2616</v>
      </c>
      <c r="C326" s="206" t="s">
        <v>7869</v>
      </c>
      <c r="D326" s="208">
        <v>17.13</v>
      </c>
    </row>
    <row r="327" spans="1:4">
      <c r="A327" s="206">
        <v>789</v>
      </c>
      <c r="B327" s="207" t="s">
        <v>2606</v>
      </c>
      <c r="C327" s="206" t="s">
        <v>7869</v>
      </c>
      <c r="D327" s="208">
        <v>9.81</v>
      </c>
    </row>
    <row r="328" spans="1:4">
      <c r="A328" s="206">
        <v>790</v>
      </c>
      <c r="B328" s="207" t="s">
        <v>2601</v>
      </c>
      <c r="C328" s="206" t="s">
        <v>7869</v>
      </c>
      <c r="D328" s="208">
        <v>12.76</v>
      </c>
    </row>
    <row r="329" spans="1:4">
      <c r="A329" s="206">
        <v>791</v>
      </c>
      <c r="B329" s="207" t="s">
        <v>2603</v>
      </c>
      <c r="C329" s="206" t="s">
        <v>7869</v>
      </c>
      <c r="D329" s="208">
        <v>12.76</v>
      </c>
    </row>
    <row r="330" spans="1:4">
      <c r="A330" s="206">
        <v>792</v>
      </c>
      <c r="B330" s="207" t="s">
        <v>2677</v>
      </c>
      <c r="C330" s="206" t="s">
        <v>7869</v>
      </c>
      <c r="D330" s="208">
        <v>2.31</v>
      </c>
    </row>
    <row r="331" spans="1:4">
      <c r="A331" s="206">
        <v>793</v>
      </c>
      <c r="B331" s="207" t="s">
        <v>7884</v>
      </c>
      <c r="C331" s="206" t="s">
        <v>7869</v>
      </c>
      <c r="D331" s="208">
        <v>3.86</v>
      </c>
    </row>
    <row r="332" spans="1:4">
      <c r="A332" s="206">
        <v>794</v>
      </c>
      <c r="B332" s="207" t="s">
        <v>7885</v>
      </c>
      <c r="C332" s="206" t="s">
        <v>7869</v>
      </c>
      <c r="D332" s="208">
        <v>2.74</v>
      </c>
    </row>
    <row r="333" spans="1:4">
      <c r="A333" s="206">
        <v>796</v>
      </c>
      <c r="B333" s="207" t="s">
        <v>7886</v>
      </c>
      <c r="C333" s="206" t="s">
        <v>7869</v>
      </c>
      <c r="D333" s="208">
        <v>5.3</v>
      </c>
    </row>
    <row r="334" spans="1:4">
      <c r="A334" s="206">
        <v>797</v>
      </c>
      <c r="B334" s="207" t="s">
        <v>7887</v>
      </c>
      <c r="C334" s="206" t="s">
        <v>7869</v>
      </c>
      <c r="D334" s="208">
        <v>5.38</v>
      </c>
    </row>
    <row r="335" spans="1:4">
      <c r="A335" s="206">
        <v>798</v>
      </c>
      <c r="B335" s="207" t="s">
        <v>7888</v>
      </c>
      <c r="C335" s="206" t="s">
        <v>7869</v>
      </c>
      <c r="D335" s="208">
        <v>0.79</v>
      </c>
    </row>
    <row r="336" spans="1:4">
      <c r="A336" s="206">
        <v>799</v>
      </c>
      <c r="B336" s="207" t="s">
        <v>7889</v>
      </c>
      <c r="C336" s="206" t="s">
        <v>7869</v>
      </c>
      <c r="D336" s="208">
        <v>2.4300000000000002</v>
      </c>
    </row>
    <row r="337" spans="1:4">
      <c r="A337" s="206">
        <v>801</v>
      </c>
      <c r="B337" s="207" t="s">
        <v>7890</v>
      </c>
      <c r="C337" s="206" t="s">
        <v>7869</v>
      </c>
      <c r="D337" s="208">
        <v>2.62</v>
      </c>
    </row>
    <row r="338" spans="1:4">
      <c r="A338" s="206">
        <v>802</v>
      </c>
      <c r="B338" s="207" t="s">
        <v>7891</v>
      </c>
      <c r="C338" s="206" t="s">
        <v>7869</v>
      </c>
      <c r="D338" s="208">
        <v>8.25</v>
      </c>
    </row>
    <row r="339" spans="1:4">
      <c r="A339" s="206">
        <v>803</v>
      </c>
      <c r="B339" s="207" t="s">
        <v>7892</v>
      </c>
      <c r="C339" s="206" t="s">
        <v>7869</v>
      </c>
      <c r="D339" s="208">
        <v>8.6</v>
      </c>
    </row>
    <row r="340" spans="1:4">
      <c r="A340" s="206">
        <v>804</v>
      </c>
      <c r="B340" s="207" t="s">
        <v>7893</v>
      </c>
      <c r="C340" s="206" t="s">
        <v>7869</v>
      </c>
      <c r="D340" s="208">
        <v>7.82</v>
      </c>
    </row>
    <row r="341" spans="1:4" ht="25.5">
      <c r="A341" s="206">
        <v>812</v>
      </c>
      <c r="B341" s="207" t="s">
        <v>2633</v>
      </c>
      <c r="C341" s="206" t="s">
        <v>7869</v>
      </c>
      <c r="D341" s="208">
        <v>1.65</v>
      </c>
    </row>
    <row r="342" spans="1:4" ht="25.5">
      <c r="A342" s="206">
        <v>813</v>
      </c>
      <c r="B342" s="207" t="s">
        <v>2644</v>
      </c>
      <c r="C342" s="206" t="s">
        <v>7869</v>
      </c>
      <c r="D342" s="208">
        <v>3.7</v>
      </c>
    </row>
    <row r="343" spans="1:4" ht="25.5">
      <c r="A343" s="206">
        <v>814</v>
      </c>
      <c r="B343" s="207" t="s">
        <v>2647</v>
      </c>
      <c r="C343" s="206" t="s">
        <v>7869</v>
      </c>
      <c r="D343" s="208">
        <v>8.64</v>
      </c>
    </row>
    <row r="344" spans="1:4" ht="25.5">
      <c r="A344" s="206">
        <v>815</v>
      </c>
      <c r="B344" s="207" t="s">
        <v>2648</v>
      </c>
      <c r="C344" s="206" t="s">
        <v>7869</v>
      </c>
      <c r="D344" s="208">
        <v>8.8699999999999992</v>
      </c>
    </row>
    <row r="345" spans="1:4" ht="25.5">
      <c r="A345" s="206">
        <v>816</v>
      </c>
      <c r="B345" s="207" t="s">
        <v>2646</v>
      </c>
      <c r="C345" s="206" t="s">
        <v>7869</v>
      </c>
      <c r="D345" s="208">
        <v>6.93</v>
      </c>
    </row>
    <row r="346" spans="1:4" ht="25.5">
      <c r="A346" s="206">
        <v>817</v>
      </c>
      <c r="B346" s="207" t="s">
        <v>2651</v>
      </c>
      <c r="C346" s="206" t="s">
        <v>7869</v>
      </c>
      <c r="D346" s="208">
        <v>16.78</v>
      </c>
    </row>
    <row r="347" spans="1:4" ht="25.5">
      <c r="A347" s="206">
        <v>818</v>
      </c>
      <c r="B347" s="207" t="s">
        <v>2635</v>
      </c>
      <c r="C347" s="206" t="s">
        <v>7869</v>
      </c>
      <c r="D347" s="208">
        <v>5.47</v>
      </c>
    </row>
    <row r="348" spans="1:4" ht="25.5">
      <c r="A348" s="206">
        <v>819</v>
      </c>
      <c r="B348" s="207" t="s">
        <v>2634</v>
      </c>
      <c r="C348" s="206" t="s">
        <v>7869</v>
      </c>
      <c r="D348" s="208">
        <v>2.92</v>
      </c>
    </row>
    <row r="349" spans="1:4" ht="25.5">
      <c r="A349" s="206">
        <v>820</v>
      </c>
      <c r="B349" s="207" t="s">
        <v>2645</v>
      </c>
      <c r="C349" s="206" t="s">
        <v>7869</v>
      </c>
      <c r="D349" s="208">
        <v>4.05</v>
      </c>
    </row>
    <row r="350" spans="1:4" ht="25.5">
      <c r="A350" s="206">
        <v>821</v>
      </c>
      <c r="B350" s="207" t="s">
        <v>2650</v>
      </c>
      <c r="C350" s="206" t="s">
        <v>7869</v>
      </c>
      <c r="D350" s="208">
        <v>12.28</v>
      </c>
    </row>
    <row r="351" spans="1:4" ht="25.5">
      <c r="A351" s="206">
        <v>822</v>
      </c>
      <c r="B351" s="207" t="s">
        <v>2649</v>
      </c>
      <c r="C351" s="206" t="s">
        <v>7869</v>
      </c>
      <c r="D351" s="208">
        <v>10.26</v>
      </c>
    </row>
    <row r="352" spans="1:4" ht="25.5">
      <c r="A352" s="206">
        <v>823</v>
      </c>
      <c r="B352" s="207" t="s">
        <v>2636</v>
      </c>
      <c r="C352" s="206" t="s">
        <v>7869</v>
      </c>
      <c r="D352" s="208">
        <v>13.52</v>
      </c>
    </row>
    <row r="353" spans="1:4" ht="25.5">
      <c r="A353" s="206">
        <v>825</v>
      </c>
      <c r="B353" s="207" t="s">
        <v>2643</v>
      </c>
      <c r="C353" s="206" t="s">
        <v>7869</v>
      </c>
      <c r="D353" s="208">
        <v>3.03</v>
      </c>
    </row>
    <row r="354" spans="1:4" ht="25.5">
      <c r="A354" s="206">
        <v>826</v>
      </c>
      <c r="B354" s="207" t="s">
        <v>2638</v>
      </c>
      <c r="C354" s="206" t="s">
        <v>7869</v>
      </c>
      <c r="D354" s="208">
        <v>32.49</v>
      </c>
    </row>
    <row r="355" spans="1:4" ht="25.5">
      <c r="A355" s="206">
        <v>827</v>
      </c>
      <c r="B355" s="207" t="s">
        <v>2639</v>
      </c>
      <c r="C355" s="206" t="s">
        <v>7869</v>
      </c>
      <c r="D355" s="208">
        <v>27.39</v>
      </c>
    </row>
    <row r="356" spans="1:4" ht="25.5">
      <c r="A356" s="206">
        <v>828</v>
      </c>
      <c r="B356" s="207" t="s">
        <v>2631</v>
      </c>
      <c r="C356" s="206" t="s">
        <v>7869</v>
      </c>
      <c r="D356" s="208">
        <v>0.4</v>
      </c>
    </row>
    <row r="357" spans="1:4" ht="25.5">
      <c r="A357" s="206">
        <v>829</v>
      </c>
      <c r="B357" s="207" t="s">
        <v>2632</v>
      </c>
      <c r="C357" s="206" t="s">
        <v>7869</v>
      </c>
      <c r="D357" s="208">
        <v>0.78</v>
      </c>
    </row>
    <row r="358" spans="1:4" ht="25.5">
      <c r="A358" s="206">
        <v>830</v>
      </c>
      <c r="B358" s="207" t="s">
        <v>2637</v>
      </c>
      <c r="C358" s="206" t="s">
        <v>7869</v>
      </c>
      <c r="D358" s="208">
        <v>10.91</v>
      </c>
    </row>
    <row r="359" spans="1:4" ht="25.5">
      <c r="A359" s="206">
        <v>831</v>
      </c>
      <c r="B359" s="207" t="s">
        <v>2630</v>
      </c>
      <c r="C359" s="206" t="s">
        <v>7869</v>
      </c>
      <c r="D359" s="208">
        <v>55.49</v>
      </c>
    </row>
    <row r="360" spans="1:4" ht="25.5">
      <c r="A360" s="206">
        <v>832</v>
      </c>
      <c r="B360" s="207" t="s">
        <v>2640</v>
      </c>
      <c r="C360" s="206" t="s">
        <v>7869</v>
      </c>
      <c r="D360" s="208">
        <v>1.75</v>
      </c>
    </row>
    <row r="361" spans="1:4" ht="25.5">
      <c r="A361" s="206">
        <v>833</v>
      </c>
      <c r="B361" s="207" t="s">
        <v>2641</v>
      </c>
      <c r="C361" s="206" t="s">
        <v>7869</v>
      </c>
      <c r="D361" s="208">
        <v>2.56</v>
      </c>
    </row>
    <row r="362" spans="1:4" ht="25.5">
      <c r="A362" s="206">
        <v>834</v>
      </c>
      <c r="B362" s="207" t="s">
        <v>2642</v>
      </c>
      <c r="C362" s="206" t="s">
        <v>7869</v>
      </c>
      <c r="D362" s="208">
        <v>2.83</v>
      </c>
    </row>
    <row r="363" spans="1:4">
      <c r="A363" s="206">
        <v>841</v>
      </c>
      <c r="B363" s="207" t="s">
        <v>2708</v>
      </c>
      <c r="C363" s="206" t="s">
        <v>7866</v>
      </c>
      <c r="D363" s="208">
        <v>21.2</v>
      </c>
    </row>
    <row r="364" spans="1:4">
      <c r="A364" s="206">
        <v>842</v>
      </c>
      <c r="B364" s="207" t="s">
        <v>2712</v>
      </c>
      <c r="C364" s="206" t="s">
        <v>7866</v>
      </c>
      <c r="D364" s="208">
        <v>26.15</v>
      </c>
    </row>
    <row r="365" spans="1:4">
      <c r="A365" s="206">
        <v>857</v>
      </c>
      <c r="B365" s="207" t="s">
        <v>2716</v>
      </c>
      <c r="C365" s="206" t="s">
        <v>7873</v>
      </c>
      <c r="D365" s="208">
        <v>6.86</v>
      </c>
    </row>
    <row r="366" spans="1:4">
      <c r="A366" s="206">
        <v>862</v>
      </c>
      <c r="B366" s="207" t="s">
        <v>2713</v>
      </c>
      <c r="C366" s="206" t="s">
        <v>7873</v>
      </c>
      <c r="D366" s="208">
        <v>4.3099999999999996</v>
      </c>
    </row>
    <row r="367" spans="1:4">
      <c r="A367" s="206">
        <v>863</v>
      </c>
      <c r="B367" s="207" t="s">
        <v>2720</v>
      </c>
      <c r="C367" s="206" t="s">
        <v>7873</v>
      </c>
      <c r="D367" s="208">
        <v>14.63</v>
      </c>
    </row>
    <row r="368" spans="1:4">
      <c r="A368" s="206">
        <v>864</v>
      </c>
      <c r="B368" s="207" t="s">
        <v>2723</v>
      </c>
      <c r="C368" s="206" t="s">
        <v>7873</v>
      </c>
      <c r="D368" s="208">
        <v>28.72</v>
      </c>
    </row>
    <row r="369" spans="1:4">
      <c r="A369" s="206">
        <v>865</v>
      </c>
      <c r="B369" s="207" t="s">
        <v>2724</v>
      </c>
      <c r="C369" s="206" t="s">
        <v>7873</v>
      </c>
      <c r="D369" s="208">
        <v>40.450000000000003</v>
      </c>
    </row>
    <row r="370" spans="1:4">
      <c r="A370" s="206">
        <v>866</v>
      </c>
      <c r="B370" s="207" t="s">
        <v>2714</v>
      </c>
      <c r="C370" s="206" t="s">
        <v>7873</v>
      </c>
      <c r="D370" s="208">
        <v>52.99</v>
      </c>
    </row>
    <row r="371" spans="1:4">
      <c r="A371" s="206">
        <v>867</v>
      </c>
      <c r="B371" s="207" t="s">
        <v>2721</v>
      </c>
      <c r="C371" s="206" t="s">
        <v>7873</v>
      </c>
      <c r="D371" s="208">
        <v>20.38</v>
      </c>
    </row>
    <row r="372" spans="1:4">
      <c r="A372" s="206">
        <v>868</v>
      </c>
      <c r="B372" s="207" t="s">
        <v>2718</v>
      </c>
      <c r="C372" s="206" t="s">
        <v>7873</v>
      </c>
      <c r="D372" s="208">
        <v>10.59</v>
      </c>
    </row>
    <row r="373" spans="1:4">
      <c r="A373" s="206">
        <v>870</v>
      </c>
      <c r="B373" s="207" t="s">
        <v>2719</v>
      </c>
      <c r="C373" s="206" t="s">
        <v>7873</v>
      </c>
      <c r="D373" s="208">
        <v>139.63</v>
      </c>
    </row>
    <row r="374" spans="1:4" ht="38.25">
      <c r="A374" s="206">
        <v>873</v>
      </c>
      <c r="B374" s="207" t="s">
        <v>2784</v>
      </c>
      <c r="C374" s="206" t="s">
        <v>7873</v>
      </c>
      <c r="D374" s="208">
        <v>69.319999999999993</v>
      </c>
    </row>
    <row r="375" spans="1:4" ht="38.25">
      <c r="A375" s="206">
        <v>874</v>
      </c>
      <c r="B375" s="207" t="s">
        <v>2785</v>
      </c>
      <c r="C375" s="206" t="s">
        <v>7873</v>
      </c>
      <c r="D375" s="208">
        <v>82.27</v>
      </c>
    </row>
    <row r="376" spans="1:4" ht="38.25">
      <c r="A376" s="206">
        <v>875</v>
      </c>
      <c r="B376" s="207" t="s">
        <v>2786</v>
      </c>
      <c r="C376" s="206" t="s">
        <v>7873</v>
      </c>
      <c r="D376" s="208">
        <v>98.15</v>
      </c>
    </row>
    <row r="377" spans="1:4" ht="38.25">
      <c r="A377" s="206">
        <v>876</v>
      </c>
      <c r="B377" s="207" t="s">
        <v>2778</v>
      </c>
      <c r="C377" s="206" t="s">
        <v>7873</v>
      </c>
      <c r="D377" s="208">
        <v>103.22</v>
      </c>
    </row>
    <row r="378" spans="1:4" ht="38.25">
      <c r="A378" s="206">
        <v>877</v>
      </c>
      <c r="B378" s="207" t="s">
        <v>2779</v>
      </c>
      <c r="C378" s="206" t="s">
        <v>7873</v>
      </c>
      <c r="D378" s="208">
        <v>121.35</v>
      </c>
    </row>
    <row r="379" spans="1:4" ht="38.25">
      <c r="A379" s="206">
        <v>878</v>
      </c>
      <c r="B379" s="207" t="s">
        <v>2781</v>
      </c>
      <c r="C379" s="206" t="s">
        <v>7873</v>
      </c>
      <c r="D379" s="208">
        <v>164.39</v>
      </c>
    </row>
    <row r="380" spans="1:4" ht="38.25">
      <c r="A380" s="206">
        <v>879</v>
      </c>
      <c r="B380" s="207" t="s">
        <v>2782</v>
      </c>
      <c r="C380" s="206" t="s">
        <v>7873</v>
      </c>
      <c r="D380" s="208">
        <v>193.77</v>
      </c>
    </row>
    <row r="381" spans="1:4" ht="38.25">
      <c r="A381" s="206">
        <v>880</v>
      </c>
      <c r="B381" s="207" t="s">
        <v>2783</v>
      </c>
      <c r="C381" s="206" t="s">
        <v>7873</v>
      </c>
      <c r="D381" s="208">
        <v>227.99</v>
      </c>
    </row>
    <row r="382" spans="1:4" ht="38.25">
      <c r="A382" s="206">
        <v>881</v>
      </c>
      <c r="B382" s="207" t="s">
        <v>7894</v>
      </c>
      <c r="C382" s="206" t="s">
        <v>7873</v>
      </c>
      <c r="D382" s="208">
        <v>311.62</v>
      </c>
    </row>
    <row r="383" spans="1:4" ht="38.25">
      <c r="A383" s="206">
        <v>882</v>
      </c>
      <c r="B383" s="207" t="s">
        <v>2780</v>
      </c>
      <c r="C383" s="206" t="s">
        <v>7873</v>
      </c>
      <c r="D383" s="208">
        <v>132.22999999999999</v>
      </c>
    </row>
    <row r="384" spans="1:4">
      <c r="A384" s="206">
        <v>891</v>
      </c>
      <c r="B384" s="207" t="s">
        <v>2722</v>
      </c>
      <c r="C384" s="206" t="s">
        <v>7873</v>
      </c>
      <c r="D384" s="208">
        <v>234.49</v>
      </c>
    </row>
    <row r="385" spans="1:4">
      <c r="A385" s="206">
        <v>892</v>
      </c>
      <c r="B385" s="207" t="s">
        <v>2715</v>
      </c>
      <c r="C385" s="206" t="s">
        <v>7873</v>
      </c>
      <c r="D385" s="208">
        <v>67.38</v>
      </c>
    </row>
    <row r="386" spans="1:4" ht="25.5">
      <c r="A386" s="206">
        <v>901</v>
      </c>
      <c r="B386" s="207" t="s">
        <v>2731</v>
      </c>
      <c r="C386" s="206" t="s">
        <v>7873</v>
      </c>
      <c r="D386" s="208">
        <v>37.07</v>
      </c>
    </row>
    <row r="387" spans="1:4" ht="25.5">
      <c r="A387" s="206">
        <v>902</v>
      </c>
      <c r="B387" s="207" t="s">
        <v>2737</v>
      </c>
      <c r="C387" s="206" t="s">
        <v>7873</v>
      </c>
      <c r="D387" s="208">
        <v>58.51</v>
      </c>
    </row>
    <row r="388" spans="1:4" ht="25.5">
      <c r="A388" s="206">
        <v>903</v>
      </c>
      <c r="B388" s="207" t="s">
        <v>2740</v>
      </c>
      <c r="C388" s="206" t="s">
        <v>7873</v>
      </c>
      <c r="D388" s="208">
        <v>71.64</v>
      </c>
    </row>
    <row r="389" spans="1:4" ht="25.5">
      <c r="A389" s="206">
        <v>911</v>
      </c>
      <c r="B389" s="207" t="s">
        <v>2728</v>
      </c>
      <c r="C389" s="206" t="s">
        <v>7873</v>
      </c>
      <c r="D389" s="208">
        <v>33.92</v>
      </c>
    </row>
    <row r="390" spans="1:4" ht="25.5">
      <c r="A390" s="206">
        <v>912</v>
      </c>
      <c r="B390" s="207" t="s">
        <v>2733</v>
      </c>
      <c r="C390" s="206" t="s">
        <v>7873</v>
      </c>
      <c r="D390" s="208">
        <v>39.409999999999997</v>
      </c>
    </row>
    <row r="391" spans="1:4" ht="25.5">
      <c r="A391" s="206">
        <v>913</v>
      </c>
      <c r="B391" s="207" t="s">
        <v>2739</v>
      </c>
      <c r="C391" s="206" t="s">
        <v>7873</v>
      </c>
      <c r="D391" s="208">
        <v>63.3</v>
      </c>
    </row>
    <row r="392" spans="1:4" ht="25.5">
      <c r="A392" s="206">
        <v>914</v>
      </c>
      <c r="B392" s="207" t="s">
        <v>2742</v>
      </c>
      <c r="C392" s="206" t="s">
        <v>7873</v>
      </c>
      <c r="D392" s="208">
        <v>77.63</v>
      </c>
    </row>
    <row r="393" spans="1:4" ht="25.5">
      <c r="A393" s="206">
        <v>925</v>
      </c>
      <c r="B393" s="207" t="s">
        <v>2729</v>
      </c>
      <c r="C393" s="206" t="s">
        <v>7873</v>
      </c>
      <c r="D393" s="208">
        <v>31.35</v>
      </c>
    </row>
    <row r="394" spans="1:4" ht="25.5">
      <c r="A394" s="206">
        <v>926</v>
      </c>
      <c r="B394" s="207" t="s">
        <v>2732</v>
      </c>
      <c r="C394" s="206" t="s">
        <v>7873</v>
      </c>
      <c r="D394" s="208">
        <v>39.17</v>
      </c>
    </row>
    <row r="395" spans="1:4" ht="25.5">
      <c r="A395" s="206">
        <v>927</v>
      </c>
      <c r="B395" s="207" t="s">
        <v>2738</v>
      </c>
      <c r="C395" s="206" t="s">
        <v>7873</v>
      </c>
      <c r="D395" s="208">
        <v>56.71</v>
      </c>
    </row>
    <row r="396" spans="1:4" ht="25.5">
      <c r="A396" s="206">
        <v>935</v>
      </c>
      <c r="B396" s="207" t="s">
        <v>3993</v>
      </c>
      <c r="C396" s="206" t="s">
        <v>7873</v>
      </c>
      <c r="D396" s="208">
        <v>1.32</v>
      </c>
    </row>
    <row r="397" spans="1:4" ht="25.5">
      <c r="A397" s="206">
        <v>936</v>
      </c>
      <c r="B397" s="207" t="s">
        <v>7895</v>
      </c>
      <c r="C397" s="206" t="s">
        <v>7873</v>
      </c>
      <c r="D397" s="208">
        <v>1.73</v>
      </c>
    </row>
    <row r="398" spans="1:4" ht="25.5">
      <c r="A398" s="206">
        <v>937</v>
      </c>
      <c r="B398" s="207" t="s">
        <v>3989</v>
      </c>
      <c r="C398" s="206" t="s">
        <v>7873</v>
      </c>
      <c r="D398" s="208">
        <v>4.04</v>
      </c>
    </row>
    <row r="399" spans="1:4" ht="25.5">
      <c r="A399" s="206">
        <v>938</v>
      </c>
      <c r="B399" s="207" t="s">
        <v>3988</v>
      </c>
      <c r="C399" s="206" t="s">
        <v>7873</v>
      </c>
      <c r="D399" s="208">
        <v>0.65</v>
      </c>
    </row>
    <row r="400" spans="1:4" ht="25.5">
      <c r="A400" s="206">
        <v>939</v>
      </c>
      <c r="B400" s="207" t="s">
        <v>3990</v>
      </c>
      <c r="C400" s="206" t="s">
        <v>7873</v>
      </c>
      <c r="D400" s="208">
        <v>1.04</v>
      </c>
    </row>
    <row r="401" spans="1:4" ht="25.5">
      <c r="A401" s="206">
        <v>940</v>
      </c>
      <c r="B401" s="207" t="s">
        <v>3992</v>
      </c>
      <c r="C401" s="206" t="s">
        <v>7873</v>
      </c>
      <c r="D401" s="208">
        <v>2.4700000000000002</v>
      </c>
    </row>
    <row r="402" spans="1:4" ht="25.5">
      <c r="A402" s="206">
        <v>944</v>
      </c>
      <c r="B402" s="207" t="s">
        <v>3991</v>
      </c>
      <c r="C402" s="206" t="s">
        <v>7873</v>
      </c>
      <c r="D402" s="208">
        <v>1.78</v>
      </c>
    </row>
    <row r="403" spans="1:4" ht="25.5">
      <c r="A403" s="206">
        <v>945</v>
      </c>
      <c r="B403" s="207" t="s">
        <v>2741</v>
      </c>
      <c r="C403" s="206" t="s">
        <v>7873</v>
      </c>
      <c r="D403" s="208">
        <v>75.78</v>
      </c>
    </row>
    <row r="404" spans="1:4" ht="25.5">
      <c r="A404" s="206">
        <v>946</v>
      </c>
      <c r="B404" s="207" t="s">
        <v>2735</v>
      </c>
      <c r="C404" s="206" t="s">
        <v>7873</v>
      </c>
      <c r="D404" s="208">
        <v>52.89</v>
      </c>
    </row>
    <row r="405" spans="1:4" ht="25.5">
      <c r="A405" s="206">
        <v>947</v>
      </c>
      <c r="B405" s="207" t="s">
        <v>2727</v>
      </c>
      <c r="C405" s="206" t="s">
        <v>7873</v>
      </c>
      <c r="D405" s="208">
        <v>23.32</v>
      </c>
    </row>
    <row r="406" spans="1:4" ht="25.5">
      <c r="A406" s="206">
        <v>948</v>
      </c>
      <c r="B406" s="207" t="s">
        <v>2726</v>
      </c>
      <c r="C406" s="206" t="s">
        <v>7873</v>
      </c>
      <c r="D406" s="208">
        <v>22.93</v>
      </c>
    </row>
    <row r="407" spans="1:4" ht="25.5">
      <c r="A407" s="206">
        <v>953</v>
      </c>
      <c r="B407" s="207" t="s">
        <v>2736</v>
      </c>
      <c r="C407" s="206" t="s">
        <v>7873</v>
      </c>
      <c r="D407" s="208">
        <v>48.13</v>
      </c>
    </row>
    <row r="408" spans="1:4" ht="25.5">
      <c r="A408" s="206">
        <v>954</v>
      </c>
      <c r="B408" s="207" t="s">
        <v>2730</v>
      </c>
      <c r="C408" s="206" t="s">
        <v>7873</v>
      </c>
      <c r="D408" s="208">
        <v>34.630000000000003</v>
      </c>
    </row>
    <row r="409" spans="1:4" ht="25.5">
      <c r="A409" s="206">
        <v>955</v>
      </c>
      <c r="B409" s="207" t="s">
        <v>2734</v>
      </c>
      <c r="C409" s="206" t="s">
        <v>7873</v>
      </c>
      <c r="D409" s="208">
        <v>47.04</v>
      </c>
    </row>
    <row r="410" spans="1:4" ht="38.25">
      <c r="A410" s="206">
        <v>977</v>
      </c>
      <c r="B410" s="207" t="s">
        <v>2759</v>
      </c>
      <c r="C410" s="206" t="s">
        <v>7873</v>
      </c>
      <c r="D410" s="208">
        <v>30.12</v>
      </c>
    </row>
    <row r="411" spans="1:4" ht="25.5">
      <c r="A411" s="206">
        <v>979</v>
      </c>
      <c r="B411" s="207" t="s">
        <v>2767</v>
      </c>
      <c r="C411" s="206" t="s">
        <v>7873</v>
      </c>
      <c r="D411" s="208">
        <v>6.7</v>
      </c>
    </row>
    <row r="412" spans="1:4" ht="25.5">
      <c r="A412" s="206">
        <v>980</v>
      </c>
      <c r="B412" s="207" t="s">
        <v>2765</v>
      </c>
      <c r="C412" s="206" t="s">
        <v>7873</v>
      </c>
      <c r="D412" s="208">
        <v>4.34</v>
      </c>
    </row>
    <row r="413" spans="1:4" ht="25.5">
      <c r="A413" s="206">
        <v>981</v>
      </c>
      <c r="B413" s="207" t="s">
        <v>2773</v>
      </c>
      <c r="C413" s="206" t="s">
        <v>7873</v>
      </c>
      <c r="D413" s="208">
        <v>1.81</v>
      </c>
    </row>
    <row r="414" spans="1:4" ht="25.5">
      <c r="A414" s="206">
        <v>982</v>
      </c>
      <c r="B414" s="207" t="s">
        <v>2775</v>
      </c>
      <c r="C414" s="206" t="s">
        <v>7873</v>
      </c>
      <c r="D414" s="208">
        <v>2.54</v>
      </c>
    </row>
    <row r="415" spans="1:4" ht="25.5">
      <c r="A415" s="206">
        <v>983</v>
      </c>
      <c r="B415" s="207" t="s">
        <v>2787</v>
      </c>
      <c r="C415" s="206" t="s">
        <v>7873</v>
      </c>
      <c r="D415" s="208">
        <v>0.61</v>
      </c>
    </row>
    <row r="416" spans="1:4" ht="25.5">
      <c r="A416" s="206">
        <v>984</v>
      </c>
      <c r="B416" s="207" t="s">
        <v>2792</v>
      </c>
      <c r="C416" s="206" t="s">
        <v>7873</v>
      </c>
      <c r="D416" s="208">
        <v>1.59</v>
      </c>
    </row>
    <row r="417" spans="1:4" ht="25.5">
      <c r="A417" s="206">
        <v>985</v>
      </c>
      <c r="B417" s="207" t="s">
        <v>2788</v>
      </c>
      <c r="C417" s="206" t="s">
        <v>7873</v>
      </c>
      <c r="D417" s="208">
        <v>4.6100000000000003</v>
      </c>
    </row>
    <row r="418" spans="1:4" ht="25.5">
      <c r="A418" s="206">
        <v>986</v>
      </c>
      <c r="B418" s="207" t="s">
        <v>2794</v>
      </c>
      <c r="C418" s="206" t="s">
        <v>7873</v>
      </c>
      <c r="D418" s="208">
        <v>11.02</v>
      </c>
    </row>
    <row r="419" spans="1:4" ht="25.5">
      <c r="A419" s="206">
        <v>987</v>
      </c>
      <c r="B419" s="207" t="s">
        <v>2796</v>
      </c>
      <c r="C419" s="206" t="s">
        <v>7873</v>
      </c>
      <c r="D419" s="208">
        <v>14.98</v>
      </c>
    </row>
    <row r="420" spans="1:4" ht="25.5">
      <c r="A420" s="206">
        <v>988</v>
      </c>
      <c r="B420" s="207" t="s">
        <v>2802</v>
      </c>
      <c r="C420" s="206" t="s">
        <v>7873</v>
      </c>
      <c r="D420" s="208">
        <v>29.35</v>
      </c>
    </row>
    <row r="421" spans="1:4" ht="25.5">
      <c r="A421" s="206">
        <v>989</v>
      </c>
      <c r="B421" s="207" t="s">
        <v>2803</v>
      </c>
      <c r="C421" s="206" t="s">
        <v>7873</v>
      </c>
      <c r="D421" s="208">
        <v>39.76</v>
      </c>
    </row>
    <row r="422" spans="1:4" ht="25.5">
      <c r="A422" s="206">
        <v>990</v>
      </c>
      <c r="B422" s="207" t="s">
        <v>2789</v>
      </c>
      <c r="C422" s="206" t="s">
        <v>7873</v>
      </c>
      <c r="D422" s="208">
        <v>63.1</v>
      </c>
    </row>
    <row r="423" spans="1:4" ht="25.5">
      <c r="A423" s="206">
        <v>991</v>
      </c>
      <c r="B423" s="207" t="s">
        <v>2793</v>
      </c>
      <c r="C423" s="206" t="s">
        <v>7873</v>
      </c>
      <c r="D423" s="208">
        <v>102.33</v>
      </c>
    </row>
    <row r="424" spans="1:4" ht="25.5">
      <c r="A424" s="206">
        <v>992</v>
      </c>
      <c r="B424" s="207" t="s">
        <v>2798</v>
      </c>
      <c r="C424" s="206" t="s">
        <v>7873</v>
      </c>
      <c r="D424" s="208">
        <v>163.87</v>
      </c>
    </row>
    <row r="425" spans="1:4" ht="38.25">
      <c r="A425" s="206">
        <v>993</v>
      </c>
      <c r="B425" s="207" t="s">
        <v>2743</v>
      </c>
      <c r="C425" s="206" t="s">
        <v>7873</v>
      </c>
      <c r="D425" s="208">
        <v>1.0900000000000001</v>
      </c>
    </row>
    <row r="426" spans="1:4" ht="38.25">
      <c r="A426" s="206">
        <v>994</v>
      </c>
      <c r="B426" s="207" t="s">
        <v>2758</v>
      </c>
      <c r="C426" s="206" t="s">
        <v>7873</v>
      </c>
      <c r="D426" s="208">
        <v>2.96</v>
      </c>
    </row>
    <row r="427" spans="1:4" ht="38.25">
      <c r="A427" s="206">
        <v>995</v>
      </c>
      <c r="B427" s="207" t="s">
        <v>2747</v>
      </c>
      <c r="C427" s="206" t="s">
        <v>7873</v>
      </c>
      <c r="D427" s="208">
        <v>7.27</v>
      </c>
    </row>
    <row r="428" spans="1:4" ht="38.25">
      <c r="A428" s="206">
        <v>996</v>
      </c>
      <c r="B428" s="207" t="s">
        <v>2751</v>
      </c>
      <c r="C428" s="206" t="s">
        <v>7873</v>
      </c>
      <c r="D428" s="208">
        <v>11.07</v>
      </c>
    </row>
    <row r="429" spans="1:4" ht="38.25">
      <c r="A429" s="206">
        <v>998</v>
      </c>
      <c r="B429" s="207" t="s">
        <v>2760</v>
      </c>
      <c r="C429" s="206" t="s">
        <v>7873</v>
      </c>
      <c r="D429" s="208">
        <v>40.01</v>
      </c>
    </row>
    <row r="430" spans="1:4" ht="38.25">
      <c r="A430" s="206">
        <v>999</v>
      </c>
      <c r="B430" s="207" t="s">
        <v>2746</v>
      </c>
      <c r="C430" s="206" t="s">
        <v>7873</v>
      </c>
      <c r="D430" s="208">
        <v>64.540000000000006</v>
      </c>
    </row>
    <row r="431" spans="1:4" ht="38.25">
      <c r="A431" s="206">
        <v>1000</v>
      </c>
      <c r="B431" s="207" t="s">
        <v>2748</v>
      </c>
      <c r="C431" s="206" t="s">
        <v>7873</v>
      </c>
      <c r="D431" s="208">
        <v>79.12</v>
      </c>
    </row>
    <row r="432" spans="1:4" ht="38.25">
      <c r="A432" s="206">
        <v>1001</v>
      </c>
      <c r="B432" s="207" t="s">
        <v>2752</v>
      </c>
      <c r="C432" s="206" t="s">
        <v>7873</v>
      </c>
      <c r="D432" s="208">
        <v>130.38</v>
      </c>
    </row>
    <row r="433" spans="1:4" ht="25.5">
      <c r="A433" s="206">
        <v>1003</v>
      </c>
      <c r="B433" s="207" t="s">
        <v>2797</v>
      </c>
      <c r="C433" s="206" t="s">
        <v>7873</v>
      </c>
      <c r="D433" s="208">
        <v>2.33</v>
      </c>
    </row>
    <row r="434" spans="1:4" ht="25.5">
      <c r="A434" s="206">
        <v>1005</v>
      </c>
      <c r="B434" s="207" t="s">
        <v>2791</v>
      </c>
      <c r="C434" s="206" t="s">
        <v>7873</v>
      </c>
      <c r="D434" s="208">
        <v>77.45</v>
      </c>
    </row>
    <row r="435" spans="1:4" ht="25.5">
      <c r="A435" s="206">
        <v>1006</v>
      </c>
      <c r="B435" s="207" t="s">
        <v>2725</v>
      </c>
      <c r="C435" s="206" t="s">
        <v>7873</v>
      </c>
      <c r="D435" s="208">
        <v>50.56</v>
      </c>
    </row>
    <row r="436" spans="1:4" ht="25.5">
      <c r="A436" s="206">
        <v>1007</v>
      </c>
      <c r="B436" s="207" t="s">
        <v>2799</v>
      </c>
      <c r="C436" s="206" t="s">
        <v>7873</v>
      </c>
      <c r="D436" s="208">
        <v>21.25</v>
      </c>
    </row>
    <row r="437" spans="1:4" ht="25.5">
      <c r="A437" s="206">
        <v>1008</v>
      </c>
      <c r="B437" s="207" t="s">
        <v>2801</v>
      </c>
      <c r="C437" s="206" t="s">
        <v>7873</v>
      </c>
      <c r="D437" s="208">
        <v>2.64</v>
      </c>
    </row>
    <row r="438" spans="1:4" ht="25.5">
      <c r="A438" s="206">
        <v>1011</v>
      </c>
      <c r="B438" s="207" t="s">
        <v>2762</v>
      </c>
      <c r="C438" s="206" t="s">
        <v>7873</v>
      </c>
      <c r="D438" s="208">
        <v>0.4</v>
      </c>
    </row>
    <row r="439" spans="1:4" ht="25.5">
      <c r="A439" s="206">
        <v>1013</v>
      </c>
      <c r="B439" s="207" t="s">
        <v>2764</v>
      </c>
      <c r="C439" s="206" t="s">
        <v>7873</v>
      </c>
      <c r="D439" s="208">
        <v>0.64</v>
      </c>
    </row>
    <row r="440" spans="1:4" ht="25.5">
      <c r="A440" s="206">
        <v>1014</v>
      </c>
      <c r="B440" s="207" t="s">
        <v>2769</v>
      </c>
      <c r="C440" s="206" t="s">
        <v>7873</v>
      </c>
      <c r="D440" s="208">
        <v>1.01</v>
      </c>
    </row>
    <row r="441" spans="1:4" ht="38.25">
      <c r="A441" s="206">
        <v>1015</v>
      </c>
      <c r="B441" s="207" t="s">
        <v>2750</v>
      </c>
      <c r="C441" s="206" t="s">
        <v>7873</v>
      </c>
      <c r="D441" s="208">
        <v>104.18</v>
      </c>
    </row>
    <row r="442" spans="1:4" ht="38.25">
      <c r="A442" s="206">
        <v>1017</v>
      </c>
      <c r="B442" s="207" t="s">
        <v>2745</v>
      </c>
      <c r="C442" s="206" t="s">
        <v>7873</v>
      </c>
      <c r="D442" s="208">
        <v>52.09</v>
      </c>
    </row>
    <row r="443" spans="1:4" ht="38.25">
      <c r="A443" s="206">
        <v>1018</v>
      </c>
      <c r="B443" s="207" t="s">
        <v>2756</v>
      </c>
      <c r="C443" s="206" t="s">
        <v>7873</v>
      </c>
      <c r="D443" s="208">
        <v>21.74</v>
      </c>
    </row>
    <row r="444" spans="1:4" ht="38.25">
      <c r="A444" s="206">
        <v>1019</v>
      </c>
      <c r="B444" s="207" t="s">
        <v>2753</v>
      </c>
      <c r="C444" s="206" t="s">
        <v>7873</v>
      </c>
      <c r="D444" s="208">
        <v>15.26</v>
      </c>
    </row>
    <row r="445" spans="1:4" ht="38.25">
      <c r="A445" s="206">
        <v>1020</v>
      </c>
      <c r="B445" s="207" t="s">
        <v>2744</v>
      </c>
      <c r="C445" s="206" t="s">
        <v>7873</v>
      </c>
      <c r="D445" s="208">
        <v>4.74</v>
      </c>
    </row>
    <row r="446" spans="1:4" ht="38.25">
      <c r="A446" s="206">
        <v>1021</v>
      </c>
      <c r="B446" s="207" t="s">
        <v>2754</v>
      </c>
      <c r="C446" s="206" t="s">
        <v>7873</v>
      </c>
      <c r="D446" s="208">
        <v>2.16</v>
      </c>
    </row>
    <row r="447" spans="1:4" ht="38.25">
      <c r="A447" s="206">
        <v>1022</v>
      </c>
      <c r="B447" s="207" t="s">
        <v>2749</v>
      </c>
      <c r="C447" s="206" t="s">
        <v>7873</v>
      </c>
      <c r="D447" s="208">
        <v>1.51</v>
      </c>
    </row>
    <row r="448" spans="1:4" ht="25.5">
      <c r="A448" s="206">
        <v>1024</v>
      </c>
      <c r="B448" s="207" t="s">
        <v>2795</v>
      </c>
      <c r="C448" s="206" t="s">
        <v>7873</v>
      </c>
      <c r="D448" s="208">
        <v>126.66</v>
      </c>
    </row>
    <row r="449" spans="1:4" ht="25.5">
      <c r="A449" s="206">
        <v>1030</v>
      </c>
      <c r="B449" s="207" t="s">
        <v>2867</v>
      </c>
      <c r="C449" s="206" t="s">
        <v>7869</v>
      </c>
      <c r="D449" s="208">
        <v>29.21</v>
      </c>
    </row>
    <row r="450" spans="1:4" ht="25.5">
      <c r="A450" s="206">
        <v>1031</v>
      </c>
      <c r="B450" s="207" t="s">
        <v>6446</v>
      </c>
      <c r="C450" s="206" t="s">
        <v>7869</v>
      </c>
      <c r="D450" s="208">
        <v>8.85</v>
      </c>
    </row>
    <row r="451" spans="1:4" ht="38.25">
      <c r="A451" s="206">
        <v>1049</v>
      </c>
      <c r="B451" s="207" t="s">
        <v>2694</v>
      </c>
      <c r="C451" s="206" t="s">
        <v>7869</v>
      </c>
      <c r="D451" s="208">
        <v>4.95</v>
      </c>
    </row>
    <row r="452" spans="1:4" ht="38.25">
      <c r="A452" s="206">
        <v>1050</v>
      </c>
      <c r="B452" s="207" t="s">
        <v>2697</v>
      </c>
      <c r="C452" s="206" t="s">
        <v>7869</v>
      </c>
      <c r="D452" s="208">
        <v>2.59</v>
      </c>
    </row>
    <row r="453" spans="1:4" ht="38.25">
      <c r="A453" s="206">
        <v>1051</v>
      </c>
      <c r="B453" s="207" t="s">
        <v>2703</v>
      </c>
      <c r="C453" s="206" t="s">
        <v>7869</v>
      </c>
      <c r="D453" s="208">
        <v>35.450000000000003</v>
      </c>
    </row>
    <row r="454" spans="1:4" ht="25.5">
      <c r="A454" s="206">
        <v>1062</v>
      </c>
      <c r="B454" s="207" t="s">
        <v>2917</v>
      </c>
      <c r="C454" s="206" t="s">
        <v>7869</v>
      </c>
      <c r="D454" s="208">
        <v>146.63</v>
      </c>
    </row>
    <row r="455" spans="1:4" ht="25.5">
      <c r="A455" s="206">
        <v>1068</v>
      </c>
      <c r="B455" s="207" t="s">
        <v>2925</v>
      </c>
      <c r="C455" s="206" t="s">
        <v>7869</v>
      </c>
      <c r="D455" s="208">
        <v>1966.47</v>
      </c>
    </row>
    <row r="456" spans="1:4">
      <c r="A456" s="206">
        <v>1079</v>
      </c>
      <c r="B456" s="207" t="s">
        <v>5565</v>
      </c>
      <c r="C456" s="206" t="s">
        <v>7869</v>
      </c>
      <c r="D456" s="208">
        <v>13.01</v>
      </c>
    </row>
    <row r="457" spans="1:4">
      <c r="A457" s="206">
        <v>1082</v>
      </c>
      <c r="B457" s="207" t="s">
        <v>5566</v>
      </c>
      <c r="C457" s="206" t="s">
        <v>7869</v>
      </c>
      <c r="D457" s="208">
        <v>81.83</v>
      </c>
    </row>
    <row r="458" spans="1:4">
      <c r="A458" s="206">
        <v>1086</v>
      </c>
      <c r="B458" s="207" t="s">
        <v>5564</v>
      </c>
      <c r="C458" s="206" t="s">
        <v>7869</v>
      </c>
      <c r="D458" s="208">
        <v>12.59</v>
      </c>
    </row>
    <row r="459" spans="1:4">
      <c r="A459" s="206">
        <v>1087</v>
      </c>
      <c r="B459" s="207" t="s">
        <v>5562</v>
      </c>
      <c r="C459" s="206" t="s">
        <v>7869</v>
      </c>
      <c r="D459" s="208">
        <v>11.98</v>
      </c>
    </row>
    <row r="460" spans="1:4">
      <c r="A460" s="206">
        <v>1088</v>
      </c>
      <c r="B460" s="207" t="s">
        <v>5561</v>
      </c>
      <c r="C460" s="206" t="s">
        <v>7869</v>
      </c>
      <c r="D460" s="208">
        <v>9.59</v>
      </c>
    </row>
    <row r="461" spans="1:4" ht="25.5">
      <c r="A461" s="206">
        <v>1090</v>
      </c>
      <c r="B461" s="207" t="s">
        <v>2359</v>
      </c>
      <c r="C461" s="206" t="s">
        <v>7869</v>
      </c>
      <c r="D461" s="208">
        <v>32.200000000000003</v>
      </c>
    </row>
    <row r="462" spans="1:4" ht="25.5">
      <c r="A462" s="206">
        <v>1091</v>
      </c>
      <c r="B462" s="207" t="s">
        <v>2354</v>
      </c>
      <c r="C462" s="206" t="s">
        <v>7869</v>
      </c>
      <c r="D462" s="208">
        <v>16.739999999999998</v>
      </c>
    </row>
    <row r="463" spans="1:4" ht="25.5">
      <c r="A463" s="206">
        <v>1092</v>
      </c>
      <c r="B463" s="207" t="s">
        <v>2357</v>
      </c>
      <c r="C463" s="206" t="s">
        <v>7869</v>
      </c>
      <c r="D463" s="208">
        <v>19.260000000000002</v>
      </c>
    </row>
    <row r="464" spans="1:4" ht="25.5">
      <c r="A464" s="206">
        <v>1093</v>
      </c>
      <c r="B464" s="207" t="s">
        <v>2358</v>
      </c>
      <c r="C464" s="206" t="s">
        <v>7869</v>
      </c>
      <c r="D464" s="208">
        <v>44.97</v>
      </c>
    </row>
    <row r="465" spans="1:4" ht="25.5">
      <c r="A465" s="206">
        <v>1094</v>
      </c>
      <c r="B465" s="207" t="s">
        <v>2355</v>
      </c>
      <c r="C465" s="206" t="s">
        <v>7869</v>
      </c>
      <c r="D465" s="208">
        <v>11.71</v>
      </c>
    </row>
    <row r="466" spans="1:4" ht="25.5">
      <c r="A466" s="206">
        <v>1095</v>
      </c>
      <c r="B466" s="207" t="s">
        <v>2356</v>
      </c>
      <c r="C466" s="206" t="s">
        <v>7869</v>
      </c>
      <c r="D466" s="208">
        <v>24.89</v>
      </c>
    </row>
    <row r="467" spans="1:4" ht="25.5">
      <c r="A467" s="206">
        <v>1096</v>
      </c>
      <c r="B467" s="207" t="s">
        <v>2360</v>
      </c>
      <c r="C467" s="206" t="s">
        <v>7869</v>
      </c>
      <c r="D467" s="208">
        <v>57.95</v>
      </c>
    </row>
    <row r="468" spans="1:4" ht="25.5">
      <c r="A468" s="206">
        <v>1097</v>
      </c>
      <c r="B468" s="207" t="s">
        <v>2361</v>
      </c>
      <c r="C468" s="206" t="s">
        <v>7869</v>
      </c>
      <c r="D468" s="208">
        <v>49.19</v>
      </c>
    </row>
    <row r="469" spans="1:4" ht="38.25">
      <c r="A469" s="206">
        <v>1098</v>
      </c>
      <c r="B469" s="207" t="s">
        <v>2701</v>
      </c>
      <c r="C469" s="206" t="s">
        <v>7869</v>
      </c>
      <c r="D469" s="208">
        <v>2.02</v>
      </c>
    </row>
    <row r="470" spans="1:4" ht="38.25">
      <c r="A470" s="206">
        <v>1099</v>
      </c>
      <c r="B470" s="207" t="s">
        <v>2695</v>
      </c>
      <c r="C470" s="206" t="s">
        <v>7869</v>
      </c>
      <c r="D470" s="208">
        <v>3.79</v>
      </c>
    </row>
    <row r="471" spans="1:4" ht="38.25">
      <c r="A471" s="206">
        <v>1100</v>
      </c>
      <c r="B471" s="207" t="s">
        <v>2699</v>
      </c>
      <c r="C471" s="206" t="s">
        <v>7869</v>
      </c>
      <c r="D471" s="208">
        <v>8.44</v>
      </c>
    </row>
    <row r="472" spans="1:4" ht="38.25">
      <c r="A472" s="206">
        <v>1101</v>
      </c>
      <c r="B472" s="207" t="s">
        <v>2698</v>
      </c>
      <c r="C472" s="206" t="s">
        <v>7869</v>
      </c>
      <c r="D472" s="208">
        <v>16.350000000000001</v>
      </c>
    </row>
    <row r="473" spans="1:4" ht="38.25">
      <c r="A473" s="206">
        <v>1102</v>
      </c>
      <c r="B473" s="207" t="s">
        <v>2702</v>
      </c>
      <c r="C473" s="206" t="s">
        <v>7869</v>
      </c>
      <c r="D473" s="208">
        <v>24.39</v>
      </c>
    </row>
    <row r="474" spans="1:4">
      <c r="A474" s="206">
        <v>1106</v>
      </c>
      <c r="B474" s="207" t="s">
        <v>2938</v>
      </c>
      <c r="C474" s="206" t="s">
        <v>7866</v>
      </c>
      <c r="D474" s="208">
        <v>0.54</v>
      </c>
    </row>
    <row r="475" spans="1:4">
      <c r="A475" s="206">
        <v>1107</v>
      </c>
      <c r="B475" s="207" t="s">
        <v>2940</v>
      </c>
      <c r="C475" s="206" t="s">
        <v>7866</v>
      </c>
      <c r="D475" s="208">
        <v>0.62</v>
      </c>
    </row>
    <row r="476" spans="1:4">
      <c r="A476" s="206">
        <v>1108</v>
      </c>
      <c r="B476" s="207" t="s">
        <v>2946</v>
      </c>
      <c r="C476" s="206" t="s">
        <v>7873</v>
      </c>
      <c r="D476" s="208">
        <v>26.36</v>
      </c>
    </row>
    <row r="477" spans="1:4">
      <c r="A477" s="206">
        <v>1109</v>
      </c>
      <c r="B477" s="207" t="s">
        <v>2954</v>
      </c>
      <c r="C477" s="206" t="s">
        <v>7873</v>
      </c>
      <c r="D477" s="208">
        <v>26.23</v>
      </c>
    </row>
    <row r="478" spans="1:4">
      <c r="A478" s="206">
        <v>1110</v>
      </c>
      <c r="B478" s="207" t="s">
        <v>2949</v>
      </c>
      <c r="C478" s="206" t="s">
        <v>7873</v>
      </c>
      <c r="D478" s="208">
        <v>39.340000000000003</v>
      </c>
    </row>
    <row r="479" spans="1:4">
      <c r="A479" s="206">
        <v>1113</v>
      </c>
      <c r="B479" s="207" t="s">
        <v>5692</v>
      </c>
      <c r="C479" s="206" t="s">
        <v>7873</v>
      </c>
      <c r="D479" s="208">
        <v>26.23</v>
      </c>
    </row>
    <row r="480" spans="1:4">
      <c r="A480" s="206">
        <v>1114</v>
      </c>
      <c r="B480" s="207" t="s">
        <v>5693</v>
      </c>
      <c r="C480" s="206" t="s">
        <v>7873</v>
      </c>
      <c r="D480" s="208">
        <v>39.340000000000003</v>
      </c>
    </row>
    <row r="481" spans="1:4">
      <c r="A481" s="206">
        <v>1115</v>
      </c>
      <c r="B481" s="207" t="s">
        <v>5691</v>
      </c>
      <c r="C481" s="206" t="s">
        <v>7873</v>
      </c>
      <c r="D481" s="208">
        <v>23.91</v>
      </c>
    </row>
    <row r="482" spans="1:4">
      <c r="A482" s="206">
        <v>1116</v>
      </c>
      <c r="B482" s="207" t="s">
        <v>5690</v>
      </c>
      <c r="C482" s="206" t="s">
        <v>7873</v>
      </c>
      <c r="D482" s="208">
        <v>19.670000000000002</v>
      </c>
    </row>
    <row r="483" spans="1:4">
      <c r="A483" s="206">
        <v>1117</v>
      </c>
      <c r="B483" s="207" t="s">
        <v>2947</v>
      </c>
      <c r="C483" s="206" t="s">
        <v>7873</v>
      </c>
      <c r="D483" s="208">
        <v>30.6</v>
      </c>
    </row>
    <row r="484" spans="1:4">
      <c r="A484" s="206">
        <v>1118</v>
      </c>
      <c r="B484" s="207" t="s">
        <v>2948</v>
      </c>
      <c r="C484" s="206" t="s">
        <v>7873</v>
      </c>
      <c r="D484" s="208">
        <v>39.340000000000003</v>
      </c>
    </row>
    <row r="485" spans="1:4">
      <c r="A485" s="206">
        <v>1119</v>
      </c>
      <c r="B485" s="207" t="s">
        <v>2955</v>
      </c>
      <c r="C485" s="206" t="s">
        <v>7873</v>
      </c>
      <c r="D485" s="208">
        <v>19.670000000000002</v>
      </c>
    </row>
    <row r="486" spans="1:4">
      <c r="A486" s="206">
        <v>1159</v>
      </c>
      <c r="B486" s="207" t="s">
        <v>2984</v>
      </c>
      <c r="C486" s="206" t="s">
        <v>7869</v>
      </c>
      <c r="D486" s="208">
        <v>162606.49</v>
      </c>
    </row>
    <row r="487" spans="1:4">
      <c r="A487" s="206">
        <v>1162</v>
      </c>
      <c r="B487" s="207" t="s">
        <v>3015</v>
      </c>
      <c r="C487" s="206" t="s">
        <v>7869</v>
      </c>
      <c r="D487" s="208">
        <v>3.33</v>
      </c>
    </row>
    <row r="488" spans="1:4">
      <c r="A488" s="206">
        <v>1163</v>
      </c>
      <c r="B488" s="207" t="s">
        <v>3020</v>
      </c>
      <c r="C488" s="206" t="s">
        <v>7869</v>
      </c>
      <c r="D488" s="208">
        <v>4.3</v>
      </c>
    </row>
    <row r="489" spans="1:4">
      <c r="A489" s="206">
        <v>1164</v>
      </c>
      <c r="B489" s="207" t="s">
        <v>3014</v>
      </c>
      <c r="C489" s="206" t="s">
        <v>7869</v>
      </c>
      <c r="D489" s="208">
        <v>9.58</v>
      </c>
    </row>
    <row r="490" spans="1:4">
      <c r="A490" s="206">
        <v>1165</v>
      </c>
      <c r="B490" s="207" t="s">
        <v>3013</v>
      </c>
      <c r="C490" s="206" t="s">
        <v>7869</v>
      </c>
      <c r="D490" s="208">
        <v>11.83</v>
      </c>
    </row>
    <row r="491" spans="1:4">
      <c r="A491" s="206">
        <v>1166</v>
      </c>
      <c r="B491" s="207" t="s">
        <v>3019</v>
      </c>
      <c r="C491" s="206" t="s">
        <v>7869</v>
      </c>
      <c r="D491" s="208">
        <v>17.09</v>
      </c>
    </row>
    <row r="492" spans="1:4">
      <c r="A492" s="206">
        <v>1167</v>
      </c>
      <c r="B492" s="207" t="s">
        <v>3023</v>
      </c>
      <c r="C492" s="206" t="s">
        <v>7869</v>
      </c>
      <c r="D492" s="208">
        <v>73.5</v>
      </c>
    </row>
    <row r="493" spans="1:4">
      <c r="A493" s="206">
        <v>1168</v>
      </c>
      <c r="B493" s="207" t="s">
        <v>3022</v>
      </c>
      <c r="C493" s="206" t="s">
        <v>7869</v>
      </c>
      <c r="D493" s="208">
        <v>43.94</v>
      </c>
    </row>
    <row r="494" spans="1:4">
      <c r="A494" s="206">
        <v>1169</v>
      </c>
      <c r="B494" s="207" t="s">
        <v>3018</v>
      </c>
      <c r="C494" s="206" t="s">
        <v>7869</v>
      </c>
      <c r="D494" s="208">
        <v>30.82</v>
      </c>
    </row>
    <row r="495" spans="1:4">
      <c r="A495" s="206">
        <v>1170</v>
      </c>
      <c r="B495" s="207" t="s">
        <v>3017</v>
      </c>
      <c r="C495" s="206" t="s">
        <v>7869</v>
      </c>
      <c r="D495" s="208">
        <v>6.28</v>
      </c>
    </row>
    <row r="496" spans="1:4">
      <c r="A496" s="206">
        <v>1183</v>
      </c>
      <c r="B496" s="207" t="s">
        <v>3049</v>
      </c>
      <c r="C496" s="206" t="s">
        <v>7869</v>
      </c>
      <c r="D496" s="208">
        <v>12.68</v>
      </c>
    </row>
    <row r="497" spans="1:4">
      <c r="A497" s="206">
        <v>1184</v>
      </c>
      <c r="B497" s="207" t="s">
        <v>3038</v>
      </c>
      <c r="C497" s="206" t="s">
        <v>7869</v>
      </c>
      <c r="D497" s="208">
        <v>50.25</v>
      </c>
    </row>
    <row r="498" spans="1:4">
      <c r="A498" s="206">
        <v>1185</v>
      </c>
      <c r="B498" s="207" t="s">
        <v>3040</v>
      </c>
      <c r="C498" s="206" t="s">
        <v>7869</v>
      </c>
      <c r="D498" s="208">
        <v>0.87</v>
      </c>
    </row>
    <row r="499" spans="1:4">
      <c r="A499" s="206">
        <v>1188</v>
      </c>
      <c r="B499" s="207" t="s">
        <v>3028</v>
      </c>
      <c r="C499" s="206" t="s">
        <v>7869</v>
      </c>
      <c r="D499" s="208">
        <v>15.31</v>
      </c>
    </row>
    <row r="500" spans="1:4">
      <c r="A500" s="206">
        <v>1189</v>
      </c>
      <c r="B500" s="207" t="s">
        <v>3041</v>
      </c>
      <c r="C500" s="206" t="s">
        <v>7869</v>
      </c>
      <c r="D500" s="208">
        <v>1.24</v>
      </c>
    </row>
    <row r="501" spans="1:4">
      <c r="A501" s="206">
        <v>1191</v>
      </c>
      <c r="B501" s="207" t="s">
        <v>3039</v>
      </c>
      <c r="C501" s="206" t="s">
        <v>7869</v>
      </c>
      <c r="D501" s="208">
        <v>0.81</v>
      </c>
    </row>
    <row r="502" spans="1:4">
      <c r="A502" s="206">
        <v>1193</v>
      </c>
      <c r="B502" s="207" t="s">
        <v>3042</v>
      </c>
      <c r="C502" s="206" t="s">
        <v>7869</v>
      </c>
      <c r="D502" s="208">
        <v>2.46</v>
      </c>
    </row>
    <row r="503" spans="1:4">
      <c r="A503" s="206">
        <v>1194</v>
      </c>
      <c r="B503" s="207" t="s">
        <v>3043</v>
      </c>
      <c r="C503" s="206" t="s">
        <v>7869</v>
      </c>
      <c r="D503" s="208">
        <v>4.5599999999999996</v>
      </c>
    </row>
    <row r="504" spans="1:4">
      <c r="A504" s="206">
        <v>1195</v>
      </c>
      <c r="B504" s="207" t="s">
        <v>3044</v>
      </c>
      <c r="C504" s="206" t="s">
        <v>7869</v>
      </c>
      <c r="D504" s="208">
        <v>6.97</v>
      </c>
    </row>
    <row r="505" spans="1:4">
      <c r="A505" s="206">
        <v>1197</v>
      </c>
      <c r="B505" s="207" t="s">
        <v>3026</v>
      </c>
      <c r="C505" s="206" t="s">
        <v>7869</v>
      </c>
      <c r="D505" s="208">
        <v>0.89</v>
      </c>
    </row>
    <row r="506" spans="1:4">
      <c r="A506" s="206">
        <v>1198</v>
      </c>
      <c r="B506" s="207" t="s">
        <v>3030</v>
      </c>
      <c r="C506" s="206" t="s">
        <v>7869</v>
      </c>
      <c r="D506" s="208">
        <v>1.36</v>
      </c>
    </row>
    <row r="507" spans="1:4">
      <c r="A507" s="206">
        <v>1199</v>
      </c>
      <c r="B507" s="207" t="s">
        <v>3031</v>
      </c>
      <c r="C507" s="206" t="s">
        <v>7869</v>
      </c>
      <c r="D507" s="208">
        <v>23.72</v>
      </c>
    </row>
    <row r="508" spans="1:4">
      <c r="A508" s="206">
        <v>1200</v>
      </c>
      <c r="B508" s="207" t="s">
        <v>3035</v>
      </c>
      <c r="C508" s="206" t="s">
        <v>7869</v>
      </c>
      <c r="D508" s="208">
        <v>5.55</v>
      </c>
    </row>
    <row r="509" spans="1:4">
      <c r="A509" s="206">
        <v>1202</v>
      </c>
      <c r="B509" s="207" t="s">
        <v>3027</v>
      </c>
      <c r="C509" s="206" t="s">
        <v>7869</v>
      </c>
      <c r="D509" s="208">
        <v>2.39</v>
      </c>
    </row>
    <row r="510" spans="1:4">
      <c r="A510" s="206">
        <v>1203</v>
      </c>
      <c r="B510" s="207" t="s">
        <v>3025</v>
      </c>
      <c r="C510" s="206" t="s">
        <v>7869</v>
      </c>
      <c r="D510" s="208">
        <v>4.62</v>
      </c>
    </row>
    <row r="511" spans="1:4">
      <c r="A511" s="206">
        <v>1204</v>
      </c>
      <c r="B511" s="207" t="s">
        <v>3045</v>
      </c>
      <c r="C511" s="206" t="s">
        <v>7869</v>
      </c>
      <c r="D511" s="208">
        <v>12.87</v>
      </c>
    </row>
    <row r="512" spans="1:4">
      <c r="A512" s="206">
        <v>1205</v>
      </c>
      <c r="B512" s="207" t="s">
        <v>3046</v>
      </c>
      <c r="C512" s="206" t="s">
        <v>7869</v>
      </c>
      <c r="D512" s="208">
        <v>29.01</v>
      </c>
    </row>
    <row r="513" spans="1:4">
      <c r="A513" s="206">
        <v>1206</v>
      </c>
      <c r="B513" s="207" t="s">
        <v>3048</v>
      </c>
      <c r="C513" s="206" t="s">
        <v>7869</v>
      </c>
      <c r="D513" s="208">
        <v>5.67</v>
      </c>
    </row>
    <row r="514" spans="1:4">
      <c r="A514" s="206">
        <v>1207</v>
      </c>
      <c r="B514" s="207" t="s">
        <v>3047</v>
      </c>
      <c r="C514" s="206" t="s">
        <v>7869</v>
      </c>
      <c r="D514" s="208">
        <v>23.63</v>
      </c>
    </row>
    <row r="515" spans="1:4">
      <c r="A515" s="206">
        <v>1210</v>
      </c>
      <c r="B515" s="207" t="s">
        <v>3024</v>
      </c>
      <c r="C515" s="206" t="s">
        <v>7869</v>
      </c>
      <c r="D515" s="208">
        <v>6.05</v>
      </c>
    </row>
    <row r="516" spans="1:4">
      <c r="A516" s="206">
        <v>1211</v>
      </c>
      <c r="B516" s="207" t="s">
        <v>3029</v>
      </c>
      <c r="C516" s="206" t="s">
        <v>7869</v>
      </c>
      <c r="D516" s="208">
        <v>8.4700000000000006</v>
      </c>
    </row>
    <row r="517" spans="1:4">
      <c r="A517" s="206">
        <v>1213</v>
      </c>
      <c r="B517" s="207" t="s">
        <v>3065</v>
      </c>
      <c r="C517" s="206" t="s">
        <v>7872</v>
      </c>
      <c r="D517" s="208">
        <v>12.19</v>
      </c>
    </row>
    <row r="518" spans="1:4">
      <c r="A518" s="206">
        <v>1214</v>
      </c>
      <c r="B518" s="207" t="s">
        <v>3063</v>
      </c>
      <c r="C518" s="206" t="s">
        <v>7872</v>
      </c>
      <c r="D518" s="208">
        <v>12</v>
      </c>
    </row>
    <row r="519" spans="1:4" ht="25.5">
      <c r="A519" s="206">
        <v>1287</v>
      </c>
      <c r="B519" s="207" t="s">
        <v>5282</v>
      </c>
      <c r="C519" s="206" t="s">
        <v>7874</v>
      </c>
      <c r="D519" s="208">
        <v>14.5</v>
      </c>
    </row>
    <row r="520" spans="1:4" ht="25.5">
      <c r="A520" s="206">
        <v>1292</v>
      </c>
      <c r="B520" s="207" t="s">
        <v>5281</v>
      </c>
      <c r="C520" s="206" t="s">
        <v>7874</v>
      </c>
      <c r="D520" s="208">
        <v>29.55</v>
      </c>
    </row>
    <row r="521" spans="1:4" ht="25.5">
      <c r="A521" s="206">
        <v>1297</v>
      </c>
      <c r="B521" s="207" t="s">
        <v>5283</v>
      </c>
      <c r="C521" s="206" t="s">
        <v>7874</v>
      </c>
      <c r="D521" s="208">
        <v>12.02</v>
      </c>
    </row>
    <row r="522" spans="1:4">
      <c r="A522" s="206">
        <v>1318</v>
      </c>
      <c r="B522" s="207" t="s">
        <v>3090</v>
      </c>
      <c r="C522" s="206" t="s">
        <v>7866</v>
      </c>
      <c r="D522" s="208">
        <v>7.44</v>
      </c>
    </row>
    <row r="523" spans="1:4">
      <c r="A523" s="206">
        <v>1319</v>
      </c>
      <c r="B523" s="207" t="s">
        <v>3093</v>
      </c>
      <c r="C523" s="206" t="s">
        <v>7866</v>
      </c>
      <c r="D523" s="208">
        <v>7.09</v>
      </c>
    </row>
    <row r="524" spans="1:4">
      <c r="A524" s="206">
        <v>1321</v>
      </c>
      <c r="B524" s="207" t="s">
        <v>3089</v>
      </c>
      <c r="C524" s="206" t="s">
        <v>7866</v>
      </c>
      <c r="D524" s="208">
        <v>7.74</v>
      </c>
    </row>
    <row r="525" spans="1:4">
      <c r="A525" s="206">
        <v>1322</v>
      </c>
      <c r="B525" s="207" t="s">
        <v>3091</v>
      </c>
      <c r="C525" s="206" t="s">
        <v>7866</v>
      </c>
      <c r="D525" s="208">
        <v>8.1999999999999993</v>
      </c>
    </row>
    <row r="526" spans="1:4">
      <c r="A526" s="206">
        <v>1323</v>
      </c>
      <c r="B526" s="207" t="s">
        <v>3092</v>
      </c>
      <c r="C526" s="206" t="s">
        <v>7866</v>
      </c>
      <c r="D526" s="208">
        <v>8.02</v>
      </c>
    </row>
    <row r="527" spans="1:4">
      <c r="A527" s="206">
        <v>1325</v>
      </c>
      <c r="B527" s="207" t="s">
        <v>3086</v>
      </c>
      <c r="C527" s="206" t="s">
        <v>7866</v>
      </c>
      <c r="D527" s="208">
        <v>7.71</v>
      </c>
    </row>
    <row r="528" spans="1:4">
      <c r="A528" s="206">
        <v>1327</v>
      </c>
      <c r="B528" s="207" t="s">
        <v>3087</v>
      </c>
      <c r="C528" s="206" t="s">
        <v>7866</v>
      </c>
      <c r="D528" s="208">
        <v>6.9</v>
      </c>
    </row>
    <row r="529" spans="1:4">
      <c r="A529" s="206">
        <v>1328</v>
      </c>
      <c r="B529" s="207" t="s">
        <v>3088</v>
      </c>
      <c r="C529" s="206" t="s">
        <v>7866</v>
      </c>
      <c r="D529" s="208">
        <v>7.22</v>
      </c>
    </row>
    <row r="530" spans="1:4">
      <c r="A530" s="206">
        <v>1330</v>
      </c>
      <c r="B530" s="207" t="s">
        <v>3102</v>
      </c>
      <c r="C530" s="206" t="s">
        <v>7866</v>
      </c>
      <c r="D530" s="208">
        <v>7.32</v>
      </c>
    </row>
    <row r="531" spans="1:4">
      <c r="A531" s="206">
        <v>1332</v>
      </c>
      <c r="B531" s="207" t="s">
        <v>3104</v>
      </c>
      <c r="C531" s="206" t="s">
        <v>7866</v>
      </c>
      <c r="D531" s="208">
        <v>7.61</v>
      </c>
    </row>
    <row r="532" spans="1:4">
      <c r="A532" s="206">
        <v>1333</v>
      </c>
      <c r="B532" s="207" t="s">
        <v>3101</v>
      </c>
      <c r="C532" s="206" t="s">
        <v>7866</v>
      </c>
      <c r="D532" s="208">
        <v>7.14</v>
      </c>
    </row>
    <row r="533" spans="1:4">
      <c r="A533" s="206">
        <v>1334</v>
      </c>
      <c r="B533" s="207" t="s">
        <v>3105</v>
      </c>
      <c r="C533" s="206" t="s">
        <v>7866</v>
      </c>
      <c r="D533" s="208">
        <v>8.42</v>
      </c>
    </row>
    <row r="534" spans="1:4">
      <c r="A534" s="206">
        <v>1335</v>
      </c>
      <c r="B534" s="207" t="s">
        <v>3106</v>
      </c>
      <c r="C534" s="206" t="s">
        <v>7866</v>
      </c>
      <c r="D534" s="208">
        <v>8.5399999999999991</v>
      </c>
    </row>
    <row r="535" spans="1:4">
      <c r="A535" s="206">
        <v>1336</v>
      </c>
      <c r="B535" s="207" t="s">
        <v>7896</v>
      </c>
      <c r="C535" s="206" t="s">
        <v>7874</v>
      </c>
      <c r="D535" s="208">
        <v>1836.2</v>
      </c>
    </row>
    <row r="536" spans="1:4">
      <c r="A536" s="206">
        <v>1337</v>
      </c>
      <c r="B536" s="207" t="s">
        <v>3108</v>
      </c>
      <c r="C536" s="206" t="s">
        <v>7866</v>
      </c>
      <c r="D536" s="208">
        <v>9</v>
      </c>
    </row>
    <row r="537" spans="1:4">
      <c r="A537" s="206">
        <v>1338</v>
      </c>
      <c r="B537" s="207" t="s">
        <v>3118</v>
      </c>
      <c r="C537" s="206" t="s">
        <v>7874</v>
      </c>
      <c r="D537" s="208">
        <v>20.55</v>
      </c>
    </row>
    <row r="538" spans="1:4">
      <c r="A538" s="206">
        <v>1339</v>
      </c>
      <c r="B538" s="207" t="s">
        <v>3194</v>
      </c>
      <c r="C538" s="206" t="s">
        <v>7866</v>
      </c>
      <c r="D538" s="208">
        <v>20.6</v>
      </c>
    </row>
    <row r="539" spans="1:4">
      <c r="A539" s="206">
        <v>1340</v>
      </c>
      <c r="B539" s="207" t="s">
        <v>3119</v>
      </c>
      <c r="C539" s="206" t="s">
        <v>7874</v>
      </c>
      <c r="D539" s="208">
        <v>23.75</v>
      </c>
    </row>
    <row r="540" spans="1:4">
      <c r="A540" s="206">
        <v>1341</v>
      </c>
      <c r="B540" s="207" t="s">
        <v>3120</v>
      </c>
      <c r="C540" s="206" t="s">
        <v>7874</v>
      </c>
      <c r="D540" s="208">
        <v>22.88</v>
      </c>
    </row>
    <row r="541" spans="1:4" ht="25.5">
      <c r="A541" s="206">
        <v>1342</v>
      </c>
      <c r="B541" s="207" t="s">
        <v>3139</v>
      </c>
      <c r="C541" s="206" t="s">
        <v>7869</v>
      </c>
      <c r="D541" s="208">
        <v>67.459999999999994</v>
      </c>
    </row>
    <row r="542" spans="1:4" ht="25.5">
      <c r="A542" s="206">
        <v>1344</v>
      </c>
      <c r="B542" s="207" t="s">
        <v>3138</v>
      </c>
      <c r="C542" s="206" t="s">
        <v>7869</v>
      </c>
      <c r="D542" s="208">
        <v>38.159999999999997</v>
      </c>
    </row>
    <row r="543" spans="1:4" ht="25.5">
      <c r="A543" s="206">
        <v>1345</v>
      </c>
      <c r="B543" s="207" t="s">
        <v>3137</v>
      </c>
      <c r="C543" s="206" t="s">
        <v>7874</v>
      </c>
      <c r="D543" s="208">
        <v>35.479999999999997</v>
      </c>
    </row>
    <row r="544" spans="1:4" ht="25.5">
      <c r="A544" s="206">
        <v>1346</v>
      </c>
      <c r="B544" s="207" t="s">
        <v>3136</v>
      </c>
      <c r="C544" s="206" t="s">
        <v>7874</v>
      </c>
      <c r="D544" s="208">
        <v>21.9</v>
      </c>
    </row>
    <row r="545" spans="1:4" ht="25.5">
      <c r="A545" s="206">
        <v>1347</v>
      </c>
      <c r="B545" s="207" t="s">
        <v>3140</v>
      </c>
      <c r="C545" s="206" t="s">
        <v>7874</v>
      </c>
      <c r="D545" s="208">
        <v>26.17</v>
      </c>
    </row>
    <row r="546" spans="1:4" ht="25.5">
      <c r="A546" s="206">
        <v>1349</v>
      </c>
      <c r="B546" s="207" t="s">
        <v>3141</v>
      </c>
      <c r="C546" s="206" t="s">
        <v>7869</v>
      </c>
      <c r="D546" s="208">
        <v>96.2</v>
      </c>
    </row>
    <row r="547" spans="1:4" ht="25.5">
      <c r="A547" s="206">
        <v>1350</v>
      </c>
      <c r="B547" s="207" t="s">
        <v>3142</v>
      </c>
      <c r="C547" s="206" t="s">
        <v>7869</v>
      </c>
      <c r="D547" s="208">
        <v>35.5</v>
      </c>
    </row>
    <row r="548" spans="1:4" ht="25.5">
      <c r="A548" s="206">
        <v>1351</v>
      </c>
      <c r="B548" s="207" t="s">
        <v>3147</v>
      </c>
      <c r="C548" s="206" t="s">
        <v>7869</v>
      </c>
      <c r="D548" s="208">
        <v>22.51</v>
      </c>
    </row>
    <row r="549" spans="1:4" ht="25.5">
      <c r="A549" s="206">
        <v>1355</v>
      </c>
      <c r="B549" s="207" t="s">
        <v>3144</v>
      </c>
      <c r="C549" s="206" t="s">
        <v>7874</v>
      </c>
      <c r="D549" s="208">
        <v>20.81</v>
      </c>
    </row>
    <row r="550" spans="1:4" ht="25.5">
      <c r="A550" s="206">
        <v>1357</v>
      </c>
      <c r="B550" s="207" t="s">
        <v>3143</v>
      </c>
      <c r="C550" s="206" t="s">
        <v>7869</v>
      </c>
      <c r="D550" s="208">
        <v>45.22</v>
      </c>
    </row>
    <row r="551" spans="1:4" ht="25.5">
      <c r="A551" s="206">
        <v>1358</v>
      </c>
      <c r="B551" s="207" t="s">
        <v>3145</v>
      </c>
      <c r="C551" s="206" t="s">
        <v>7874</v>
      </c>
      <c r="D551" s="208">
        <v>24.11</v>
      </c>
    </row>
    <row r="552" spans="1:4" ht="25.5">
      <c r="A552" s="206">
        <v>1359</v>
      </c>
      <c r="B552" s="207" t="s">
        <v>3146</v>
      </c>
      <c r="C552" s="206" t="s">
        <v>7869</v>
      </c>
      <c r="D552" s="208">
        <v>69.86</v>
      </c>
    </row>
    <row r="553" spans="1:4" ht="25.5">
      <c r="A553" s="206">
        <v>1360</v>
      </c>
      <c r="B553" s="207" t="s">
        <v>3135</v>
      </c>
      <c r="C553" s="206" t="s">
        <v>7874</v>
      </c>
      <c r="D553" s="208">
        <v>18.98</v>
      </c>
    </row>
    <row r="554" spans="1:4" ht="25.5">
      <c r="A554" s="206">
        <v>1361</v>
      </c>
      <c r="B554" s="207" t="s">
        <v>3122</v>
      </c>
      <c r="C554" s="206" t="s">
        <v>7869</v>
      </c>
      <c r="D554" s="208">
        <v>81.78</v>
      </c>
    </row>
    <row r="555" spans="1:4" ht="25.5">
      <c r="A555" s="206">
        <v>1362</v>
      </c>
      <c r="B555" s="207" t="s">
        <v>3123</v>
      </c>
      <c r="C555" s="206" t="s">
        <v>7874</v>
      </c>
      <c r="D555" s="208">
        <v>27.3</v>
      </c>
    </row>
    <row r="556" spans="1:4" ht="25.5">
      <c r="A556" s="206">
        <v>1363</v>
      </c>
      <c r="B556" s="207" t="s">
        <v>3126</v>
      </c>
      <c r="C556" s="206" t="s">
        <v>7874</v>
      </c>
      <c r="D556" s="208">
        <v>13.89</v>
      </c>
    </row>
    <row r="557" spans="1:4" ht="25.5">
      <c r="A557" s="206">
        <v>1364</v>
      </c>
      <c r="B557" s="207" t="s">
        <v>3121</v>
      </c>
      <c r="C557" s="206" t="s">
        <v>7874</v>
      </c>
      <c r="D557" s="208">
        <v>19.61</v>
      </c>
    </row>
    <row r="558" spans="1:4" ht="25.5">
      <c r="A558" s="206">
        <v>1367</v>
      </c>
      <c r="B558" s="207" t="s">
        <v>3178</v>
      </c>
      <c r="C558" s="206" t="s">
        <v>7869</v>
      </c>
      <c r="D558" s="208">
        <v>171.76</v>
      </c>
    </row>
    <row r="559" spans="1:4" ht="25.5">
      <c r="A559" s="206">
        <v>1368</v>
      </c>
      <c r="B559" s="207" t="s">
        <v>3177</v>
      </c>
      <c r="C559" s="206" t="s">
        <v>7869</v>
      </c>
      <c r="D559" s="208">
        <v>53.1</v>
      </c>
    </row>
    <row r="560" spans="1:4">
      <c r="A560" s="206">
        <v>1370</v>
      </c>
      <c r="B560" s="207" t="s">
        <v>3754</v>
      </c>
      <c r="C560" s="206" t="s">
        <v>7869</v>
      </c>
      <c r="D560" s="208">
        <v>72.31</v>
      </c>
    </row>
    <row r="561" spans="1:4" ht="25.5">
      <c r="A561" s="206">
        <v>1371</v>
      </c>
      <c r="B561" s="207" t="s">
        <v>4221</v>
      </c>
      <c r="C561" s="206" t="s">
        <v>7866</v>
      </c>
      <c r="D561" s="208">
        <v>4.8600000000000003</v>
      </c>
    </row>
    <row r="562" spans="1:4">
      <c r="A562" s="206">
        <v>1375</v>
      </c>
      <c r="B562" s="207" t="s">
        <v>3183</v>
      </c>
      <c r="C562" s="206" t="s">
        <v>7866</v>
      </c>
      <c r="D562" s="208">
        <v>9.7200000000000006</v>
      </c>
    </row>
    <row r="563" spans="1:4">
      <c r="A563" s="206">
        <v>1379</v>
      </c>
      <c r="B563" s="207" t="s">
        <v>3184</v>
      </c>
      <c r="C563" s="206" t="s">
        <v>7866</v>
      </c>
      <c r="D563" s="208">
        <v>0.48</v>
      </c>
    </row>
    <row r="564" spans="1:4">
      <c r="A564" s="206">
        <v>1380</v>
      </c>
      <c r="B564" s="207" t="s">
        <v>3182</v>
      </c>
      <c r="C564" s="206" t="s">
        <v>7866</v>
      </c>
      <c r="D564" s="208">
        <v>2.85</v>
      </c>
    </row>
    <row r="565" spans="1:4">
      <c r="A565" s="206">
        <v>1381</v>
      </c>
      <c r="B565" s="207" t="s">
        <v>2336</v>
      </c>
      <c r="C565" s="206" t="s">
        <v>7866</v>
      </c>
      <c r="D565" s="208">
        <v>0.61</v>
      </c>
    </row>
    <row r="566" spans="1:4">
      <c r="A566" s="206">
        <v>1382</v>
      </c>
      <c r="B566" s="207" t="s">
        <v>3188</v>
      </c>
      <c r="C566" s="206" t="s">
        <v>7897</v>
      </c>
      <c r="D566" s="208">
        <v>23.42</v>
      </c>
    </row>
    <row r="567" spans="1:4" ht="63.75">
      <c r="A567" s="206">
        <v>1383</v>
      </c>
      <c r="B567" s="207" t="s">
        <v>4550</v>
      </c>
      <c r="C567" s="206" t="s">
        <v>7872</v>
      </c>
      <c r="D567" s="208">
        <v>2.7</v>
      </c>
    </row>
    <row r="568" spans="1:4" ht="25.5">
      <c r="A568" s="206">
        <v>1402</v>
      </c>
      <c r="B568" s="207" t="s">
        <v>3199</v>
      </c>
      <c r="C568" s="206" t="s">
        <v>7869</v>
      </c>
      <c r="D568" s="208">
        <v>9.68</v>
      </c>
    </row>
    <row r="569" spans="1:4" ht="25.5">
      <c r="A569" s="206">
        <v>1404</v>
      </c>
      <c r="B569" s="207" t="s">
        <v>3208</v>
      </c>
      <c r="C569" s="206" t="s">
        <v>7869</v>
      </c>
      <c r="D569" s="208">
        <v>24.46</v>
      </c>
    </row>
    <row r="570" spans="1:4" ht="25.5">
      <c r="A570" s="206">
        <v>1406</v>
      </c>
      <c r="B570" s="207" t="s">
        <v>3206</v>
      </c>
      <c r="C570" s="206" t="s">
        <v>7869</v>
      </c>
      <c r="D570" s="208">
        <v>18.52</v>
      </c>
    </row>
    <row r="571" spans="1:4" ht="25.5">
      <c r="A571" s="206">
        <v>1407</v>
      </c>
      <c r="B571" s="207" t="s">
        <v>3207</v>
      </c>
      <c r="C571" s="206" t="s">
        <v>7869</v>
      </c>
      <c r="D571" s="208">
        <v>23.07</v>
      </c>
    </row>
    <row r="572" spans="1:4" ht="25.5">
      <c r="A572" s="206">
        <v>1411</v>
      </c>
      <c r="B572" s="207" t="s">
        <v>3205</v>
      </c>
      <c r="C572" s="206" t="s">
        <v>7869</v>
      </c>
      <c r="D572" s="208">
        <v>27.86</v>
      </c>
    </row>
    <row r="573" spans="1:4" ht="25.5">
      <c r="A573" s="206">
        <v>1412</v>
      </c>
      <c r="B573" s="207" t="s">
        <v>3204</v>
      </c>
      <c r="C573" s="206" t="s">
        <v>7869</v>
      </c>
      <c r="D573" s="208">
        <v>15.33</v>
      </c>
    </row>
    <row r="574" spans="1:4" ht="25.5">
      <c r="A574" s="206">
        <v>1413</v>
      </c>
      <c r="B574" s="207" t="s">
        <v>3203</v>
      </c>
      <c r="C574" s="206" t="s">
        <v>7869</v>
      </c>
      <c r="D574" s="208">
        <v>14.78</v>
      </c>
    </row>
    <row r="575" spans="1:4" ht="25.5">
      <c r="A575" s="206">
        <v>1414</v>
      </c>
      <c r="B575" s="207" t="s">
        <v>3202</v>
      </c>
      <c r="C575" s="206" t="s">
        <v>7869</v>
      </c>
      <c r="D575" s="208">
        <v>12.21</v>
      </c>
    </row>
    <row r="576" spans="1:4" ht="25.5">
      <c r="A576" s="206">
        <v>1419</v>
      </c>
      <c r="B576" s="207" t="s">
        <v>3201</v>
      </c>
      <c r="C576" s="206" t="s">
        <v>7869</v>
      </c>
      <c r="D576" s="208">
        <v>10.88</v>
      </c>
    </row>
    <row r="577" spans="1:4" ht="25.5">
      <c r="A577" s="206">
        <v>1420</v>
      </c>
      <c r="B577" s="207" t="s">
        <v>3200</v>
      </c>
      <c r="C577" s="206" t="s">
        <v>7869</v>
      </c>
      <c r="D577" s="208">
        <v>10.039999999999999</v>
      </c>
    </row>
    <row r="578" spans="1:4" ht="25.5">
      <c r="A578" s="206">
        <v>1427</v>
      </c>
      <c r="B578" s="207" t="s">
        <v>3198</v>
      </c>
      <c r="C578" s="206" t="s">
        <v>7869</v>
      </c>
      <c r="D578" s="208">
        <v>18.34</v>
      </c>
    </row>
    <row r="579" spans="1:4" ht="63.75">
      <c r="A579" s="206">
        <v>1442</v>
      </c>
      <c r="B579" s="207" t="s">
        <v>3209</v>
      </c>
      <c r="C579" s="206" t="s">
        <v>7869</v>
      </c>
      <c r="D579" s="208">
        <v>10409.700000000001</v>
      </c>
    </row>
    <row r="580" spans="1:4" ht="25.5">
      <c r="A580" s="206">
        <v>1518</v>
      </c>
      <c r="B580" s="207" t="s">
        <v>3226</v>
      </c>
      <c r="C580" s="206" t="s">
        <v>7898</v>
      </c>
      <c r="D580" s="208">
        <v>242.5</v>
      </c>
    </row>
    <row r="581" spans="1:4" ht="25.5">
      <c r="A581" s="206">
        <v>1523</v>
      </c>
      <c r="B581" s="207" t="s">
        <v>3249</v>
      </c>
      <c r="C581" s="206" t="s">
        <v>7867</v>
      </c>
      <c r="D581" s="208">
        <v>268.44</v>
      </c>
    </row>
    <row r="582" spans="1:4" ht="25.5">
      <c r="A582" s="206">
        <v>1524</v>
      </c>
      <c r="B582" s="207" t="s">
        <v>3228</v>
      </c>
      <c r="C582" s="206" t="s">
        <v>7867</v>
      </c>
      <c r="D582" s="208">
        <v>310</v>
      </c>
    </row>
    <row r="583" spans="1:4" ht="25.5">
      <c r="A583" s="206">
        <v>1525</v>
      </c>
      <c r="B583" s="207" t="s">
        <v>3237</v>
      </c>
      <c r="C583" s="206" t="s">
        <v>7867</v>
      </c>
      <c r="D583" s="208">
        <v>333.92</v>
      </c>
    </row>
    <row r="584" spans="1:4" ht="25.5">
      <c r="A584" s="206">
        <v>1527</v>
      </c>
      <c r="B584" s="207" t="s">
        <v>3233</v>
      </c>
      <c r="C584" s="206" t="s">
        <v>7867</v>
      </c>
      <c r="D584" s="208">
        <v>323.05</v>
      </c>
    </row>
    <row r="585" spans="1:4" ht="25.5">
      <c r="A585" s="206">
        <v>1535</v>
      </c>
      <c r="B585" s="207" t="s">
        <v>6153</v>
      </c>
      <c r="C585" s="206" t="s">
        <v>7869</v>
      </c>
      <c r="D585" s="208">
        <v>2.74</v>
      </c>
    </row>
    <row r="586" spans="1:4" ht="25.5">
      <c r="A586" s="206">
        <v>1539</v>
      </c>
      <c r="B586" s="207" t="s">
        <v>3341</v>
      </c>
      <c r="C586" s="206" t="s">
        <v>7869</v>
      </c>
      <c r="D586" s="208">
        <v>3.85</v>
      </c>
    </row>
    <row r="587" spans="1:4" ht="25.5">
      <c r="A587" s="206">
        <v>1542</v>
      </c>
      <c r="B587" s="207" t="s">
        <v>6157</v>
      </c>
      <c r="C587" s="206" t="s">
        <v>7869</v>
      </c>
      <c r="D587" s="208">
        <v>11.44</v>
      </c>
    </row>
    <row r="588" spans="1:4" ht="25.5">
      <c r="A588" s="206">
        <v>1543</v>
      </c>
      <c r="B588" s="207" t="s">
        <v>6143</v>
      </c>
      <c r="C588" s="206" t="s">
        <v>7869</v>
      </c>
      <c r="D588" s="208">
        <v>13.88</v>
      </c>
    </row>
    <row r="589" spans="1:4" ht="25.5">
      <c r="A589" s="206">
        <v>1545</v>
      </c>
      <c r="B589" s="207" t="s">
        <v>6151</v>
      </c>
      <c r="C589" s="206" t="s">
        <v>7869</v>
      </c>
      <c r="D589" s="208">
        <v>32.9</v>
      </c>
    </row>
    <row r="590" spans="1:4" ht="25.5">
      <c r="A590" s="206">
        <v>1546</v>
      </c>
      <c r="B590" s="207" t="s">
        <v>6155</v>
      </c>
      <c r="C590" s="206" t="s">
        <v>7869</v>
      </c>
      <c r="D590" s="208">
        <v>55.52</v>
      </c>
    </row>
    <row r="591" spans="1:4" ht="25.5">
      <c r="A591" s="206">
        <v>1547</v>
      </c>
      <c r="B591" s="207" t="s">
        <v>6141</v>
      </c>
      <c r="C591" s="206" t="s">
        <v>7869</v>
      </c>
      <c r="D591" s="208">
        <v>67.099999999999994</v>
      </c>
    </row>
    <row r="592" spans="1:4" ht="25.5">
      <c r="A592" s="206">
        <v>1550</v>
      </c>
      <c r="B592" s="207" t="s">
        <v>3343</v>
      </c>
      <c r="C592" s="206" t="s">
        <v>7869</v>
      </c>
      <c r="D592" s="208">
        <v>4.0599999999999996</v>
      </c>
    </row>
    <row r="593" spans="1:4" ht="25.5">
      <c r="A593" s="206">
        <v>1562</v>
      </c>
      <c r="B593" s="207" t="s">
        <v>3336</v>
      </c>
      <c r="C593" s="206" t="s">
        <v>7869</v>
      </c>
      <c r="D593" s="208">
        <v>8.1999999999999993</v>
      </c>
    </row>
    <row r="594" spans="1:4" ht="25.5">
      <c r="A594" s="206">
        <v>1563</v>
      </c>
      <c r="B594" s="207" t="s">
        <v>3337</v>
      </c>
      <c r="C594" s="206" t="s">
        <v>7869</v>
      </c>
      <c r="D594" s="208">
        <v>11</v>
      </c>
    </row>
    <row r="595" spans="1:4">
      <c r="A595" s="206">
        <v>1564</v>
      </c>
      <c r="B595" s="207" t="s">
        <v>4131</v>
      </c>
      <c r="C595" s="206" t="s">
        <v>7869</v>
      </c>
      <c r="D595" s="208">
        <v>6.61</v>
      </c>
    </row>
    <row r="596" spans="1:4" ht="25.5">
      <c r="A596" s="206">
        <v>1570</v>
      </c>
      <c r="B596" s="207" t="s">
        <v>6128</v>
      </c>
      <c r="C596" s="206" t="s">
        <v>7869</v>
      </c>
      <c r="D596" s="208">
        <v>0.5</v>
      </c>
    </row>
    <row r="597" spans="1:4" ht="25.5">
      <c r="A597" s="206">
        <v>1571</v>
      </c>
      <c r="B597" s="207" t="s">
        <v>6131</v>
      </c>
      <c r="C597" s="206" t="s">
        <v>7869</v>
      </c>
      <c r="D597" s="208">
        <v>0.65</v>
      </c>
    </row>
    <row r="598" spans="1:4" ht="25.5">
      <c r="A598" s="206">
        <v>1573</v>
      </c>
      <c r="B598" s="207" t="s">
        <v>6133</v>
      </c>
      <c r="C598" s="206" t="s">
        <v>7869</v>
      </c>
      <c r="D598" s="208">
        <v>0.77</v>
      </c>
    </row>
    <row r="599" spans="1:4" ht="25.5">
      <c r="A599" s="206">
        <v>1574</v>
      </c>
      <c r="B599" s="207" t="s">
        <v>6125</v>
      </c>
      <c r="C599" s="206" t="s">
        <v>7869</v>
      </c>
      <c r="D599" s="208">
        <v>0.83</v>
      </c>
    </row>
    <row r="600" spans="1:4" ht="25.5">
      <c r="A600" s="206">
        <v>1575</v>
      </c>
      <c r="B600" s="207" t="s">
        <v>6127</v>
      </c>
      <c r="C600" s="206" t="s">
        <v>7869</v>
      </c>
      <c r="D600" s="208">
        <v>0.99</v>
      </c>
    </row>
    <row r="601" spans="1:4" ht="25.5">
      <c r="A601" s="206">
        <v>1576</v>
      </c>
      <c r="B601" s="207" t="s">
        <v>6129</v>
      </c>
      <c r="C601" s="206" t="s">
        <v>7869</v>
      </c>
      <c r="D601" s="208">
        <v>1.37</v>
      </c>
    </row>
    <row r="602" spans="1:4" ht="25.5">
      <c r="A602" s="206">
        <v>1577</v>
      </c>
      <c r="B602" s="207" t="s">
        <v>6130</v>
      </c>
      <c r="C602" s="206" t="s">
        <v>7869</v>
      </c>
      <c r="D602" s="208">
        <v>1.55</v>
      </c>
    </row>
    <row r="603" spans="1:4" ht="25.5">
      <c r="A603" s="206">
        <v>1578</v>
      </c>
      <c r="B603" s="207" t="s">
        <v>6132</v>
      </c>
      <c r="C603" s="206" t="s">
        <v>7869</v>
      </c>
      <c r="D603" s="208">
        <v>2.69</v>
      </c>
    </row>
    <row r="604" spans="1:4" ht="25.5">
      <c r="A604" s="206">
        <v>1579</v>
      </c>
      <c r="B604" s="207" t="s">
        <v>6134</v>
      </c>
      <c r="C604" s="206" t="s">
        <v>7869</v>
      </c>
      <c r="D604" s="208">
        <v>3.35</v>
      </c>
    </row>
    <row r="605" spans="1:4" ht="25.5">
      <c r="A605" s="206">
        <v>1580</v>
      </c>
      <c r="B605" s="207" t="s">
        <v>6135</v>
      </c>
      <c r="C605" s="206" t="s">
        <v>7869</v>
      </c>
      <c r="D605" s="208">
        <v>4.13</v>
      </c>
    </row>
    <row r="606" spans="1:4" ht="25.5">
      <c r="A606" s="206">
        <v>1581</v>
      </c>
      <c r="B606" s="207" t="s">
        <v>6126</v>
      </c>
      <c r="C606" s="206" t="s">
        <v>7869</v>
      </c>
      <c r="D606" s="208">
        <v>5.8</v>
      </c>
    </row>
    <row r="607" spans="1:4">
      <c r="A607" s="206">
        <v>1585</v>
      </c>
      <c r="B607" s="207" t="s">
        <v>6144</v>
      </c>
      <c r="C607" s="206" t="s">
        <v>7869</v>
      </c>
      <c r="D607" s="208">
        <v>2.69</v>
      </c>
    </row>
    <row r="608" spans="1:4">
      <c r="A608" s="206">
        <v>1586</v>
      </c>
      <c r="B608" s="207" t="s">
        <v>6148</v>
      </c>
      <c r="C608" s="206" t="s">
        <v>7869</v>
      </c>
      <c r="D608" s="208">
        <v>3.4</v>
      </c>
    </row>
    <row r="609" spans="1:4">
      <c r="A609" s="206">
        <v>1587</v>
      </c>
      <c r="B609" s="207" t="s">
        <v>6150</v>
      </c>
      <c r="C609" s="206" t="s">
        <v>7869</v>
      </c>
      <c r="D609" s="208">
        <v>3.46</v>
      </c>
    </row>
    <row r="610" spans="1:4">
      <c r="A610" s="206">
        <v>1588</v>
      </c>
      <c r="B610" s="207" t="s">
        <v>6152</v>
      </c>
      <c r="C610" s="206" t="s">
        <v>7869</v>
      </c>
      <c r="D610" s="208">
        <v>4.75</v>
      </c>
    </row>
    <row r="611" spans="1:4">
      <c r="A611" s="206">
        <v>1589</v>
      </c>
      <c r="B611" s="207" t="s">
        <v>6154</v>
      </c>
      <c r="C611" s="206" t="s">
        <v>7869</v>
      </c>
      <c r="D611" s="208">
        <v>4.9000000000000004</v>
      </c>
    </row>
    <row r="612" spans="1:4">
      <c r="A612" s="206">
        <v>1590</v>
      </c>
      <c r="B612" s="207" t="s">
        <v>6156</v>
      </c>
      <c r="C612" s="206" t="s">
        <v>7869</v>
      </c>
      <c r="D612" s="208">
        <v>8.6300000000000008</v>
      </c>
    </row>
    <row r="613" spans="1:4">
      <c r="A613" s="206">
        <v>1591</v>
      </c>
      <c r="B613" s="207" t="s">
        <v>6140</v>
      </c>
      <c r="C613" s="206" t="s">
        <v>7869</v>
      </c>
      <c r="D613" s="208">
        <v>12.8</v>
      </c>
    </row>
    <row r="614" spans="1:4">
      <c r="A614" s="206">
        <v>1593</v>
      </c>
      <c r="B614" s="207" t="s">
        <v>6145</v>
      </c>
      <c r="C614" s="206" t="s">
        <v>7869</v>
      </c>
      <c r="D614" s="208">
        <v>14.28</v>
      </c>
    </row>
    <row r="615" spans="1:4" ht="25.5">
      <c r="A615" s="206">
        <v>1594</v>
      </c>
      <c r="B615" s="207" t="s">
        <v>6147</v>
      </c>
      <c r="C615" s="206" t="s">
        <v>7869</v>
      </c>
      <c r="D615" s="208">
        <v>19.05</v>
      </c>
    </row>
    <row r="616" spans="1:4" ht="25.5">
      <c r="A616" s="206">
        <v>1597</v>
      </c>
      <c r="B616" s="207" t="s">
        <v>3334</v>
      </c>
      <c r="C616" s="206" t="s">
        <v>7869</v>
      </c>
      <c r="D616" s="208">
        <v>6.09</v>
      </c>
    </row>
    <row r="617" spans="1:4" ht="25.5">
      <c r="A617" s="206">
        <v>1598</v>
      </c>
      <c r="B617" s="207" t="s">
        <v>3330</v>
      </c>
      <c r="C617" s="206" t="s">
        <v>7869</v>
      </c>
      <c r="D617" s="208">
        <v>6.48</v>
      </c>
    </row>
    <row r="618" spans="1:4" ht="25.5">
      <c r="A618" s="206">
        <v>1599</v>
      </c>
      <c r="B618" s="207" t="s">
        <v>3333</v>
      </c>
      <c r="C618" s="206" t="s">
        <v>7869</v>
      </c>
      <c r="D618" s="208">
        <v>7.52</v>
      </c>
    </row>
    <row r="619" spans="1:4" ht="25.5">
      <c r="A619" s="206">
        <v>1600</v>
      </c>
      <c r="B619" s="207" t="s">
        <v>3331</v>
      </c>
      <c r="C619" s="206" t="s">
        <v>7869</v>
      </c>
      <c r="D619" s="208">
        <v>9.57</v>
      </c>
    </row>
    <row r="620" spans="1:4" ht="25.5">
      <c r="A620" s="206">
        <v>1601</v>
      </c>
      <c r="B620" s="207" t="s">
        <v>3329</v>
      </c>
      <c r="C620" s="206" t="s">
        <v>7869</v>
      </c>
      <c r="D620" s="208">
        <v>21.9</v>
      </c>
    </row>
    <row r="621" spans="1:4" ht="25.5">
      <c r="A621" s="206">
        <v>1602</v>
      </c>
      <c r="B621" s="207" t="s">
        <v>3328</v>
      </c>
      <c r="C621" s="206" t="s">
        <v>7869</v>
      </c>
      <c r="D621" s="208">
        <v>24.58</v>
      </c>
    </row>
    <row r="622" spans="1:4" ht="25.5">
      <c r="A622" s="206">
        <v>1603</v>
      </c>
      <c r="B622" s="207" t="s">
        <v>3332</v>
      </c>
      <c r="C622" s="206" t="s">
        <v>7869</v>
      </c>
      <c r="D622" s="208">
        <v>37.11</v>
      </c>
    </row>
    <row r="623" spans="1:4" ht="25.5">
      <c r="A623" s="206">
        <v>1607</v>
      </c>
      <c r="B623" s="207" t="s">
        <v>3364</v>
      </c>
      <c r="C623" s="206" t="s">
        <v>7899</v>
      </c>
      <c r="D623" s="208">
        <v>0.14000000000000001</v>
      </c>
    </row>
    <row r="624" spans="1:4" ht="25.5">
      <c r="A624" s="206">
        <v>1612</v>
      </c>
      <c r="B624" s="207" t="s">
        <v>3385</v>
      </c>
      <c r="C624" s="206" t="s">
        <v>7869</v>
      </c>
      <c r="D624" s="208">
        <v>80.63</v>
      </c>
    </row>
    <row r="625" spans="1:4" ht="25.5">
      <c r="A625" s="206">
        <v>1613</v>
      </c>
      <c r="B625" s="207" t="s">
        <v>7900</v>
      </c>
      <c r="C625" s="206" t="s">
        <v>7869</v>
      </c>
      <c r="D625" s="208">
        <v>1004.99</v>
      </c>
    </row>
    <row r="626" spans="1:4" ht="25.5">
      <c r="A626" s="206">
        <v>1614</v>
      </c>
      <c r="B626" s="207" t="s">
        <v>3380</v>
      </c>
      <c r="C626" s="206" t="s">
        <v>7869</v>
      </c>
      <c r="D626" s="208">
        <v>182.28</v>
      </c>
    </row>
    <row r="627" spans="1:4" ht="25.5">
      <c r="A627" s="206">
        <v>1615</v>
      </c>
      <c r="B627" s="207" t="s">
        <v>3384</v>
      </c>
      <c r="C627" s="206" t="s">
        <v>7869</v>
      </c>
      <c r="D627" s="208">
        <v>612.17999999999995</v>
      </c>
    </row>
    <row r="628" spans="1:4" ht="25.5">
      <c r="A628" s="206">
        <v>1616</v>
      </c>
      <c r="B628" s="207" t="s">
        <v>3379</v>
      </c>
      <c r="C628" s="206" t="s">
        <v>7869</v>
      </c>
      <c r="D628" s="208">
        <v>3988.3</v>
      </c>
    </row>
    <row r="629" spans="1:4" ht="25.5">
      <c r="A629" s="206">
        <v>1617</v>
      </c>
      <c r="B629" s="207" t="s">
        <v>3381</v>
      </c>
      <c r="C629" s="206" t="s">
        <v>7869</v>
      </c>
      <c r="D629" s="208">
        <v>4761.17</v>
      </c>
    </row>
    <row r="630" spans="1:4" ht="25.5">
      <c r="A630" s="206">
        <v>1618</v>
      </c>
      <c r="B630" s="207" t="s">
        <v>3386</v>
      </c>
      <c r="C630" s="206" t="s">
        <v>7869</v>
      </c>
      <c r="D630" s="208">
        <v>841.23</v>
      </c>
    </row>
    <row r="631" spans="1:4" ht="25.5">
      <c r="A631" s="206">
        <v>1619</v>
      </c>
      <c r="B631" s="207" t="s">
        <v>3377</v>
      </c>
      <c r="C631" s="206" t="s">
        <v>7869</v>
      </c>
      <c r="D631" s="208">
        <v>117.77</v>
      </c>
    </row>
    <row r="632" spans="1:4" ht="25.5">
      <c r="A632" s="206">
        <v>1620</v>
      </c>
      <c r="B632" s="207" t="s">
        <v>3374</v>
      </c>
      <c r="C632" s="206" t="s">
        <v>7869</v>
      </c>
      <c r="D632" s="208">
        <v>221.15</v>
      </c>
    </row>
    <row r="633" spans="1:4" ht="25.5">
      <c r="A633" s="206">
        <v>1621</v>
      </c>
      <c r="B633" s="207" t="s">
        <v>3382</v>
      </c>
      <c r="C633" s="206" t="s">
        <v>7869</v>
      </c>
      <c r="D633" s="208">
        <v>326</v>
      </c>
    </row>
    <row r="634" spans="1:4" ht="25.5">
      <c r="A634" s="206">
        <v>1622</v>
      </c>
      <c r="B634" s="207" t="s">
        <v>7901</v>
      </c>
      <c r="C634" s="206" t="s">
        <v>7869</v>
      </c>
      <c r="D634" s="208">
        <v>3391.85</v>
      </c>
    </row>
    <row r="635" spans="1:4" ht="25.5">
      <c r="A635" s="206">
        <v>1623</v>
      </c>
      <c r="B635" s="207" t="s">
        <v>3376</v>
      </c>
      <c r="C635" s="206" t="s">
        <v>7869</v>
      </c>
      <c r="D635" s="208">
        <v>85.62</v>
      </c>
    </row>
    <row r="636" spans="1:4" ht="25.5">
      <c r="A636" s="206">
        <v>1624</v>
      </c>
      <c r="B636" s="207" t="s">
        <v>3383</v>
      </c>
      <c r="C636" s="206" t="s">
        <v>7869</v>
      </c>
      <c r="D636" s="208">
        <v>11703.19</v>
      </c>
    </row>
    <row r="637" spans="1:4" ht="25.5">
      <c r="A637" s="206">
        <v>1625</v>
      </c>
      <c r="B637" s="207" t="s">
        <v>3373</v>
      </c>
      <c r="C637" s="206" t="s">
        <v>7869</v>
      </c>
      <c r="D637" s="208">
        <v>104.98</v>
      </c>
    </row>
    <row r="638" spans="1:4" ht="25.5">
      <c r="A638" s="206">
        <v>1626</v>
      </c>
      <c r="B638" s="207" t="s">
        <v>7902</v>
      </c>
      <c r="C638" s="206" t="s">
        <v>7869</v>
      </c>
      <c r="D638" s="208">
        <v>1503.09</v>
      </c>
    </row>
    <row r="639" spans="1:4" ht="25.5">
      <c r="A639" s="206">
        <v>1627</v>
      </c>
      <c r="B639" s="207" t="s">
        <v>3375</v>
      </c>
      <c r="C639" s="206" t="s">
        <v>7869</v>
      </c>
      <c r="D639" s="208">
        <v>422.73</v>
      </c>
    </row>
    <row r="640" spans="1:4" ht="25.5">
      <c r="A640" s="206">
        <v>1629</v>
      </c>
      <c r="B640" s="207" t="s">
        <v>7903</v>
      </c>
      <c r="C640" s="206" t="s">
        <v>7869</v>
      </c>
      <c r="D640" s="208">
        <v>8254.9699999999993</v>
      </c>
    </row>
    <row r="641" spans="1:4" ht="25.5">
      <c r="A641" s="206">
        <v>1630</v>
      </c>
      <c r="B641" s="207" t="s">
        <v>3378</v>
      </c>
      <c r="C641" s="206" t="s">
        <v>7869</v>
      </c>
      <c r="D641" s="208">
        <v>2593.14</v>
      </c>
    </row>
    <row r="642" spans="1:4" ht="25.5">
      <c r="A642" s="206">
        <v>1631</v>
      </c>
      <c r="B642" s="207" t="s">
        <v>3054</v>
      </c>
      <c r="C642" s="206" t="s">
        <v>7869</v>
      </c>
      <c r="D642" s="208">
        <v>100.13</v>
      </c>
    </row>
    <row r="643" spans="1:4" ht="25.5">
      <c r="A643" s="206">
        <v>1633</v>
      </c>
      <c r="B643" s="207" t="s">
        <v>3055</v>
      </c>
      <c r="C643" s="206" t="s">
        <v>7869</v>
      </c>
      <c r="D643" s="208">
        <v>170.13</v>
      </c>
    </row>
    <row r="644" spans="1:4">
      <c r="A644" s="206">
        <v>1634</v>
      </c>
      <c r="B644" s="207" t="s">
        <v>3399</v>
      </c>
      <c r="C644" s="206" t="s">
        <v>7873</v>
      </c>
      <c r="D644" s="208">
        <v>4.72</v>
      </c>
    </row>
    <row r="645" spans="1:4">
      <c r="A645" s="206">
        <v>1647</v>
      </c>
      <c r="B645" s="207" t="s">
        <v>3473</v>
      </c>
      <c r="C645" s="206" t="s">
        <v>7869</v>
      </c>
      <c r="D645" s="208">
        <v>13.26</v>
      </c>
    </row>
    <row r="646" spans="1:4">
      <c r="A646" s="206">
        <v>1648</v>
      </c>
      <c r="B646" s="207" t="s">
        <v>3474</v>
      </c>
      <c r="C646" s="206" t="s">
        <v>7869</v>
      </c>
      <c r="D646" s="208">
        <v>25.47</v>
      </c>
    </row>
    <row r="647" spans="1:4">
      <c r="A647" s="206">
        <v>1649</v>
      </c>
      <c r="B647" s="207" t="s">
        <v>3471</v>
      </c>
      <c r="C647" s="206" t="s">
        <v>7869</v>
      </c>
      <c r="D647" s="208">
        <v>47.29</v>
      </c>
    </row>
    <row r="648" spans="1:4">
      <c r="A648" s="206">
        <v>1650</v>
      </c>
      <c r="B648" s="207" t="s">
        <v>3476</v>
      </c>
      <c r="C648" s="206" t="s">
        <v>7869</v>
      </c>
      <c r="D648" s="208">
        <v>65.31</v>
      </c>
    </row>
    <row r="649" spans="1:4">
      <c r="A649" s="206">
        <v>1651</v>
      </c>
      <c r="B649" s="207" t="s">
        <v>3475</v>
      </c>
      <c r="C649" s="206" t="s">
        <v>7869</v>
      </c>
      <c r="D649" s="208">
        <v>118.15</v>
      </c>
    </row>
    <row r="650" spans="1:4">
      <c r="A650" s="206">
        <v>1652</v>
      </c>
      <c r="B650" s="207" t="s">
        <v>3478</v>
      </c>
      <c r="C650" s="206" t="s">
        <v>7869</v>
      </c>
      <c r="D650" s="208">
        <v>169.58</v>
      </c>
    </row>
    <row r="651" spans="1:4">
      <c r="A651" s="206">
        <v>1653</v>
      </c>
      <c r="B651" s="207" t="s">
        <v>3472</v>
      </c>
      <c r="C651" s="206" t="s">
        <v>7869</v>
      </c>
      <c r="D651" s="208">
        <v>37.04</v>
      </c>
    </row>
    <row r="652" spans="1:4">
      <c r="A652" s="206">
        <v>1654</v>
      </c>
      <c r="B652" s="207" t="s">
        <v>3477</v>
      </c>
      <c r="C652" s="206" t="s">
        <v>7869</v>
      </c>
      <c r="D652" s="208">
        <v>18.2</v>
      </c>
    </row>
    <row r="653" spans="1:4">
      <c r="A653" s="206">
        <v>1725</v>
      </c>
      <c r="B653" s="207" t="s">
        <v>3481</v>
      </c>
      <c r="C653" s="206" t="s">
        <v>7869</v>
      </c>
      <c r="D653" s="208">
        <v>18.309999999999999</v>
      </c>
    </row>
    <row r="654" spans="1:4">
      <c r="A654" s="206">
        <v>1727</v>
      </c>
      <c r="B654" s="207" t="s">
        <v>3479</v>
      </c>
      <c r="C654" s="206" t="s">
        <v>7869</v>
      </c>
      <c r="D654" s="208">
        <v>63.48</v>
      </c>
    </row>
    <row r="655" spans="1:4">
      <c r="A655" s="206">
        <v>1743</v>
      </c>
      <c r="B655" s="207" t="s">
        <v>3485</v>
      </c>
      <c r="C655" s="206" t="s">
        <v>7869</v>
      </c>
      <c r="D655" s="208">
        <v>108.68</v>
      </c>
    </row>
    <row r="656" spans="1:4">
      <c r="A656" s="206">
        <v>1744</v>
      </c>
      <c r="B656" s="207" t="s">
        <v>3484</v>
      </c>
      <c r="C656" s="206" t="s">
        <v>7869</v>
      </c>
      <c r="D656" s="208">
        <v>82.76</v>
      </c>
    </row>
    <row r="657" spans="1:4" ht="25.5">
      <c r="A657" s="206">
        <v>1745</v>
      </c>
      <c r="B657" s="207" t="s">
        <v>7904</v>
      </c>
      <c r="C657" s="206" t="s">
        <v>7869</v>
      </c>
      <c r="D657" s="208">
        <v>174.12</v>
      </c>
    </row>
    <row r="658" spans="1:4" ht="25.5">
      <c r="A658" s="206">
        <v>1746</v>
      </c>
      <c r="B658" s="207" t="s">
        <v>7905</v>
      </c>
      <c r="C658" s="206" t="s">
        <v>7869</v>
      </c>
      <c r="D658" s="208">
        <v>149.80000000000001</v>
      </c>
    </row>
    <row r="659" spans="1:4">
      <c r="A659" s="206">
        <v>1747</v>
      </c>
      <c r="B659" s="207" t="s">
        <v>3483</v>
      </c>
      <c r="C659" s="206" t="s">
        <v>7869</v>
      </c>
      <c r="D659" s="208">
        <v>119.49</v>
      </c>
    </row>
    <row r="660" spans="1:4" ht="25.5">
      <c r="A660" s="206">
        <v>1748</v>
      </c>
      <c r="B660" s="207" t="s">
        <v>7906</v>
      </c>
      <c r="C660" s="206" t="s">
        <v>7869</v>
      </c>
      <c r="D660" s="208">
        <v>199.19</v>
      </c>
    </row>
    <row r="661" spans="1:4" ht="25.5">
      <c r="A661" s="206">
        <v>1749</v>
      </c>
      <c r="B661" s="207" t="s">
        <v>7907</v>
      </c>
      <c r="C661" s="206" t="s">
        <v>7869</v>
      </c>
      <c r="D661" s="208">
        <v>288.60000000000002</v>
      </c>
    </row>
    <row r="662" spans="1:4" ht="25.5">
      <c r="A662" s="206">
        <v>1750</v>
      </c>
      <c r="B662" s="207" t="s">
        <v>7908</v>
      </c>
      <c r="C662" s="206" t="s">
        <v>7869</v>
      </c>
      <c r="D662" s="208">
        <v>406.9</v>
      </c>
    </row>
    <row r="663" spans="1:4">
      <c r="A663" s="206">
        <v>1775</v>
      </c>
      <c r="B663" s="207" t="s">
        <v>3580</v>
      </c>
      <c r="C663" s="206" t="s">
        <v>7869</v>
      </c>
      <c r="D663" s="208">
        <v>11.09</v>
      </c>
    </row>
    <row r="664" spans="1:4">
      <c r="A664" s="206">
        <v>1776</v>
      </c>
      <c r="B664" s="207" t="s">
        <v>3581</v>
      </c>
      <c r="C664" s="206" t="s">
        <v>7869</v>
      </c>
      <c r="D664" s="208">
        <v>30.18</v>
      </c>
    </row>
    <row r="665" spans="1:4">
      <c r="A665" s="206">
        <v>1777</v>
      </c>
      <c r="B665" s="207" t="s">
        <v>3578</v>
      </c>
      <c r="C665" s="206" t="s">
        <v>7869</v>
      </c>
      <c r="D665" s="208">
        <v>50.99</v>
      </c>
    </row>
    <row r="666" spans="1:4">
      <c r="A666" s="206">
        <v>1778</v>
      </c>
      <c r="B666" s="207" t="s">
        <v>3582</v>
      </c>
      <c r="C666" s="206" t="s">
        <v>7869</v>
      </c>
      <c r="D666" s="208">
        <v>123.42</v>
      </c>
    </row>
    <row r="667" spans="1:4">
      <c r="A667" s="206">
        <v>1779</v>
      </c>
      <c r="B667" s="207" t="s">
        <v>3585</v>
      </c>
      <c r="C667" s="206" t="s">
        <v>7869</v>
      </c>
      <c r="D667" s="208">
        <v>179.5</v>
      </c>
    </row>
    <row r="668" spans="1:4">
      <c r="A668" s="206">
        <v>1780</v>
      </c>
      <c r="B668" s="207" t="s">
        <v>3586</v>
      </c>
      <c r="C668" s="206" t="s">
        <v>7869</v>
      </c>
      <c r="D668" s="208">
        <v>370.04</v>
      </c>
    </row>
    <row r="669" spans="1:4">
      <c r="A669" s="206">
        <v>1781</v>
      </c>
      <c r="B669" s="207" t="s">
        <v>3590</v>
      </c>
      <c r="C669" s="206" t="s">
        <v>7869</v>
      </c>
      <c r="D669" s="208">
        <v>20.149999999999999</v>
      </c>
    </row>
    <row r="670" spans="1:4" ht="25.5">
      <c r="A670" s="206">
        <v>1782</v>
      </c>
      <c r="B670" s="207" t="s">
        <v>3588</v>
      </c>
      <c r="C670" s="206" t="s">
        <v>7869</v>
      </c>
      <c r="D670" s="208">
        <v>30.93</v>
      </c>
    </row>
    <row r="671" spans="1:4" ht="25.5">
      <c r="A671" s="206">
        <v>1783</v>
      </c>
      <c r="B671" s="207" t="s">
        <v>3587</v>
      </c>
      <c r="C671" s="206" t="s">
        <v>7869</v>
      </c>
      <c r="D671" s="208">
        <v>39.119999999999997</v>
      </c>
    </row>
    <row r="672" spans="1:4" ht="25.5">
      <c r="A672" s="206">
        <v>1784</v>
      </c>
      <c r="B672" s="207" t="s">
        <v>3591</v>
      </c>
      <c r="C672" s="206" t="s">
        <v>7869</v>
      </c>
      <c r="D672" s="208">
        <v>110.48</v>
      </c>
    </row>
    <row r="673" spans="1:4">
      <c r="A673" s="206">
        <v>1786</v>
      </c>
      <c r="B673" s="207" t="s">
        <v>3598</v>
      </c>
      <c r="C673" s="206" t="s">
        <v>7869</v>
      </c>
      <c r="D673" s="208">
        <v>9.74</v>
      </c>
    </row>
    <row r="674" spans="1:4">
      <c r="A674" s="206">
        <v>1787</v>
      </c>
      <c r="B674" s="207" t="s">
        <v>3599</v>
      </c>
      <c r="C674" s="206" t="s">
        <v>7869</v>
      </c>
      <c r="D674" s="208">
        <v>23.32</v>
      </c>
    </row>
    <row r="675" spans="1:4">
      <c r="A675" s="206">
        <v>1788</v>
      </c>
      <c r="B675" s="207" t="s">
        <v>3597</v>
      </c>
      <c r="C675" s="206" t="s">
        <v>7869</v>
      </c>
      <c r="D675" s="208">
        <v>39.22</v>
      </c>
    </row>
    <row r="676" spans="1:4">
      <c r="A676" s="206">
        <v>1789</v>
      </c>
      <c r="B676" s="207" t="s">
        <v>3596</v>
      </c>
      <c r="C676" s="206" t="s">
        <v>7869</v>
      </c>
      <c r="D676" s="208">
        <v>48.94</v>
      </c>
    </row>
    <row r="677" spans="1:4">
      <c r="A677" s="206">
        <v>1790</v>
      </c>
      <c r="B677" s="207" t="s">
        <v>3601</v>
      </c>
      <c r="C677" s="206" t="s">
        <v>7869</v>
      </c>
      <c r="D677" s="208">
        <v>81.5</v>
      </c>
    </row>
    <row r="678" spans="1:4">
      <c r="A678" s="206">
        <v>1791</v>
      </c>
      <c r="B678" s="207" t="s">
        <v>3600</v>
      </c>
      <c r="C678" s="206" t="s">
        <v>7869</v>
      </c>
      <c r="D678" s="208">
        <v>141.43</v>
      </c>
    </row>
    <row r="679" spans="1:4">
      <c r="A679" s="206">
        <v>1792</v>
      </c>
      <c r="B679" s="207" t="s">
        <v>3603</v>
      </c>
      <c r="C679" s="206" t="s">
        <v>7869</v>
      </c>
      <c r="D679" s="208">
        <v>190.91</v>
      </c>
    </row>
    <row r="680" spans="1:4">
      <c r="A680" s="206">
        <v>1793</v>
      </c>
      <c r="B680" s="207" t="s">
        <v>3604</v>
      </c>
      <c r="C680" s="206" t="s">
        <v>7869</v>
      </c>
      <c r="D680" s="208">
        <v>385.77</v>
      </c>
    </row>
    <row r="681" spans="1:4">
      <c r="A681" s="206">
        <v>1794</v>
      </c>
      <c r="B681" s="207" t="s">
        <v>3616</v>
      </c>
      <c r="C681" s="206" t="s">
        <v>7869</v>
      </c>
      <c r="D681" s="208">
        <v>10.17</v>
      </c>
    </row>
    <row r="682" spans="1:4">
      <c r="A682" s="206">
        <v>1795</v>
      </c>
      <c r="B682" s="207" t="s">
        <v>3620</v>
      </c>
      <c r="C682" s="206" t="s">
        <v>7869</v>
      </c>
      <c r="D682" s="208">
        <v>14.09</v>
      </c>
    </row>
    <row r="683" spans="1:4">
      <c r="A683" s="206">
        <v>1796</v>
      </c>
      <c r="B683" s="207" t="s">
        <v>3615</v>
      </c>
      <c r="C683" s="206" t="s">
        <v>7869</v>
      </c>
      <c r="D683" s="208">
        <v>42.62</v>
      </c>
    </row>
    <row r="684" spans="1:4">
      <c r="A684" s="206">
        <v>1797</v>
      </c>
      <c r="B684" s="207" t="s">
        <v>3614</v>
      </c>
      <c r="C684" s="206" t="s">
        <v>7869</v>
      </c>
      <c r="D684" s="208">
        <v>55.56</v>
      </c>
    </row>
    <row r="685" spans="1:4">
      <c r="A685" s="206">
        <v>1798</v>
      </c>
      <c r="B685" s="207" t="s">
        <v>3619</v>
      </c>
      <c r="C685" s="206" t="s">
        <v>7869</v>
      </c>
      <c r="D685" s="208">
        <v>78.83</v>
      </c>
    </row>
    <row r="686" spans="1:4">
      <c r="A686" s="206">
        <v>1799</v>
      </c>
      <c r="B686" s="207" t="s">
        <v>3621</v>
      </c>
      <c r="C686" s="206" t="s">
        <v>7869</v>
      </c>
      <c r="D686" s="208">
        <v>229.47</v>
      </c>
    </row>
    <row r="687" spans="1:4">
      <c r="A687" s="206">
        <v>1800</v>
      </c>
      <c r="B687" s="207" t="s">
        <v>3622</v>
      </c>
      <c r="C687" s="206" t="s">
        <v>7869</v>
      </c>
      <c r="D687" s="208">
        <v>438.09</v>
      </c>
    </row>
    <row r="688" spans="1:4">
      <c r="A688" s="206">
        <v>1802</v>
      </c>
      <c r="B688" s="207" t="s">
        <v>3623</v>
      </c>
      <c r="C688" s="206" t="s">
        <v>7869</v>
      </c>
      <c r="D688" s="208">
        <v>1095.8399999999999</v>
      </c>
    </row>
    <row r="689" spans="1:4">
      <c r="A689" s="206">
        <v>1803</v>
      </c>
      <c r="B689" s="207" t="s">
        <v>3607</v>
      </c>
      <c r="C689" s="206" t="s">
        <v>7869</v>
      </c>
      <c r="D689" s="208">
        <v>9.52</v>
      </c>
    </row>
    <row r="690" spans="1:4">
      <c r="A690" s="206">
        <v>1804</v>
      </c>
      <c r="B690" s="207" t="s">
        <v>3611</v>
      </c>
      <c r="C690" s="206" t="s">
        <v>7869</v>
      </c>
      <c r="D690" s="208">
        <v>13.55</v>
      </c>
    </row>
    <row r="691" spans="1:4">
      <c r="A691" s="206">
        <v>1805</v>
      </c>
      <c r="B691" s="207" t="s">
        <v>3608</v>
      </c>
      <c r="C691" s="206" t="s">
        <v>7869</v>
      </c>
      <c r="D691" s="208">
        <v>21.87</v>
      </c>
    </row>
    <row r="692" spans="1:4">
      <c r="A692" s="206">
        <v>1806</v>
      </c>
      <c r="B692" s="207" t="s">
        <v>3610</v>
      </c>
      <c r="C692" s="206" t="s">
        <v>7869</v>
      </c>
      <c r="D692" s="208">
        <v>76.91</v>
      </c>
    </row>
    <row r="693" spans="1:4">
      <c r="A693" s="206">
        <v>1807</v>
      </c>
      <c r="B693" s="207" t="s">
        <v>3612</v>
      </c>
      <c r="C693" s="206" t="s">
        <v>7869</v>
      </c>
      <c r="D693" s="208">
        <v>184.8</v>
      </c>
    </row>
    <row r="694" spans="1:4">
      <c r="A694" s="206">
        <v>1808</v>
      </c>
      <c r="B694" s="207" t="s">
        <v>3613</v>
      </c>
      <c r="C694" s="206" t="s">
        <v>7869</v>
      </c>
      <c r="D694" s="208">
        <v>370.5</v>
      </c>
    </row>
    <row r="695" spans="1:4" ht="25.5">
      <c r="A695" s="206">
        <v>1809</v>
      </c>
      <c r="B695" s="207" t="s">
        <v>3605</v>
      </c>
      <c r="C695" s="206" t="s">
        <v>7869</v>
      </c>
      <c r="D695" s="208">
        <v>45.88</v>
      </c>
    </row>
    <row r="696" spans="1:4">
      <c r="A696" s="206">
        <v>1810</v>
      </c>
      <c r="B696" s="207" t="s">
        <v>3592</v>
      </c>
      <c r="C696" s="206" t="s">
        <v>7869</v>
      </c>
      <c r="D696" s="208">
        <v>61.28</v>
      </c>
    </row>
    <row r="697" spans="1:4">
      <c r="A697" s="206">
        <v>1811</v>
      </c>
      <c r="B697" s="207" t="s">
        <v>3593</v>
      </c>
      <c r="C697" s="206" t="s">
        <v>7869</v>
      </c>
      <c r="D697" s="208">
        <v>13.25</v>
      </c>
    </row>
    <row r="698" spans="1:4">
      <c r="A698" s="206">
        <v>1812</v>
      </c>
      <c r="B698" s="207" t="s">
        <v>3594</v>
      </c>
      <c r="C698" s="206" t="s">
        <v>7869</v>
      </c>
      <c r="D698" s="208">
        <v>154.69</v>
      </c>
    </row>
    <row r="699" spans="1:4">
      <c r="A699" s="206">
        <v>1813</v>
      </c>
      <c r="B699" s="207" t="s">
        <v>3602</v>
      </c>
      <c r="C699" s="206" t="s">
        <v>7869</v>
      </c>
      <c r="D699" s="208">
        <v>15.46</v>
      </c>
    </row>
    <row r="700" spans="1:4" ht="25.5">
      <c r="A700" s="206">
        <v>1814</v>
      </c>
      <c r="B700" s="207" t="s">
        <v>3606</v>
      </c>
      <c r="C700" s="206" t="s">
        <v>7869</v>
      </c>
      <c r="D700" s="208">
        <v>37.69</v>
      </c>
    </row>
    <row r="701" spans="1:4">
      <c r="A701" s="206">
        <v>1815</v>
      </c>
      <c r="B701" s="207" t="s">
        <v>3618</v>
      </c>
      <c r="C701" s="206" t="s">
        <v>7869</v>
      </c>
      <c r="D701" s="208">
        <v>176.18</v>
      </c>
    </row>
    <row r="702" spans="1:4">
      <c r="A702" s="206">
        <v>1816</v>
      </c>
      <c r="B702" s="207" t="s">
        <v>3617</v>
      </c>
      <c r="C702" s="206" t="s">
        <v>7869</v>
      </c>
      <c r="D702" s="208">
        <v>22.94</v>
      </c>
    </row>
    <row r="703" spans="1:4">
      <c r="A703" s="206">
        <v>1817</v>
      </c>
      <c r="B703" s="207" t="s">
        <v>3589</v>
      </c>
      <c r="C703" s="206" t="s">
        <v>7869</v>
      </c>
      <c r="D703" s="208">
        <v>9.2100000000000009</v>
      </c>
    </row>
    <row r="704" spans="1:4">
      <c r="A704" s="206">
        <v>1818</v>
      </c>
      <c r="B704" s="207" t="s">
        <v>3583</v>
      </c>
      <c r="C704" s="206" t="s">
        <v>7869</v>
      </c>
      <c r="D704" s="208">
        <v>81.92</v>
      </c>
    </row>
    <row r="705" spans="1:4">
      <c r="A705" s="206">
        <v>1819</v>
      </c>
      <c r="B705" s="207" t="s">
        <v>3579</v>
      </c>
      <c r="C705" s="206" t="s">
        <v>7869</v>
      </c>
      <c r="D705" s="208">
        <v>37.090000000000003</v>
      </c>
    </row>
    <row r="706" spans="1:4">
      <c r="A706" s="206">
        <v>1820</v>
      </c>
      <c r="B706" s="207" t="s">
        <v>3584</v>
      </c>
      <c r="C706" s="206" t="s">
        <v>7869</v>
      </c>
      <c r="D706" s="208">
        <v>16.02</v>
      </c>
    </row>
    <row r="707" spans="1:4" ht="25.5">
      <c r="A707" s="206">
        <v>1821</v>
      </c>
      <c r="B707" s="207" t="s">
        <v>3609</v>
      </c>
      <c r="C707" s="206" t="s">
        <v>7869</v>
      </c>
      <c r="D707" s="208">
        <v>129.22</v>
      </c>
    </row>
    <row r="708" spans="1:4">
      <c r="A708" s="206">
        <v>1823</v>
      </c>
      <c r="B708" s="207" t="s">
        <v>3551</v>
      </c>
      <c r="C708" s="206" t="s">
        <v>7869</v>
      </c>
      <c r="D708" s="208">
        <v>25.53</v>
      </c>
    </row>
    <row r="709" spans="1:4">
      <c r="A709" s="206">
        <v>1824</v>
      </c>
      <c r="B709" s="207" t="s">
        <v>3557</v>
      </c>
      <c r="C709" s="206" t="s">
        <v>7869</v>
      </c>
      <c r="D709" s="208">
        <v>29.04</v>
      </c>
    </row>
    <row r="710" spans="1:4">
      <c r="A710" s="206">
        <v>1825</v>
      </c>
      <c r="B710" s="207" t="s">
        <v>3554</v>
      </c>
      <c r="C710" s="206" t="s">
        <v>7869</v>
      </c>
      <c r="D710" s="208">
        <v>25.49</v>
      </c>
    </row>
    <row r="711" spans="1:4" ht="25.5">
      <c r="A711" s="206">
        <v>1827</v>
      </c>
      <c r="B711" s="207" t="s">
        <v>3552</v>
      </c>
      <c r="C711" s="206" t="s">
        <v>7869</v>
      </c>
      <c r="D711" s="208">
        <v>45.93</v>
      </c>
    </row>
    <row r="712" spans="1:4" ht="25.5">
      <c r="A712" s="206">
        <v>1828</v>
      </c>
      <c r="B712" s="207" t="s">
        <v>3555</v>
      </c>
      <c r="C712" s="206" t="s">
        <v>7869</v>
      </c>
      <c r="D712" s="208">
        <v>52.04</v>
      </c>
    </row>
    <row r="713" spans="1:4">
      <c r="A713" s="206">
        <v>1831</v>
      </c>
      <c r="B713" s="207" t="s">
        <v>3553</v>
      </c>
      <c r="C713" s="206" t="s">
        <v>7869</v>
      </c>
      <c r="D713" s="208">
        <v>11.36</v>
      </c>
    </row>
    <row r="714" spans="1:4">
      <c r="A714" s="206">
        <v>1835</v>
      </c>
      <c r="B714" s="207" t="s">
        <v>3550</v>
      </c>
      <c r="C714" s="206" t="s">
        <v>7869</v>
      </c>
      <c r="D714" s="208">
        <v>10.93</v>
      </c>
    </row>
    <row r="715" spans="1:4" ht="25.5">
      <c r="A715" s="206">
        <v>1836</v>
      </c>
      <c r="B715" s="207" t="s">
        <v>7909</v>
      </c>
      <c r="C715" s="206" t="s">
        <v>7869</v>
      </c>
      <c r="D715" s="208">
        <v>171.64</v>
      </c>
    </row>
    <row r="716" spans="1:4" ht="25.5">
      <c r="A716" s="206">
        <v>1837</v>
      </c>
      <c r="B716" s="207" t="s">
        <v>7910</v>
      </c>
      <c r="C716" s="206" t="s">
        <v>7869</v>
      </c>
      <c r="D716" s="208">
        <v>282.33</v>
      </c>
    </row>
    <row r="717" spans="1:4" ht="25.5">
      <c r="A717" s="206">
        <v>1839</v>
      </c>
      <c r="B717" s="207" t="s">
        <v>3549</v>
      </c>
      <c r="C717" s="206" t="s">
        <v>7869</v>
      </c>
      <c r="D717" s="208">
        <v>44.64</v>
      </c>
    </row>
    <row r="718" spans="1:4" ht="25.5">
      <c r="A718" s="206">
        <v>1844</v>
      </c>
      <c r="B718" s="207" t="s">
        <v>7911</v>
      </c>
      <c r="C718" s="206" t="s">
        <v>7869</v>
      </c>
      <c r="D718" s="208">
        <v>77.92</v>
      </c>
    </row>
    <row r="719" spans="1:4">
      <c r="A719" s="206">
        <v>1845</v>
      </c>
      <c r="B719" s="207" t="s">
        <v>3556</v>
      </c>
      <c r="C719" s="206" t="s">
        <v>7869</v>
      </c>
      <c r="D719" s="208">
        <v>12.44</v>
      </c>
    </row>
    <row r="720" spans="1:4" ht="25.5">
      <c r="A720" s="206">
        <v>1853</v>
      </c>
      <c r="B720" s="207" t="s">
        <v>7912</v>
      </c>
      <c r="C720" s="206" t="s">
        <v>7869</v>
      </c>
      <c r="D720" s="208">
        <v>317.33999999999997</v>
      </c>
    </row>
    <row r="721" spans="1:4" ht="25.5">
      <c r="A721" s="206">
        <v>1858</v>
      </c>
      <c r="B721" s="207" t="s">
        <v>7913</v>
      </c>
      <c r="C721" s="206" t="s">
        <v>7869</v>
      </c>
      <c r="D721" s="208">
        <v>18.170000000000002</v>
      </c>
    </row>
    <row r="722" spans="1:4" ht="25.5">
      <c r="A722" s="206">
        <v>1859</v>
      </c>
      <c r="B722" s="207" t="s">
        <v>7914</v>
      </c>
      <c r="C722" s="206" t="s">
        <v>7869</v>
      </c>
      <c r="D722" s="208">
        <v>1326.81</v>
      </c>
    </row>
    <row r="723" spans="1:4" ht="25.5">
      <c r="A723" s="206">
        <v>1860</v>
      </c>
      <c r="B723" s="207" t="s">
        <v>7915</v>
      </c>
      <c r="C723" s="206" t="s">
        <v>7869</v>
      </c>
      <c r="D723" s="208">
        <v>556.01</v>
      </c>
    </row>
    <row r="724" spans="1:4" ht="25.5">
      <c r="A724" s="206">
        <v>1862</v>
      </c>
      <c r="B724" s="207" t="s">
        <v>7916</v>
      </c>
      <c r="C724" s="206" t="s">
        <v>7869</v>
      </c>
      <c r="D724" s="208">
        <v>893.31</v>
      </c>
    </row>
    <row r="725" spans="1:4" ht="25.5">
      <c r="A725" s="206">
        <v>1863</v>
      </c>
      <c r="B725" s="207" t="s">
        <v>7917</v>
      </c>
      <c r="C725" s="206" t="s">
        <v>7869</v>
      </c>
      <c r="D725" s="208">
        <v>17.46</v>
      </c>
    </row>
    <row r="726" spans="1:4" ht="25.5">
      <c r="A726" s="206">
        <v>1865</v>
      </c>
      <c r="B726" s="207" t="s">
        <v>7918</v>
      </c>
      <c r="C726" s="206" t="s">
        <v>7869</v>
      </c>
      <c r="D726" s="208">
        <v>78.459999999999994</v>
      </c>
    </row>
    <row r="727" spans="1:4" ht="25.5">
      <c r="A727" s="206">
        <v>1866</v>
      </c>
      <c r="B727" s="207" t="s">
        <v>7919</v>
      </c>
      <c r="C727" s="206" t="s">
        <v>7869</v>
      </c>
      <c r="D727" s="208">
        <v>214.66</v>
      </c>
    </row>
    <row r="728" spans="1:4" ht="25.5">
      <c r="A728" s="206">
        <v>1867</v>
      </c>
      <c r="B728" s="207" t="s">
        <v>7920</v>
      </c>
      <c r="C728" s="206" t="s">
        <v>7869</v>
      </c>
      <c r="D728" s="208">
        <v>702.54</v>
      </c>
    </row>
    <row r="729" spans="1:4" ht="25.5">
      <c r="A729" s="206">
        <v>1868</v>
      </c>
      <c r="B729" s="207" t="s">
        <v>7921</v>
      </c>
      <c r="C729" s="206" t="s">
        <v>7869</v>
      </c>
      <c r="D729" s="208">
        <v>1013.77</v>
      </c>
    </row>
    <row r="730" spans="1:4">
      <c r="A730" s="206">
        <v>1870</v>
      </c>
      <c r="B730" s="207" t="s">
        <v>3629</v>
      </c>
      <c r="C730" s="206" t="s">
        <v>7869</v>
      </c>
      <c r="D730" s="208">
        <v>1.75</v>
      </c>
    </row>
    <row r="731" spans="1:4" ht="25.5">
      <c r="A731" s="206">
        <v>1871</v>
      </c>
      <c r="B731" s="207" t="s">
        <v>2920</v>
      </c>
      <c r="C731" s="206" t="s">
        <v>7869</v>
      </c>
      <c r="D731" s="208">
        <v>2.73</v>
      </c>
    </row>
    <row r="732" spans="1:4">
      <c r="A732" s="206">
        <v>1872</v>
      </c>
      <c r="B732" s="207" t="s">
        <v>2902</v>
      </c>
      <c r="C732" s="206" t="s">
        <v>7869</v>
      </c>
      <c r="D732" s="208">
        <v>1.53</v>
      </c>
    </row>
    <row r="733" spans="1:4">
      <c r="A733" s="206">
        <v>1873</v>
      </c>
      <c r="B733" s="207" t="s">
        <v>2903</v>
      </c>
      <c r="C733" s="206" t="s">
        <v>7869</v>
      </c>
      <c r="D733" s="208">
        <v>3.04</v>
      </c>
    </row>
    <row r="734" spans="1:4">
      <c r="A734" s="206">
        <v>1874</v>
      </c>
      <c r="B734" s="207" t="s">
        <v>3628</v>
      </c>
      <c r="C734" s="206" t="s">
        <v>7869</v>
      </c>
      <c r="D734" s="208">
        <v>3.03</v>
      </c>
    </row>
    <row r="735" spans="1:4">
      <c r="A735" s="206">
        <v>1875</v>
      </c>
      <c r="B735" s="207" t="s">
        <v>3627</v>
      </c>
      <c r="C735" s="206" t="s">
        <v>7869</v>
      </c>
      <c r="D735" s="208">
        <v>3.67</v>
      </c>
    </row>
    <row r="736" spans="1:4">
      <c r="A736" s="206">
        <v>1876</v>
      </c>
      <c r="B736" s="207" t="s">
        <v>3632</v>
      </c>
      <c r="C736" s="206" t="s">
        <v>7869</v>
      </c>
      <c r="D736" s="208">
        <v>5.96</v>
      </c>
    </row>
    <row r="737" spans="1:4">
      <c r="A737" s="206">
        <v>1877</v>
      </c>
      <c r="B737" s="207" t="s">
        <v>3634</v>
      </c>
      <c r="C737" s="206" t="s">
        <v>7869</v>
      </c>
      <c r="D737" s="208">
        <v>15.23</v>
      </c>
    </row>
    <row r="738" spans="1:4">
      <c r="A738" s="206">
        <v>1878</v>
      </c>
      <c r="B738" s="207" t="s">
        <v>3635</v>
      </c>
      <c r="C738" s="206" t="s">
        <v>7869</v>
      </c>
      <c r="D738" s="208">
        <v>30.61</v>
      </c>
    </row>
    <row r="739" spans="1:4">
      <c r="A739" s="206">
        <v>1879</v>
      </c>
      <c r="B739" s="207" t="s">
        <v>3633</v>
      </c>
      <c r="C739" s="206" t="s">
        <v>7869</v>
      </c>
      <c r="D739" s="208">
        <v>1.77</v>
      </c>
    </row>
    <row r="740" spans="1:4">
      <c r="A740" s="206">
        <v>1880</v>
      </c>
      <c r="B740" s="207" t="s">
        <v>7922</v>
      </c>
      <c r="C740" s="206" t="s">
        <v>7869</v>
      </c>
      <c r="D740" s="208">
        <v>2.1</v>
      </c>
    </row>
    <row r="741" spans="1:4">
      <c r="A741" s="206">
        <v>1884</v>
      </c>
      <c r="B741" s="207" t="s">
        <v>3630</v>
      </c>
      <c r="C741" s="206" t="s">
        <v>7869</v>
      </c>
      <c r="D741" s="208">
        <v>2.68</v>
      </c>
    </row>
    <row r="742" spans="1:4">
      <c r="A742" s="206">
        <v>1887</v>
      </c>
      <c r="B742" s="207" t="s">
        <v>3631</v>
      </c>
      <c r="C742" s="206" t="s">
        <v>7869</v>
      </c>
      <c r="D742" s="208">
        <v>15.21</v>
      </c>
    </row>
    <row r="743" spans="1:4">
      <c r="A743" s="206">
        <v>1891</v>
      </c>
      <c r="B743" s="207" t="s">
        <v>4717</v>
      </c>
      <c r="C743" s="206" t="s">
        <v>7869</v>
      </c>
      <c r="D743" s="208">
        <v>0.77</v>
      </c>
    </row>
    <row r="744" spans="1:4">
      <c r="A744" s="206">
        <v>1892</v>
      </c>
      <c r="B744" s="207" t="s">
        <v>4714</v>
      </c>
      <c r="C744" s="206" t="s">
        <v>7869</v>
      </c>
      <c r="D744" s="208">
        <v>1.07</v>
      </c>
    </row>
    <row r="745" spans="1:4">
      <c r="A745" s="206">
        <v>1893</v>
      </c>
      <c r="B745" s="207" t="s">
        <v>4711</v>
      </c>
      <c r="C745" s="206" t="s">
        <v>7869</v>
      </c>
      <c r="D745" s="208">
        <v>2.29</v>
      </c>
    </row>
    <row r="746" spans="1:4">
      <c r="A746" s="206">
        <v>1894</v>
      </c>
      <c r="B746" s="207" t="s">
        <v>4716</v>
      </c>
      <c r="C746" s="206" t="s">
        <v>7869</v>
      </c>
      <c r="D746" s="208">
        <v>3.31</v>
      </c>
    </row>
    <row r="747" spans="1:4">
      <c r="A747" s="206">
        <v>1895</v>
      </c>
      <c r="B747" s="207" t="s">
        <v>4719</v>
      </c>
      <c r="C747" s="206" t="s">
        <v>7869</v>
      </c>
      <c r="D747" s="208">
        <v>17.39</v>
      </c>
    </row>
    <row r="748" spans="1:4">
      <c r="A748" s="206">
        <v>1896</v>
      </c>
      <c r="B748" s="207" t="s">
        <v>4718</v>
      </c>
      <c r="C748" s="206" t="s">
        <v>7869</v>
      </c>
      <c r="D748" s="208">
        <v>9.9</v>
      </c>
    </row>
    <row r="749" spans="1:4">
      <c r="A749" s="206">
        <v>1899</v>
      </c>
      <c r="B749" s="207" t="s">
        <v>4671</v>
      </c>
      <c r="C749" s="206" t="s">
        <v>7869</v>
      </c>
      <c r="D749" s="208">
        <v>0.68</v>
      </c>
    </row>
    <row r="750" spans="1:4">
      <c r="A750" s="206">
        <v>1900</v>
      </c>
      <c r="B750" s="207" t="s">
        <v>4672</v>
      </c>
      <c r="C750" s="206" t="s">
        <v>7869</v>
      </c>
      <c r="D750" s="208">
        <v>1.1100000000000001</v>
      </c>
    </row>
    <row r="751" spans="1:4">
      <c r="A751" s="206">
        <v>1901</v>
      </c>
      <c r="B751" s="207" t="s">
        <v>4713</v>
      </c>
      <c r="C751" s="206" t="s">
        <v>7869</v>
      </c>
      <c r="D751" s="208">
        <v>0.52</v>
      </c>
    </row>
    <row r="752" spans="1:4">
      <c r="A752" s="206">
        <v>1902</v>
      </c>
      <c r="B752" s="207" t="s">
        <v>4712</v>
      </c>
      <c r="C752" s="206" t="s">
        <v>7869</v>
      </c>
      <c r="D752" s="208">
        <v>1.66</v>
      </c>
    </row>
    <row r="753" spans="1:4">
      <c r="A753" s="206">
        <v>1904</v>
      </c>
      <c r="B753" s="207" t="s">
        <v>4670</v>
      </c>
      <c r="C753" s="206" t="s">
        <v>7869</v>
      </c>
      <c r="D753" s="208">
        <v>0.6</v>
      </c>
    </row>
    <row r="754" spans="1:4">
      <c r="A754" s="206">
        <v>1907</v>
      </c>
      <c r="B754" s="207" t="s">
        <v>4715</v>
      </c>
      <c r="C754" s="206" t="s">
        <v>7869</v>
      </c>
      <c r="D754" s="208">
        <v>7.37</v>
      </c>
    </row>
    <row r="755" spans="1:4">
      <c r="A755" s="206">
        <v>1922</v>
      </c>
      <c r="B755" s="207" t="s">
        <v>3510</v>
      </c>
      <c r="C755" s="206" t="s">
        <v>7869</v>
      </c>
      <c r="D755" s="208">
        <v>26.9</v>
      </c>
    </row>
    <row r="756" spans="1:4">
      <c r="A756" s="206">
        <v>1923</v>
      </c>
      <c r="B756" s="207" t="s">
        <v>3506</v>
      </c>
      <c r="C756" s="206" t="s">
        <v>7869</v>
      </c>
      <c r="D756" s="208">
        <v>2.97</v>
      </c>
    </row>
    <row r="757" spans="1:4">
      <c r="A757" s="206">
        <v>1924</v>
      </c>
      <c r="B757" s="207" t="s">
        <v>3509</v>
      </c>
      <c r="C757" s="206" t="s">
        <v>7869</v>
      </c>
      <c r="D757" s="208">
        <v>13.26</v>
      </c>
    </row>
    <row r="758" spans="1:4">
      <c r="A758" s="206">
        <v>1925</v>
      </c>
      <c r="B758" s="207" t="s">
        <v>3518</v>
      </c>
      <c r="C758" s="206" t="s">
        <v>7869</v>
      </c>
      <c r="D758" s="208">
        <v>21.41</v>
      </c>
    </row>
    <row r="759" spans="1:4">
      <c r="A759" s="206">
        <v>1926</v>
      </c>
      <c r="B759" s="207" t="s">
        <v>3504</v>
      </c>
      <c r="C759" s="206" t="s">
        <v>7869</v>
      </c>
      <c r="D759" s="208">
        <v>1.51</v>
      </c>
    </row>
    <row r="760" spans="1:4">
      <c r="A760" s="206">
        <v>1927</v>
      </c>
      <c r="B760" s="207" t="s">
        <v>3505</v>
      </c>
      <c r="C760" s="206" t="s">
        <v>7869</v>
      </c>
      <c r="D760" s="208">
        <v>1.83</v>
      </c>
    </row>
    <row r="761" spans="1:4">
      <c r="A761" s="206">
        <v>1929</v>
      </c>
      <c r="B761" s="207" t="s">
        <v>3507</v>
      </c>
      <c r="C761" s="206" t="s">
        <v>7869</v>
      </c>
      <c r="D761" s="208">
        <v>3.77</v>
      </c>
    </row>
    <row r="762" spans="1:4">
      <c r="A762" s="206">
        <v>1930</v>
      </c>
      <c r="B762" s="207" t="s">
        <v>3508</v>
      </c>
      <c r="C762" s="206" t="s">
        <v>7869</v>
      </c>
      <c r="D762" s="208">
        <v>7.82</v>
      </c>
    </row>
    <row r="763" spans="1:4">
      <c r="A763" s="206">
        <v>1932</v>
      </c>
      <c r="B763" s="207" t="s">
        <v>3535</v>
      </c>
      <c r="C763" s="206" t="s">
        <v>7869</v>
      </c>
      <c r="D763" s="208">
        <v>7.32</v>
      </c>
    </row>
    <row r="764" spans="1:4">
      <c r="A764" s="206">
        <v>1933</v>
      </c>
      <c r="B764" s="207" t="s">
        <v>3536</v>
      </c>
      <c r="C764" s="206" t="s">
        <v>7869</v>
      </c>
      <c r="D764" s="208">
        <v>3.22</v>
      </c>
    </row>
    <row r="765" spans="1:4">
      <c r="A765" s="206">
        <v>1937</v>
      </c>
      <c r="B765" s="207" t="s">
        <v>3560</v>
      </c>
      <c r="C765" s="206" t="s">
        <v>7869</v>
      </c>
      <c r="D765" s="208">
        <v>2.2000000000000002</v>
      </c>
    </row>
    <row r="766" spans="1:4">
      <c r="A766" s="206">
        <v>1938</v>
      </c>
      <c r="B766" s="207" t="s">
        <v>3563</v>
      </c>
      <c r="C766" s="206" t="s">
        <v>7869</v>
      </c>
      <c r="D766" s="208">
        <v>2.77</v>
      </c>
    </row>
    <row r="767" spans="1:4">
      <c r="A767" s="206">
        <v>1939</v>
      </c>
      <c r="B767" s="207" t="s">
        <v>3561</v>
      </c>
      <c r="C767" s="206" t="s">
        <v>7869</v>
      </c>
      <c r="D767" s="208">
        <v>5.04</v>
      </c>
    </row>
    <row r="768" spans="1:4">
      <c r="A768" s="206">
        <v>1940</v>
      </c>
      <c r="B768" s="207" t="s">
        <v>3559</v>
      </c>
      <c r="C768" s="206" t="s">
        <v>7869</v>
      </c>
      <c r="D768" s="208">
        <v>12.65</v>
      </c>
    </row>
    <row r="769" spans="1:4">
      <c r="A769" s="206">
        <v>1941</v>
      </c>
      <c r="B769" s="207" t="s">
        <v>3558</v>
      </c>
      <c r="C769" s="206" t="s">
        <v>7869</v>
      </c>
      <c r="D769" s="208">
        <v>12.69</v>
      </c>
    </row>
    <row r="770" spans="1:4">
      <c r="A770" s="206">
        <v>1942</v>
      </c>
      <c r="B770" s="207" t="s">
        <v>3562</v>
      </c>
      <c r="C770" s="206" t="s">
        <v>7869</v>
      </c>
      <c r="D770" s="208">
        <v>24.04</v>
      </c>
    </row>
    <row r="771" spans="1:4">
      <c r="A771" s="206">
        <v>1951</v>
      </c>
      <c r="B771" s="207" t="s">
        <v>3537</v>
      </c>
      <c r="C771" s="206" t="s">
        <v>7869</v>
      </c>
      <c r="D771" s="208">
        <v>14.77</v>
      </c>
    </row>
    <row r="772" spans="1:4">
      <c r="A772" s="206">
        <v>1952</v>
      </c>
      <c r="B772" s="207" t="s">
        <v>3539</v>
      </c>
      <c r="C772" s="206" t="s">
        <v>7869</v>
      </c>
      <c r="D772" s="208">
        <v>96.32</v>
      </c>
    </row>
    <row r="773" spans="1:4">
      <c r="A773" s="206">
        <v>1953</v>
      </c>
      <c r="B773" s="207" t="s">
        <v>3511</v>
      </c>
      <c r="C773" s="206" t="s">
        <v>7869</v>
      </c>
      <c r="D773" s="208">
        <v>32.130000000000003</v>
      </c>
    </row>
    <row r="774" spans="1:4">
      <c r="A774" s="206">
        <v>1954</v>
      </c>
      <c r="B774" s="207" t="s">
        <v>3503</v>
      </c>
      <c r="C774" s="206" t="s">
        <v>7869</v>
      </c>
      <c r="D774" s="208">
        <v>85.72</v>
      </c>
    </row>
    <row r="775" spans="1:4">
      <c r="A775" s="206">
        <v>1955</v>
      </c>
      <c r="B775" s="207" t="s">
        <v>3513</v>
      </c>
      <c r="C775" s="206" t="s">
        <v>7869</v>
      </c>
      <c r="D775" s="208">
        <v>1.59</v>
      </c>
    </row>
    <row r="776" spans="1:4">
      <c r="A776" s="206">
        <v>1956</v>
      </c>
      <c r="B776" s="207" t="s">
        <v>3514</v>
      </c>
      <c r="C776" s="206" t="s">
        <v>7869</v>
      </c>
      <c r="D776" s="208">
        <v>2.29</v>
      </c>
    </row>
    <row r="777" spans="1:4">
      <c r="A777" s="206">
        <v>1957</v>
      </c>
      <c r="B777" s="207" t="s">
        <v>3515</v>
      </c>
      <c r="C777" s="206" t="s">
        <v>7869</v>
      </c>
      <c r="D777" s="208">
        <v>4.63</v>
      </c>
    </row>
    <row r="778" spans="1:4">
      <c r="A778" s="206">
        <v>1958</v>
      </c>
      <c r="B778" s="207" t="s">
        <v>3516</v>
      </c>
      <c r="C778" s="206" t="s">
        <v>7869</v>
      </c>
      <c r="D778" s="208">
        <v>8.4</v>
      </c>
    </row>
    <row r="779" spans="1:4">
      <c r="A779" s="206">
        <v>1959</v>
      </c>
      <c r="B779" s="207" t="s">
        <v>3517</v>
      </c>
      <c r="C779" s="206" t="s">
        <v>7869</v>
      </c>
      <c r="D779" s="208">
        <v>9.27</v>
      </c>
    </row>
    <row r="780" spans="1:4">
      <c r="A780" s="206">
        <v>1960</v>
      </c>
      <c r="B780" s="207" t="s">
        <v>3519</v>
      </c>
      <c r="C780" s="206" t="s">
        <v>7869</v>
      </c>
      <c r="D780" s="208">
        <v>36.97</v>
      </c>
    </row>
    <row r="781" spans="1:4">
      <c r="A781" s="206">
        <v>1961</v>
      </c>
      <c r="B781" s="207" t="s">
        <v>3520</v>
      </c>
      <c r="C781" s="206" t="s">
        <v>7869</v>
      </c>
      <c r="D781" s="208">
        <v>44.38</v>
      </c>
    </row>
    <row r="782" spans="1:4">
      <c r="A782" s="206">
        <v>1962</v>
      </c>
      <c r="B782" s="207" t="s">
        <v>3512</v>
      </c>
      <c r="C782" s="206" t="s">
        <v>7869</v>
      </c>
      <c r="D782" s="208">
        <v>93.57</v>
      </c>
    </row>
    <row r="783" spans="1:4">
      <c r="A783" s="206">
        <v>1964</v>
      </c>
      <c r="B783" s="207" t="s">
        <v>3564</v>
      </c>
      <c r="C783" s="206" t="s">
        <v>7869</v>
      </c>
      <c r="D783" s="208">
        <v>21.91</v>
      </c>
    </row>
    <row r="784" spans="1:4">
      <c r="A784" s="206">
        <v>1965</v>
      </c>
      <c r="B784" s="207" t="s">
        <v>3542</v>
      </c>
      <c r="C784" s="206" t="s">
        <v>7869</v>
      </c>
      <c r="D784" s="208">
        <v>28.75</v>
      </c>
    </row>
    <row r="785" spans="1:4">
      <c r="A785" s="206">
        <v>1966</v>
      </c>
      <c r="B785" s="207" t="s">
        <v>3538</v>
      </c>
      <c r="C785" s="206" t="s">
        <v>7869</v>
      </c>
      <c r="D785" s="208">
        <v>15.67</v>
      </c>
    </row>
    <row r="786" spans="1:4">
      <c r="A786" s="206">
        <v>1967</v>
      </c>
      <c r="B786" s="207" t="s">
        <v>3546</v>
      </c>
      <c r="C786" s="206" t="s">
        <v>7869</v>
      </c>
      <c r="D786" s="208">
        <v>3.33</v>
      </c>
    </row>
    <row r="787" spans="1:4">
      <c r="A787" s="206">
        <v>1968</v>
      </c>
      <c r="B787" s="207" t="s">
        <v>3547</v>
      </c>
      <c r="C787" s="206" t="s">
        <v>7869</v>
      </c>
      <c r="D787" s="208">
        <v>7.21</v>
      </c>
    </row>
    <row r="788" spans="1:4">
      <c r="A788" s="206">
        <v>1969</v>
      </c>
      <c r="B788" s="207" t="s">
        <v>3548</v>
      </c>
      <c r="C788" s="206" t="s">
        <v>7869</v>
      </c>
      <c r="D788" s="208">
        <v>22.52</v>
      </c>
    </row>
    <row r="789" spans="1:4">
      <c r="A789" s="206">
        <v>1970</v>
      </c>
      <c r="B789" s="207" t="s">
        <v>3545</v>
      </c>
      <c r="C789" s="206" t="s">
        <v>7869</v>
      </c>
      <c r="D789" s="208">
        <v>36.01</v>
      </c>
    </row>
    <row r="790" spans="1:4">
      <c r="A790" s="206">
        <v>2350</v>
      </c>
      <c r="B790" s="207" t="s">
        <v>2400</v>
      </c>
      <c r="C790" s="206" t="s">
        <v>7872</v>
      </c>
      <c r="D790" s="208">
        <v>12.53</v>
      </c>
    </row>
    <row r="791" spans="1:4">
      <c r="A791" s="206">
        <v>2354</v>
      </c>
      <c r="B791" s="207" t="s">
        <v>7923</v>
      </c>
      <c r="C791" s="206" t="s">
        <v>7872</v>
      </c>
      <c r="D791" s="208">
        <v>18.690000000000001</v>
      </c>
    </row>
    <row r="792" spans="1:4">
      <c r="A792" s="206">
        <v>2355</v>
      </c>
      <c r="B792" s="207" t="s">
        <v>3642</v>
      </c>
      <c r="C792" s="206" t="s">
        <v>7872</v>
      </c>
      <c r="D792" s="208">
        <v>18.399999999999999</v>
      </c>
    </row>
    <row r="793" spans="1:4">
      <c r="A793" s="206">
        <v>2357</v>
      </c>
      <c r="B793" s="207" t="s">
        <v>3640</v>
      </c>
      <c r="C793" s="206" t="s">
        <v>7872</v>
      </c>
      <c r="D793" s="208">
        <v>15.12</v>
      </c>
    </row>
    <row r="794" spans="1:4">
      <c r="A794" s="206">
        <v>2358</v>
      </c>
      <c r="B794" s="207" t="s">
        <v>3644</v>
      </c>
      <c r="C794" s="206" t="s">
        <v>7872</v>
      </c>
      <c r="D794" s="208">
        <v>27.5</v>
      </c>
    </row>
    <row r="795" spans="1:4">
      <c r="A795" s="206">
        <v>2359</v>
      </c>
      <c r="B795" s="207" t="s">
        <v>2397</v>
      </c>
      <c r="C795" s="206" t="s">
        <v>7872</v>
      </c>
      <c r="D795" s="208">
        <v>14.93</v>
      </c>
    </row>
    <row r="796" spans="1:4">
      <c r="A796" s="206">
        <v>2370</v>
      </c>
      <c r="B796" s="207" t="s">
        <v>3683</v>
      </c>
      <c r="C796" s="206" t="s">
        <v>7869</v>
      </c>
      <c r="D796" s="208">
        <v>7.75</v>
      </c>
    </row>
    <row r="797" spans="1:4">
      <c r="A797" s="206">
        <v>2373</v>
      </c>
      <c r="B797" s="207" t="s">
        <v>3686</v>
      </c>
      <c r="C797" s="206" t="s">
        <v>7869</v>
      </c>
      <c r="D797" s="208">
        <v>73.290000000000006</v>
      </c>
    </row>
    <row r="798" spans="1:4">
      <c r="A798" s="206">
        <v>2374</v>
      </c>
      <c r="B798" s="207" t="s">
        <v>3663</v>
      </c>
      <c r="C798" s="206" t="s">
        <v>7869</v>
      </c>
      <c r="D798" s="208">
        <v>260.05</v>
      </c>
    </row>
    <row r="799" spans="1:4">
      <c r="A799" s="206">
        <v>2376</v>
      </c>
      <c r="B799" s="207" t="s">
        <v>3670</v>
      </c>
      <c r="C799" s="206" t="s">
        <v>7869</v>
      </c>
      <c r="D799" s="208">
        <v>1382.67</v>
      </c>
    </row>
    <row r="800" spans="1:4">
      <c r="A800" s="206">
        <v>2377</v>
      </c>
      <c r="B800" s="207" t="s">
        <v>3664</v>
      </c>
      <c r="C800" s="206" t="s">
        <v>7869</v>
      </c>
      <c r="D800" s="208">
        <v>364.95</v>
      </c>
    </row>
    <row r="801" spans="1:4">
      <c r="A801" s="206">
        <v>2378</v>
      </c>
      <c r="B801" s="207" t="s">
        <v>3668</v>
      </c>
      <c r="C801" s="206" t="s">
        <v>7869</v>
      </c>
      <c r="D801" s="208">
        <v>839.51</v>
      </c>
    </row>
    <row r="802" spans="1:4">
      <c r="A802" s="206">
        <v>2379</v>
      </c>
      <c r="B802" s="207" t="s">
        <v>3669</v>
      </c>
      <c r="C802" s="206" t="s">
        <v>7869</v>
      </c>
      <c r="D802" s="208">
        <v>839.51</v>
      </c>
    </row>
    <row r="803" spans="1:4">
      <c r="A803" s="206">
        <v>2386</v>
      </c>
      <c r="B803" s="207" t="s">
        <v>3684</v>
      </c>
      <c r="C803" s="206" t="s">
        <v>7869</v>
      </c>
      <c r="D803" s="208">
        <v>13</v>
      </c>
    </row>
    <row r="804" spans="1:4">
      <c r="A804" s="206">
        <v>2388</v>
      </c>
      <c r="B804" s="207" t="s">
        <v>3680</v>
      </c>
      <c r="C804" s="206" t="s">
        <v>7869</v>
      </c>
      <c r="D804" s="208">
        <v>41.71</v>
      </c>
    </row>
    <row r="805" spans="1:4">
      <c r="A805" s="206">
        <v>2391</v>
      </c>
      <c r="B805" s="207" t="s">
        <v>3662</v>
      </c>
      <c r="C805" s="206" t="s">
        <v>7869</v>
      </c>
      <c r="D805" s="208">
        <v>229.22</v>
      </c>
    </row>
    <row r="806" spans="1:4">
      <c r="A806" s="206">
        <v>2392</v>
      </c>
      <c r="B806" s="207" t="s">
        <v>3685</v>
      </c>
      <c r="C806" s="206" t="s">
        <v>7869</v>
      </c>
      <c r="D806" s="208">
        <v>52.02</v>
      </c>
    </row>
    <row r="807" spans="1:4">
      <c r="A807" s="206">
        <v>2393</v>
      </c>
      <c r="B807" s="207" t="s">
        <v>3665</v>
      </c>
      <c r="C807" s="206" t="s">
        <v>7869</v>
      </c>
      <c r="D807" s="208">
        <v>611.16</v>
      </c>
    </row>
    <row r="808" spans="1:4">
      <c r="A808" s="206">
        <v>2394</v>
      </c>
      <c r="B808" s="207" t="s">
        <v>3671</v>
      </c>
      <c r="C808" s="206" t="s">
        <v>7869</v>
      </c>
      <c r="D808" s="208">
        <v>2955.91</v>
      </c>
    </row>
    <row r="809" spans="1:4" ht="25.5">
      <c r="A809" s="206">
        <v>2401</v>
      </c>
      <c r="B809" s="207" t="s">
        <v>3723</v>
      </c>
      <c r="C809" s="206" t="s">
        <v>7869</v>
      </c>
      <c r="D809" s="208">
        <v>50426.05</v>
      </c>
    </row>
    <row r="810" spans="1:4" ht="25.5">
      <c r="A810" s="206">
        <v>2404</v>
      </c>
      <c r="B810" s="207" t="s">
        <v>2028</v>
      </c>
      <c r="C810" s="206" t="s">
        <v>7874</v>
      </c>
      <c r="D810" s="208">
        <v>111.62</v>
      </c>
    </row>
    <row r="811" spans="1:4" ht="25.5">
      <c r="A811" s="206">
        <v>2405</v>
      </c>
      <c r="B811" s="207" t="s">
        <v>3726</v>
      </c>
      <c r="C811" s="206" t="s">
        <v>7874</v>
      </c>
      <c r="D811" s="208">
        <v>141.05000000000001</v>
      </c>
    </row>
    <row r="812" spans="1:4" ht="25.5">
      <c r="A812" s="206">
        <v>2406</v>
      </c>
      <c r="B812" s="207" t="s">
        <v>3732</v>
      </c>
      <c r="C812" s="206" t="s">
        <v>7874</v>
      </c>
      <c r="D812" s="208">
        <v>114.8</v>
      </c>
    </row>
    <row r="813" spans="1:4" ht="25.5">
      <c r="A813" s="206">
        <v>2410</v>
      </c>
      <c r="B813" s="207" t="s">
        <v>3735</v>
      </c>
      <c r="C813" s="206" t="s">
        <v>7874</v>
      </c>
      <c r="D813" s="208">
        <v>119.59</v>
      </c>
    </row>
    <row r="814" spans="1:4" ht="25.5">
      <c r="A814" s="206">
        <v>2411</v>
      </c>
      <c r="B814" s="207" t="s">
        <v>3731</v>
      </c>
      <c r="C814" s="206" t="s">
        <v>7874</v>
      </c>
      <c r="D814" s="208">
        <v>117.99</v>
      </c>
    </row>
    <row r="815" spans="1:4" ht="25.5">
      <c r="A815" s="206">
        <v>2412</v>
      </c>
      <c r="B815" s="207" t="s">
        <v>3730</v>
      </c>
      <c r="C815" s="206" t="s">
        <v>7874</v>
      </c>
      <c r="D815" s="208">
        <v>134.9</v>
      </c>
    </row>
    <row r="816" spans="1:4" ht="25.5">
      <c r="A816" s="206">
        <v>2413</v>
      </c>
      <c r="B816" s="207" t="s">
        <v>3725</v>
      </c>
      <c r="C816" s="206" t="s">
        <v>7874</v>
      </c>
      <c r="D816" s="208">
        <v>121.18</v>
      </c>
    </row>
    <row r="817" spans="1:4" ht="25.5">
      <c r="A817" s="206">
        <v>2414</v>
      </c>
      <c r="B817" s="207" t="s">
        <v>3724</v>
      </c>
      <c r="C817" s="206" t="s">
        <v>7874</v>
      </c>
      <c r="D817" s="208">
        <v>125.97</v>
      </c>
    </row>
    <row r="818" spans="1:4" ht="25.5">
      <c r="A818" s="206">
        <v>2415</v>
      </c>
      <c r="B818" s="207" t="s">
        <v>7924</v>
      </c>
      <c r="C818" s="206" t="s">
        <v>7874</v>
      </c>
      <c r="D818" s="208">
        <v>102.05</v>
      </c>
    </row>
    <row r="819" spans="1:4" ht="25.5">
      <c r="A819" s="206">
        <v>2416</v>
      </c>
      <c r="B819" s="207" t="s">
        <v>3729</v>
      </c>
      <c r="C819" s="206" t="s">
        <v>7874</v>
      </c>
      <c r="D819" s="208">
        <v>139.68</v>
      </c>
    </row>
    <row r="820" spans="1:4" ht="25.5">
      <c r="A820" s="206">
        <v>2417</v>
      </c>
      <c r="B820" s="207" t="s">
        <v>3736</v>
      </c>
      <c r="C820" s="206" t="s">
        <v>7874</v>
      </c>
      <c r="D820" s="208">
        <v>127.56</v>
      </c>
    </row>
    <row r="821" spans="1:4" ht="25.5">
      <c r="A821" s="206">
        <v>2418</v>
      </c>
      <c r="B821" s="207" t="s">
        <v>3744</v>
      </c>
      <c r="C821" s="206" t="s">
        <v>7869</v>
      </c>
      <c r="D821" s="208">
        <v>4.2</v>
      </c>
    </row>
    <row r="822" spans="1:4" ht="25.5">
      <c r="A822" s="206">
        <v>2420</v>
      </c>
      <c r="B822" s="207" t="s">
        <v>3746</v>
      </c>
      <c r="C822" s="206" t="s">
        <v>7869</v>
      </c>
      <c r="D822" s="208">
        <v>5.26</v>
      </c>
    </row>
    <row r="823" spans="1:4" ht="25.5">
      <c r="A823" s="206">
        <v>2421</v>
      </c>
      <c r="B823" s="207" t="s">
        <v>3747</v>
      </c>
      <c r="C823" s="206" t="s">
        <v>7869</v>
      </c>
      <c r="D823" s="208">
        <v>11.49</v>
      </c>
    </row>
    <row r="824" spans="1:4" ht="25.5">
      <c r="A824" s="206">
        <v>2429</v>
      </c>
      <c r="B824" s="207" t="s">
        <v>3749</v>
      </c>
      <c r="C824" s="206" t="s">
        <v>7869</v>
      </c>
      <c r="D824" s="208">
        <v>26.34</v>
      </c>
    </row>
    <row r="825" spans="1:4" ht="25.5">
      <c r="A825" s="206">
        <v>2432</v>
      </c>
      <c r="B825" s="207" t="s">
        <v>3743</v>
      </c>
      <c r="C825" s="206" t="s">
        <v>7869</v>
      </c>
      <c r="D825" s="208">
        <v>9.0500000000000007</v>
      </c>
    </row>
    <row r="826" spans="1:4" ht="25.5">
      <c r="A826" s="206">
        <v>2433</v>
      </c>
      <c r="B826" s="207" t="s">
        <v>3745</v>
      </c>
      <c r="C826" s="206" t="s">
        <v>7869</v>
      </c>
      <c r="D826" s="208">
        <v>3.06</v>
      </c>
    </row>
    <row r="827" spans="1:4">
      <c r="A827" s="206">
        <v>2436</v>
      </c>
      <c r="B827" s="207" t="s">
        <v>3772</v>
      </c>
      <c r="C827" s="206" t="s">
        <v>7872</v>
      </c>
      <c r="D827" s="208">
        <v>12.61</v>
      </c>
    </row>
    <row r="828" spans="1:4">
      <c r="A828" s="206">
        <v>2437</v>
      </c>
      <c r="B828" s="207" t="s">
        <v>4938</v>
      </c>
      <c r="C828" s="206" t="s">
        <v>7872</v>
      </c>
      <c r="D828" s="208">
        <v>17.190000000000001</v>
      </c>
    </row>
    <row r="829" spans="1:4">
      <c r="A829" s="206">
        <v>2438</v>
      </c>
      <c r="B829" s="207" t="s">
        <v>3806</v>
      </c>
      <c r="C829" s="206" t="s">
        <v>7872</v>
      </c>
      <c r="D829" s="208">
        <v>19.329999999999998</v>
      </c>
    </row>
    <row r="830" spans="1:4">
      <c r="A830" s="206">
        <v>2439</v>
      </c>
      <c r="B830" s="207" t="s">
        <v>3775</v>
      </c>
      <c r="C830" s="206" t="s">
        <v>7872</v>
      </c>
      <c r="D830" s="208">
        <v>16.23</v>
      </c>
    </row>
    <row r="831" spans="1:4" ht="25.5">
      <c r="A831" s="206">
        <v>2442</v>
      </c>
      <c r="B831" s="207" t="s">
        <v>7925</v>
      </c>
      <c r="C831" s="206" t="s">
        <v>7873</v>
      </c>
      <c r="D831" s="208">
        <v>7.7</v>
      </c>
    </row>
    <row r="832" spans="1:4" ht="25.5">
      <c r="A832" s="206">
        <v>2446</v>
      </c>
      <c r="B832" s="207" t="s">
        <v>7926</v>
      </c>
      <c r="C832" s="206" t="s">
        <v>7873</v>
      </c>
      <c r="D832" s="208">
        <v>5.5</v>
      </c>
    </row>
    <row r="833" spans="1:4" ht="25.5">
      <c r="A833" s="206">
        <v>2483</v>
      </c>
      <c r="B833" s="207" t="s">
        <v>3352</v>
      </c>
      <c r="C833" s="206" t="s">
        <v>7869</v>
      </c>
      <c r="D833" s="208">
        <v>2.13</v>
      </c>
    </row>
    <row r="834" spans="1:4" ht="25.5">
      <c r="A834" s="206">
        <v>2484</v>
      </c>
      <c r="B834" s="207" t="s">
        <v>3356</v>
      </c>
      <c r="C834" s="206" t="s">
        <v>7869</v>
      </c>
      <c r="D834" s="208">
        <v>17.11</v>
      </c>
    </row>
    <row r="835" spans="1:4" ht="25.5">
      <c r="A835" s="206">
        <v>2485</v>
      </c>
      <c r="B835" s="207" t="s">
        <v>3357</v>
      </c>
      <c r="C835" s="206" t="s">
        <v>7869</v>
      </c>
      <c r="D835" s="208">
        <v>26.82</v>
      </c>
    </row>
    <row r="836" spans="1:4" ht="25.5">
      <c r="A836" s="206">
        <v>2487</v>
      </c>
      <c r="B836" s="207" t="s">
        <v>3351</v>
      </c>
      <c r="C836" s="206" t="s">
        <v>7869</v>
      </c>
      <c r="D836" s="208">
        <v>1.02</v>
      </c>
    </row>
    <row r="837" spans="1:4" ht="25.5">
      <c r="A837" s="206">
        <v>2488</v>
      </c>
      <c r="B837" s="207" t="s">
        <v>3355</v>
      </c>
      <c r="C837" s="206" t="s">
        <v>7869</v>
      </c>
      <c r="D837" s="208">
        <v>1.2</v>
      </c>
    </row>
    <row r="838" spans="1:4" ht="25.5">
      <c r="A838" s="206">
        <v>2489</v>
      </c>
      <c r="B838" s="207" t="s">
        <v>3354</v>
      </c>
      <c r="C838" s="206" t="s">
        <v>7869</v>
      </c>
      <c r="D838" s="208">
        <v>5.19</v>
      </c>
    </row>
    <row r="839" spans="1:4" ht="25.5">
      <c r="A839" s="206">
        <v>2500</v>
      </c>
      <c r="B839" s="207" t="s">
        <v>7927</v>
      </c>
      <c r="C839" s="206" t="s">
        <v>7873</v>
      </c>
      <c r="D839" s="208">
        <v>18.48</v>
      </c>
    </row>
    <row r="840" spans="1:4" ht="25.5">
      <c r="A840" s="206">
        <v>2501</v>
      </c>
      <c r="B840" s="207" t="s">
        <v>7928</v>
      </c>
      <c r="C840" s="206" t="s">
        <v>7873</v>
      </c>
      <c r="D840" s="208">
        <v>7.14</v>
      </c>
    </row>
    <row r="841" spans="1:4" ht="25.5">
      <c r="A841" s="206">
        <v>2502</v>
      </c>
      <c r="B841" s="207" t="s">
        <v>7929</v>
      </c>
      <c r="C841" s="206" t="s">
        <v>7873</v>
      </c>
      <c r="D841" s="208">
        <v>10.78</v>
      </c>
    </row>
    <row r="842" spans="1:4" ht="25.5">
      <c r="A842" s="206">
        <v>2503</v>
      </c>
      <c r="B842" s="207" t="s">
        <v>7930</v>
      </c>
      <c r="C842" s="206" t="s">
        <v>7873</v>
      </c>
      <c r="D842" s="208">
        <v>13.87</v>
      </c>
    </row>
    <row r="843" spans="1:4" ht="25.5">
      <c r="A843" s="206">
        <v>2504</v>
      </c>
      <c r="B843" s="207" t="s">
        <v>7931</v>
      </c>
      <c r="C843" s="206" t="s">
        <v>7873</v>
      </c>
      <c r="D843" s="208">
        <v>5.44</v>
      </c>
    </row>
    <row r="844" spans="1:4" ht="25.5">
      <c r="A844" s="206">
        <v>2505</v>
      </c>
      <c r="B844" s="207" t="s">
        <v>7932</v>
      </c>
      <c r="C844" s="206" t="s">
        <v>7873</v>
      </c>
      <c r="D844" s="208">
        <v>28.8</v>
      </c>
    </row>
    <row r="845" spans="1:4">
      <c r="A845" s="206">
        <v>2510</v>
      </c>
      <c r="B845" s="207" t="s">
        <v>5644</v>
      </c>
      <c r="C845" s="206" t="s">
        <v>7869</v>
      </c>
      <c r="D845" s="208">
        <v>11.85</v>
      </c>
    </row>
    <row r="846" spans="1:4">
      <c r="A846" s="206">
        <v>2512</v>
      </c>
      <c r="B846" s="207" t="s">
        <v>2585</v>
      </c>
      <c r="C846" s="206" t="s">
        <v>7869</v>
      </c>
      <c r="D846" s="208">
        <v>13.03</v>
      </c>
    </row>
    <row r="847" spans="1:4" ht="25.5">
      <c r="A847" s="206">
        <v>2515</v>
      </c>
      <c r="B847" s="207" t="s">
        <v>3325</v>
      </c>
      <c r="C847" s="206" t="s">
        <v>7869</v>
      </c>
      <c r="D847" s="208">
        <v>5.65</v>
      </c>
    </row>
    <row r="848" spans="1:4" ht="25.5">
      <c r="A848" s="206">
        <v>2516</v>
      </c>
      <c r="B848" s="207" t="s">
        <v>3322</v>
      </c>
      <c r="C848" s="206" t="s">
        <v>7869</v>
      </c>
      <c r="D848" s="208">
        <v>6.79</v>
      </c>
    </row>
    <row r="849" spans="1:4" ht="25.5">
      <c r="A849" s="206">
        <v>2517</v>
      </c>
      <c r="B849" s="207" t="s">
        <v>3319</v>
      </c>
      <c r="C849" s="206" t="s">
        <v>7869</v>
      </c>
      <c r="D849" s="208">
        <v>13.08</v>
      </c>
    </row>
    <row r="850" spans="1:4" ht="25.5">
      <c r="A850" s="206">
        <v>2518</v>
      </c>
      <c r="B850" s="207" t="s">
        <v>3323</v>
      </c>
      <c r="C850" s="206" t="s">
        <v>7869</v>
      </c>
      <c r="D850" s="208">
        <v>62.27</v>
      </c>
    </row>
    <row r="851" spans="1:4" ht="25.5">
      <c r="A851" s="206">
        <v>2519</v>
      </c>
      <c r="B851" s="207" t="s">
        <v>3326</v>
      </c>
      <c r="C851" s="206" t="s">
        <v>7869</v>
      </c>
      <c r="D851" s="208">
        <v>75.08</v>
      </c>
    </row>
    <row r="852" spans="1:4" ht="25.5">
      <c r="A852" s="206">
        <v>2520</v>
      </c>
      <c r="B852" s="207" t="s">
        <v>3327</v>
      </c>
      <c r="C852" s="206" t="s">
        <v>7869</v>
      </c>
      <c r="D852" s="208">
        <v>138.19</v>
      </c>
    </row>
    <row r="853" spans="1:4" ht="25.5">
      <c r="A853" s="206">
        <v>2521</v>
      </c>
      <c r="B853" s="207" t="s">
        <v>3324</v>
      </c>
      <c r="C853" s="206" t="s">
        <v>7869</v>
      </c>
      <c r="D853" s="208">
        <v>26.5</v>
      </c>
    </row>
    <row r="854" spans="1:4" ht="25.5">
      <c r="A854" s="206">
        <v>2522</v>
      </c>
      <c r="B854" s="207" t="s">
        <v>3320</v>
      </c>
      <c r="C854" s="206" t="s">
        <v>7869</v>
      </c>
      <c r="D854" s="208">
        <v>8.4499999999999993</v>
      </c>
    </row>
    <row r="855" spans="1:4" ht="25.5">
      <c r="A855" s="206">
        <v>2526</v>
      </c>
      <c r="B855" s="207" t="s">
        <v>3350</v>
      </c>
      <c r="C855" s="206" t="s">
        <v>7869</v>
      </c>
      <c r="D855" s="208">
        <v>3</v>
      </c>
    </row>
    <row r="856" spans="1:4" ht="25.5">
      <c r="A856" s="206">
        <v>2527</v>
      </c>
      <c r="B856" s="207" t="s">
        <v>3349</v>
      </c>
      <c r="C856" s="206" t="s">
        <v>7869</v>
      </c>
      <c r="D856" s="208">
        <v>4.68</v>
      </c>
    </row>
    <row r="857" spans="1:4" ht="25.5">
      <c r="A857" s="206">
        <v>2528</v>
      </c>
      <c r="B857" s="207" t="s">
        <v>3353</v>
      </c>
      <c r="C857" s="206" t="s">
        <v>7869</v>
      </c>
      <c r="D857" s="208">
        <v>11.78</v>
      </c>
    </row>
    <row r="858" spans="1:4" ht="25.5">
      <c r="A858" s="206">
        <v>2548</v>
      </c>
      <c r="B858" s="207" t="s">
        <v>3321</v>
      </c>
      <c r="C858" s="206" t="s">
        <v>7869</v>
      </c>
      <c r="D858" s="208">
        <v>5.2</v>
      </c>
    </row>
    <row r="859" spans="1:4">
      <c r="A859" s="206">
        <v>2555</v>
      </c>
      <c r="B859" s="207" t="s">
        <v>2874</v>
      </c>
      <c r="C859" s="206" t="s">
        <v>7869</v>
      </c>
      <c r="D859" s="208">
        <v>1.45</v>
      </c>
    </row>
    <row r="860" spans="1:4">
      <c r="A860" s="206">
        <v>2556</v>
      </c>
      <c r="B860" s="207" t="s">
        <v>2875</v>
      </c>
      <c r="C860" s="206" t="s">
        <v>7869</v>
      </c>
      <c r="D860" s="208">
        <v>1.35</v>
      </c>
    </row>
    <row r="861" spans="1:4">
      <c r="A861" s="206">
        <v>2557</v>
      </c>
      <c r="B861" s="207" t="s">
        <v>2876</v>
      </c>
      <c r="C861" s="206" t="s">
        <v>7869</v>
      </c>
      <c r="D861" s="208">
        <v>2.84</v>
      </c>
    </row>
    <row r="862" spans="1:4" ht="25.5">
      <c r="A862" s="206">
        <v>2558</v>
      </c>
      <c r="B862" s="207" t="s">
        <v>3253</v>
      </c>
      <c r="C862" s="206" t="s">
        <v>7869</v>
      </c>
      <c r="D862" s="208">
        <v>5.23</v>
      </c>
    </row>
    <row r="863" spans="1:4" ht="25.5">
      <c r="A863" s="206">
        <v>2559</v>
      </c>
      <c r="B863" s="207" t="s">
        <v>3255</v>
      </c>
      <c r="C863" s="206" t="s">
        <v>7869</v>
      </c>
      <c r="D863" s="208">
        <v>7.37</v>
      </c>
    </row>
    <row r="864" spans="1:4" ht="25.5">
      <c r="A864" s="206">
        <v>2560</v>
      </c>
      <c r="B864" s="207" t="s">
        <v>3254</v>
      </c>
      <c r="C864" s="206" t="s">
        <v>7869</v>
      </c>
      <c r="D864" s="208">
        <v>9.2100000000000009</v>
      </c>
    </row>
    <row r="865" spans="1:4" ht="25.5">
      <c r="A865" s="206">
        <v>2565</v>
      </c>
      <c r="B865" s="207" t="s">
        <v>3262</v>
      </c>
      <c r="C865" s="206" t="s">
        <v>7869</v>
      </c>
      <c r="D865" s="208">
        <v>5.97</v>
      </c>
    </row>
    <row r="866" spans="1:4" ht="25.5">
      <c r="A866" s="206">
        <v>2566</v>
      </c>
      <c r="B866" s="207" t="s">
        <v>3257</v>
      </c>
      <c r="C866" s="206" t="s">
        <v>7869</v>
      </c>
      <c r="D866" s="208">
        <v>12.29</v>
      </c>
    </row>
    <row r="867" spans="1:4" ht="25.5">
      <c r="A867" s="206">
        <v>2567</v>
      </c>
      <c r="B867" s="207" t="s">
        <v>3261</v>
      </c>
      <c r="C867" s="206" t="s">
        <v>7869</v>
      </c>
      <c r="D867" s="208">
        <v>23.97</v>
      </c>
    </row>
    <row r="868" spans="1:4" ht="25.5">
      <c r="A868" s="206">
        <v>2568</v>
      </c>
      <c r="B868" s="207" t="s">
        <v>3263</v>
      </c>
      <c r="C868" s="206" t="s">
        <v>7869</v>
      </c>
      <c r="D868" s="208">
        <v>66.56</v>
      </c>
    </row>
    <row r="869" spans="1:4" ht="25.5">
      <c r="A869" s="206">
        <v>2569</v>
      </c>
      <c r="B869" s="207" t="s">
        <v>3267</v>
      </c>
      <c r="C869" s="206" t="s">
        <v>7869</v>
      </c>
      <c r="D869" s="208">
        <v>5.78</v>
      </c>
    </row>
    <row r="870" spans="1:4" ht="25.5">
      <c r="A870" s="206">
        <v>2570</v>
      </c>
      <c r="B870" s="207" t="s">
        <v>3268</v>
      </c>
      <c r="C870" s="206" t="s">
        <v>7869</v>
      </c>
      <c r="D870" s="208">
        <v>9.69</v>
      </c>
    </row>
    <row r="871" spans="1:4" ht="25.5">
      <c r="A871" s="206">
        <v>2571</v>
      </c>
      <c r="B871" s="207" t="s">
        <v>3269</v>
      </c>
      <c r="C871" s="206" t="s">
        <v>7869</v>
      </c>
      <c r="D871" s="208">
        <v>28.78</v>
      </c>
    </row>
    <row r="872" spans="1:4" ht="25.5">
      <c r="A872" s="206">
        <v>2572</v>
      </c>
      <c r="B872" s="207" t="s">
        <v>3271</v>
      </c>
      <c r="C872" s="206" t="s">
        <v>7869</v>
      </c>
      <c r="D872" s="208">
        <v>85.12</v>
      </c>
    </row>
    <row r="873" spans="1:4" ht="25.5">
      <c r="A873" s="206">
        <v>2573</v>
      </c>
      <c r="B873" s="207" t="s">
        <v>3275</v>
      </c>
      <c r="C873" s="206" t="s">
        <v>7869</v>
      </c>
      <c r="D873" s="208">
        <v>7.06</v>
      </c>
    </row>
    <row r="874" spans="1:4" ht="25.5">
      <c r="A874" s="206">
        <v>2574</v>
      </c>
      <c r="B874" s="207" t="s">
        <v>3278</v>
      </c>
      <c r="C874" s="206" t="s">
        <v>7869</v>
      </c>
      <c r="D874" s="208">
        <v>7.11</v>
      </c>
    </row>
    <row r="875" spans="1:4" ht="25.5">
      <c r="A875" s="206">
        <v>2575</v>
      </c>
      <c r="B875" s="207" t="s">
        <v>3274</v>
      </c>
      <c r="C875" s="206" t="s">
        <v>7869</v>
      </c>
      <c r="D875" s="208">
        <v>17.02</v>
      </c>
    </row>
    <row r="876" spans="1:4" ht="25.5">
      <c r="A876" s="206">
        <v>2576</v>
      </c>
      <c r="B876" s="207" t="s">
        <v>3273</v>
      </c>
      <c r="C876" s="206" t="s">
        <v>7869</v>
      </c>
      <c r="D876" s="208">
        <v>22.64</v>
      </c>
    </row>
    <row r="877" spans="1:4" ht="25.5">
      <c r="A877" s="206">
        <v>2577</v>
      </c>
      <c r="B877" s="207" t="s">
        <v>3277</v>
      </c>
      <c r="C877" s="206" t="s">
        <v>7869</v>
      </c>
      <c r="D877" s="208">
        <v>30.68</v>
      </c>
    </row>
    <row r="878" spans="1:4" ht="25.5">
      <c r="A878" s="206">
        <v>2578</v>
      </c>
      <c r="B878" s="207" t="s">
        <v>3279</v>
      </c>
      <c r="C878" s="206" t="s">
        <v>7869</v>
      </c>
      <c r="D878" s="208">
        <v>95.78</v>
      </c>
    </row>
    <row r="879" spans="1:4" ht="25.5">
      <c r="A879" s="206">
        <v>2579</v>
      </c>
      <c r="B879" s="207" t="s">
        <v>3284</v>
      </c>
      <c r="C879" s="206" t="s">
        <v>7869</v>
      </c>
      <c r="D879" s="208">
        <v>8.57</v>
      </c>
    </row>
    <row r="880" spans="1:4" ht="25.5">
      <c r="A880" s="206">
        <v>2580</v>
      </c>
      <c r="B880" s="207" t="s">
        <v>3287</v>
      </c>
      <c r="C880" s="206" t="s">
        <v>7869</v>
      </c>
      <c r="D880" s="208">
        <v>9.39</v>
      </c>
    </row>
    <row r="881" spans="1:4" ht="25.5">
      <c r="A881" s="206">
        <v>2581</v>
      </c>
      <c r="B881" s="207" t="s">
        <v>3285</v>
      </c>
      <c r="C881" s="206" t="s">
        <v>7869</v>
      </c>
      <c r="D881" s="208">
        <v>10.96</v>
      </c>
    </row>
    <row r="882" spans="1:4" ht="25.5">
      <c r="A882" s="206">
        <v>2582</v>
      </c>
      <c r="B882" s="207" t="s">
        <v>3282</v>
      </c>
      <c r="C882" s="206" t="s">
        <v>7869</v>
      </c>
      <c r="D882" s="208">
        <v>21</v>
      </c>
    </row>
    <row r="883" spans="1:4" ht="25.5">
      <c r="A883" s="206">
        <v>2583</v>
      </c>
      <c r="B883" s="207" t="s">
        <v>3288</v>
      </c>
      <c r="C883" s="206" t="s">
        <v>7869</v>
      </c>
      <c r="D883" s="208">
        <v>78.87</v>
      </c>
    </row>
    <row r="884" spans="1:4" ht="25.5">
      <c r="A884" s="206">
        <v>2584</v>
      </c>
      <c r="B884" s="207" t="s">
        <v>3289</v>
      </c>
      <c r="C884" s="206" t="s">
        <v>7869</v>
      </c>
      <c r="D884" s="208">
        <v>131.30000000000001</v>
      </c>
    </row>
    <row r="885" spans="1:4" ht="25.5">
      <c r="A885" s="206">
        <v>2585</v>
      </c>
      <c r="B885" s="207" t="s">
        <v>3280</v>
      </c>
      <c r="C885" s="206" t="s">
        <v>7869</v>
      </c>
      <c r="D885" s="208">
        <v>131.43</v>
      </c>
    </row>
    <row r="886" spans="1:4" ht="25.5">
      <c r="A886" s="206">
        <v>2586</v>
      </c>
      <c r="B886" s="207" t="s">
        <v>3276</v>
      </c>
      <c r="C886" s="206" t="s">
        <v>7869</v>
      </c>
      <c r="D886" s="208">
        <v>11.45</v>
      </c>
    </row>
    <row r="887" spans="1:4" ht="25.5">
      <c r="A887" s="206">
        <v>2587</v>
      </c>
      <c r="B887" s="207" t="s">
        <v>3265</v>
      </c>
      <c r="C887" s="206" t="s">
        <v>7869</v>
      </c>
      <c r="D887" s="208">
        <v>18.899999999999999</v>
      </c>
    </row>
    <row r="888" spans="1:4" ht="25.5">
      <c r="A888" s="206">
        <v>2588</v>
      </c>
      <c r="B888" s="207" t="s">
        <v>3266</v>
      </c>
      <c r="C888" s="206" t="s">
        <v>7869</v>
      </c>
      <c r="D888" s="208">
        <v>15.01</v>
      </c>
    </row>
    <row r="889" spans="1:4" ht="25.5">
      <c r="A889" s="206">
        <v>2589</v>
      </c>
      <c r="B889" s="207" t="s">
        <v>3258</v>
      </c>
      <c r="C889" s="206" t="s">
        <v>7869</v>
      </c>
      <c r="D889" s="208">
        <v>16.34</v>
      </c>
    </row>
    <row r="890" spans="1:4" ht="25.5">
      <c r="A890" s="206">
        <v>2590</v>
      </c>
      <c r="B890" s="207" t="s">
        <v>3260</v>
      </c>
      <c r="C890" s="206" t="s">
        <v>7869</v>
      </c>
      <c r="D890" s="208">
        <v>10.029999999999999</v>
      </c>
    </row>
    <row r="891" spans="1:4" ht="25.5">
      <c r="A891" s="206">
        <v>2591</v>
      </c>
      <c r="B891" s="207" t="s">
        <v>3259</v>
      </c>
      <c r="C891" s="206" t="s">
        <v>7869</v>
      </c>
      <c r="D891" s="208">
        <v>5.96</v>
      </c>
    </row>
    <row r="892" spans="1:4" ht="25.5">
      <c r="A892" s="206">
        <v>2592</v>
      </c>
      <c r="B892" s="207" t="s">
        <v>3256</v>
      </c>
      <c r="C892" s="206" t="s">
        <v>7869</v>
      </c>
      <c r="D892" s="208">
        <v>122.17</v>
      </c>
    </row>
    <row r="893" spans="1:4" ht="25.5">
      <c r="A893" s="206">
        <v>2593</v>
      </c>
      <c r="B893" s="207" t="s">
        <v>3270</v>
      </c>
      <c r="C893" s="206" t="s">
        <v>7869</v>
      </c>
      <c r="D893" s="208">
        <v>6.16</v>
      </c>
    </row>
    <row r="894" spans="1:4" ht="25.5">
      <c r="A894" s="206">
        <v>2594</v>
      </c>
      <c r="B894" s="207" t="s">
        <v>3264</v>
      </c>
      <c r="C894" s="206" t="s">
        <v>7869</v>
      </c>
      <c r="D894" s="208">
        <v>110.89</v>
      </c>
    </row>
    <row r="895" spans="1:4" ht="25.5">
      <c r="A895" s="206">
        <v>2595</v>
      </c>
      <c r="B895" s="207" t="s">
        <v>3272</v>
      </c>
      <c r="C895" s="206" t="s">
        <v>7869</v>
      </c>
      <c r="D895" s="208">
        <v>132.81</v>
      </c>
    </row>
    <row r="896" spans="1:4" ht="25.5">
      <c r="A896" s="206">
        <v>2596</v>
      </c>
      <c r="B896" s="207" t="s">
        <v>3286</v>
      </c>
      <c r="C896" s="206" t="s">
        <v>7869</v>
      </c>
      <c r="D896" s="208">
        <v>32.43</v>
      </c>
    </row>
    <row r="897" spans="1:4" ht="25.5">
      <c r="A897" s="206">
        <v>2597</v>
      </c>
      <c r="B897" s="207" t="s">
        <v>3283</v>
      </c>
      <c r="C897" s="206" t="s">
        <v>7869</v>
      </c>
      <c r="D897" s="208">
        <v>18</v>
      </c>
    </row>
    <row r="898" spans="1:4" ht="25.5">
      <c r="A898" s="206">
        <v>2609</v>
      </c>
      <c r="B898" s="207" t="s">
        <v>7933</v>
      </c>
      <c r="C898" s="206" t="s">
        <v>7869</v>
      </c>
      <c r="D898" s="208">
        <v>2.36</v>
      </c>
    </row>
    <row r="899" spans="1:4" ht="25.5">
      <c r="A899" s="206">
        <v>2611</v>
      </c>
      <c r="B899" s="207" t="s">
        <v>7934</v>
      </c>
      <c r="C899" s="206" t="s">
        <v>7869</v>
      </c>
      <c r="D899" s="208">
        <v>8.76</v>
      </c>
    </row>
    <row r="900" spans="1:4" ht="25.5">
      <c r="A900" s="206">
        <v>2612</v>
      </c>
      <c r="B900" s="207" t="s">
        <v>7935</v>
      </c>
      <c r="C900" s="206" t="s">
        <v>7869</v>
      </c>
      <c r="D900" s="208">
        <v>12.74</v>
      </c>
    </row>
    <row r="901" spans="1:4" ht="25.5">
      <c r="A901" s="206">
        <v>2613</v>
      </c>
      <c r="B901" s="207" t="s">
        <v>7936</v>
      </c>
      <c r="C901" s="206" t="s">
        <v>7869</v>
      </c>
      <c r="D901" s="208">
        <v>30.75</v>
      </c>
    </row>
    <row r="902" spans="1:4" ht="25.5">
      <c r="A902" s="206">
        <v>2614</v>
      </c>
      <c r="B902" s="207" t="s">
        <v>7937</v>
      </c>
      <c r="C902" s="206" t="s">
        <v>7869</v>
      </c>
      <c r="D902" s="208">
        <v>42.77</v>
      </c>
    </row>
    <row r="903" spans="1:4" ht="25.5">
      <c r="A903" s="206">
        <v>2615</v>
      </c>
      <c r="B903" s="207" t="s">
        <v>7938</v>
      </c>
      <c r="C903" s="206" t="s">
        <v>7869</v>
      </c>
      <c r="D903" s="208">
        <v>70.459999999999994</v>
      </c>
    </row>
    <row r="904" spans="1:4" ht="25.5">
      <c r="A904" s="206">
        <v>2616</v>
      </c>
      <c r="B904" s="207" t="s">
        <v>7939</v>
      </c>
      <c r="C904" s="206" t="s">
        <v>7869</v>
      </c>
      <c r="D904" s="208">
        <v>2.12</v>
      </c>
    </row>
    <row r="905" spans="1:4" ht="25.5">
      <c r="A905" s="206">
        <v>2617</v>
      </c>
      <c r="B905" s="207" t="s">
        <v>7940</v>
      </c>
      <c r="C905" s="206" t="s">
        <v>7869</v>
      </c>
      <c r="D905" s="208">
        <v>3.26</v>
      </c>
    </row>
    <row r="906" spans="1:4" ht="25.5">
      <c r="A906" s="206">
        <v>2618</v>
      </c>
      <c r="B906" s="207" t="s">
        <v>7941</v>
      </c>
      <c r="C906" s="206" t="s">
        <v>7869</v>
      </c>
      <c r="D906" s="208">
        <v>7.42</v>
      </c>
    </row>
    <row r="907" spans="1:4" ht="25.5">
      <c r="A907" s="206">
        <v>2619</v>
      </c>
      <c r="B907" s="207" t="s">
        <v>7942</v>
      </c>
      <c r="C907" s="206" t="s">
        <v>7869</v>
      </c>
      <c r="D907" s="208">
        <v>33.659999999999997</v>
      </c>
    </row>
    <row r="908" spans="1:4" ht="25.5">
      <c r="A908" s="206">
        <v>2620</v>
      </c>
      <c r="B908" s="207" t="s">
        <v>7943</v>
      </c>
      <c r="C908" s="206" t="s">
        <v>7869</v>
      </c>
      <c r="D908" s="208">
        <v>44.19</v>
      </c>
    </row>
    <row r="909" spans="1:4" ht="25.5">
      <c r="A909" s="206">
        <v>2621</v>
      </c>
      <c r="B909" s="207" t="s">
        <v>7944</v>
      </c>
      <c r="C909" s="206" t="s">
        <v>7869</v>
      </c>
      <c r="D909" s="208">
        <v>74.94</v>
      </c>
    </row>
    <row r="910" spans="1:4" ht="25.5">
      <c r="A910" s="206">
        <v>2622</v>
      </c>
      <c r="B910" s="207" t="s">
        <v>7945</v>
      </c>
      <c r="C910" s="206" t="s">
        <v>7869</v>
      </c>
      <c r="D910" s="208">
        <v>2.52</v>
      </c>
    </row>
    <row r="911" spans="1:4" ht="25.5">
      <c r="A911" s="206">
        <v>2623</v>
      </c>
      <c r="B911" s="207" t="s">
        <v>7946</v>
      </c>
      <c r="C911" s="206" t="s">
        <v>7869</v>
      </c>
      <c r="D911" s="208">
        <v>3.03</v>
      </c>
    </row>
    <row r="912" spans="1:4" ht="25.5">
      <c r="A912" s="206">
        <v>2624</v>
      </c>
      <c r="B912" s="207" t="s">
        <v>7947</v>
      </c>
      <c r="C912" s="206" t="s">
        <v>7869</v>
      </c>
      <c r="D912" s="208">
        <v>4.82</v>
      </c>
    </row>
    <row r="913" spans="1:4" ht="25.5">
      <c r="A913" s="206">
        <v>2625</v>
      </c>
      <c r="B913" s="207" t="s">
        <v>7948</v>
      </c>
      <c r="C913" s="206" t="s">
        <v>7869</v>
      </c>
      <c r="D913" s="208">
        <v>10.18</v>
      </c>
    </row>
    <row r="914" spans="1:4" ht="25.5">
      <c r="A914" s="206">
        <v>2626</v>
      </c>
      <c r="B914" s="207" t="s">
        <v>7949</v>
      </c>
      <c r="C914" s="206" t="s">
        <v>7869</v>
      </c>
      <c r="D914" s="208">
        <v>14.91</v>
      </c>
    </row>
    <row r="915" spans="1:4" ht="25.5">
      <c r="A915" s="206">
        <v>2627</v>
      </c>
      <c r="B915" s="207" t="s">
        <v>7950</v>
      </c>
      <c r="C915" s="206" t="s">
        <v>7869</v>
      </c>
      <c r="D915" s="208">
        <v>39.950000000000003</v>
      </c>
    </row>
    <row r="916" spans="1:4" ht="25.5">
      <c r="A916" s="206">
        <v>2628</v>
      </c>
      <c r="B916" s="207" t="s">
        <v>7951</v>
      </c>
      <c r="C916" s="206" t="s">
        <v>7869</v>
      </c>
      <c r="D916" s="208">
        <v>106.07</v>
      </c>
    </row>
    <row r="917" spans="1:4" ht="25.5">
      <c r="A917" s="206">
        <v>2629</v>
      </c>
      <c r="B917" s="207" t="s">
        <v>7952</v>
      </c>
      <c r="C917" s="206" t="s">
        <v>7869</v>
      </c>
      <c r="D917" s="208">
        <v>54.04</v>
      </c>
    </row>
    <row r="918" spans="1:4" ht="25.5">
      <c r="A918" s="206">
        <v>2630</v>
      </c>
      <c r="B918" s="207" t="s">
        <v>7953</v>
      </c>
      <c r="C918" s="206" t="s">
        <v>7869</v>
      </c>
      <c r="D918" s="208">
        <v>22.68</v>
      </c>
    </row>
    <row r="919" spans="1:4" ht="25.5">
      <c r="A919" s="206">
        <v>2631</v>
      </c>
      <c r="B919" s="207" t="s">
        <v>7954</v>
      </c>
      <c r="C919" s="206" t="s">
        <v>7869</v>
      </c>
      <c r="D919" s="208">
        <v>13.29</v>
      </c>
    </row>
    <row r="920" spans="1:4" ht="25.5">
      <c r="A920" s="206">
        <v>2632</v>
      </c>
      <c r="B920" s="207" t="s">
        <v>7955</v>
      </c>
      <c r="C920" s="206" t="s">
        <v>7869</v>
      </c>
      <c r="D920" s="208">
        <v>9.0500000000000007</v>
      </c>
    </row>
    <row r="921" spans="1:4" ht="25.5">
      <c r="A921" s="206">
        <v>2633</v>
      </c>
      <c r="B921" s="207" t="s">
        <v>7956</v>
      </c>
      <c r="C921" s="206" t="s">
        <v>7869</v>
      </c>
      <c r="D921" s="208">
        <v>2.4</v>
      </c>
    </row>
    <row r="922" spans="1:4" ht="25.5">
      <c r="A922" s="206">
        <v>2634</v>
      </c>
      <c r="B922" s="207" t="s">
        <v>7957</v>
      </c>
      <c r="C922" s="206" t="s">
        <v>7869</v>
      </c>
      <c r="D922" s="208">
        <v>3.1</v>
      </c>
    </row>
    <row r="923" spans="1:4" ht="25.5">
      <c r="A923" s="206">
        <v>2635</v>
      </c>
      <c r="B923" s="207" t="s">
        <v>7958</v>
      </c>
      <c r="C923" s="206" t="s">
        <v>7869</v>
      </c>
      <c r="D923" s="208">
        <v>2.1</v>
      </c>
    </row>
    <row r="924" spans="1:4" ht="25.5">
      <c r="A924" s="206">
        <v>2636</v>
      </c>
      <c r="B924" s="207" t="s">
        <v>7959</v>
      </c>
      <c r="C924" s="206" t="s">
        <v>7869</v>
      </c>
      <c r="D924" s="208">
        <v>0.85</v>
      </c>
    </row>
    <row r="925" spans="1:4" ht="25.5">
      <c r="A925" s="206">
        <v>2637</v>
      </c>
      <c r="B925" s="207" t="s">
        <v>7960</v>
      </c>
      <c r="C925" s="206" t="s">
        <v>7869</v>
      </c>
      <c r="D925" s="208">
        <v>0.9</v>
      </c>
    </row>
    <row r="926" spans="1:4" ht="25.5">
      <c r="A926" s="206">
        <v>2638</v>
      </c>
      <c r="B926" s="207" t="s">
        <v>7961</v>
      </c>
      <c r="C926" s="206" t="s">
        <v>7869</v>
      </c>
      <c r="D926" s="208">
        <v>1.05</v>
      </c>
    </row>
    <row r="927" spans="1:4" ht="25.5">
      <c r="A927" s="206">
        <v>2639</v>
      </c>
      <c r="B927" s="207" t="s">
        <v>7962</v>
      </c>
      <c r="C927" s="206" t="s">
        <v>7869</v>
      </c>
      <c r="D927" s="208">
        <v>1.86</v>
      </c>
    </row>
    <row r="928" spans="1:4" ht="25.5">
      <c r="A928" s="206">
        <v>2640</v>
      </c>
      <c r="B928" s="207" t="s">
        <v>7963</v>
      </c>
      <c r="C928" s="206" t="s">
        <v>7869</v>
      </c>
      <c r="D928" s="208">
        <v>5.49</v>
      </c>
    </row>
    <row r="929" spans="1:4" ht="25.5">
      <c r="A929" s="206">
        <v>2641</v>
      </c>
      <c r="B929" s="207" t="s">
        <v>7964</v>
      </c>
      <c r="C929" s="206" t="s">
        <v>7869</v>
      </c>
      <c r="D929" s="208">
        <v>13.19</v>
      </c>
    </row>
    <row r="930" spans="1:4" ht="25.5">
      <c r="A930" s="206">
        <v>2642</v>
      </c>
      <c r="B930" s="207" t="s">
        <v>7965</v>
      </c>
      <c r="C930" s="206" t="s">
        <v>7869</v>
      </c>
      <c r="D930" s="208">
        <v>8.36</v>
      </c>
    </row>
    <row r="931" spans="1:4" ht="25.5">
      <c r="A931" s="206">
        <v>2643</v>
      </c>
      <c r="B931" s="207" t="s">
        <v>7966</v>
      </c>
      <c r="C931" s="206" t="s">
        <v>7869</v>
      </c>
      <c r="D931" s="208">
        <v>3.76</v>
      </c>
    </row>
    <row r="932" spans="1:4" ht="25.5">
      <c r="A932" s="206">
        <v>2644</v>
      </c>
      <c r="B932" s="207" t="s">
        <v>7967</v>
      </c>
      <c r="C932" s="206" t="s">
        <v>7869</v>
      </c>
      <c r="D932" s="208">
        <v>2.7</v>
      </c>
    </row>
    <row r="933" spans="1:4" ht="25.5">
      <c r="A933" s="206">
        <v>2662</v>
      </c>
      <c r="B933" s="207" t="s">
        <v>7968</v>
      </c>
      <c r="C933" s="206" t="s">
        <v>7869</v>
      </c>
      <c r="D933" s="208">
        <v>11.47</v>
      </c>
    </row>
    <row r="934" spans="1:4" ht="25.5">
      <c r="A934" s="206">
        <v>2664</v>
      </c>
      <c r="B934" s="207" t="s">
        <v>7969</v>
      </c>
      <c r="C934" s="206" t="s">
        <v>7869</v>
      </c>
      <c r="D934" s="208">
        <v>9.35</v>
      </c>
    </row>
    <row r="935" spans="1:4" ht="25.5">
      <c r="A935" s="206">
        <v>2666</v>
      </c>
      <c r="B935" s="207" t="s">
        <v>7970</v>
      </c>
      <c r="C935" s="206" t="s">
        <v>7869</v>
      </c>
      <c r="D935" s="208">
        <v>5.55</v>
      </c>
    </row>
    <row r="936" spans="1:4" ht="25.5">
      <c r="A936" s="206">
        <v>2668</v>
      </c>
      <c r="B936" s="207" t="s">
        <v>7971</v>
      </c>
      <c r="C936" s="206" t="s">
        <v>7869</v>
      </c>
      <c r="D936" s="208">
        <v>6.34</v>
      </c>
    </row>
    <row r="937" spans="1:4">
      <c r="A937" s="206">
        <v>2673</v>
      </c>
      <c r="B937" s="207" t="s">
        <v>3783</v>
      </c>
      <c r="C937" s="206" t="s">
        <v>7873</v>
      </c>
      <c r="D937" s="208">
        <v>1.75</v>
      </c>
    </row>
    <row r="938" spans="1:4">
      <c r="A938" s="206">
        <v>2674</v>
      </c>
      <c r="B938" s="207" t="s">
        <v>3787</v>
      </c>
      <c r="C938" s="206" t="s">
        <v>7873</v>
      </c>
      <c r="D938" s="208">
        <v>2.1800000000000002</v>
      </c>
    </row>
    <row r="939" spans="1:4">
      <c r="A939" s="206">
        <v>2675</v>
      </c>
      <c r="B939" s="207" t="s">
        <v>3793</v>
      </c>
      <c r="C939" s="206" t="s">
        <v>7873</v>
      </c>
      <c r="D939" s="208">
        <v>3.55</v>
      </c>
    </row>
    <row r="940" spans="1:4">
      <c r="A940" s="206">
        <v>2676</v>
      </c>
      <c r="B940" s="207" t="s">
        <v>3789</v>
      </c>
      <c r="C940" s="206" t="s">
        <v>7873</v>
      </c>
      <c r="D940" s="208">
        <v>1.01</v>
      </c>
    </row>
    <row r="941" spans="1:4">
      <c r="A941" s="206">
        <v>2678</v>
      </c>
      <c r="B941" s="207" t="s">
        <v>3790</v>
      </c>
      <c r="C941" s="206" t="s">
        <v>7873</v>
      </c>
      <c r="D941" s="208">
        <v>1.27</v>
      </c>
    </row>
    <row r="942" spans="1:4">
      <c r="A942" s="206">
        <v>2679</v>
      </c>
      <c r="B942" s="207" t="s">
        <v>3791</v>
      </c>
      <c r="C942" s="206" t="s">
        <v>7873</v>
      </c>
      <c r="D942" s="208">
        <v>1.96</v>
      </c>
    </row>
    <row r="943" spans="1:4">
      <c r="A943" s="206">
        <v>2680</v>
      </c>
      <c r="B943" s="207" t="s">
        <v>3781</v>
      </c>
      <c r="C943" s="206" t="s">
        <v>7873</v>
      </c>
      <c r="D943" s="208">
        <v>4.9800000000000004</v>
      </c>
    </row>
    <row r="944" spans="1:4">
      <c r="A944" s="206">
        <v>2681</v>
      </c>
      <c r="B944" s="207" t="s">
        <v>3784</v>
      </c>
      <c r="C944" s="206" t="s">
        <v>7873</v>
      </c>
      <c r="D944" s="208">
        <v>8.14</v>
      </c>
    </row>
    <row r="945" spans="1:4">
      <c r="A945" s="206">
        <v>2682</v>
      </c>
      <c r="B945" s="207" t="s">
        <v>3785</v>
      </c>
      <c r="C945" s="206" t="s">
        <v>7873</v>
      </c>
      <c r="D945" s="208">
        <v>11.88</v>
      </c>
    </row>
    <row r="946" spans="1:4">
      <c r="A946" s="206">
        <v>2683</v>
      </c>
      <c r="B946" s="207" t="s">
        <v>3788</v>
      </c>
      <c r="C946" s="206" t="s">
        <v>7873</v>
      </c>
      <c r="D946" s="208">
        <v>23.47</v>
      </c>
    </row>
    <row r="947" spans="1:4">
      <c r="A947" s="206">
        <v>2684</v>
      </c>
      <c r="B947" s="207" t="s">
        <v>3782</v>
      </c>
      <c r="C947" s="206" t="s">
        <v>7873</v>
      </c>
      <c r="D947" s="208">
        <v>4.53</v>
      </c>
    </row>
    <row r="948" spans="1:4">
      <c r="A948" s="206">
        <v>2685</v>
      </c>
      <c r="B948" s="207" t="s">
        <v>3780</v>
      </c>
      <c r="C948" s="206" t="s">
        <v>7873</v>
      </c>
      <c r="D948" s="208">
        <v>3.4</v>
      </c>
    </row>
    <row r="949" spans="1:4">
      <c r="A949" s="206">
        <v>2686</v>
      </c>
      <c r="B949" s="207" t="s">
        <v>3786</v>
      </c>
      <c r="C949" s="206" t="s">
        <v>7873</v>
      </c>
      <c r="D949" s="208">
        <v>14.9</v>
      </c>
    </row>
    <row r="950" spans="1:4">
      <c r="A950" s="206">
        <v>2687</v>
      </c>
      <c r="B950" s="207" t="s">
        <v>3796</v>
      </c>
      <c r="C950" s="206" t="s">
        <v>7873</v>
      </c>
      <c r="D950" s="208">
        <v>0.88</v>
      </c>
    </row>
    <row r="951" spans="1:4">
      <c r="A951" s="206">
        <v>2688</v>
      </c>
      <c r="B951" s="207" t="s">
        <v>3798</v>
      </c>
      <c r="C951" s="206" t="s">
        <v>7873</v>
      </c>
      <c r="D951" s="208">
        <v>1.1399999999999999</v>
      </c>
    </row>
    <row r="952" spans="1:4">
      <c r="A952" s="206">
        <v>2689</v>
      </c>
      <c r="B952" s="207" t="s">
        <v>3797</v>
      </c>
      <c r="C952" s="206" t="s">
        <v>7873</v>
      </c>
      <c r="D952" s="208">
        <v>1.05</v>
      </c>
    </row>
    <row r="953" spans="1:4">
      <c r="A953" s="206">
        <v>2690</v>
      </c>
      <c r="B953" s="207" t="s">
        <v>3799</v>
      </c>
      <c r="C953" s="206" t="s">
        <v>7873</v>
      </c>
      <c r="D953" s="208">
        <v>1.96</v>
      </c>
    </row>
    <row r="954" spans="1:4" ht="25.5">
      <c r="A954" s="206">
        <v>2692</v>
      </c>
      <c r="B954" s="207" t="s">
        <v>3648</v>
      </c>
      <c r="C954" s="206" t="s">
        <v>7868</v>
      </c>
      <c r="D954" s="208">
        <v>5.74</v>
      </c>
    </row>
    <row r="955" spans="1:4">
      <c r="A955" s="206">
        <v>2696</v>
      </c>
      <c r="B955" s="207" t="s">
        <v>3827</v>
      </c>
      <c r="C955" s="206" t="s">
        <v>7872</v>
      </c>
      <c r="D955" s="208">
        <v>12.61</v>
      </c>
    </row>
    <row r="956" spans="1:4">
      <c r="A956" s="206">
        <v>2701</v>
      </c>
      <c r="B956" s="207" t="s">
        <v>4225</v>
      </c>
      <c r="C956" s="206" t="s">
        <v>7872</v>
      </c>
      <c r="D956" s="208">
        <v>15.8</v>
      </c>
    </row>
    <row r="957" spans="1:4">
      <c r="A957" s="206">
        <v>2705</v>
      </c>
      <c r="B957" s="207" t="s">
        <v>3831</v>
      </c>
      <c r="C957" s="206" t="s">
        <v>7972</v>
      </c>
      <c r="D957" s="208">
        <v>0.62</v>
      </c>
    </row>
    <row r="958" spans="1:4">
      <c r="A958" s="206">
        <v>2706</v>
      </c>
      <c r="B958" s="207" t="s">
        <v>3836</v>
      </c>
      <c r="C958" s="206" t="s">
        <v>7872</v>
      </c>
      <c r="D958" s="208">
        <v>70.680000000000007</v>
      </c>
    </row>
    <row r="959" spans="1:4">
      <c r="A959" s="206">
        <v>2707</v>
      </c>
      <c r="B959" s="207" t="s">
        <v>3838</v>
      </c>
      <c r="C959" s="206" t="s">
        <v>7872</v>
      </c>
      <c r="D959" s="208">
        <v>89.01</v>
      </c>
    </row>
    <row r="960" spans="1:4">
      <c r="A960" s="206">
        <v>2708</v>
      </c>
      <c r="B960" s="207" t="s">
        <v>3840</v>
      </c>
      <c r="C960" s="206" t="s">
        <v>7872</v>
      </c>
      <c r="D960" s="208">
        <v>116.94</v>
      </c>
    </row>
    <row r="961" spans="1:4">
      <c r="A961" s="206">
        <v>2710</v>
      </c>
      <c r="B961" s="207" t="s">
        <v>5572</v>
      </c>
      <c r="C961" s="206" t="s">
        <v>7869</v>
      </c>
      <c r="D961" s="208">
        <v>35.299999999999997</v>
      </c>
    </row>
    <row r="962" spans="1:4">
      <c r="A962" s="206">
        <v>2711</v>
      </c>
      <c r="B962" s="207" t="s">
        <v>3069</v>
      </c>
      <c r="C962" s="206" t="s">
        <v>7869</v>
      </c>
      <c r="D962" s="208">
        <v>99.92</v>
      </c>
    </row>
    <row r="963" spans="1:4" ht="38.25">
      <c r="A963" s="206">
        <v>2719</v>
      </c>
      <c r="B963" s="207" t="s">
        <v>2030</v>
      </c>
      <c r="C963" s="206" t="s">
        <v>7872</v>
      </c>
      <c r="D963" s="208">
        <v>139.5</v>
      </c>
    </row>
    <row r="964" spans="1:4" ht="25.5">
      <c r="A964" s="206">
        <v>2720</v>
      </c>
      <c r="B964" s="207" t="s">
        <v>2029</v>
      </c>
      <c r="C964" s="206" t="s">
        <v>7872</v>
      </c>
      <c r="D964" s="208">
        <v>164.64</v>
      </c>
    </row>
    <row r="965" spans="1:4" ht="25.5">
      <c r="A965" s="206">
        <v>2723</v>
      </c>
      <c r="B965" s="207" t="s">
        <v>3863</v>
      </c>
      <c r="C965" s="206" t="s">
        <v>7869</v>
      </c>
      <c r="D965" s="208">
        <v>371253.28</v>
      </c>
    </row>
    <row r="966" spans="1:4" ht="25.5">
      <c r="A966" s="206">
        <v>2729</v>
      </c>
      <c r="B966" s="207" t="s">
        <v>4791</v>
      </c>
      <c r="C966" s="206" t="s">
        <v>7869</v>
      </c>
      <c r="D966" s="208">
        <v>12.7</v>
      </c>
    </row>
    <row r="967" spans="1:4" ht="25.5">
      <c r="A967" s="206">
        <v>2731</v>
      </c>
      <c r="B967" s="207" t="s">
        <v>4787</v>
      </c>
      <c r="C967" s="206" t="s">
        <v>7873</v>
      </c>
      <c r="D967" s="208">
        <v>50.23</v>
      </c>
    </row>
    <row r="968" spans="1:4" ht="25.5">
      <c r="A968" s="206">
        <v>2736</v>
      </c>
      <c r="B968" s="207" t="s">
        <v>4783</v>
      </c>
      <c r="C968" s="206" t="s">
        <v>7873</v>
      </c>
      <c r="D968" s="208">
        <v>8.1300000000000008</v>
      </c>
    </row>
    <row r="969" spans="1:4" ht="25.5">
      <c r="A969" s="206">
        <v>2742</v>
      </c>
      <c r="B969" s="207" t="s">
        <v>4781</v>
      </c>
      <c r="C969" s="206" t="s">
        <v>7873</v>
      </c>
      <c r="D969" s="208">
        <v>1.98</v>
      </c>
    </row>
    <row r="970" spans="1:4" ht="25.5">
      <c r="A970" s="206">
        <v>2745</v>
      </c>
      <c r="B970" s="207" t="s">
        <v>4784</v>
      </c>
      <c r="C970" s="206" t="s">
        <v>7873</v>
      </c>
      <c r="D970" s="208">
        <v>1.64</v>
      </c>
    </row>
    <row r="971" spans="1:4" ht="25.5">
      <c r="A971" s="206">
        <v>2747</v>
      </c>
      <c r="B971" s="207" t="s">
        <v>4789</v>
      </c>
      <c r="C971" s="206" t="s">
        <v>7873</v>
      </c>
      <c r="D971" s="208">
        <v>13.47</v>
      </c>
    </row>
    <row r="972" spans="1:4" ht="25.5">
      <c r="A972" s="206">
        <v>2748</v>
      </c>
      <c r="B972" s="207" t="s">
        <v>4782</v>
      </c>
      <c r="C972" s="206" t="s">
        <v>7873</v>
      </c>
      <c r="D972" s="208">
        <v>5.82</v>
      </c>
    </row>
    <row r="973" spans="1:4" ht="25.5">
      <c r="A973" s="206">
        <v>2751</v>
      </c>
      <c r="B973" s="207" t="s">
        <v>4785</v>
      </c>
      <c r="C973" s="206" t="s">
        <v>7873</v>
      </c>
      <c r="D973" s="208">
        <v>2.1</v>
      </c>
    </row>
    <row r="974" spans="1:4">
      <c r="A974" s="206">
        <v>2759</v>
      </c>
      <c r="B974" s="207" t="s">
        <v>3893</v>
      </c>
      <c r="C974" s="206" t="s">
        <v>7869</v>
      </c>
      <c r="D974" s="208">
        <v>5.23</v>
      </c>
    </row>
    <row r="975" spans="1:4">
      <c r="A975" s="206">
        <v>2762</v>
      </c>
      <c r="B975" s="207" t="s">
        <v>3902</v>
      </c>
      <c r="C975" s="206" t="s">
        <v>7873</v>
      </c>
      <c r="D975" s="208">
        <v>6.53</v>
      </c>
    </row>
    <row r="976" spans="1:4" ht="25.5">
      <c r="A976" s="206">
        <v>2788</v>
      </c>
      <c r="B976" s="207" t="s">
        <v>4794</v>
      </c>
      <c r="C976" s="206" t="s">
        <v>7873</v>
      </c>
      <c r="D976" s="208">
        <v>105.9</v>
      </c>
    </row>
    <row r="977" spans="1:4" ht="25.5">
      <c r="A977" s="206">
        <v>2794</v>
      </c>
      <c r="B977" s="207" t="s">
        <v>4793</v>
      </c>
      <c r="C977" s="206" t="s">
        <v>7873</v>
      </c>
      <c r="D977" s="208">
        <v>52.38</v>
      </c>
    </row>
    <row r="978" spans="1:4">
      <c r="A978" s="206">
        <v>3068</v>
      </c>
      <c r="B978" s="207" t="s">
        <v>3918</v>
      </c>
      <c r="C978" s="206" t="s">
        <v>7869</v>
      </c>
      <c r="D978" s="208">
        <v>50.82</v>
      </c>
    </row>
    <row r="979" spans="1:4">
      <c r="A979" s="206">
        <v>3072</v>
      </c>
      <c r="B979" s="207" t="s">
        <v>3921</v>
      </c>
      <c r="C979" s="206" t="s">
        <v>7869</v>
      </c>
      <c r="D979" s="208">
        <v>42.94</v>
      </c>
    </row>
    <row r="980" spans="1:4">
      <c r="A980" s="206">
        <v>3073</v>
      </c>
      <c r="B980" s="207" t="s">
        <v>3917</v>
      </c>
      <c r="C980" s="206" t="s">
        <v>7869</v>
      </c>
      <c r="D980" s="208">
        <v>107.95</v>
      </c>
    </row>
    <row r="981" spans="1:4">
      <c r="A981" s="206">
        <v>3074</v>
      </c>
      <c r="B981" s="207" t="s">
        <v>3919</v>
      </c>
      <c r="C981" s="206" t="s">
        <v>7869</v>
      </c>
      <c r="D981" s="208">
        <v>85.93</v>
      </c>
    </row>
    <row r="982" spans="1:4">
      <c r="A982" s="206">
        <v>3075</v>
      </c>
      <c r="B982" s="207" t="s">
        <v>3922</v>
      </c>
      <c r="C982" s="206" t="s">
        <v>7869</v>
      </c>
      <c r="D982" s="208">
        <v>77.45</v>
      </c>
    </row>
    <row r="983" spans="1:4">
      <c r="A983" s="206">
        <v>3076</v>
      </c>
      <c r="B983" s="207" t="s">
        <v>3920</v>
      </c>
      <c r="C983" s="206" t="s">
        <v>7869</v>
      </c>
      <c r="D983" s="208">
        <v>96.76</v>
      </c>
    </row>
    <row r="984" spans="1:4" ht="38.25">
      <c r="A984" s="206">
        <v>3080</v>
      </c>
      <c r="B984" s="207" t="s">
        <v>3942</v>
      </c>
      <c r="C984" s="206" t="s">
        <v>7899</v>
      </c>
      <c r="D984" s="208">
        <v>40.01</v>
      </c>
    </row>
    <row r="985" spans="1:4" ht="38.25">
      <c r="A985" s="206">
        <v>3081</v>
      </c>
      <c r="B985" s="207" t="s">
        <v>3943</v>
      </c>
      <c r="C985" s="206" t="s">
        <v>7899</v>
      </c>
      <c r="D985" s="208">
        <v>60.55</v>
      </c>
    </row>
    <row r="986" spans="1:4" ht="25.5">
      <c r="A986" s="206">
        <v>3082</v>
      </c>
      <c r="B986" s="207" t="s">
        <v>3951</v>
      </c>
      <c r="C986" s="206" t="s">
        <v>7899</v>
      </c>
      <c r="D986" s="208">
        <v>37.42</v>
      </c>
    </row>
    <row r="987" spans="1:4" ht="25.5">
      <c r="A987" s="206">
        <v>3084</v>
      </c>
      <c r="B987" s="207" t="s">
        <v>3936</v>
      </c>
      <c r="C987" s="206" t="s">
        <v>7899</v>
      </c>
      <c r="D987" s="208">
        <v>54.04</v>
      </c>
    </row>
    <row r="988" spans="1:4" ht="38.25">
      <c r="A988" s="206">
        <v>3090</v>
      </c>
      <c r="B988" s="207" t="s">
        <v>3948</v>
      </c>
      <c r="C988" s="206" t="s">
        <v>7899</v>
      </c>
      <c r="D988" s="208">
        <v>32.35</v>
      </c>
    </row>
    <row r="989" spans="1:4" ht="38.25">
      <c r="A989" s="206">
        <v>3093</v>
      </c>
      <c r="B989" s="207" t="s">
        <v>3949</v>
      </c>
      <c r="C989" s="206" t="s">
        <v>7899</v>
      </c>
      <c r="D989" s="208">
        <v>53.76</v>
      </c>
    </row>
    <row r="990" spans="1:4" ht="25.5">
      <c r="A990" s="206">
        <v>3096</v>
      </c>
      <c r="B990" s="207" t="s">
        <v>3959</v>
      </c>
      <c r="C990" s="206" t="s">
        <v>7899</v>
      </c>
      <c r="D990" s="208">
        <v>24.61</v>
      </c>
    </row>
    <row r="991" spans="1:4" ht="38.25">
      <c r="A991" s="206">
        <v>3097</v>
      </c>
      <c r="B991" s="207" t="s">
        <v>3939</v>
      </c>
      <c r="C991" s="206" t="s">
        <v>7899</v>
      </c>
      <c r="D991" s="208">
        <v>29.93</v>
      </c>
    </row>
    <row r="992" spans="1:4" ht="38.25">
      <c r="A992" s="206">
        <v>3099</v>
      </c>
      <c r="B992" s="207" t="s">
        <v>3941</v>
      </c>
      <c r="C992" s="206" t="s">
        <v>7899</v>
      </c>
      <c r="D992" s="208">
        <v>47.89</v>
      </c>
    </row>
    <row r="993" spans="1:4" ht="25.5">
      <c r="A993" s="206">
        <v>3103</v>
      </c>
      <c r="B993" s="207" t="s">
        <v>3937</v>
      </c>
      <c r="C993" s="206" t="s">
        <v>7869</v>
      </c>
      <c r="D993" s="208">
        <v>48.31</v>
      </c>
    </row>
    <row r="994" spans="1:4" ht="38.25">
      <c r="A994" s="206">
        <v>3104</v>
      </c>
      <c r="B994" s="207" t="s">
        <v>4385</v>
      </c>
      <c r="C994" s="206" t="s">
        <v>7899</v>
      </c>
      <c r="D994" s="208">
        <v>338.19</v>
      </c>
    </row>
    <row r="995" spans="1:4" ht="25.5">
      <c r="A995" s="206">
        <v>3105</v>
      </c>
      <c r="B995" s="207" t="s">
        <v>3968</v>
      </c>
      <c r="C995" s="206" t="s">
        <v>7869</v>
      </c>
      <c r="D995" s="208">
        <v>31.9</v>
      </c>
    </row>
    <row r="996" spans="1:4" ht="25.5">
      <c r="A996" s="206">
        <v>3106</v>
      </c>
      <c r="B996" s="207" t="s">
        <v>3973</v>
      </c>
      <c r="C996" s="206" t="s">
        <v>7869</v>
      </c>
      <c r="D996" s="208">
        <v>3.52</v>
      </c>
    </row>
    <row r="997" spans="1:4" ht="25.5">
      <c r="A997" s="206">
        <v>3107</v>
      </c>
      <c r="B997" s="207" t="s">
        <v>3974</v>
      </c>
      <c r="C997" s="206" t="s">
        <v>7869</v>
      </c>
      <c r="D997" s="208">
        <v>2.96</v>
      </c>
    </row>
    <row r="998" spans="1:4" ht="25.5">
      <c r="A998" s="206">
        <v>3108</v>
      </c>
      <c r="B998" s="207" t="s">
        <v>3967</v>
      </c>
      <c r="C998" s="206" t="s">
        <v>7869</v>
      </c>
      <c r="D998" s="208">
        <v>20.53</v>
      </c>
    </row>
    <row r="999" spans="1:4" ht="25.5">
      <c r="A999" s="206">
        <v>3111</v>
      </c>
      <c r="B999" s="207" t="s">
        <v>3966</v>
      </c>
      <c r="C999" s="206" t="s">
        <v>7869</v>
      </c>
      <c r="D999" s="208">
        <v>19.57</v>
      </c>
    </row>
    <row r="1000" spans="1:4" ht="25.5">
      <c r="A1000" s="206">
        <v>3112</v>
      </c>
      <c r="B1000" s="207" t="s">
        <v>3466</v>
      </c>
      <c r="C1000" s="206" t="s">
        <v>7899</v>
      </c>
      <c r="D1000" s="208">
        <v>49.35</v>
      </c>
    </row>
    <row r="1001" spans="1:4" ht="25.5">
      <c r="A1001" s="206">
        <v>3113</v>
      </c>
      <c r="B1001" s="207" t="s">
        <v>3467</v>
      </c>
      <c r="C1001" s="206" t="s">
        <v>7899</v>
      </c>
      <c r="D1001" s="208">
        <v>56.86</v>
      </c>
    </row>
    <row r="1002" spans="1:4" ht="25.5">
      <c r="A1002" s="206">
        <v>3114</v>
      </c>
      <c r="B1002" s="207" t="s">
        <v>3468</v>
      </c>
      <c r="C1002" s="206" t="s">
        <v>7869</v>
      </c>
      <c r="D1002" s="208">
        <v>25.68</v>
      </c>
    </row>
    <row r="1003" spans="1:4">
      <c r="A1003" s="206">
        <v>3115</v>
      </c>
      <c r="B1003" s="207" t="s">
        <v>6646</v>
      </c>
      <c r="C1003" s="206" t="s">
        <v>7869</v>
      </c>
      <c r="D1003" s="208">
        <v>15.49</v>
      </c>
    </row>
    <row r="1004" spans="1:4">
      <c r="A1004" s="206">
        <v>3116</v>
      </c>
      <c r="B1004" s="207" t="s">
        <v>6647</v>
      </c>
      <c r="C1004" s="206" t="s">
        <v>7869</v>
      </c>
      <c r="D1004" s="208">
        <v>15.97</v>
      </c>
    </row>
    <row r="1005" spans="1:4" ht="25.5">
      <c r="A1005" s="206">
        <v>3119</v>
      </c>
      <c r="B1005" s="207" t="s">
        <v>3961</v>
      </c>
      <c r="C1005" s="206" t="s">
        <v>7869</v>
      </c>
      <c r="D1005" s="208">
        <v>1.69</v>
      </c>
    </row>
    <row r="1006" spans="1:4" ht="25.5">
      <c r="A1006" s="206">
        <v>3120</v>
      </c>
      <c r="B1006" s="207" t="s">
        <v>3964</v>
      </c>
      <c r="C1006" s="206" t="s">
        <v>7869</v>
      </c>
      <c r="D1006" s="208">
        <v>5.83</v>
      </c>
    </row>
    <row r="1007" spans="1:4" ht="25.5">
      <c r="A1007" s="206">
        <v>3121</v>
      </c>
      <c r="B1007" s="207" t="s">
        <v>3963</v>
      </c>
      <c r="C1007" s="206" t="s">
        <v>7869</v>
      </c>
      <c r="D1007" s="208">
        <v>3.69</v>
      </c>
    </row>
    <row r="1008" spans="1:4" ht="25.5">
      <c r="A1008" s="206">
        <v>3122</v>
      </c>
      <c r="B1008" s="207" t="s">
        <v>3962</v>
      </c>
      <c r="C1008" s="206" t="s">
        <v>7869</v>
      </c>
      <c r="D1008" s="208">
        <v>2.38</v>
      </c>
    </row>
    <row r="1009" spans="1:4">
      <c r="A1009" s="206">
        <v>3123</v>
      </c>
      <c r="B1009" s="207" t="s">
        <v>3976</v>
      </c>
      <c r="C1009" s="206" t="s">
        <v>7866</v>
      </c>
      <c r="D1009" s="208">
        <v>1.4</v>
      </c>
    </row>
    <row r="1010" spans="1:4">
      <c r="A1010" s="206">
        <v>3143</v>
      </c>
      <c r="B1010" s="207" t="s">
        <v>4009</v>
      </c>
      <c r="C1010" s="206" t="s">
        <v>7869</v>
      </c>
      <c r="D1010" s="208">
        <v>6.34</v>
      </c>
    </row>
    <row r="1011" spans="1:4">
      <c r="A1011" s="206">
        <v>3146</v>
      </c>
      <c r="B1011" s="207" t="s">
        <v>4008</v>
      </c>
      <c r="C1011" s="206" t="s">
        <v>7869</v>
      </c>
      <c r="D1011" s="208">
        <v>2.79</v>
      </c>
    </row>
    <row r="1012" spans="1:4">
      <c r="A1012" s="206">
        <v>3148</v>
      </c>
      <c r="B1012" s="207" t="s">
        <v>4010</v>
      </c>
      <c r="C1012" s="206" t="s">
        <v>7869</v>
      </c>
      <c r="D1012" s="208">
        <v>10.29</v>
      </c>
    </row>
    <row r="1013" spans="1:4">
      <c r="A1013" s="206">
        <v>3251</v>
      </c>
      <c r="B1013" s="207" t="s">
        <v>4020</v>
      </c>
      <c r="C1013" s="206" t="s">
        <v>7869</v>
      </c>
      <c r="D1013" s="208">
        <v>3.29</v>
      </c>
    </row>
    <row r="1014" spans="1:4">
      <c r="A1014" s="206">
        <v>3254</v>
      </c>
      <c r="B1014" s="207" t="s">
        <v>4017</v>
      </c>
      <c r="C1014" s="206" t="s">
        <v>7869</v>
      </c>
      <c r="D1014" s="208">
        <v>78.11</v>
      </c>
    </row>
    <row r="1015" spans="1:4">
      <c r="A1015" s="206">
        <v>3255</v>
      </c>
      <c r="B1015" s="207" t="s">
        <v>4016</v>
      </c>
      <c r="C1015" s="206" t="s">
        <v>7869</v>
      </c>
      <c r="D1015" s="208">
        <v>4.38</v>
      </c>
    </row>
    <row r="1016" spans="1:4">
      <c r="A1016" s="206">
        <v>3256</v>
      </c>
      <c r="B1016" s="207" t="s">
        <v>4021</v>
      </c>
      <c r="C1016" s="206" t="s">
        <v>7869</v>
      </c>
      <c r="D1016" s="208">
        <v>5.66</v>
      </c>
    </row>
    <row r="1017" spans="1:4">
      <c r="A1017" s="206">
        <v>3258</v>
      </c>
      <c r="B1017" s="207" t="s">
        <v>4019</v>
      </c>
      <c r="C1017" s="206" t="s">
        <v>7869</v>
      </c>
      <c r="D1017" s="208">
        <v>6.18</v>
      </c>
    </row>
    <row r="1018" spans="1:4">
      <c r="A1018" s="206">
        <v>3259</v>
      </c>
      <c r="B1018" s="207" t="s">
        <v>4018</v>
      </c>
      <c r="C1018" s="206" t="s">
        <v>7869</v>
      </c>
      <c r="D1018" s="208">
        <v>8.15</v>
      </c>
    </row>
    <row r="1019" spans="1:4">
      <c r="A1019" s="206">
        <v>3260</v>
      </c>
      <c r="B1019" s="207" t="s">
        <v>4023</v>
      </c>
      <c r="C1019" s="206" t="s">
        <v>7869</v>
      </c>
      <c r="D1019" s="208">
        <v>10.88</v>
      </c>
    </row>
    <row r="1020" spans="1:4">
      <c r="A1020" s="206">
        <v>3261</v>
      </c>
      <c r="B1020" s="207" t="s">
        <v>4022</v>
      </c>
      <c r="C1020" s="206" t="s">
        <v>7869</v>
      </c>
      <c r="D1020" s="208">
        <v>67.44</v>
      </c>
    </row>
    <row r="1021" spans="1:4">
      <c r="A1021" s="206">
        <v>3262</v>
      </c>
      <c r="B1021" s="207" t="s">
        <v>4026</v>
      </c>
      <c r="C1021" s="206" t="s">
        <v>7869</v>
      </c>
      <c r="D1021" s="208">
        <v>11.34</v>
      </c>
    </row>
    <row r="1022" spans="1:4">
      <c r="A1022" s="206">
        <v>3263</v>
      </c>
      <c r="B1022" s="207" t="s">
        <v>4030</v>
      </c>
      <c r="C1022" s="206" t="s">
        <v>7869</v>
      </c>
      <c r="D1022" s="208">
        <v>15.49</v>
      </c>
    </row>
    <row r="1023" spans="1:4">
      <c r="A1023" s="206">
        <v>3264</v>
      </c>
      <c r="B1023" s="207" t="s">
        <v>4027</v>
      </c>
      <c r="C1023" s="206" t="s">
        <v>7869</v>
      </c>
      <c r="D1023" s="208">
        <v>18.62</v>
      </c>
    </row>
    <row r="1024" spans="1:4">
      <c r="A1024" s="206">
        <v>3265</v>
      </c>
      <c r="B1024" s="207" t="s">
        <v>4025</v>
      </c>
      <c r="C1024" s="206" t="s">
        <v>7869</v>
      </c>
      <c r="D1024" s="208">
        <v>25.9</v>
      </c>
    </row>
    <row r="1025" spans="1:4">
      <c r="A1025" s="206">
        <v>3266</v>
      </c>
      <c r="B1025" s="207" t="s">
        <v>4029</v>
      </c>
      <c r="C1025" s="206" t="s">
        <v>7869</v>
      </c>
      <c r="D1025" s="208">
        <v>38.700000000000003</v>
      </c>
    </row>
    <row r="1026" spans="1:4">
      <c r="A1026" s="206">
        <v>3267</v>
      </c>
      <c r="B1026" s="207" t="s">
        <v>4028</v>
      </c>
      <c r="C1026" s="206" t="s">
        <v>7869</v>
      </c>
      <c r="D1026" s="208">
        <v>60.83</v>
      </c>
    </row>
    <row r="1027" spans="1:4">
      <c r="A1027" s="206">
        <v>3268</v>
      </c>
      <c r="B1027" s="207" t="s">
        <v>4031</v>
      </c>
      <c r="C1027" s="206" t="s">
        <v>7869</v>
      </c>
      <c r="D1027" s="208">
        <v>82.25</v>
      </c>
    </row>
    <row r="1028" spans="1:4">
      <c r="A1028" s="206">
        <v>3270</v>
      </c>
      <c r="B1028" s="207" t="s">
        <v>4033</v>
      </c>
      <c r="C1028" s="206" t="s">
        <v>7869</v>
      </c>
      <c r="D1028" s="208">
        <v>204.29</v>
      </c>
    </row>
    <row r="1029" spans="1:4">
      <c r="A1029" s="206">
        <v>3271</v>
      </c>
      <c r="B1029" s="207" t="s">
        <v>4032</v>
      </c>
      <c r="C1029" s="206" t="s">
        <v>7869</v>
      </c>
      <c r="D1029" s="208">
        <v>121.6</v>
      </c>
    </row>
    <row r="1030" spans="1:4">
      <c r="A1030" s="206">
        <v>3272</v>
      </c>
      <c r="B1030" s="207" t="s">
        <v>4024</v>
      </c>
      <c r="C1030" s="206" t="s">
        <v>7869</v>
      </c>
      <c r="D1030" s="208">
        <v>32.6</v>
      </c>
    </row>
    <row r="1031" spans="1:4" ht="25.5">
      <c r="A1031" s="206">
        <v>3275</v>
      </c>
      <c r="B1031" s="207" t="s">
        <v>4034</v>
      </c>
      <c r="C1031" s="206" t="s">
        <v>7874</v>
      </c>
      <c r="D1031" s="208">
        <v>65.959999999999994</v>
      </c>
    </row>
    <row r="1032" spans="1:4">
      <c r="A1032" s="206">
        <v>3277</v>
      </c>
      <c r="B1032" s="207" t="s">
        <v>4048</v>
      </c>
      <c r="C1032" s="206" t="s">
        <v>7869</v>
      </c>
      <c r="D1032" s="208">
        <v>645.87</v>
      </c>
    </row>
    <row r="1033" spans="1:4">
      <c r="A1033" s="206">
        <v>3278</v>
      </c>
      <c r="B1033" s="207" t="s">
        <v>2915</v>
      </c>
      <c r="C1033" s="206" t="s">
        <v>7869</v>
      </c>
      <c r="D1033" s="208">
        <v>70.64</v>
      </c>
    </row>
    <row r="1034" spans="1:4" ht="25.5">
      <c r="A1034" s="206">
        <v>3279</v>
      </c>
      <c r="B1034" s="207" t="s">
        <v>2916</v>
      </c>
      <c r="C1034" s="206" t="s">
        <v>7869</v>
      </c>
      <c r="D1034" s="208">
        <v>116.55</v>
      </c>
    </row>
    <row r="1035" spans="1:4" ht="25.5">
      <c r="A1035" s="206">
        <v>3280</v>
      </c>
      <c r="B1035" s="207" t="s">
        <v>2911</v>
      </c>
      <c r="C1035" s="206" t="s">
        <v>7869</v>
      </c>
      <c r="D1035" s="208">
        <v>134.72</v>
      </c>
    </row>
    <row r="1036" spans="1:4">
      <c r="A1036" s="206">
        <v>3281</v>
      </c>
      <c r="B1036" s="207" t="s">
        <v>4049</v>
      </c>
      <c r="C1036" s="206" t="s">
        <v>7869</v>
      </c>
      <c r="D1036" s="208">
        <v>534.86</v>
      </c>
    </row>
    <row r="1037" spans="1:4">
      <c r="A1037" s="206">
        <v>3282</v>
      </c>
      <c r="B1037" s="207" t="s">
        <v>5790</v>
      </c>
      <c r="C1037" s="206" t="s">
        <v>7869</v>
      </c>
      <c r="D1037" s="208">
        <v>638.29999999999995</v>
      </c>
    </row>
    <row r="1038" spans="1:4" ht="25.5">
      <c r="A1038" s="206">
        <v>3283</v>
      </c>
      <c r="B1038" s="207" t="s">
        <v>4037</v>
      </c>
      <c r="C1038" s="206" t="s">
        <v>7874</v>
      </c>
      <c r="D1038" s="208">
        <v>12.18</v>
      </c>
    </row>
    <row r="1039" spans="1:4" ht="25.5">
      <c r="A1039" s="206">
        <v>3286</v>
      </c>
      <c r="B1039" s="207" t="s">
        <v>4035</v>
      </c>
      <c r="C1039" s="206" t="s">
        <v>7874</v>
      </c>
      <c r="D1039" s="208">
        <v>38.380000000000003</v>
      </c>
    </row>
    <row r="1040" spans="1:4" ht="25.5">
      <c r="A1040" s="206">
        <v>3287</v>
      </c>
      <c r="B1040" s="207" t="s">
        <v>4036</v>
      </c>
      <c r="C1040" s="206" t="s">
        <v>7874</v>
      </c>
      <c r="D1040" s="208">
        <v>58</v>
      </c>
    </row>
    <row r="1041" spans="1:4" ht="25.5">
      <c r="A1041" s="206">
        <v>3288</v>
      </c>
      <c r="B1041" s="207" t="s">
        <v>4886</v>
      </c>
      <c r="C1041" s="206" t="s">
        <v>7873</v>
      </c>
      <c r="D1041" s="208">
        <v>2.9</v>
      </c>
    </row>
    <row r="1042" spans="1:4" ht="25.5">
      <c r="A1042" s="206">
        <v>3292</v>
      </c>
      <c r="B1042" s="207" t="s">
        <v>4066</v>
      </c>
      <c r="C1042" s="206" t="s">
        <v>7869</v>
      </c>
      <c r="D1042" s="208">
        <v>8.5</v>
      </c>
    </row>
    <row r="1043" spans="1:4" ht="25.5">
      <c r="A1043" s="206">
        <v>3294</v>
      </c>
      <c r="B1043" s="207" t="s">
        <v>4065</v>
      </c>
      <c r="C1043" s="206" t="s">
        <v>7869</v>
      </c>
      <c r="D1043" s="208">
        <v>9.0399999999999991</v>
      </c>
    </row>
    <row r="1044" spans="1:4" ht="25.5">
      <c r="A1044" s="206">
        <v>3295</v>
      </c>
      <c r="B1044" s="207" t="s">
        <v>4062</v>
      </c>
      <c r="C1044" s="206" t="s">
        <v>7869</v>
      </c>
      <c r="D1044" s="208">
        <v>7.98</v>
      </c>
    </row>
    <row r="1045" spans="1:4" ht="25.5">
      <c r="A1045" s="206">
        <v>3297</v>
      </c>
      <c r="B1045" s="207" t="s">
        <v>4064</v>
      </c>
      <c r="C1045" s="206" t="s">
        <v>7869</v>
      </c>
      <c r="D1045" s="208">
        <v>8.91</v>
      </c>
    </row>
    <row r="1046" spans="1:4" ht="25.5">
      <c r="A1046" s="206">
        <v>3298</v>
      </c>
      <c r="B1046" s="207" t="s">
        <v>4067</v>
      </c>
      <c r="C1046" s="206" t="s">
        <v>7869</v>
      </c>
      <c r="D1046" s="208">
        <v>19.920000000000002</v>
      </c>
    </row>
    <row r="1047" spans="1:4" ht="25.5">
      <c r="A1047" s="206">
        <v>3302</v>
      </c>
      <c r="B1047" s="207" t="s">
        <v>4063</v>
      </c>
      <c r="C1047" s="206" t="s">
        <v>7869</v>
      </c>
      <c r="D1047" s="208">
        <v>8.34</v>
      </c>
    </row>
    <row r="1048" spans="1:4">
      <c r="A1048" s="206">
        <v>3309</v>
      </c>
      <c r="B1048" s="207" t="s">
        <v>4084</v>
      </c>
      <c r="C1048" s="206" t="s">
        <v>7867</v>
      </c>
      <c r="D1048" s="208">
        <v>303.89</v>
      </c>
    </row>
    <row r="1049" spans="1:4" ht="25.5">
      <c r="A1049" s="206">
        <v>3310</v>
      </c>
      <c r="B1049" s="207" t="s">
        <v>4077</v>
      </c>
      <c r="C1049" s="206" t="s">
        <v>7867</v>
      </c>
      <c r="D1049" s="208">
        <v>380.95</v>
      </c>
    </row>
    <row r="1050" spans="1:4">
      <c r="A1050" s="206">
        <v>3311</v>
      </c>
      <c r="B1050" s="207" t="s">
        <v>4079</v>
      </c>
      <c r="C1050" s="206" t="s">
        <v>7867</v>
      </c>
      <c r="D1050" s="208">
        <v>286.97000000000003</v>
      </c>
    </row>
    <row r="1051" spans="1:4">
      <c r="A1051" s="206">
        <v>3312</v>
      </c>
      <c r="B1051" s="207" t="s">
        <v>2313</v>
      </c>
      <c r="C1051" s="206" t="s">
        <v>7866</v>
      </c>
      <c r="D1051" s="208">
        <v>15.01</v>
      </c>
    </row>
    <row r="1052" spans="1:4">
      <c r="A1052" s="206">
        <v>3313</v>
      </c>
      <c r="B1052" s="207" t="s">
        <v>2326</v>
      </c>
      <c r="C1052" s="206" t="s">
        <v>7866</v>
      </c>
      <c r="D1052" s="208">
        <v>19.32</v>
      </c>
    </row>
    <row r="1053" spans="1:4" ht="25.5">
      <c r="A1053" s="206">
        <v>3314</v>
      </c>
      <c r="B1053" s="207" t="s">
        <v>4082</v>
      </c>
      <c r="C1053" s="206" t="s">
        <v>7867</v>
      </c>
      <c r="D1053" s="208">
        <v>382.66</v>
      </c>
    </row>
    <row r="1054" spans="1:4">
      <c r="A1054" s="206">
        <v>3315</v>
      </c>
      <c r="B1054" s="207" t="s">
        <v>4113</v>
      </c>
      <c r="C1054" s="206" t="s">
        <v>7866</v>
      </c>
      <c r="D1054" s="208">
        <v>0.67</v>
      </c>
    </row>
    <row r="1055" spans="1:4" ht="25.5">
      <c r="A1055" s="206">
        <v>3318</v>
      </c>
      <c r="B1055" s="207" t="s">
        <v>4118</v>
      </c>
      <c r="C1055" s="206" t="s">
        <v>7869</v>
      </c>
      <c r="D1055" s="208">
        <v>23500</v>
      </c>
    </row>
    <row r="1056" spans="1:4">
      <c r="A1056" s="206">
        <v>3322</v>
      </c>
      <c r="B1056" s="207" t="s">
        <v>4121</v>
      </c>
      <c r="C1056" s="206" t="s">
        <v>7874</v>
      </c>
      <c r="D1056" s="208">
        <v>7.5</v>
      </c>
    </row>
    <row r="1057" spans="1:4">
      <c r="A1057" s="206">
        <v>3324</v>
      </c>
      <c r="B1057" s="207" t="s">
        <v>4120</v>
      </c>
      <c r="C1057" s="206" t="s">
        <v>7874</v>
      </c>
      <c r="D1057" s="208">
        <v>5.35</v>
      </c>
    </row>
    <row r="1058" spans="1:4" ht="25.5">
      <c r="A1058" s="206">
        <v>3345</v>
      </c>
      <c r="B1058" s="207" t="s">
        <v>4563</v>
      </c>
      <c r="C1058" s="206" t="s">
        <v>7872</v>
      </c>
      <c r="D1058" s="208">
        <v>13.91</v>
      </c>
    </row>
    <row r="1059" spans="1:4" ht="25.5">
      <c r="A1059" s="206">
        <v>3346</v>
      </c>
      <c r="B1059" s="207" t="s">
        <v>4561</v>
      </c>
      <c r="C1059" s="206" t="s">
        <v>7872</v>
      </c>
      <c r="D1059" s="208">
        <v>18</v>
      </c>
    </row>
    <row r="1060" spans="1:4" ht="25.5">
      <c r="A1060" s="206">
        <v>3348</v>
      </c>
      <c r="B1060" s="207" t="s">
        <v>4562</v>
      </c>
      <c r="C1060" s="206" t="s">
        <v>7872</v>
      </c>
      <c r="D1060" s="208">
        <v>21.53</v>
      </c>
    </row>
    <row r="1061" spans="1:4" ht="38.25">
      <c r="A1061" s="206">
        <v>3355</v>
      </c>
      <c r="B1061" s="207" t="s">
        <v>4557</v>
      </c>
      <c r="C1061" s="206" t="s">
        <v>7872</v>
      </c>
      <c r="D1061" s="208">
        <v>26.55</v>
      </c>
    </row>
    <row r="1062" spans="1:4" ht="51">
      <c r="A1062" s="206">
        <v>3363</v>
      </c>
      <c r="B1062" s="207" t="s">
        <v>4180</v>
      </c>
      <c r="C1062" s="206" t="s">
        <v>7869</v>
      </c>
      <c r="D1062" s="208">
        <v>63000</v>
      </c>
    </row>
    <row r="1063" spans="1:4" ht="51">
      <c r="A1063" s="206">
        <v>3365</v>
      </c>
      <c r="B1063" s="207" t="s">
        <v>4181</v>
      </c>
      <c r="C1063" s="206" t="s">
        <v>7869</v>
      </c>
      <c r="D1063" s="208">
        <v>147262.5</v>
      </c>
    </row>
    <row r="1064" spans="1:4" ht="25.5">
      <c r="A1064" s="206">
        <v>3373</v>
      </c>
      <c r="B1064" s="207" t="s">
        <v>4186</v>
      </c>
      <c r="C1064" s="206" t="s">
        <v>7869</v>
      </c>
      <c r="D1064" s="208">
        <v>29.79</v>
      </c>
    </row>
    <row r="1065" spans="1:4" ht="25.5">
      <c r="A1065" s="206">
        <v>3376</v>
      </c>
      <c r="B1065" s="207" t="s">
        <v>4189</v>
      </c>
      <c r="C1065" s="206" t="s">
        <v>7869</v>
      </c>
      <c r="D1065" s="208">
        <v>50.83</v>
      </c>
    </row>
    <row r="1066" spans="1:4" ht="25.5">
      <c r="A1066" s="206">
        <v>3378</v>
      </c>
      <c r="B1066" s="207" t="s">
        <v>4190</v>
      </c>
      <c r="C1066" s="206" t="s">
        <v>7869</v>
      </c>
      <c r="D1066" s="208">
        <v>50.25</v>
      </c>
    </row>
    <row r="1067" spans="1:4" ht="25.5">
      <c r="A1067" s="206">
        <v>3379</v>
      </c>
      <c r="B1067" s="207" t="s">
        <v>4192</v>
      </c>
      <c r="C1067" s="206" t="s">
        <v>7869</v>
      </c>
      <c r="D1067" s="208">
        <v>33.96</v>
      </c>
    </row>
    <row r="1068" spans="1:4" ht="25.5">
      <c r="A1068" s="206">
        <v>3380</v>
      </c>
      <c r="B1068" s="207" t="s">
        <v>4191</v>
      </c>
      <c r="C1068" s="206" t="s">
        <v>7869</v>
      </c>
      <c r="D1068" s="208">
        <v>35.18</v>
      </c>
    </row>
    <row r="1069" spans="1:4" ht="25.5">
      <c r="A1069" s="206">
        <v>3383</v>
      </c>
      <c r="B1069" s="207" t="s">
        <v>4184</v>
      </c>
      <c r="C1069" s="206" t="s">
        <v>7869</v>
      </c>
      <c r="D1069" s="208">
        <v>26.11</v>
      </c>
    </row>
    <row r="1070" spans="1:4" ht="25.5">
      <c r="A1070" s="206">
        <v>3384</v>
      </c>
      <c r="B1070" s="207" t="s">
        <v>5798</v>
      </c>
      <c r="C1070" s="206" t="s">
        <v>7869</v>
      </c>
      <c r="D1070" s="208">
        <v>4.03</v>
      </c>
    </row>
    <row r="1071" spans="1:4" ht="25.5">
      <c r="A1071" s="206">
        <v>3389</v>
      </c>
      <c r="B1071" s="207" t="s">
        <v>4217</v>
      </c>
      <c r="C1071" s="206" t="s">
        <v>7869</v>
      </c>
      <c r="D1071" s="208">
        <v>23.28</v>
      </c>
    </row>
    <row r="1072" spans="1:4" ht="25.5">
      <c r="A1072" s="206">
        <v>3390</v>
      </c>
      <c r="B1072" s="207" t="s">
        <v>4218</v>
      </c>
      <c r="C1072" s="206" t="s">
        <v>7869</v>
      </c>
      <c r="D1072" s="208">
        <v>26.2</v>
      </c>
    </row>
    <row r="1073" spans="1:4" ht="25.5">
      <c r="A1073" s="206">
        <v>3391</v>
      </c>
      <c r="B1073" s="207" t="s">
        <v>4216</v>
      </c>
      <c r="C1073" s="206" t="s">
        <v>7869</v>
      </c>
      <c r="D1073" s="208">
        <v>44.87</v>
      </c>
    </row>
    <row r="1074" spans="1:4">
      <c r="A1074" s="206">
        <v>3393</v>
      </c>
      <c r="B1074" s="207" t="s">
        <v>4245</v>
      </c>
      <c r="C1074" s="206" t="s">
        <v>7869</v>
      </c>
      <c r="D1074" s="208">
        <v>603.1</v>
      </c>
    </row>
    <row r="1075" spans="1:4">
      <c r="A1075" s="206">
        <v>3394</v>
      </c>
      <c r="B1075" s="207" t="s">
        <v>4244</v>
      </c>
      <c r="C1075" s="206" t="s">
        <v>7869</v>
      </c>
      <c r="D1075" s="208">
        <v>354.22</v>
      </c>
    </row>
    <row r="1076" spans="1:4">
      <c r="A1076" s="206">
        <v>3395</v>
      </c>
      <c r="B1076" s="207" t="s">
        <v>4247</v>
      </c>
      <c r="C1076" s="206" t="s">
        <v>7869</v>
      </c>
      <c r="D1076" s="208">
        <v>86.64</v>
      </c>
    </row>
    <row r="1077" spans="1:4" ht="25.5">
      <c r="A1077" s="206">
        <v>3396</v>
      </c>
      <c r="B1077" s="207" t="s">
        <v>5800</v>
      </c>
      <c r="C1077" s="206" t="s">
        <v>7869</v>
      </c>
      <c r="D1077" s="208">
        <v>4.9000000000000004</v>
      </c>
    </row>
    <row r="1078" spans="1:4" ht="25.5">
      <c r="A1078" s="206">
        <v>3398</v>
      </c>
      <c r="B1078" s="207" t="s">
        <v>4248</v>
      </c>
      <c r="C1078" s="206" t="s">
        <v>7869</v>
      </c>
      <c r="D1078" s="208">
        <v>4.12</v>
      </c>
    </row>
    <row r="1079" spans="1:4" ht="25.5">
      <c r="A1079" s="206">
        <v>3405</v>
      </c>
      <c r="B1079" s="207" t="s">
        <v>4243</v>
      </c>
      <c r="C1079" s="206" t="s">
        <v>7869</v>
      </c>
      <c r="D1079" s="208">
        <v>67.099999999999994</v>
      </c>
    </row>
    <row r="1080" spans="1:4">
      <c r="A1080" s="206">
        <v>3406</v>
      </c>
      <c r="B1080" s="207" t="s">
        <v>4246</v>
      </c>
      <c r="C1080" s="206" t="s">
        <v>7869</v>
      </c>
      <c r="D1080" s="208">
        <v>20.54</v>
      </c>
    </row>
    <row r="1081" spans="1:4" ht="25.5">
      <c r="A1081" s="206">
        <v>3408</v>
      </c>
      <c r="B1081" s="207" t="s">
        <v>5362</v>
      </c>
      <c r="C1081" s="206" t="s">
        <v>7874</v>
      </c>
      <c r="D1081" s="208">
        <v>8</v>
      </c>
    </row>
    <row r="1082" spans="1:4" ht="25.5">
      <c r="A1082" s="206">
        <v>3409</v>
      </c>
      <c r="B1082" s="207" t="s">
        <v>5363</v>
      </c>
      <c r="C1082" s="206" t="s">
        <v>7874</v>
      </c>
      <c r="D1082" s="208">
        <v>20</v>
      </c>
    </row>
    <row r="1083" spans="1:4">
      <c r="A1083" s="206">
        <v>3410</v>
      </c>
      <c r="B1083" s="207" t="s">
        <v>2176</v>
      </c>
      <c r="C1083" s="206" t="s">
        <v>7866</v>
      </c>
      <c r="D1083" s="208">
        <v>23.54</v>
      </c>
    </row>
    <row r="1084" spans="1:4">
      <c r="A1084" s="206">
        <v>3411</v>
      </c>
      <c r="B1084" s="207" t="s">
        <v>5359</v>
      </c>
      <c r="C1084" s="206" t="s">
        <v>7866</v>
      </c>
      <c r="D1084" s="208">
        <v>46.16</v>
      </c>
    </row>
    <row r="1085" spans="1:4">
      <c r="A1085" s="206">
        <v>3412</v>
      </c>
      <c r="B1085" s="207" t="s">
        <v>5068</v>
      </c>
      <c r="C1085" s="206" t="s">
        <v>7874</v>
      </c>
      <c r="D1085" s="208">
        <v>16.440000000000001</v>
      </c>
    </row>
    <row r="1086" spans="1:4">
      <c r="A1086" s="206">
        <v>3413</v>
      </c>
      <c r="B1086" s="207" t="s">
        <v>5069</v>
      </c>
      <c r="C1086" s="206" t="s">
        <v>7874</v>
      </c>
      <c r="D1086" s="208">
        <v>37.020000000000003</v>
      </c>
    </row>
    <row r="1087" spans="1:4" ht="51">
      <c r="A1087" s="206">
        <v>3421</v>
      </c>
      <c r="B1087" s="207" t="s">
        <v>4286</v>
      </c>
      <c r="C1087" s="206" t="s">
        <v>7874</v>
      </c>
      <c r="D1087" s="208">
        <v>321.07</v>
      </c>
    </row>
    <row r="1088" spans="1:4" ht="51">
      <c r="A1088" s="206">
        <v>3423</v>
      </c>
      <c r="B1088" s="207" t="s">
        <v>7973</v>
      </c>
      <c r="C1088" s="206" t="s">
        <v>7874</v>
      </c>
      <c r="D1088" s="208">
        <v>452.79</v>
      </c>
    </row>
    <row r="1089" spans="1:4" ht="51">
      <c r="A1089" s="206">
        <v>3428</v>
      </c>
      <c r="B1089" s="207" t="s">
        <v>4270</v>
      </c>
      <c r="C1089" s="206" t="s">
        <v>7874</v>
      </c>
      <c r="D1089" s="208">
        <v>428.71</v>
      </c>
    </row>
    <row r="1090" spans="1:4" ht="51">
      <c r="A1090" s="206">
        <v>3429</v>
      </c>
      <c r="B1090" s="207" t="s">
        <v>4271</v>
      </c>
      <c r="C1090" s="206" t="s">
        <v>7874</v>
      </c>
      <c r="D1090" s="208">
        <v>244.94</v>
      </c>
    </row>
    <row r="1091" spans="1:4" ht="51">
      <c r="A1091" s="206">
        <v>3437</v>
      </c>
      <c r="B1091" s="207" t="s">
        <v>4265</v>
      </c>
      <c r="C1091" s="206" t="s">
        <v>7874</v>
      </c>
      <c r="D1091" s="208">
        <v>289.02</v>
      </c>
    </row>
    <row r="1092" spans="1:4">
      <c r="A1092" s="206">
        <v>3441</v>
      </c>
      <c r="B1092" s="207" t="s">
        <v>3425</v>
      </c>
      <c r="C1092" s="206" t="s">
        <v>7869</v>
      </c>
      <c r="D1092" s="208">
        <v>5.0999999999999996</v>
      </c>
    </row>
    <row r="1093" spans="1:4">
      <c r="A1093" s="206">
        <v>3442</v>
      </c>
      <c r="B1093" s="207" t="s">
        <v>3429</v>
      </c>
      <c r="C1093" s="206" t="s">
        <v>7869</v>
      </c>
      <c r="D1093" s="208">
        <v>7.62</v>
      </c>
    </row>
    <row r="1094" spans="1:4" ht="25.5">
      <c r="A1094" s="206">
        <v>3443</v>
      </c>
      <c r="B1094" s="207" t="s">
        <v>3440</v>
      </c>
      <c r="C1094" s="206" t="s">
        <v>7869</v>
      </c>
      <c r="D1094" s="208">
        <v>12.83</v>
      </c>
    </row>
    <row r="1095" spans="1:4">
      <c r="A1095" s="206">
        <v>3444</v>
      </c>
      <c r="B1095" s="207" t="s">
        <v>3426</v>
      </c>
      <c r="C1095" s="206" t="s">
        <v>7869</v>
      </c>
      <c r="D1095" s="208">
        <v>11.12</v>
      </c>
    </row>
    <row r="1096" spans="1:4">
      <c r="A1096" s="206">
        <v>3445</v>
      </c>
      <c r="B1096" s="207" t="s">
        <v>3424</v>
      </c>
      <c r="C1096" s="206" t="s">
        <v>7869</v>
      </c>
      <c r="D1096" s="208">
        <v>18.059999999999999</v>
      </c>
    </row>
    <row r="1097" spans="1:4">
      <c r="A1097" s="206">
        <v>3446</v>
      </c>
      <c r="B1097" s="207" t="s">
        <v>3423</v>
      </c>
      <c r="C1097" s="206" t="s">
        <v>7869</v>
      </c>
      <c r="D1097" s="208">
        <v>22.12</v>
      </c>
    </row>
    <row r="1098" spans="1:4">
      <c r="A1098" s="206">
        <v>3447</v>
      </c>
      <c r="B1098" s="207" t="s">
        <v>3428</v>
      </c>
      <c r="C1098" s="206" t="s">
        <v>7869</v>
      </c>
      <c r="D1098" s="208">
        <v>32.18</v>
      </c>
    </row>
    <row r="1099" spans="1:4">
      <c r="A1099" s="206">
        <v>3448</v>
      </c>
      <c r="B1099" s="207" t="s">
        <v>3430</v>
      </c>
      <c r="C1099" s="206" t="s">
        <v>7869</v>
      </c>
      <c r="D1099" s="208">
        <v>90.93</v>
      </c>
    </row>
    <row r="1100" spans="1:4">
      <c r="A1100" s="206">
        <v>3449</v>
      </c>
      <c r="B1100" s="207" t="s">
        <v>3431</v>
      </c>
      <c r="C1100" s="206" t="s">
        <v>7869</v>
      </c>
      <c r="D1100" s="208">
        <v>159.33000000000001</v>
      </c>
    </row>
    <row r="1101" spans="1:4" ht="25.5">
      <c r="A1101" s="206">
        <v>3450</v>
      </c>
      <c r="B1101" s="207" t="s">
        <v>3439</v>
      </c>
      <c r="C1101" s="206" t="s">
        <v>7869</v>
      </c>
      <c r="D1101" s="208">
        <v>5.97</v>
      </c>
    </row>
    <row r="1102" spans="1:4" ht="25.5">
      <c r="A1102" s="206">
        <v>3451</v>
      </c>
      <c r="B1102" s="207" t="s">
        <v>3443</v>
      </c>
      <c r="C1102" s="206" t="s">
        <v>7869</v>
      </c>
      <c r="D1102" s="208">
        <v>7.15</v>
      </c>
    </row>
    <row r="1103" spans="1:4" ht="25.5">
      <c r="A1103" s="206">
        <v>3452</v>
      </c>
      <c r="B1103" s="207" t="s">
        <v>3442</v>
      </c>
      <c r="C1103" s="206" t="s">
        <v>7869</v>
      </c>
      <c r="D1103" s="208">
        <v>36.04</v>
      </c>
    </row>
    <row r="1104" spans="1:4" ht="25.5">
      <c r="A1104" s="206">
        <v>3453</v>
      </c>
      <c r="B1104" s="207" t="s">
        <v>3441</v>
      </c>
      <c r="C1104" s="206" t="s">
        <v>7869</v>
      </c>
      <c r="D1104" s="208">
        <v>73.02</v>
      </c>
    </row>
    <row r="1105" spans="1:4" ht="25.5">
      <c r="A1105" s="206">
        <v>3454</v>
      </c>
      <c r="B1105" s="207" t="s">
        <v>3444</v>
      </c>
      <c r="C1105" s="206" t="s">
        <v>7869</v>
      </c>
      <c r="D1105" s="208">
        <v>111.06</v>
      </c>
    </row>
    <row r="1106" spans="1:4">
      <c r="A1106" s="206">
        <v>3455</v>
      </c>
      <c r="B1106" s="207" t="s">
        <v>3447</v>
      </c>
      <c r="C1106" s="206" t="s">
        <v>7869</v>
      </c>
      <c r="D1106" s="208">
        <v>4.2699999999999996</v>
      </c>
    </row>
    <row r="1107" spans="1:4">
      <c r="A1107" s="206">
        <v>3456</v>
      </c>
      <c r="B1107" s="207" t="s">
        <v>3451</v>
      </c>
      <c r="C1107" s="206" t="s">
        <v>7869</v>
      </c>
      <c r="D1107" s="208">
        <v>6.39</v>
      </c>
    </row>
    <row r="1108" spans="1:4">
      <c r="A1108" s="206">
        <v>3457</v>
      </c>
      <c r="B1108" s="207" t="s">
        <v>3446</v>
      </c>
      <c r="C1108" s="206" t="s">
        <v>7869</v>
      </c>
      <c r="D1108" s="208">
        <v>15.05</v>
      </c>
    </row>
    <row r="1109" spans="1:4">
      <c r="A1109" s="206">
        <v>3458</v>
      </c>
      <c r="B1109" s="207" t="s">
        <v>3445</v>
      </c>
      <c r="C1109" s="206" t="s">
        <v>7869</v>
      </c>
      <c r="D1109" s="208">
        <v>20.05</v>
      </c>
    </row>
    <row r="1110" spans="1:4">
      <c r="A1110" s="206">
        <v>3459</v>
      </c>
      <c r="B1110" s="207" t="s">
        <v>3452</v>
      </c>
      <c r="C1110" s="206" t="s">
        <v>7869</v>
      </c>
      <c r="D1110" s="208">
        <v>78.98</v>
      </c>
    </row>
    <row r="1111" spans="1:4">
      <c r="A1111" s="206">
        <v>3460</v>
      </c>
      <c r="B1111" s="207" t="s">
        <v>3454</v>
      </c>
      <c r="C1111" s="206" t="s">
        <v>7869</v>
      </c>
      <c r="D1111" s="208">
        <v>219.16</v>
      </c>
    </row>
    <row r="1112" spans="1:4">
      <c r="A1112" s="206">
        <v>3461</v>
      </c>
      <c r="B1112" s="207" t="s">
        <v>3455</v>
      </c>
      <c r="C1112" s="206" t="s">
        <v>7869</v>
      </c>
      <c r="D1112" s="208">
        <v>560.16999999999996</v>
      </c>
    </row>
    <row r="1113" spans="1:4" ht="25.5">
      <c r="A1113" s="206">
        <v>3462</v>
      </c>
      <c r="B1113" s="207" t="s">
        <v>3422</v>
      </c>
      <c r="C1113" s="206" t="s">
        <v>7869</v>
      </c>
      <c r="D1113" s="208">
        <v>7.19</v>
      </c>
    </row>
    <row r="1114" spans="1:4" ht="25.5">
      <c r="A1114" s="206">
        <v>3463</v>
      </c>
      <c r="B1114" s="207" t="s">
        <v>3418</v>
      </c>
      <c r="C1114" s="206" t="s">
        <v>7869</v>
      </c>
      <c r="D1114" s="208">
        <v>10.89</v>
      </c>
    </row>
    <row r="1115" spans="1:4" ht="25.5">
      <c r="A1115" s="206">
        <v>3464</v>
      </c>
      <c r="B1115" s="207" t="s">
        <v>3419</v>
      </c>
      <c r="C1115" s="206" t="s">
        <v>7869</v>
      </c>
      <c r="D1115" s="208">
        <v>10.89</v>
      </c>
    </row>
    <row r="1116" spans="1:4" ht="25.5">
      <c r="A1116" s="206">
        <v>3465</v>
      </c>
      <c r="B1116" s="207" t="s">
        <v>3416</v>
      </c>
      <c r="C1116" s="206" t="s">
        <v>7869</v>
      </c>
      <c r="D1116" s="208">
        <v>26.16</v>
      </c>
    </row>
    <row r="1117" spans="1:4" ht="25.5">
      <c r="A1117" s="206">
        <v>3466</v>
      </c>
      <c r="B1117" s="207" t="s">
        <v>3420</v>
      </c>
      <c r="C1117" s="206" t="s">
        <v>7869</v>
      </c>
      <c r="D1117" s="208">
        <v>66.459999999999994</v>
      </c>
    </row>
    <row r="1118" spans="1:4" ht="25.5">
      <c r="A1118" s="206">
        <v>3467</v>
      </c>
      <c r="B1118" s="207" t="s">
        <v>3421</v>
      </c>
      <c r="C1118" s="206" t="s">
        <v>7869</v>
      </c>
      <c r="D1118" s="208">
        <v>37.53</v>
      </c>
    </row>
    <row r="1119" spans="1:4" ht="25.5">
      <c r="A1119" s="206">
        <v>3468</v>
      </c>
      <c r="B1119" s="207" t="s">
        <v>3415</v>
      </c>
      <c r="C1119" s="206" t="s">
        <v>7869</v>
      </c>
      <c r="D1119" s="208">
        <v>26.17</v>
      </c>
    </row>
    <row r="1120" spans="1:4">
      <c r="A1120" s="206">
        <v>3469</v>
      </c>
      <c r="B1120" s="207" t="s">
        <v>3453</v>
      </c>
      <c r="C1120" s="206" t="s">
        <v>7869</v>
      </c>
      <c r="D1120" s="208">
        <v>150.19999999999999</v>
      </c>
    </row>
    <row r="1121" spans="1:4">
      <c r="A1121" s="206">
        <v>3470</v>
      </c>
      <c r="B1121" s="207" t="s">
        <v>3449</v>
      </c>
      <c r="C1121" s="206" t="s">
        <v>7869</v>
      </c>
      <c r="D1121" s="208">
        <v>55.99</v>
      </c>
    </row>
    <row r="1122" spans="1:4">
      <c r="A1122" s="206">
        <v>3471</v>
      </c>
      <c r="B1122" s="207" t="s">
        <v>3450</v>
      </c>
      <c r="C1122" s="206" t="s">
        <v>7869</v>
      </c>
      <c r="D1122" s="208">
        <v>30.77</v>
      </c>
    </row>
    <row r="1123" spans="1:4">
      <c r="A1123" s="206">
        <v>3472</v>
      </c>
      <c r="B1123" s="207" t="s">
        <v>3448</v>
      </c>
      <c r="C1123" s="206" t="s">
        <v>7869</v>
      </c>
      <c r="D1123" s="208">
        <v>9.6</v>
      </c>
    </row>
    <row r="1124" spans="1:4" ht="25.5">
      <c r="A1124" s="206">
        <v>3473</v>
      </c>
      <c r="B1124" s="207" t="s">
        <v>3437</v>
      </c>
      <c r="C1124" s="206" t="s">
        <v>7869</v>
      </c>
      <c r="D1124" s="208">
        <v>25.02</v>
      </c>
    </row>
    <row r="1125" spans="1:4" ht="25.5">
      <c r="A1125" s="206">
        <v>3474</v>
      </c>
      <c r="B1125" s="207" t="s">
        <v>3438</v>
      </c>
      <c r="C1125" s="206" t="s">
        <v>7869</v>
      </c>
      <c r="D1125" s="208">
        <v>20.62</v>
      </c>
    </row>
    <row r="1126" spans="1:4">
      <c r="A1126" s="206">
        <v>3475</v>
      </c>
      <c r="B1126" s="207" t="s">
        <v>4326</v>
      </c>
      <c r="C1126" s="206" t="s">
        <v>7869</v>
      </c>
      <c r="D1126" s="208">
        <v>2.11</v>
      </c>
    </row>
    <row r="1127" spans="1:4">
      <c r="A1127" s="206">
        <v>3477</v>
      </c>
      <c r="B1127" s="207" t="s">
        <v>4381</v>
      </c>
      <c r="C1127" s="206" t="s">
        <v>7869</v>
      </c>
      <c r="D1127" s="208">
        <v>17.03</v>
      </c>
    </row>
    <row r="1128" spans="1:4">
      <c r="A1128" s="206">
        <v>3478</v>
      </c>
      <c r="B1128" s="207" t="s">
        <v>4382</v>
      </c>
      <c r="C1128" s="206" t="s">
        <v>7869</v>
      </c>
      <c r="D1128" s="208">
        <v>41.27</v>
      </c>
    </row>
    <row r="1129" spans="1:4">
      <c r="A1129" s="206">
        <v>3481</v>
      </c>
      <c r="B1129" s="207" t="s">
        <v>4361</v>
      </c>
      <c r="C1129" s="206" t="s">
        <v>7869</v>
      </c>
      <c r="D1129" s="208">
        <v>9.2100000000000009</v>
      </c>
    </row>
    <row r="1130" spans="1:4">
      <c r="A1130" s="206">
        <v>3482</v>
      </c>
      <c r="B1130" s="207" t="s">
        <v>4330</v>
      </c>
      <c r="C1130" s="206" t="s">
        <v>7869</v>
      </c>
      <c r="D1130" s="208">
        <v>3.28</v>
      </c>
    </row>
    <row r="1131" spans="1:4">
      <c r="A1131" s="206">
        <v>3485</v>
      </c>
      <c r="B1131" s="207" t="s">
        <v>4327</v>
      </c>
      <c r="C1131" s="206" t="s">
        <v>7869</v>
      </c>
      <c r="D1131" s="208">
        <v>6.43</v>
      </c>
    </row>
    <row r="1132" spans="1:4" ht="25.5">
      <c r="A1132" s="206">
        <v>3489</v>
      </c>
      <c r="B1132" s="207" t="s">
        <v>4364</v>
      </c>
      <c r="C1132" s="206" t="s">
        <v>7869</v>
      </c>
      <c r="D1132" s="208">
        <v>9.15</v>
      </c>
    </row>
    <row r="1133" spans="1:4">
      <c r="A1133" s="206">
        <v>3491</v>
      </c>
      <c r="B1133" s="207" t="s">
        <v>4357</v>
      </c>
      <c r="C1133" s="206" t="s">
        <v>7869</v>
      </c>
      <c r="D1133" s="208">
        <v>7.55</v>
      </c>
    </row>
    <row r="1134" spans="1:4">
      <c r="A1134" s="206">
        <v>3492</v>
      </c>
      <c r="B1134" s="207" t="s">
        <v>4356</v>
      </c>
      <c r="C1134" s="206" t="s">
        <v>7869</v>
      </c>
      <c r="D1134" s="208">
        <v>9.09</v>
      </c>
    </row>
    <row r="1135" spans="1:4">
      <c r="A1135" s="206">
        <v>3493</v>
      </c>
      <c r="B1135" s="207" t="s">
        <v>4358</v>
      </c>
      <c r="C1135" s="206" t="s">
        <v>7869</v>
      </c>
      <c r="D1135" s="208">
        <v>17.649999999999999</v>
      </c>
    </row>
    <row r="1136" spans="1:4" ht="25.5">
      <c r="A1136" s="206">
        <v>3496</v>
      </c>
      <c r="B1136" s="207" t="s">
        <v>4313</v>
      </c>
      <c r="C1136" s="206" t="s">
        <v>7869</v>
      </c>
      <c r="D1136" s="208">
        <v>1.97</v>
      </c>
    </row>
    <row r="1137" spans="1:4" ht="25.5">
      <c r="A1137" s="206">
        <v>3497</v>
      </c>
      <c r="B1137" s="207" t="s">
        <v>4311</v>
      </c>
      <c r="C1137" s="206" t="s">
        <v>7869</v>
      </c>
      <c r="D1137" s="208">
        <v>10.01</v>
      </c>
    </row>
    <row r="1138" spans="1:4" ht="25.5">
      <c r="A1138" s="206">
        <v>3498</v>
      </c>
      <c r="B1138" s="207" t="s">
        <v>4312</v>
      </c>
      <c r="C1138" s="206" t="s">
        <v>7869</v>
      </c>
      <c r="D1138" s="208">
        <v>3.18</v>
      </c>
    </row>
    <row r="1139" spans="1:4">
      <c r="A1139" s="206">
        <v>3499</v>
      </c>
      <c r="B1139" s="207" t="s">
        <v>4376</v>
      </c>
      <c r="C1139" s="206" t="s">
        <v>7869</v>
      </c>
      <c r="D1139" s="208">
        <v>0.56000000000000005</v>
      </c>
    </row>
    <row r="1140" spans="1:4">
      <c r="A1140" s="206">
        <v>3500</v>
      </c>
      <c r="B1140" s="207" t="s">
        <v>4377</v>
      </c>
      <c r="C1140" s="206" t="s">
        <v>7869</v>
      </c>
      <c r="D1140" s="208">
        <v>0.98</v>
      </c>
    </row>
    <row r="1141" spans="1:4">
      <c r="A1141" s="206">
        <v>3501</v>
      </c>
      <c r="B1141" s="207" t="s">
        <v>4378</v>
      </c>
      <c r="C1141" s="206" t="s">
        <v>7869</v>
      </c>
      <c r="D1141" s="208">
        <v>2.61</v>
      </c>
    </row>
    <row r="1142" spans="1:4">
      <c r="A1142" s="206">
        <v>3502</v>
      </c>
      <c r="B1142" s="207" t="s">
        <v>4379</v>
      </c>
      <c r="C1142" s="206" t="s">
        <v>7869</v>
      </c>
      <c r="D1142" s="208">
        <v>3.8</v>
      </c>
    </row>
    <row r="1143" spans="1:4">
      <c r="A1143" s="206">
        <v>3503</v>
      </c>
      <c r="B1143" s="207" t="s">
        <v>4380</v>
      </c>
      <c r="C1143" s="206" t="s">
        <v>7869</v>
      </c>
      <c r="D1143" s="208">
        <v>4.74</v>
      </c>
    </row>
    <row r="1144" spans="1:4">
      <c r="A1144" s="206">
        <v>3505</v>
      </c>
      <c r="B1144" s="207" t="s">
        <v>4331</v>
      </c>
      <c r="C1144" s="206" t="s">
        <v>7869</v>
      </c>
      <c r="D1144" s="208">
        <v>1.96</v>
      </c>
    </row>
    <row r="1145" spans="1:4">
      <c r="A1145" s="206">
        <v>3508</v>
      </c>
      <c r="B1145" s="207" t="s">
        <v>4363</v>
      </c>
      <c r="C1145" s="206" t="s">
        <v>7869</v>
      </c>
      <c r="D1145" s="208">
        <v>18.39</v>
      </c>
    </row>
    <row r="1146" spans="1:4">
      <c r="A1146" s="206">
        <v>3509</v>
      </c>
      <c r="B1146" s="207" t="s">
        <v>4347</v>
      </c>
      <c r="C1146" s="206" t="s">
        <v>7869</v>
      </c>
      <c r="D1146" s="208">
        <v>4.3099999999999996</v>
      </c>
    </row>
    <row r="1147" spans="1:4">
      <c r="A1147" s="206">
        <v>3510</v>
      </c>
      <c r="B1147" s="207" t="s">
        <v>4362</v>
      </c>
      <c r="C1147" s="206" t="s">
        <v>7869</v>
      </c>
      <c r="D1147" s="208">
        <v>8.08</v>
      </c>
    </row>
    <row r="1148" spans="1:4">
      <c r="A1148" s="206">
        <v>3511</v>
      </c>
      <c r="B1148" s="207" t="s">
        <v>4384</v>
      </c>
      <c r="C1148" s="206" t="s">
        <v>7869</v>
      </c>
      <c r="D1148" s="208">
        <v>55.92</v>
      </c>
    </row>
    <row r="1149" spans="1:4">
      <c r="A1149" s="206">
        <v>3512</v>
      </c>
      <c r="B1149" s="207" t="s">
        <v>4375</v>
      </c>
      <c r="C1149" s="206" t="s">
        <v>7869</v>
      </c>
      <c r="D1149" s="208">
        <v>134.09</v>
      </c>
    </row>
    <row r="1150" spans="1:4">
      <c r="A1150" s="206">
        <v>3513</v>
      </c>
      <c r="B1150" s="207" t="s">
        <v>4355</v>
      </c>
      <c r="C1150" s="206" t="s">
        <v>7869</v>
      </c>
      <c r="D1150" s="208">
        <v>63.04</v>
      </c>
    </row>
    <row r="1151" spans="1:4" ht="25.5">
      <c r="A1151" s="206">
        <v>3515</v>
      </c>
      <c r="B1151" s="207" t="s">
        <v>4334</v>
      </c>
      <c r="C1151" s="206" t="s">
        <v>7869</v>
      </c>
      <c r="D1151" s="208">
        <v>4.0999999999999996</v>
      </c>
    </row>
    <row r="1152" spans="1:4">
      <c r="A1152" s="206">
        <v>3516</v>
      </c>
      <c r="B1152" s="207" t="s">
        <v>4332</v>
      </c>
      <c r="C1152" s="206" t="s">
        <v>7869</v>
      </c>
      <c r="D1152" s="208">
        <v>1.81</v>
      </c>
    </row>
    <row r="1153" spans="1:4">
      <c r="A1153" s="206">
        <v>3517</v>
      </c>
      <c r="B1153" s="207" t="s">
        <v>4333</v>
      </c>
      <c r="C1153" s="206" t="s">
        <v>7869</v>
      </c>
      <c r="D1153" s="208">
        <v>1.1000000000000001</v>
      </c>
    </row>
    <row r="1154" spans="1:4">
      <c r="A1154" s="206">
        <v>3518</v>
      </c>
      <c r="B1154" s="207" t="s">
        <v>4341</v>
      </c>
      <c r="C1154" s="206" t="s">
        <v>7869</v>
      </c>
      <c r="D1154" s="208">
        <v>2.2000000000000002</v>
      </c>
    </row>
    <row r="1155" spans="1:4">
      <c r="A1155" s="206">
        <v>3519</v>
      </c>
      <c r="B1155" s="207" t="s">
        <v>4342</v>
      </c>
      <c r="C1155" s="206" t="s">
        <v>7869</v>
      </c>
      <c r="D1155" s="208">
        <v>5.05</v>
      </c>
    </row>
    <row r="1156" spans="1:4">
      <c r="A1156" s="206">
        <v>3520</v>
      </c>
      <c r="B1156" s="207" t="s">
        <v>4343</v>
      </c>
      <c r="C1156" s="206" t="s">
        <v>7869</v>
      </c>
      <c r="D1156" s="208">
        <v>5.66</v>
      </c>
    </row>
    <row r="1157" spans="1:4" ht="25.5">
      <c r="A1157" s="206">
        <v>3521</v>
      </c>
      <c r="B1157" s="207" t="s">
        <v>4321</v>
      </c>
      <c r="C1157" s="206" t="s">
        <v>7869</v>
      </c>
      <c r="D1157" s="208">
        <v>1.2</v>
      </c>
    </row>
    <row r="1158" spans="1:4" ht="25.5">
      <c r="A1158" s="206">
        <v>3522</v>
      </c>
      <c r="B1158" s="207" t="s">
        <v>4323</v>
      </c>
      <c r="C1158" s="206" t="s">
        <v>7869</v>
      </c>
      <c r="D1158" s="208">
        <v>2.12</v>
      </c>
    </row>
    <row r="1159" spans="1:4" ht="25.5">
      <c r="A1159" s="206">
        <v>3524</v>
      </c>
      <c r="B1159" s="207" t="s">
        <v>4336</v>
      </c>
      <c r="C1159" s="206" t="s">
        <v>7869</v>
      </c>
      <c r="D1159" s="208">
        <v>5</v>
      </c>
    </row>
    <row r="1160" spans="1:4">
      <c r="A1160" s="206">
        <v>3525</v>
      </c>
      <c r="B1160" s="207" t="s">
        <v>4383</v>
      </c>
      <c r="C1160" s="206" t="s">
        <v>7869</v>
      </c>
      <c r="D1160" s="208">
        <v>46.75</v>
      </c>
    </row>
    <row r="1161" spans="1:4">
      <c r="A1161" s="206">
        <v>3526</v>
      </c>
      <c r="B1161" s="207" t="s">
        <v>4346</v>
      </c>
      <c r="C1161" s="206" t="s">
        <v>7869</v>
      </c>
      <c r="D1161" s="208">
        <v>1.69</v>
      </c>
    </row>
    <row r="1162" spans="1:4" ht="25.5">
      <c r="A1162" s="206">
        <v>3527</v>
      </c>
      <c r="B1162" s="207" t="s">
        <v>4324</v>
      </c>
      <c r="C1162" s="206" t="s">
        <v>7869</v>
      </c>
      <c r="D1162" s="208">
        <v>6.7</v>
      </c>
    </row>
    <row r="1163" spans="1:4">
      <c r="A1163" s="206">
        <v>3528</v>
      </c>
      <c r="B1163" s="207" t="s">
        <v>4338</v>
      </c>
      <c r="C1163" s="206" t="s">
        <v>7869</v>
      </c>
      <c r="D1163" s="208">
        <v>5.72</v>
      </c>
    </row>
    <row r="1164" spans="1:4">
      <c r="A1164" s="206">
        <v>3529</v>
      </c>
      <c r="B1164" s="207" t="s">
        <v>4350</v>
      </c>
      <c r="C1164" s="206" t="s">
        <v>7869</v>
      </c>
      <c r="D1164" s="208">
        <v>0.55000000000000004</v>
      </c>
    </row>
    <row r="1165" spans="1:4">
      <c r="A1165" s="206">
        <v>3530</v>
      </c>
      <c r="B1165" s="207" t="s">
        <v>4348</v>
      </c>
      <c r="C1165" s="206" t="s">
        <v>7869</v>
      </c>
      <c r="D1165" s="208">
        <v>146.66999999999999</v>
      </c>
    </row>
    <row r="1166" spans="1:4" ht="25.5">
      <c r="A1166" s="206">
        <v>3531</v>
      </c>
      <c r="B1166" s="207" t="s">
        <v>4322</v>
      </c>
      <c r="C1166" s="206" t="s">
        <v>7869</v>
      </c>
      <c r="D1166" s="208">
        <v>1.3</v>
      </c>
    </row>
    <row r="1167" spans="1:4" ht="25.5">
      <c r="A1167" s="206">
        <v>3532</v>
      </c>
      <c r="B1167" s="207" t="s">
        <v>4337</v>
      </c>
      <c r="C1167" s="206" t="s">
        <v>7869</v>
      </c>
      <c r="D1167" s="208">
        <v>9.33</v>
      </c>
    </row>
    <row r="1168" spans="1:4" ht="25.5">
      <c r="A1168" s="206">
        <v>3533</v>
      </c>
      <c r="B1168" s="207" t="s">
        <v>4309</v>
      </c>
      <c r="C1168" s="206" t="s">
        <v>7869</v>
      </c>
      <c r="D1168" s="208">
        <v>1.65</v>
      </c>
    </row>
    <row r="1169" spans="1:4">
      <c r="A1169" s="206">
        <v>3534</v>
      </c>
      <c r="B1169" s="207" t="s">
        <v>4328</v>
      </c>
      <c r="C1169" s="206" t="s">
        <v>7869</v>
      </c>
      <c r="D1169" s="208">
        <v>2.73</v>
      </c>
    </row>
    <row r="1170" spans="1:4">
      <c r="A1170" s="206">
        <v>3535</v>
      </c>
      <c r="B1170" s="207" t="s">
        <v>4352</v>
      </c>
      <c r="C1170" s="206" t="s">
        <v>7869</v>
      </c>
      <c r="D1170" s="208">
        <v>3.47</v>
      </c>
    </row>
    <row r="1171" spans="1:4">
      <c r="A1171" s="206">
        <v>3536</v>
      </c>
      <c r="B1171" s="207" t="s">
        <v>4351</v>
      </c>
      <c r="C1171" s="206" t="s">
        <v>7869</v>
      </c>
      <c r="D1171" s="208">
        <v>1.42</v>
      </c>
    </row>
    <row r="1172" spans="1:4" ht="25.5">
      <c r="A1172" s="206">
        <v>3538</v>
      </c>
      <c r="B1172" s="207" t="s">
        <v>4310</v>
      </c>
      <c r="C1172" s="206" t="s">
        <v>7869</v>
      </c>
      <c r="D1172" s="208">
        <v>2.27</v>
      </c>
    </row>
    <row r="1173" spans="1:4">
      <c r="A1173" s="206">
        <v>3539</v>
      </c>
      <c r="B1173" s="207" t="s">
        <v>4354</v>
      </c>
      <c r="C1173" s="206" t="s">
        <v>7869</v>
      </c>
      <c r="D1173" s="208">
        <v>17.649999999999999</v>
      </c>
    </row>
    <row r="1174" spans="1:4">
      <c r="A1174" s="206">
        <v>3540</v>
      </c>
      <c r="B1174" s="207" t="s">
        <v>4353</v>
      </c>
      <c r="C1174" s="206" t="s">
        <v>7869</v>
      </c>
      <c r="D1174" s="208">
        <v>3.86</v>
      </c>
    </row>
    <row r="1175" spans="1:4">
      <c r="A1175" s="206">
        <v>3542</v>
      </c>
      <c r="B1175" s="207" t="s">
        <v>4349</v>
      </c>
      <c r="C1175" s="206" t="s">
        <v>7869</v>
      </c>
      <c r="D1175" s="208">
        <v>0.37</v>
      </c>
    </row>
    <row r="1176" spans="1:4">
      <c r="A1176" s="206">
        <v>3543</v>
      </c>
      <c r="B1176" s="207" t="s">
        <v>4329</v>
      </c>
      <c r="C1176" s="206" t="s">
        <v>7869</v>
      </c>
      <c r="D1176" s="208">
        <v>1.36</v>
      </c>
    </row>
    <row r="1177" spans="1:4">
      <c r="A1177" s="206">
        <v>3585</v>
      </c>
      <c r="B1177" s="207" t="s">
        <v>5999</v>
      </c>
      <c r="C1177" s="206" t="s">
        <v>7869</v>
      </c>
      <c r="D1177" s="208">
        <v>13.34</v>
      </c>
    </row>
    <row r="1178" spans="1:4">
      <c r="A1178" s="206">
        <v>3586</v>
      </c>
      <c r="B1178" s="207" t="s">
        <v>6003</v>
      </c>
      <c r="C1178" s="206" t="s">
        <v>7869</v>
      </c>
      <c r="D1178" s="208">
        <v>17.48</v>
      </c>
    </row>
    <row r="1179" spans="1:4">
      <c r="A1179" s="206">
        <v>3587</v>
      </c>
      <c r="B1179" s="207" t="s">
        <v>6000</v>
      </c>
      <c r="C1179" s="206" t="s">
        <v>7869</v>
      </c>
      <c r="D1179" s="208">
        <v>26.81</v>
      </c>
    </row>
    <row r="1180" spans="1:4">
      <c r="A1180" s="206">
        <v>3588</v>
      </c>
      <c r="B1180" s="207" t="s">
        <v>5998</v>
      </c>
      <c r="C1180" s="206" t="s">
        <v>7869</v>
      </c>
      <c r="D1180" s="208">
        <v>43.2</v>
      </c>
    </row>
    <row r="1181" spans="1:4">
      <c r="A1181" s="206">
        <v>3589</v>
      </c>
      <c r="B1181" s="207" t="s">
        <v>6002</v>
      </c>
      <c r="C1181" s="206" t="s">
        <v>7869</v>
      </c>
      <c r="D1181" s="208">
        <v>85.42</v>
      </c>
    </row>
    <row r="1182" spans="1:4">
      <c r="A1182" s="206">
        <v>3590</v>
      </c>
      <c r="B1182" s="207" t="s">
        <v>6001</v>
      </c>
      <c r="C1182" s="206" t="s">
        <v>7869</v>
      </c>
      <c r="D1182" s="208">
        <v>159.13999999999999</v>
      </c>
    </row>
    <row r="1183" spans="1:4">
      <c r="A1183" s="206">
        <v>3591</v>
      </c>
      <c r="B1183" s="207" t="s">
        <v>6005</v>
      </c>
      <c r="C1183" s="206" t="s">
        <v>7869</v>
      </c>
      <c r="D1183" s="208">
        <v>403.25</v>
      </c>
    </row>
    <row r="1184" spans="1:4">
      <c r="A1184" s="206">
        <v>3592</v>
      </c>
      <c r="B1184" s="207" t="s">
        <v>6004</v>
      </c>
      <c r="C1184" s="206" t="s">
        <v>7869</v>
      </c>
      <c r="D1184" s="208">
        <v>251.56</v>
      </c>
    </row>
    <row r="1185" spans="1:4">
      <c r="A1185" s="206">
        <v>3593</v>
      </c>
      <c r="B1185" s="207" t="s">
        <v>5997</v>
      </c>
      <c r="C1185" s="206" t="s">
        <v>7869</v>
      </c>
      <c r="D1185" s="208">
        <v>56.05</v>
      </c>
    </row>
    <row r="1186" spans="1:4" ht="25.5">
      <c r="A1186" s="206">
        <v>3645</v>
      </c>
      <c r="B1186" s="207" t="s">
        <v>4424</v>
      </c>
      <c r="C1186" s="206" t="s">
        <v>7869</v>
      </c>
      <c r="D1186" s="208">
        <v>272.33</v>
      </c>
    </row>
    <row r="1187" spans="1:4" ht="25.5">
      <c r="A1187" s="206">
        <v>3646</v>
      </c>
      <c r="B1187" s="207" t="s">
        <v>4425</v>
      </c>
      <c r="C1187" s="206" t="s">
        <v>7869</v>
      </c>
      <c r="D1187" s="208">
        <v>443.38</v>
      </c>
    </row>
    <row r="1188" spans="1:4" ht="25.5">
      <c r="A1188" s="206">
        <v>3647</v>
      </c>
      <c r="B1188" s="207" t="s">
        <v>4426</v>
      </c>
      <c r="C1188" s="206" t="s">
        <v>7869</v>
      </c>
      <c r="D1188" s="208">
        <v>509.13</v>
      </c>
    </row>
    <row r="1189" spans="1:4" ht="25.5">
      <c r="A1189" s="206">
        <v>3649</v>
      </c>
      <c r="B1189" s="207" t="s">
        <v>4421</v>
      </c>
      <c r="C1189" s="206" t="s">
        <v>7869</v>
      </c>
      <c r="D1189" s="208">
        <v>59.51</v>
      </c>
    </row>
    <row r="1190" spans="1:4" ht="25.5">
      <c r="A1190" s="206">
        <v>3650</v>
      </c>
      <c r="B1190" s="207" t="s">
        <v>4423</v>
      </c>
      <c r="C1190" s="206" t="s">
        <v>7869</v>
      </c>
      <c r="D1190" s="208">
        <v>124.83</v>
      </c>
    </row>
    <row r="1191" spans="1:4" ht="25.5">
      <c r="A1191" s="206">
        <v>3651</v>
      </c>
      <c r="B1191" s="207" t="s">
        <v>4422</v>
      </c>
      <c r="C1191" s="206" t="s">
        <v>7869</v>
      </c>
      <c r="D1191" s="208">
        <v>89.61</v>
      </c>
    </row>
    <row r="1192" spans="1:4" ht="25.5">
      <c r="A1192" s="206">
        <v>3653</v>
      </c>
      <c r="B1192" s="207" t="s">
        <v>4420</v>
      </c>
      <c r="C1192" s="206" t="s">
        <v>7869</v>
      </c>
      <c r="D1192" s="208">
        <v>23.24</v>
      </c>
    </row>
    <row r="1193" spans="1:4">
      <c r="A1193" s="206">
        <v>3654</v>
      </c>
      <c r="B1193" s="207" t="s">
        <v>4396</v>
      </c>
      <c r="C1193" s="206" t="s">
        <v>7869</v>
      </c>
      <c r="D1193" s="208">
        <v>7.95</v>
      </c>
    </row>
    <row r="1194" spans="1:4">
      <c r="A1194" s="206">
        <v>3655</v>
      </c>
      <c r="B1194" s="207" t="s">
        <v>4399</v>
      </c>
      <c r="C1194" s="206" t="s">
        <v>7869</v>
      </c>
      <c r="D1194" s="208">
        <v>28.2</v>
      </c>
    </row>
    <row r="1195" spans="1:4" ht="25.5">
      <c r="A1195" s="206">
        <v>3656</v>
      </c>
      <c r="B1195" s="207" t="s">
        <v>4394</v>
      </c>
      <c r="C1195" s="206" t="s">
        <v>7869</v>
      </c>
      <c r="D1195" s="208">
        <v>12.78</v>
      </c>
    </row>
    <row r="1196" spans="1:4">
      <c r="A1196" s="206">
        <v>3657</v>
      </c>
      <c r="B1196" s="207" t="s">
        <v>4400</v>
      </c>
      <c r="C1196" s="206" t="s">
        <v>7869</v>
      </c>
      <c r="D1196" s="208">
        <v>20.76</v>
      </c>
    </row>
    <row r="1197" spans="1:4">
      <c r="A1197" s="206">
        <v>3658</v>
      </c>
      <c r="B1197" s="207" t="s">
        <v>4415</v>
      </c>
      <c r="C1197" s="206" t="s">
        <v>7869</v>
      </c>
      <c r="D1197" s="208">
        <v>10.52</v>
      </c>
    </row>
    <row r="1198" spans="1:4">
      <c r="A1198" s="206">
        <v>3659</v>
      </c>
      <c r="B1198" s="207" t="s">
        <v>4411</v>
      </c>
      <c r="C1198" s="206" t="s">
        <v>7869</v>
      </c>
      <c r="D1198" s="208">
        <v>10.74</v>
      </c>
    </row>
    <row r="1199" spans="1:4">
      <c r="A1199" s="206">
        <v>3660</v>
      </c>
      <c r="B1199" s="207" t="s">
        <v>4412</v>
      </c>
      <c r="C1199" s="206" t="s">
        <v>7869</v>
      </c>
      <c r="D1199" s="208">
        <v>14.67</v>
      </c>
    </row>
    <row r="1200" spans="1:4">
      <c r="A1200" s="206">
        <v>3661</v>
      </c>
      <c r="B1200" s="207" t="s">
        <v>4414</v>
      </c>
      <c r="C1200" s="206" t="s">
        <v>7869</v>
      </c>
      <c r="D1200" s="208">
        <v>8.25</v>
      </c>
    </row>
    <row r="1201" spans="1:4">
      <c r="A1201" s="206">
        <v>3662</v>
      </c>
      <c r="B1201" s="207" t="s">
        <v>4413</v>
      </c>
      <c r="C1201" s="206" t="s">
        <v>7869</v>
      </c>
      <c r="D1201" s="208">
        <v>5.55</v>
      </c>
    </row>
    <row r="1202" spans="1:4">
      <c r="A1202" s="206">
        <v>3663</v>
      </c>
      <c r="B1202" s="207" t="s">
        <v>4397</v>
      </c>
      <c r="C1202" s="206" t="s">
        <v>7869</v>
      </c>
      <c r="D1202" s="208">
        <v>16.02</v>
      </c>
    </row>
    <row r="1203" spans="1:4">
      <c r="A1203" s="206">
        <v>3664</v>
      </c>
      <c r="B1203" s="207" t="s">
        <v>4398</v>
      </c>
      <c r="C1203" s="206" t="s">
        <v>7869</v>
      </c>
      <c r="D1203" s="208">
        <v>9.17</v>
      </c>
    </row>
    <row r="1204" spans="1:4">
      <c r="A1204" s="206">
        <v>3665</v>
      </c>
      <c r="B1204" s="207" t="s">
        <v>4401</v>
      </c>
      <c r="C1204" s="206" t="s">
        <v>7869</v>
      </c>
      <c r="D1204" s="208">
        <v>42.44</v>
      </c>
    </row>
    <row r="1205" spans="1:4" ht="25.5">
      <c r="A1205" s="206">
        <v>3666</v>
      </c>
      <c r="B1205" s="207" t="s">
        <v>4417</v>
      </c>
      <c r="C1205" s="206" t="s">
        <v>7869</v>
      </c>
      <c r="D1205" s="208">
        <v>2.33</v>
      </c>
    </row>
    <row r="1206" spans="1:4" ht="25.5">
      <c r="A1206" s="206">
        <v>3668</v>
      </c>
      <c r="B1206" s="207" t="s">
        <v>4393</v>
      </c>
      <c r="C1206" s="206" t="s">
        <v>7869</v>
      </c>
      <c r="D1206" s="208">
        <v>25.32</v>
      </c>
    </row>
    <row r="1207" spans="1:4" ht="25.5">
      <c r="A1207" s="206">
        <v>3669</v>
      </c>
      <c r="B1207" s="207" t="s">
        <v>4390</v>
      </c>
      <c r="C1207" s="206" t="s">
        <v>7869</v>
      </c>
      <c r="D1207" s="208">
        <v>7.7</v>
      </c>
    </row>
    <row r="1208" spans="1:4" ht="25.5">
      <c r="A1208" s="206">
        <v>3670</v>
      </c>
      <c r="B1208" s="207" t="s">
        <v>4416</v>
      </c>
      <c r="C1208" s="206" t="s">
        <v>7869</v>
      </c>
      <c r="D1208" s="208">
        <v>14.87</v>
      </c>
    </row>
    <row r="1209" spans="1:4" ht="25.5">
      <c r="A1209" s="206">
        <v>3671</v>
      </c>
      <c r="B1209" s="207" t="s">
        <v>4439</v>
      </c>
      <c r="C1209" s="206" t="s">
        <v>7873</v>
      </c>
      <c r="D1209" s="208">
        <v>0.87</v>
      </c>
    </row>
    <row r="1210" spans="1:4" ht="25.5">
      <c r="A1210" s="206">
        <v>3672</v>
      </c>
      <c r="B1210" s="207" t="s">
        <v>4438</v>
      </c>
      <c r="C1210" s="206" t="s">
        <v>7873</v>
      </c>
      <c r="D1210" s="208">
        <v>0.92</v>
      </c>
    </row>
    <row r="1211" spans="1:4" ht="25.5">
      <c r="A1211" s="206">
        <v>3673</v>
      </c>
      <c r="B1211" s="207" t="s">
        <v>4440</v>
      </c>
      <c r="C1211" s="206" t="s">
        <v>7873</v>
      </c>
      <c r="D1211" s="208">
        <v>1.36</v>
      </c>
    </row>
    <row r="1212" spans="1:4">
      <c r="A1212" s="206">
        <v>3674</v>
      </c>
      <c r="B1212" s="207" t="s">
        <v>4434</v>
      </c>
      <c r="C1212" s="206" t="s">
        <v>7873</v>
      </c>
      <c r="D1212" s="208">
        <v>58.37</v>
      </c>
    </row>
    <row r="1213" spans="1:4">
      <c r="A1213" s="206">
        <v>3676</v>
      </c>
      <c r="B1213" s="207" t="s">
        <v>4436</v>
      </c>
      <c r="C1213" s="206" t="s">
        <v>7873</v>
      </c>
      <c r="D1213" s="208">
        <v>326.87</v>
      </c>
    </row>
    <row r="1214" spans="1:4" ht="38.25">
      <c r="A1214" s="206">
        <v>3678</v>
      </c>
      <c r="B1214" s="207" t="s">
        <v>5227</v>
      </c>
      <c r="C1214" s="206" t="s">
        <v>7873</v>
      </c>
      <c r="D1214" s="208">
        <v>60.18</v>
      </c>
    </row>
    <row r="1215" spans="1:4">
      <c r="A1215" s="206">
        <v>3679</v>
      </c>
      <c r="B1215" s="207" t="s">
        <v>4437</v>
      </c>
      <c r="C1215" s="206" t="s">
        <v>7873</v>
      </c>
      <c r="D1215" s="208">
        <v>270.42</v>
      </c>
    </row>
    <row r="1216" spans="1:4">
      <c r="A1216" s="206">
        <v>3681</v>
      </c>
      <c r="B1216" s="207" t="s">
        <v>4435</v>
      </c>
      <c r="C1216" s="206" t="s">
        <v>7873</v>
      </c>
      <c r="D1216" s="208">
        <v>86.85</v>
      </c>
    </row>
    <row r="1217" spans="1:4">
      <c r="A1217" s="206">
        <v>3729</v>
      </c>
      <c r="B1217" s="207" t="s">
        <v>4442</v>
      </c>
      <c r="C1217" s="206" t="s">
        <v>7869</v>
      </c>
      <c r="D1217" s="208">
        <v>39.99</v>
      </c>
    </row>
    <row r="1218" spans="1:4">
      <c r="A1218" s="206">
        <v>3731</v>
      </c>
      <c r="B1218" s="207" t="s">
        <v>7974</v>
      </c>
      <c r="C1218" s="206" t="s">
        <v>7874</v>
      </c>
      <c r="D1218" s="208">
        <v>43.5</v>
      </c>
    </row>
    <row r="1219" spans="1:4" ht="25.5">
      <c r="A1219" s="206">
        <v>3733</v>
      </c>
      <c r="B1219" s="207" t="s">
        <v>4466</v>
      </c>
      <c r="C1219" s="206" t="s">
        <v>7874</v>
      </c>
      <c r="D1219" s="208">
        <v>46.86</v>
      </c>
    </row>
    <row r="1220" spans="1:4" ht="25.5">
      <c r="A1220" s="206">
        <v>3736</v>
      </c>
      <c r="B1220" s="207" t="s">
        <v>4470</v>
      </c>
      <c r="C1220" s="206" t="s">
        <v>7874</v>
      </c>
      <c r="D1220" s="208">
        <v>29.5</v>
      </c>
    </row>
    <row r="1221" spans="1:4" ht="25.5">
      <c r="A1221" s="206">
        <v>3737</v>
      </c>
      <c r="B1221" s="207" t="s">
        <v>4476</v>
      </c>
      <c r="C1221" s="206" t="s">
        <v>7874</v>
      </c>
      <c r="D1221" s="208">
        <v>37.159999999999997</v>
      </c>
    </row>
    <row r="1222" spans="1:4" ht="25.5">
      <c r="A1222" s="206">
        <v>3738</v>
      </c>
      <c r="B1222" s="207" t="s">
        <v>4477</v>
      </c>
      <c r="C1222" s="206" t="s">
        <v>7874</v>
      </c>
      <c r="D1222" s="208">
        <v>42.87</v>
      </c>
    </row>
    <row r="1223" spans="1:4" ht="25.5">
      <c r="A1223" s="206">
        <v>3739</v>
      </c>
      <c r="B1223" s="207" t="s">
        <v>4475</v>
      </c>
      <c r="C1223" s="206" t="s">
        <v>7874</v>
      </c>
      <c r="D1223" s="208">
        <v>35.44</v>
      </c>
    </row>
    <row r="1224" spans="1:4" ht="25.5">
      <c r="A1224" s="206">
        <v>3741</v>
      </c>
      <c r="B1224" s="207" t="s">
        <v>4471</v>
      </c>
      <c r="C1224" s="206" t="s">
        <v>7874</v>
      </c>
      <c r="D1224" s="208">
        <v>30.75</v>
      </c>
    </row>
    <row r="1225" spans="1:4" ht="25.5">
      <c r="A1225" s="206">
        <v>3742</v>
      </c>
      <c r="B1225" s="207" t="s">
        <v>4481</v>
      </c>
      <c r="C1225" s="206" t="s">
        <v>7874</v>
      </c>
      <c r="D1225" s="208">
        <v>44.47</v>
      </c>
    </row>
    <row r="1226" spans="1:4" ht="25.5">
      <c r="A1226" s="206">
        <v>3743</v>
      </c>
      <c r="B1226" s="207" t="s">
        <v>4473</v>
      </c>
      <c r="C1226" s="206" t="s">
        <v>7874</v>
      </c>
      <c r="D1226" s="208">
        <v>30.64</v>
      </c>
    </row>
    <row r="1227" spans="1:4" ht="25.5">
      <c r="A1227" s="206">
        <v>3744</v>
      </c>
      <c r="B1227" s="207" t="s">
        <v>4474</v>
      </c>
      <c r="C1227" s="206" t="s">
        <v>7874</v>
      </c>
      <c r="D1227" s="208">
        <v>33.729999999999997</v>
      </c>
    </row>
    <row r="1228" spans="1:4" ht="25.5">
      <c r="A1228" s="206">
        <v>3745</v>
      </c>
      <c r="B1228" s="207" t="s">
        <v>4472</v>
      </c>
      <c r="C1228" s="206" t="s">
        <v>7874</v>
      </c>
      <c r="D1228" s="208">
        <v>33.15</v>
      </c>
    </row>
    <row r="1229" spans="1:4" ht="25.5">
      <c r="A1229" s="206">
        <v>3746</v>
      </c>
      <c r="B1229" s="207" t="s">
        <v>4482</v>
      </c>
      <c r="C1229" s="206" t="s">
        <v>7874</v>
      </c>
      <c r="D1229" s="208">
        <v>51.93</v>
      </c>
    </row>
    <row r="1230" spans="1:4" ht="25.5">
      <c r="A1230" s="206">
        <v>3747</v>
      </c>
      <c r="B1230" s="207" t="s">
        <v>4478</v>
      </c>
      <c r="C1230" s="206" t="s">
        <v>7874</v>
      </c>
      <c r="D1230" s="208">
        <v>33.729999999999997</v>
      </c>
    </row>
    <row r="1231" spans="1:4">
      <c r="A1231" s="206">
        <v>3749</v>
      </c>
      <c r="B1231" s="207" t="s">
        <v>4508</v>
      </c>
      <c r="C1231" s="206" t="s">
        <v>7869</v>
      </c>
      <c r="D1231" s="208">
        <v>22.43</v>
      </c>
    </row>
    <row r="1232" spans="1:4">
      <c r="A1232" s="206">
        <v>3750</v>
      </c>
      <c r="B1232" s="207" t="s">
        <v>4487</v>
      </c>
      <c r="C1232" s="206" t="s">
        <v>7869</v>
      </c>
      <c r="D1232" s="208">
        <v>18.97</v>
      </c>
    </row>
    <row r="1233" spans="1:4">
      <c r="A1233" s="206">
        <v>3751</v>
      </c>
      <c r="B1233" s="207" t="s">
        <v>4509</v>
      </c>
      <c r="C1233" s="206" t="s">
        <v>7869</v>
      </c>
      <c r="D1233" s="208">
        <v>30.61</v>
      </c>
    </row>
    <row r="1234" spans="1:4">
      <c r="A1234" s="206">
        <v>3752</v>
      </c>
      <c r="B1234" s="207" t="s">
        <v>4511</v>
      </c>
      <c r="C1234" s="206" t="s">
        <v>7869</v>
      </c>
      <c r="D1234" s="208">
        <v>50.49</v>
      </c>
    </row>
    <row r="1235" spans="1:4">
      <c r="A1235" s="206">
        <v>3753</v>
      </c>
      <c r="B1235" s="207" t="s">
        <v>4495</v>
      </c>
      <c r="C1235" s="206" t="s">
        <v>7869</v>
      </c>
      <c r="D1235" s="208">
        <v>4.7699999999999996</v>
      </c>
    </row>
    <row r="1236" spans="1:4">
      <c r="A1236" s="206">
        <v>3755</v>
      </c>
      <c r="B1236" s="207" t="s">
        <v>4486</v>
      </c>
      <c r="C1236" s="206" t="s">
        <v>7869</v>
      </c>
      <c r="D1236" s="208">
        <v>14.11</v>
      </c>
    </row>
    <row r="1237" spans="1:4">
      <c r="A1237" s="206">
        <v>3756</v>
      </c>
      <c r="B1237" s="207" t="s">
        <v>4488</v>
      </c>
      <c r="C1237" s="206" t="s">
        <v>7869</v>
      </c>
      <c r="D1237" s="208">
        <v>35.450000000000003</v>
      </c>
    </row>
    <row r="1238" spans="1:4">
      <c r="A1238" s="206">
        <v>3757</v>
      </c>
      <c r="B1238" s="207" t="s">
        <v>4505</v>
      </c>
      <c r="C1238" s="206" t="s">
        <v>7869</v>
      </c>
      <c r="D1238" s="208">
        <v>31.52</v>
      </c>
    </row>
    <row r="1239" spans="1:4">
      <c r="A1239" s="206">
        <v>3758</v>
      </c>
      <c r="B1239" s="207" t="s">
        <v>4506</v>
      </c>
      <c r="C1239" s="206" t="s">
        <v>7869</v>
      </c>
      <c r="D1239" s="208">
        <v>36.75</v>
      </c>
    </row>
    <row r="1240" spans="1:4">
      <c r="A1240" s="206">
        <v>3767</v>
      </c>
      <c r="B1240" s="207" t="s">
        <v>4535</v>
      </c>
      <c r="C1240" s="206" t="s">
        <v>7869</v>
      </c>
      <c r="D1240" s="208">
        <v>0.61</v>
      </c>
    </row>
    <row r="1241" spans="1:4">
      <c r="A1241" s="206">
        <v>3768</v>
      </c>
      <c r="B1241" s="207" t="s">
        <v>4534</v>
      </c>
      <c r="C1241" s="206" t="s">
        <v>7869</v>
      </c>
      <c r="D1241" s="208">
        <v>2.58</v>
      </c>
    </row>
    <row r="1242" spans="1:4">
      <c r="A1242" s="206">
        <v>3777</v>
      </c>
      <c r="B1242" s="207" t="s">
        <v>4574</v>
      </c>
      <c r="C1242" s="206" t="s">
        <v>7874</v>
      </c>
      <c r="D1242" s="208">
        <v>0.92</v>
      </c>
    </row>
    <row r="1243" spans="1:4">
      <c r="A1243" s="206">
        <v>3779</v>
      </c>
      <c r="B1243" s="207" t="s">
        <v>4575</v>
      </c>
      <c r="C1243" s="206" t="s">
        <v>7873</v>
      </c>
      <c r="D1243" s="208">
        <v>7.66</v>
      </c>
    </row>
    <row r="1244" spans="1:4" ht="25.5">
      <c r="A1244" s="206">
        <v>3780</v>
      </c>
      <c r="B1244" s="207" t="s">
        <v>4585</v>
      </c>
      <c r="C1244" s="206" t="s">
        <v>7869</v>
      </c>
      <c r="D1244" s="208">
        <v>34.4</v>
      </c>
    </row>
    <row r="1245" spans="1:4" ht="25.5">
      <c r="A1245" s="206">
        <v>3788</v>
      </c>
      <c r="B1245" s="207" t="s">
        <v>4583</v>
      </c>
      <c r="C1245" s="206" t="s">
        <v>7869</v>
      </c>
      <c r="D1245" s="208">
        <v>23.31</v>
      </c>
    </row>
    <row r="1246" spans="1:4">
      <c r="A1246" s="206">
        <v>3798</v>
      </c>
      <c r="B1246" s="207" t="s">
        <v>4576</v>
      </c>
      <c r="C1246" s="206" t="s">
        <v>7869</v>
      </c>
      <c r="D1246" s="208">
        <v>27.94</v>
      </c>
    </row>
    <row r="1247" spans="1:4" ht="25.5">
      <c r="A1247" s="206">
        <v>3799</v>
      </c>
      <c r="B1247" s="207" t="s">
        <v>4589</v>
      </c>
      <c r="C1247" s="206" t="s">
        <v>7869</v>
      </c>
      <c r="D1247" s="208">
        <v>45.69</v>
      </c>
    </row>
    <row r="1248" spans="1:4" ht="25.5">
      <c r="A1248" s="206">
        <v>3803</v>
      </c>
      <c r="B1248" s="207" t="s">
        <v>4600</v>
      </c>
      <c r="C1248" s="206" t="s">
        <v>7869</v>
      </c>
      <c r="D1248" s="208">
        <v>20.69</v>
      </c>
    </row>
    <row r="1249" spans="1:4" ht="25.5">
      <c r="A1249" s="206">
        <v>3811</v>
      </c>
      <c r="B1249" s="207" t="s">
        <v>4587</v>
      </c>
      <c r="C1249" s="206" t="s">
        <v>7869</v>
      </c>
      <c r="D1249" s="208">
        <v>32.31</v>
      </c>
    </row>
    <row r="1250" spans="1:4">
      <c r="A1250" s="206">
        <v>3825</v>
      </c>
      <c r="B1250" s="207" t="s">
        <v>4650</v>
      </c>
      <c r="C1250" s="206" t="s">
        <v>7869</v>
      </c>
      <c r="D1250" s="208">
        <v>11.04</v>
      </c>
    </row>
    <row r="1251" spans="1:4">
      <c r="A1251" s="206">
        <v>3826</v>
      </c>
      <c r="B1251" s="207" t="s">
        <v>4649</v>
      </c>
      <c r="C1251" s="206" t="s">
        <v>7869</v>
      </c>
      <c r="D1251" s="208">
        <v>42.38</v>
      </c>
    </row>
    <row r="1252" spans="1:4">
      <c r="A1252" s="206">
        <v>3827</v>
      </c>
      <c r="B1252" s="207" t="s">
        <v>4651</v>
      </c>
      <c r="C1252" s="206" t="s">
        <v>7869</v>
      </c>
      <c r="D1252" s="208">
        <v>23.37</v>
      </c>
    </row>
    <row r="1253" spans="1:4" ht="25.5">
      <c r="A1253" s="206">
        <v>3830</v>
      </c>
      <c r="B1253" s="207" t="s">
        <v>4640</v>
      </c>
      <c r="C1253" s="206" t="s">
        <v>7869</v>
      </c>
      <c r="D1253" s="208">
        <v>122.41</v>
      </c>
    </row>
    <row r="1254" spans="1:4" ht="25.5">
      <c r="A1254" s="206">
        <v>3831</v>
      </c>
      <c r="B1254" s="207" t="s">
        <v>4641</v>
      </c>
      <c r="C1254" s="206" t="s">
        <v>7869</v>
      </c>
      <c r="D1254" s="208">
        <v>189.64</v>
      </c>
    </row>
    <row r="1255" spans="1:4" ht="25.5">
      <c r="A1255" s="206">
        <v>3833</v>
      </c>
      <c r="B1255" s="207" t="s">
        <v>4637</v>
      </c>
      <c r="C1255" s="206" t="s">
        <v>7869</v>
      </c>
      <c r="D1255" s="208">
        <v>12.81</v>
      </c>
    </row>
    <row r="1256" spans="1:4" ht="25.5">
      <c r="A1256" s="206">
        <v>3835</v>
      </c>
      <c r="B1256" s="207" t="s">
        <v>4638</v>
      </c>
      <c r="C1256" s="206" t="s">
        <v>7869</v>
      </c>
      <c r="D1256" s="208">
        <v>28.76</v>
      </c>
    </row>
    <row r="1257" spans="1:4" ht="25.5">
      <c r="A1257" s="206">
        <v>3836</v>
      </c>
      <c r="B1257" s="207" t="s">
        <v>4639</v>
      </c>
      <c r="C1257" s="206" t="s">
        <v>7869</v>
      </c>
      <c r="D1257" s="208">
        <v>74.36</v>
      </c>
    </row>
    <row r="1258" spans="1:4">
      <c r="A1258" s="206">
        <v>3837</v>
      </c>
      <c r="B1258" s="207" t="s">
        <v>4745</v>
      </c>
      <c r="C1258" s="206" t="s">
        <v>7869</v>
      </c>
      <c r="D1258" s="208">
        <v>45.64</v>
      </c>
    </row>
    <row r="1259" spans="1:4">
      <c r="A1259" s="206">
        <v>3838</v>
      </c>
      <c r="B1259" s="207" t="s">
        <v>4625</v>
      </c>
      <c r="C1259" s="206" t="s">
        <v>7869</v>
      </c>
      <c r="D1259" s="208">
        <v>67.540000000000006</v>
      </c>
    </row>
    <row r="1260" spans="1:4">
      <c r="A1260" s="206">
        <v>3839</v>
      </c>
      <c r="B1260" s="207" t="s">
        <v>4627</v>
      </c>
      <c r="C1260" s="206" t="s">
        <v>7869</v>
      </c>
      <c r="D1260" s="208">
        <v>234.52</v>
      </c>
    </row>
    <row r="1261" spans="1:4">
      <c r="A1261" s="206">
        <v>3840</v>
      </c>
      <c r="B1261" s="207" t="s">
        <v>4624</v>
      </c>
      <c r="C1261" s="206" t="s">
        <v>7869</v>
      </c>
      <c r="D1261" s="208">
        <v>28.33</v>
      </c>
    </row>
    <row r="1262" spans="1:4" ht="25.5">
      <c r="A1262" s="206">
        <v>3841</v>
      </c>
      <c r="B1262" s="207" t="s">
        <v>4642</v>
      </c>
      <c r="C1262" s="206" t="s">
        <v>7869</v>
      </c>
      <c r="D1262" s="208">
        <v>370.56</v>
      </c>
    </row>
    <row r="1263" spans="1:4" ht="25.5">
      <c r="A1263" s="206">
        <v>3842</v>
      </c>
      <c r="B1263" s="207" t="s">
        <v>4643</v>
      </c>
      <c r="C1263" s="206" t="s">
        <v>7869</v>
      </c>
      <c r="D1263" s="208">
        <v>501.11</v>
      </c>
    </row>
    <row r="1264" spans="1:4">
      <c r="A1264" s="206">
        <v>3843</v>
      </c>
      <c r="B1264" s="207" t="s">
        <v>4628</v>
      </c>
      <c r="C1264" s="206" t="s">
        <v>7869</v>
      </c>
      <c r="D1264" s="208">
        <v>399.97</v>
      </c>
    </row>
    <row r="1265" spans="1:4">
      <c r="A1265" s="206">
        <v>3844</v>
      </c>
      <c r="B1265" s="207" t="s">
        <v>4626</v>
      </c>
      <c r="C1265" s="206" t="s">
        <v>7869</v>
      </c>
      <c r="D1265" s="208">
        <v>191.01</v>
      </c>
    </row>
    <row r="1266" spans="1:4">
      <c r="A1266" s="206">
        <v>3845</v>
      </c>
      <c r="B1266" s="207" t="s">
        <v>4746</v>
      </c>
      <c r="C1266" s="206" t="s">
        <v>7869</v>
      </c>
      <c r="D1266" s="208">
        <v>13.29</v>
      </c>
    </row>
    <row r="1267" spans="1:4">
      <c r="A1267" s="206">
        <v>3846</v>
      </c>
      <c r="B1267" s="207" t="s">
        <v>4630</v>
      </c>
      <c r="C1267" s="206" t="s">
        <v>7869</v>
      </c>
      <c r="D1267" s="208">
        <v>7.48</v>
      </c>
    </row>
    <row r="1268" spans="1:4">
      <c r="A1268" s="206">
        <v>3847</v>
      </c>
      <c r="B1268" s="207" t="s">
        <v>4635</v>
      </c>
      <c r="C1268" s="206" t="s">
        <v>7869</v>
      </c>
      <c r="D1268" s="208">
        <v>20.66</v>
      </c>
    </row>
    <row r="1269" spans="1:4">
      <c r="A1269" s="206">
        <v>3848</v>
      </c>
      <c r="B1269" s="207" t="s">
        <v>4656</v>
      </c>
      <c r="C1269" s="206" t="s">
        <v>7869</v>
      </c>
      <c r="D1269" s="208">
        <v>7.01</v>
      </c>
    </row>
    <row r="1270" spans="1:4">
      <c r="A1270" s="206">
        <v>3850</v>
      </c>
      <c r="B1270" s="207" t="s">
        <v>4703</v>
      </c>
      <c r="C1270" s="206" t="s">
        <v>7869</v>
      </c>
      <c r="D1270" s="208">
        <v>7.72</v>
      </c>
    </row>
    <row r="1271" spans="1:4">
      <c r="A1271" s="206">
        <v>3854</v>
      </c>
      <c r="B1271" s="207" t="s">
        <v>4632</v>
      </c>
      <c r="C1271" s="206" t="s">
        <v>7869</v>
      </c>
      <c r="D1271" s="208">
        <v>6.42</v>
      </c>
    </row>
    <row r="1272" spans="1:4">
      <c r="A1272" s="206">
        <v>3855</v>
      </c>
      <c r="B1272" s="207" t="s">
        <v>4758</v>
      </c>
      <c r="C1272" s="206" t="s">
        <v>7869</v>
      </c>
      <c r="D1272" s="208">
        <v>3.92</v>
      </c>
    </row>
    <row r="1273" spans="1:4">
      <c r="A1273" s="206">
        <v>3856</v>
      </c>
      <c r="B1273" s="207" t="s">
        <v>4763</v>
      </c>
      <c r="C1273" s="206" t="s">
        <v>7869</v>
      </c>
      <c r="D1273" s="208">
        <v>1.44</v>
      </c>
    </row>
    <row r="1274" spans="1:4">
      <c r="A1274" s="206">
        <v>3859</v>
      </c>
      <c r="B1274" s="207" t="s">
        <v>4762</v>
      </c>
      <c r="C1274" s="206" t="s">
        <v>7869</v>
      </c>
      <c r="D1274" s="208">
        <v>0.95</v>
      </c>
    </row>
    <row r="1275" spans="1:4">
      <c r="A1275" s="206">
        <v>3860</v>
      </c>
      <c r="B1275" s="207" t="s">
        <v>4765</v>
      </c>
      <c r="C1275" s="206" t="s">
        <v>7869</v>
      </c>
      <c r="D1275" s="208">
        <v>3.5</v>
      </c>
    </row>
    <row r="1276" spans="1:4">
      <c r="A1276" s="206">
        <v>3861</v>
      </c>
      <c r="B1276" s="207" t="s">
        <v>4728</v>
      </c>
      <c r="C1276" s="206" t="s">
        <v>7869</v>
      </c>
      <c r="D1276" s="208">
        <v>0.54</v>
      </c>
    </row>
    <row r="1277" spans="1:4">
      <c r="A1277" s="206">
        <v>3862</v>
      </c>
      <c r="B1277" s="207" t="s">
        <v>4731</v>
      </c>
      <c r="C1277" s="206" t="s">
        <v>7869</v>
      </c>
      <c r="D1277" s="208">
        <v>2.85</v>
      </c>
    </row>
    <row r="1278" spans="1:4">
      <c r="A1278" s="206">
        <v>3863</v>
      </c>
      <c r="B1278" s="207" t="s">
        <v>4732</v>
      </c>
      <c r="C1278" s="206" t="s">
        <v>7869</v>
      </c>
      <c r="D1278" s="208">
        <v>3.34</v>
      </c>
    </row>
    <row r="1279" spans="1:4">
      <c r="A1279" s="206">
        <v>3864</v>
      </c>
      <c r="B1279" s="207" t="s">
        <v>4733</v>
      </c>
      <c r="C1279" s="206" t="s">
        <v>7869</v>
      </c>
      <c r="D1279" s="208">
        <v>9.14</v>
      </c>
    </row>
    <row r="1280" spans="1:4">
      <c r="A1280" s="206">
        <v>3865</v>
      </c>
      <c r="B1280" s="207" t="s">
        <v>4734</v>
      </c>
      <c r="C1280" s="206" t="s">
        <v>7869</v>
      </c>
      <c r="D1280" s="208">
        <v>13.67</v>
      </c>
    </row>
    <row r="1281" spans="1:4">
      <c r="A1281" s="206">
        <v>3866</v>
      </c>
      <c r="B1281" s="207" t="s">
        <v>4735</v>
      </c>
      <c r="C1281" s="206" t="s">
        <v>7869</v>
      </c>
      <c r="D1281" s="208">
        <v>31.15</v>
      </c>
    </row>
    <row r="1282" spans="1:4">
      <c r="A1282" s="206">
        <v>3867</v>
      </c>
      <c r="B1282" s="207" t="s">
        <v>4727</v>
      </c>
      <c r="C1282" s="206" t="s">
        <v>7869</v>
      </c>
      <c r="D1282" s="208">
        <v>53.01</v>
      </c>
    </row>
    <row r="1283" spans="1:4">
      <c r="A1283" s="206">
        <v>3868</v>
      </c>
      <c r="B1283" s="207" t="s">
        <v>4700</v>
      </c>
      <c r="C1283" s="206" t="s">
        <v>7869</v>
      </c>
      <c r="D1283" s="208">
        <v>0.95</v>
      </c>
    </row>
    <row r="1284" spans="1:4">
      <c r="A1284" s="206">
        <v>3869</v>
      </c>
      <c r="B1284" s="207" t="s">
        <v>4701</v>
      </c>
      <c r="C1284" s="206" t="s">
        <v>7869</v>
      </c>
      <c r="D1284" s="208">
        <v>2.2999999999999998</v>
      </c>
    </row>
    <row r="1285" spans="1:4">
      <c r="A1285" s="206">
        <v>3870</v>
      </c>
      <c r="B1285" s="207" t="s">
        <v>4760</v>
      </c>
      <c r="C1285" s="206" t="s">
        <v>7869</v>
      </c>
      <c r="D1285" s="208">
        <v>5.23</v>
      </c>
    </row>
    <row r="1286" spans="1:4">
      <c r="A1286" s="206">
        <v>3871</v>
      </c>
      <c r="B1286" s="207" t="s">
        <v>4767</v>
      </c>
      <c r="C1286" s="206" t="s">
        <v>7869</v>
      </c>
      <c r="D1286" s="208">
        <v>13.29</v>
      </c>
    </row>
    <row r="1287" spans="1:4">
      <c r="A1287" s="206">
        <v>3872</v>
      </c>
      <c r="B1287" s="207" t="s">
        <v>4702</v>
      </c>
      <c r="C1287" s="206" t="s">
        <v>7869</v>
      </c>
      <c r="D1287" s="208">
        <v>2.83</v>
      </c>
    </row>
    <row r="1288" spans="1:4">
      <c r="A1288" s="206">
        <v>3873</v>
      </c>
      <c r="B1288" s="207" t="s">
        <v>4633</v>
      </c>
      <c r="C1288" s="206" t="s">
        <v>7869</v>
      </c>
      <c r="D1288" s="208">
        <v>9.06</v>
      </c>
    </row>
    <row r="1289" spans="1:4">
      <c r="A1289" s="206">
        <v>3874</v>
      </c>
      <c r="B1289" s="207" t="s">
        <v>4759</v>
      </c>
      <c r="C1289" s="206" t="s">
        <v>7869</v>
      </c>
      <c r="D1289" s="208">
        <v>4.18</v>
      </c>
    </row>
    <row r="1290" spans="1:4">
      <c r="A1290" s="206">
        <v>3875</v>
      </c>
      <c r="B1290" s="207" t="s">
        <v>4756</v>
      </c>
      <c r="C1290" s="206" t="s">
        <v>7869</v>
      </c>
      <c r="D1290" s="208">
        <v>2.2400000000000002</v>
      </c>
    </row>
    <row r="1291" spans="1:4">
      <c r="A1291" s="206">
        <v>3876</v>
      </c>
      <c r="B1291" s="207" t="s">
        <v>4743</v>
      </c>
      <c r="C1291" s="206" t="s">
        <v>7869</v>
      </c>
      <c r="D1291" s="208">
        <v>2.52</v>
      </c>
    </row>
    <row r="1292" spans="1:4">
      <c r="A1292" s="206">
        <v>3877</v>
      </c>
      <c r="B1292" s="207" t="s">
        <v>4738</v>
      </c>
      <c r="C1292" s="206" t="s">
        <v>7869</v>
      </c>
      <c r="D1292" s="208">
        <v>5.05</v>
      </c>
    </row>
    <row r="1293" spans="1:4">
      <c r="A1293" s="206">
        <v>3878</v>
      </c>
      <c r="B1293" s="207" t="s">
        <v>4737</v>
      </c>
      <c r="C1293" s="206" t="s">
        <v>7869</v>
      </c>
      <c r="D1293" s="208">
        <v>5.55</v>
      </c>
    </row>
    <row r="1294" spans="1:4">
      <c r="A1294" s="206">
        <v>3879</v>
      </c>
      <c r="B1294" s="207" t="s">
        <v>4739</v>
      </c>
      <c r="C1294" s="206" t="s">
        <v>7869</v>
      </c>
      <c r="D1294" s="208">
        <v>11.18</v>
      </c>
    </row>
    <row r="1295" spans="1:4">
      <c r="A1295" s="206">
        <v>3880</v>
      </c>
      <c r="B1295" s="207" t="s">
        <v>4740</v>
      </c>
      <c r="C1295" s="206" t="s">
        <v>7869</v>
      </c>
      <c r="D1295" s="208">
        <v>25.27</v>
      </c>
    </row>
    <row r="1296" spans="1:4">
      <c r="A1296" s="206">
        <v>3883</v>
      </c>
      <c r="B1296" s="207" t="s">
        <v>4742</v>
      </c>
      <c r="C1296" s="206" t="s">
        <v>7869</v>
      </c>
      <c r="D1296" s="208">
        <v>0.97</v>
      </c>
    </row>
    <row r="1297" spans="1:4">
      <c r="A1297" s="206">
        <v>3884</v>
      </c>
      <c r="B1297" s="207" t="s">
        <v>4744</v>
      </c>
      <c r="C1297" s="206" t="s">
        <v>7869</v>
      </c>
      <c r="D1297" s="208">
        <v>1.44</v>
      </c>
    </row>
    <row r="1298" spans="1:4">
      <c r="A1298" s="206">
        <v>3886</v>
      </c>
      <c r="B1298" s="207" t="s">
        <v>4631</v>
      </c>
      <c r="C1298" s="206" t="s">
        <v>7869</v>
      </c>
      <c r="D1298" s="208">
        <v>10.52</v>
      </c>
    </row>
    <row r="1299" spans="1:4">
      <c r="A1299" s="206">
        <v>3889</v>
      </c>
      <c r="B1299" s="207" t="s">
        <v>4699</v>
      </c>
      <c r="C1299" s="206" t="s">
        <v>7869</v>
      </c>
      <c r="D1299" s="208">
        <v>1.94</v>
      </c>
    </row>
    <row r="1300" spans="1:4">
      <c r="A1300" s="206">
        <v>3893</v>
      </c>
      <c r="B1300" s="207" t="s">
        <v>4655</v>
      </c>
      <c r="C1300" s="206" t="s">
        <v>7869</v>
      </c>
      <c r="D1300" s="208">
        <v>11.54</v>
      </c>
    </row>
    <row r="1301" spans="1:4">
      <c r="A1301" s="206">
        <v>3895</v>
      </c>
      <c r="B1301" s="207" t="s">
        <v>4657</v>
      </c>
      <c r="C1301" s="206" t="s">
        <v>7869</v>
      </c>
      <c r="D1301" s="208">
        <v>7.51</v>
      </c>
    </row>
    <row r="1302" spans="1:4">
      <c r="A1302" s="206">
        <v>3897</v>
      </c>
      <c r="B1302" s="207" t="s">
        <v>4755</v>
      </c>
      <c r="C1302" s="206" t="s">
        <v>7869</v>
      </c>
      <c r="D1302" s="208">
        <v>0.98</v>
      </c>
    </row>
    <row r="1303" spans="1:4">
      <c r="A1303" s="206">
        <v>3898</v>
      </c>
      <c r="B1303" s="207" t="s">
        <v>4757</v>
      </c>
      <c r="C1303" s="206" t="s">
        <v>7869</v>
      </c>
      <c r="D1303" s="208">
        <v>4.1500000000000004</v>
      </c>
    </row>
    <row r="1304" spans="1:4">
      <c r="A1304" s="206">
        <v>3899</v>
      </c>
      <c r="B1304" s="207" t="s">
        <v>4753</v>
      </c>
      <c r="C1304" s="206" t="s">
        <v>7869</v>
      </c>
      <c r="D1304" s="208">
        <v>4.82</v>
      </c>
    </row>
    <row r="1305" spans="1:4">
      <c r="A1305" s="206">
        <v>3900</v>
      </c>
      <c r="B1305" s="207" t="s">
        <v>4629</v>
      </c>
      <c r="C1305" s="206" t="s">
        <v>7869</v>
      </c>
      <c r="D1305" s="208">
        <v>24.02</v>
      </c>
    </row>
    <row r="1306" spans="1:4">
      <c r="A1306" s="206">
        <v>3902</v>
      </c>
      <c r="B1306" s="207" t="s">
        <v>4736</v>
      </c>
      <c r="C1306" s="206" t="s">
        <v>7869</v>
      </c>
      <c r="D1306" s="208">
        <v>17.57</v>
      </c>
    </row>
    <row r="1307" spans="1:4">
      <c r="A1307" s="206">
        <v>3903</v>
      </c>
      <c r="B1307" s="207" t="s">
        <v>4730</v>
      </c>
      <c r="C1307" s="206" t="s">
        <v>7869</v>
      </c>
      <c r="D1307" s="208">
        <v>1.28</v>
      </c>
    </row>
    <row r="1308" spans="1:4">
      <c r="A1308" s="206">
        <v>3904</v>
      </c>
      <c r="B1308" s="207" t="s">
        <v>4729</v>
      </c>
      <c r="C1308" s="206" t="s">
        <v>7869</v>
      </c>
      <c r="D1308" s="208">
        <v>0.6</v>
      </c>
    </row>
    <row r="1309" spans="1:4">
      <c r="A1309" s="206">
        <v>3905</v>
      </c>
      <c r="B1309" s="207" t="s">
        <v>4766</v>
      </c>
      <c r="C1309" s="206" t="s">
        <v>7869</v>
      </c>
      <c r="D1309" s="208">
        <v>7.54</v>
      </c>
    </row>
    <row r="1310" spans="1:4">
      <c r="A1310" s="206">
        <v>3906</v>
      </c>
      <c r="B1310" s="207" t="s">
        <v>4764</v>
      </c>
      <c r="C1310" s="206" t="s">
        <v>7869</v>
      </c>
      <c r="D1310" s="208">
        <v>1.1000000000000001</v>
      </c>
    </row>
    <row r="1311" spans="1:4">
      <c r="A1311" s="206">
        <v>3907</v>
      </c>
      <c r="B1311" s="207" t="s">
        <v>4698</v>
      </c>
      <c r="C1311" s="206" t="s">
        <v>7869</v>
      </c>
      <c r="D1311" s="208">
        <v>2.7</v>
      </c>
    </row>
    <row r="1312" spans="1:4">
      <c r="A1312" s="206">
        <v>3908</v>
      </c>
      <c r="B1312" s="207" t="s">
        <v>4661</v>
      </c>
      <c r="C1312" s="206" t="s">
        <v>7869</v>
      </c>
      <c r="D1312" s="208">
        <v>3.73</v>
      </c>
    </row>
    <row r="1313" spans="1:4">
      <c r="A1313" s="206">
        <v>3909</v>
      </c>
      <c r="B1313" s="207" t="s">
        <v>4665</v>
      </c>
      <c r="C1313" s="206" t="s">
        <v>7869</v>
      </c>
      <c r="D1313" s="208">
        <v>5.08</v>
      </c>
    </row>
    <row r="1314" spans="1:4">
      <c r="A1314" s="206">
        <v>3910</v>
      </c>
      <c r="B1314" s="207" t="s">
        <v>4662</v>
      </c>
      <c r="C1314" s="206" t="s">
        <v>7869</v>
      </c>
      <c r="D1314" s="208">
        <v>8.26</v>
      </c>
    </row>
    <row r="1315" spans="1:4">
      <c r="A1315" s="206">
        <v>3911</v>
      </c>
      <c r="B1315" s="207" t="s">
        <v>4660</v>
      </c>
      <c r="C1315" s="206" t="s">
        <v>7869</v>
      </c>
      <c r="D1315" s="208">
        <v>11.55</v>
      </c>
    </row>
    <row r="1316" spans="1:4">
      <c r="A1316" s="206">
        <v>3912</v>
      </c>
      <c r="B1316" s="207" t="s">
        <v>4664</v>
      </c>
      <c r="C1316" s="206" t="s">
        <v>7869</v>
      </c>
      <c r="D1316" s="208">
        <v>21.66</v>
      </c>
    </row>
    <row r="1317" spans="1:4">
      <c r="A1317" s="206">
        <v>3913</v>
      </c>
      <c r="B1317" s="207" t="s">
        <v>4663</v>
      </c>
      <c r="C1317" s="206" t="s">
        <v>7869</v>
      </c>
      <c r="D1317" s="208">
        <v>39.51</v>
      </c>
    </row>
    <row r="1318" spans="1:4">
      <c r="A1318" s="206">
        <v>3914</v>
      </c>
      <c r="B1318" s="207" t="s">
        <v>4666</v>
      </c>
      <c r="C1318" s="206" t="s">
        <v>7869</v>
      </c>
      <c r="D1318" s="208">
        <v>59.6</v>
      </c>
    </row>
    <row r="1319" spans="1:4">
      <c r="A1319" s="206">
        <v>3915</v>
      </c>
      <c r="B1319" s="207" t="s">
        <v>4667</v>
      </c>
      <c r="C1319" s="206" t="s">
        <v>7869</v>
      </c>
      <c r="D1319" s="208">
        <v>93.99</v>
      </c>
    </row>
    <row r="1320" spans="1:4">
      <c r="A1320" s="206">
        <v>3916</v>
      </c>
      <c r="B1320" s="207" t="s">
        <v>4668</v>
      </c>
      <c r="C1320" s="206" t="s">
        <v>7869</v>
      </c>
      <c r="D1320" s="208">
        <v>171.24</v>
      </c>
    </row>
    <row r="1321" spans="1:4">
      <c r="A1321" s="206">
        <v>3917</v>
      </c>
      <c r="B1321" s="207" t="s">
        <v>4669</v>
      </c>
      <c r="C1321" s="206" t="s">
        <v>7869</v>
      </c>
      <c r="D1321" s="208">
        <v>282.44</v>
      </c>
    </row>
    <row r="1322" spans="1:4">
      <c r="A1322" s="206">
        <v>3919</v>
      </c>
      <c r="B1322" s="207" t="s">
        <v>4685</v>
      </c>
      <c r="C1322" s="206" t="s">
        <v>7869</v>
      </c>
      <c r="D1322" s="208">
        <v>8.33</v>
      </c>
    </row>
    <row r="1323" spans="1:4">
      <c r="A1323" s="206">
        <v>3920</v>
      </c>
      <c r="B1323" s="207" t="s">
        <v>4683</v>
      </c>
      <c r="C1323" s="206" t="s">
        <v>7869</v>
      </c>
      <c r="D1323" s="208">
        <v>12.39</v>
      </c>
    </row>
    <row r="1324" spans="1:4">
      <c r="A1324" s="206">
        <v>3921</v>
      </c>
      <c r="B1324" s="207" t="s">
        <v>4682</v>
      </c>
      <c r="C1324" s="206" t="s">
        <v>7869</v>
      </c>
      <c r="D1324" s="208">
        <v>12.4</v>
      </c>
    </row>
    <row r="1325" spans="1:4">
      <c r="A1325" s="206">
        <v>3922</v>
      </c>
      <c r="B1325" s="207" t="s">
        <v>4678</v>
      </c>
      <c r="C1325" s="206" t="s">
        <v>7869</v>
      </c>
      <c r="D1325" s="208">
        <v>13.82</v>
      </c>
    </row>
    <row r="1326" spans="1:4">
      <c r="A1326" s="206">
        <v>3923</v>
      </c>
      <c r="B1326" s="207" t="s">
        <v>4680</v>
      </c>
      <c r="C1326" s="206" t="s">
        <v>7869</v>
      </c>
      <c r="D1326" s="208">
        <v>15.02</v>
      </c>
    </row>
    <row r="1327" spans="1:4">
      <c r="A1327" s="206">
        <v>3924</v>
      </c>
      <c r="B1327" s="207" t="s">
        <v>4679</v>
      </c>
      <c r="C1327" s="206" t="s">
        <v>7869</v>
      </c>
      <c r="D1327" s="208">
        <v>15.02</v>
      </c>
    </row>
    <row r="1328" spans="1:4">
      <c r="A1328" s="206">
        <v>3925</v>
      </c>
      <c r="B1328" s="207" t="s">
        <v>4690</v>
      </c>
      <c r="C1328" s="206" t="s">
        <v>7869</v>
      </c>
      <c r="D1328" s="208">
        <v>24.05</v>
      </c>
    </row>
    <row r="1329" spans="1:4">
      <c r="A1329" s="206">
        <v>3926</v>
      </c>
      <c r="B1329" s="207" t="s">
        <v>4688</v>
      </c>
      <c r="C1329" s="206" t="s">
        <v>7869</v>
      </c>
      <c r="D1329" s="208">
        <v>24.05</v>
      </c>
    </row>
    <row r="1330" spans="1:4">
      <c r="A1330" s="206">
        <v>3927</v>
      </c>
      <c r="B1330" s="207" t="s">
        <v>4686</v>
      </c>
      <c r="C1330" s="206" t="s">
        <v>7869</v>
      </c>
      <c r="D1330" s="208">
        <v>42.19</v>
      </c>
    </row>
    <row r="1331" spans="1:4">
      <c r="A1331" s="206">
        <v>3928</v>
      </c>
      <c r="B1331" s="207" t="s">
        <v>4687</v>
      </c>
      <c r="C1331" s="206" t="s">
        <v>7869</v>
      </c>
      <c r="D1331" s="208">
        <v>42.19</v>
      </c>
    </row>
    <row r="1332" spans="1:4">
      <c r="A1332" s="206">
        <v>3929</v>
      </c>
      <c r="B1332" s="207" t="s">
        <v>4692</v>
      </c>
      <c r="C1332" s="206" t="s">
        <v>7869</v>
      </c>
      <c r="D1332" s="208">
        <v>64.28</v>
      </c>
    </row>
    <row r="1333" spans="1:4">
      <c r="A1333" s="206">
        <v>3930</v>
      </c>
      <c r="B1333" s="207" t="s">
        <v>4694</v>
      </c>
      <c r="C1333" s="206" t="s">
        <v>7869</v>
      </c>
      <c r="D1333" s="208">
        <v>64.28</v>
      </c>
    </row>
    <row r="1334" spans="1:4">
      <c r="A1334" s="206">
        <v>3931</v>
      </c>
      <c r="B1334" s="207" t="s">
        <v>4693</v>
      </c>
      <c r="C1334" s="206" t="s">
        <v>7869</v>
      </c>
      <c r="D1334" s="208">
        <v>64.28</v>
      </c>
    </row>
    <row r="1335" spans="1:4">
      <c r="A1335" s="206">
        <v>3932</v>
      </c>
      <c r="B1335" s="207" t="s">
        <v>4695</v>
      </c>
      <c r="C1335" s="206" t="s">
        <v>7869</v>
      </c>
      <c r="D1335" s="208">
        <v>110.99</v>
      </c>
    </row>
    <row r="1336" spans="1:4">
      <c r="A1336" s="206">
        <v>3933</v>
      </c>
      <c r="B1336" s="207" t="s">
        <v>4696</v>
      </c>
      <c r="C1336" s="206" t="s">
        <v>7869</v>
      </c>
      <c r="D1336" s="208">
        <v>110.99</v>
      </c>
    </row>
    <row r="1337" spans="1:4">
      <c r="A1337" s="206">
        <v>3934</v>
      </c>
      <c r="B1337" s="207" t="s">
        <v>4697</v>
      </c>
      <c r="C1337" s="206" t="s">
        <v>7869</v>
      </c>
      <c r="D1337" s="208">
        <v>110.99</v>
      </c>
    </row>
    <row r="1338" spans="1:4">
      <c r="A1338" s="206">
        <v>3935</v>
      </c>
      <c r="B1338" s="207" t="s">
        <v>4689</v>
      </c>
      <c r="C1338" s="206" t="s">
        <v>7869</v>
      </c>
      <c r="D1338" s="208">
        <v>24.05</v>
      </c>
    </row>
    <row r="1339" spans="1:4">
      <c r="A1339" s="206">
        <v>3936</v>
      </c>
      <c r="B1339" s="207" t="s">
        <v>4677</v>
      </c>
      <c r="C1339" s="206" t="s">
        <v>7869</v>
      </c>
      <c r="D1339" s="208">
        <v>15.02</v>
      </c>
    </row>
    <row r="1340" spans="1:4">
      <c r="A1340" s="206">
        <v>3937</v>
      </c>
      <c r="B1340" s="207" t="s">
        <v>4681</v>
      </c>
      <c r="C1340" s="206" t="s">
        <v>7869</v>
      </c>
      <c r="D1340" s="208">
        <v>12.39</v>
      </c>
    </row>
    <row r="1341" spans="1:4">
      <c r="A1341" s="206">
        <v>3938</v>
      </c>
      <c r="B1341" s="207" t="s">
        <v>4684</v>
      </c>
      <c r="C1341" s="206" t="s">
        <v>7869</v>
      </c>
      <c r="D1341" s="208">
        <v>8.17</v>
      </c>
    </row>
    <row r="1342" spans="1:4">
      <c r="A1342" s="206">
        <v>3939</v>
      </c>
      <c r="B1342" s="207" t="s">
        <v>4659</v>
      </c>
      <c r="C1342" s="206" t="s">
        <v>7869</v>
      </c>
      <c r="D1342" s="208">
        <v>14.14</v>
      </c>
    </row>
    <row r="1343" spans="1:4" ht="25.5">
      <c r="A1343" s="206">
        <v>3989</v>
      </c>
      <c r="B1343" s="207" t="s">
        <v>4795</v>
      </c>
      <c r="C1343" s="206" t="s">
        <v>7867</v>
      </c>
      <c r="D1343" s="208">
        <v>1171.57</v>
      </c>
    </row>
    <row r="1344" spans="1:4" ht="25.5">
      <c r="A1344" s="206">
        <v>3990</v>
      </c>
      <c r="B1344" s="207" t="s">
        <v>5810</v>
      </c>
      <c r="C1344" s="206" t="s">
        <v>7873</v>
      </c>
      <c r="D1344" s="208">
        <v>7.33</v>
      </c>
    </row>
    <row r="1345" spans="1:4" ht="25.5">
      <c r="A1345" s="206">
        <v>3992</v>
      </c>
      <c r="B1345" s="207" t="s">
        <v>5811</v>
      </c>
      <c r="C1345" s="206" t="s">
        <v>7873</v>
      </c>
      <c r="D1345" s="208">
        <v>9</v>
      </c>
    </row>
    <row r="1346" spans="1:4" ht="25.5">
      <c r="A1346" s="206">
        <v>3993</v>
      </c>
      <c r="B1346" s="207" t="s">
        <v>5809</v>
      </c>
      <c r="C1346" s="206" t="s">
        <v>7874</v>
      </c>
      <c r="D1346" s="208">
        <v>33.19</v>
      </c>
    </row>
    <row r="1347" spans="1:4" ht="25.5">
      <c r="A1347" s="206">
        <v>3997</v>
      </c>
      <c r="B1347" s="207" t="s">
        <v>4796</v>
      </c>
      <c r="C1347" s="206" t="s">
        <v>7867</v>
      </c>
      <c r="D1347" s="208">
        <v>1631.53</v>
      </c>
    </row>
    <row r="1348" spans="1:4">
      <c r="A1348" s="206">
        <v>4004</v>
      </c>
      <c r="B1348" s="207" t="s">
        <v>4797</v>
      </c>
      <c r="C1348" s="206" t="s">
        <v>7867</v>
      </c>
      <c r="D1348" s="208">
        <v>1041.9000000000001</v>
      </c>
    </row>
    <row r="1349" spans="1:4">
      <c r="A1349" s="206">
        <v>4006</v>
      </c>
      <c r="B1349" s="207" t="s">
        <v>4780</v>
      </c>
      <c r="C1349" s="206" t="s">
        <v>7867</v>
      </c>
      <c r="D1349" s="208">
        <v>629.51</v>
      </c>
    </row>
    <row r="1350" spans="1:4" ht="25.5">
      <c r="A1350" s="206">
        <v>4011</v>
      </c>
      <c r="B1350" s="207" t="s">
        <v>4104</v>
      </c>
      <c r="C1350" s="206" t="s">
        <v>7874</v>
      </c>
      <c r="D1350" s="208">
        <v>4.4800000000000004</v>
      </c>
    </row>
    <row r="1351" spans="1:4" ht="25.5">
      <c r="A1351" s="206">
        <v>4012</v>
      </c>
      <c r="B1351" s="207" t="s">
        <v>4107</v>
      </c>
      <c r="C1351" s="206" t="s">
        <v>7874</v>
      </c>
      <c r="D1351" s="208">
        <v>8.99</v>
      </c>
    </row>
    <row r="1352" spans="1:4" ht="25.5">
      <c r="A1352" s="206">
        <v>4013</v>
      </c>
      <c r="B1352" s="207" t="s">
        <v>4103</v>
      </c>
      <c r="C1352" s="206" t="s">
        <v>7874</v>
      </c>
      <c r="D1352" s="208">
        <v>4.01</v>
      </c>
    </row>
    <row r="1353" spans="1:4" ht="25.5">
      <c r="A1353" s="206">
        <v>4014</v>
      </c>
      <c r="B1353" s="207" t="s">
        <v>4825</v>
      </c>
      <c r="C1353" s="206" t="s">
        <v>7874</v>
      </c>
      <c r="D1353" s="208">
        <v>31.72</v>
      </c>
    </row>
    <row r="1354" spans="1:4" ht="25.5">
      <c r="A1354" s="206">
        <v>4015</v>
      </c>
      <c r="B1354" s="207" t="s">
        <v>4826</v>
      </c>
      <c r="C1354" s="206" t="s">
        <v>7874</v>
      </c>
      <c r="D1354" s="208">
        <v>38.96</v>
      </c>
    </row>
    <row r="1355" spans="1:4" ht="25.5">
      <c r="A1355" s="206">
        <v>4016</v>
      </c>
      <c r="B1355" s="207" t="s">
        <v>4828</v>
      </c>
      <c r="C1355" s="206" t="s">
        <v>7874</v>
      </c>
      <c r="D1355" s="208">
        <v>22.39</v>
      </c>
    </row>
    <row r="1356" spans="1:4" ht="25.5">
      <c r="A1356" s="206">
        <v>4017</v>
      </c>
      <c r="B1356" s="207" t="s">
        <v>4827</v>
      </c>
      <c r="C1356" s="206" t="s">
        <v>7874</v>
      </c>
      <c r="D1356" s="208">
        <v>56.68</v>
      </c>
    </row>
    <row r="1357" spans="1:4" ht="25.5">
      <c r="A1357" s="206">
        <v>4018</v>
      </c>
      <c r="B1357" s="207" t="s">
        <v>4109</v>
      </c>
      <c r="C1357" s="206" t="s">
        <v>7874</v>
      </c>
      <c r="D1357" s="208">
        <v>13.48</v>
      </c>
    </row>
    <row r="1358" spans="1:4" ht="25.5">
      <c r="A1358" s="206">
        <v>4019</v>
      </c>
      <c r="B1358" s="207" t="s">
        <v>4106</v>
      </c>
      <c r="C1358" s="206" t="s">
        <v>7874</v>
      </c>
      <c r="D1358" s="208">
        <v>6.71</v>
      </c>
    </row>
    <row r="1359" spans="1:4" ht="25.5">
      <c r="A1359" s="206">
        <v>4020</v>
      </c>
      <c r="B1359" s="207" t="s">
        <v>4108</v>
      </c>
      <c r="C1359" s="206" t="s">
        <v>7874</v>
      </c>
      <c r="D1359" s="208">
        <v>11.25</v>
      </c>
    </row>
    <row r="1360" spans="1:4" ht="25.5">
      <c r="A1360" s="206">
        <v>4021</v>
      </c>
      <c r="B1360" s="207" t="s">
        <v>4105</v>
      </c>
      <c r="C1360" s="206" t="s">
        <v>7874</v>
      </c>
      <c r="D1360" s="208">
        <v>5.59</v>
      </c>
    </row>
    <row r="1361" spans="1:4">
      <c r="A1361" s="206">
        <v>4030</v>
      </c>
      <c r="B1361" s="207" t="s">
        <v>6669</v>
      </c>
      <c r="C1361" s="206" t="s">
        <v>7874</v>
      </c>
      <c r="D1361" s="208">
        <v>4.1500000000000004</v>
      </c>
    </row>
    <row r="1362" spans="1:4">
      <c r="A1362" s="206">
        <v>4031</v>
      </c>
      <c r="B1362" s="207" t="s">
        <v>6668</v>
      </c>
      <c r="C1362" s="206" t="s">
        <v>7874</v>
      </c>
      <c r="D1362" s="208">
        <v>19.54</v>
      </c>
    </row>
    <row r="1363" spans="1:4">
      <c r="A1363" s="206">
        <v>4047</v>
      </c>
      <c r="B1363" s="207" t="s">
        <v>4869</v>
      </c>
      <c r="C1363" s="206" t="s">
        <v>7975</v>
      </c>
      <c r="D1363" s="208">
        <v>14.05</v>
      </c>
    </row>
    <row r="1364" spans="1:4">
      <c r="A1364" s="206">
        <v>4048</v>
      </c>
      <c r="B1364" s="207" t="s">
        <v>4869</v>
      </c>
      <c r="C1364" s="206" t="s">
        <v>7868</v>
      </c>
      <c r="D1364" s="208">
        <v>3.9</v>
      </c>
    </row>
    <row r="1365" spans="1:4">
      <c r="A1365" s="206">
        <v>4049</v>
      </c>
      <c r="B1365" s="207" t="s">
        <v>4872</v>
      </c>
      <c r="C1365" s="206" t="s">
        <v>7868</v>
      </c>
      <c r="D1365" s="208">
        <v>44.01</v>
      </c>
    </row>
    <row r="1366" spans="1:4">
      <c r="A1366" s="206">
        <v>4051</v>
      </c>
      <c r="B1366" s="207" t="s">
        <v>4869</v>
      </c>
      <c r="C1366" s="206" t="s">
        <v>7976</v>
      </c>
      <c r="D1366" s="208">
        <v>70.25</v>
      </c>
    </row>
    <row r="1367" spans="1:4">
      <c r="A1367" s="206">
        <v>4052</v>
      </c>
      <c r="B1367" s="207" t="s">
        <v>4867</v>
      </c>
      <c r="C1367" s="206" t="s">
        <v>7976</v>
      </c>
      <c r="D1367" s="208">
        <v>109.16</v>
      </c>
    </row>
    <row r="1368" spans="1:4">
      <c r="A1368" s="206">
        <v>4053</v>
      </c>
      <c r="B1368" s="207" t="s">
        <v>4866</v>
      </c>
      <c r="C1368" s="206" t="s">
        <v>7975</v>
      </c>
      <c r="D1368" s="208">
        <v>53.52</v>
      </c>
    </row>
    <row r="1369" spans="1:4">
      <c r="A1369" s="206">
        <v>4056</v>
      </c>
      <c r="B1369" s="207" t="s">
        <v>4868</v>
      </c>
      <c r="C1369" s="206" t="s">
        <v>7975</v>
      </c>
      <c r="D1369" s="208">
        <v>28.14</v>
      </c>
    </row>
    <row r="1370" spans="1:4">
      <c r="A1370" s="206">
        <v>4058</v>
      </c>
      <c r="B1370" s="207" t="s">
        <v>4881</v>
      </c>
      <c r="C1370" s="206" t="s">
        <v>7872</v>
      </c>
      <c r="D1370" s="208">
        <v>12.19</v>
      </c>
    </row>
    <row r="1371" spans="1:4" ht="25.5">
      <c r="A1371" s="206">
        <v>4059</v>
      </c>
      <c r="B1371" s="207" t="s">
        <v>4900</v>
      </c>
      <c r="C1371" s="206" t="s">
        <v>7873</v>
      </c>
      <c r="D1371" s="208">
        <v>19.95</v>
      </c>
    </row>
    <row r="1372" spans="1:4" ht="25.5">
      <c r="A1372" s="206">
        <v>4061</v>
      </c>
      <c r="B1372" s="207" t="s">
        <v>4901</v>
      </c>
      <c r="C1372" s="206" t="s">
        <v>7869</v>
      </c>
      <c r="D1372" s="208">
        <v>15.96</v>
      </c>
    </row>
    <row r="1373" spans="1:4">
      <c r="A1373" s="206">
        <v>4062</v>
      </c>
      <c r="B1373" s="207" t="s">
        <v>4899</v>
      </c>
      <c r="C1373" s="206" t="s">
        <v>7869</v>
      </c>
      <c r="D1373" s="208">
        <v>16.45</v>
      </c>
    </row>
    <row r="1374" spans="1:4">
      <c r="A1374" s="206">
        <v>4069</v>
      </c>
      <c r="B1374" s="207" t="s">
        <v>4903</v>
      </c>
      <c r="C1374" s="206" t="s">
        <v>7872</v>
      </c>
      <c r="D1374" s="208">
        <v>27.2</v>
      </c>
    </row>
    <row r="1375" spans="1:4">
      <c r="A1375" s="206">
        <v>4083</v>
      </c>
      <c r="B1375" s="207" t="s">
        <v>3829</v>
      </c>
      <c r="C1375" s="206" t="s">
        <v>7872</v>
      </c>
      <c r="D1375" s="208">
        <v>16.329999999999998</v>
      </c>
    </row>
    <row r="1376" spans="1:4" ht="51">
      <c r="A1376" s="206">
        <v>4084</v>
      </c>
      <c r="B1376" s="207" t="s">
        <v>4545</v>
      </c>
      <c r="C1376" s="206" t="s">
        <v>7872</v>
      </c>
      <c r="D1376" s="208">
        <v>1.24</v>
      </c>
    </row>
    <row r="1377" spans="1:4" ht="51">
      <c r="A1377" s="206">
        <v>4085</v>
      </c>
      <c r="B1377" s="207" t="s">
        <v>4549</v>
      </c>
      <c r="C1377" s="206" t="s">
        <v>7872</v>
      </c>
      <c r="D1377" s="208">
        <v>1.73</v>
      </c>
    </row>
    <row r="1378" spans="1:4" ht="25.5">
      <c r="A1378" s="206">
        <v>4090</v>
      </c>
      <c r="B1378" s="207" t="s">
        <v>4945</v>
      </c>
      <c r="C1378" s="206" t="s">
        <v>7869</v>
      </c>
      <c r="D1378" s="208">
        <v>634477.5</v>
      </c>
    </row>
    <row r="1379" spans="1:4">
      <c r="A1379" s="206">
        <v>4093</v>
      </c>
      <c r="B1379" s="207" t="s">
        <v>4950</v>
      </c>
      <c r="C1379" s="206" t="s">
        <v>7872</v>
      </c>
      <c r="D1379" s="208">
        <v>10.32</v>
      </c>
    </row>
    <row r="1380" spans="1:4">
      <c r="A1380" s="206">
        <v>4094</v>
      </c>
      <c r="B1380" s="207" t="s">
        <v>4953</v>
      </c>
      <c r="C1380" s="206" t="s">
        <v>7872</v>
      </c>
      <c r="D1380" s="208">
        <v>10.32</v>
      </c>
    </row>
    <row r="1381" spans="1:4">
      <c r="A1381" s="206">
        <v>4095</v>
      </c>
      <c r="B1381" s="207" t="s">
        <v>4958</v>
      </c>
      <c r="C1381" s="206" t="s">
        <v>7872</v>
      </c>
      <c r="D1381" s="208">
        <v>9.5299999999999994</v>
      </c>
    </row>
    <row r="1382" spans="1:4">
      <c r="A1382" s="206">
        <v>4096</v>
      </c>
      <c r="B1382" s="207" t="s">
        <v>4961</v>
      </c>
      <c r="C1382" s="206" t="s">
        <v>7872</v>
      </c>
      <c r="D1382" s="208">
        <v>11.3</v>
      </c>
    </row>
    <row r="1383" spans="1:4">
      <c r="A1383" s="206">
        <v>4097</v>
      </c>
      <c r="B1383" s="207" t="s">
        <v>4959</v>
      </c>
      <c r="C1383" s="206" t="s">
        <v>7872</v>
      </c>
      <c r="D1383" s="208">
        <v>10.32</v>
      </c>
    </row>
    <row r="1384" spans="1:4">
      <c r="A1384" s="206">
        <v>4102</v>
      </c>
      <c r="B1384" s="207" t="s">
        <v>4968</v>
      </c>
      <c r="C1384" s="206" t="s">
        <v>7869</v>
      </c>
      <c r="D1384" s="208">
        <v>39.799999999999997</v>
      </c>
    </row>
    <row r="1385" spans="1:4">
      <c r="A1385" s="206">
        <v>4107</v>
      </c>
      <c r="B1385" s="207" t="s">
        <v>4965</v>
      </c>
      <c r="C1385" s="206" t="s">
        <v>7869</v>
      </c>
      <c r="D1385" s="208">
        <v>33.270000000000003</v>
      </c>
    </row>
    <row r="1386" spans="1:4">
      <c r="A1386" s="206">
        <v>4108</v>
      </c>
      <c r="B1386" s="207" t="s">
        <v>4967</v>
      </c>
      <c r="C1386" s="206" t="s">
        <v>7869</v>
      </c>
      <c r="D1386" s="208">
        <v>26.75</v>
      </c>
    </row>
    <row r="1387" spans="1:4">
      <c r="A1387" s="206">
        <v>4111</v>
      </c>
      <c r="B1387" s="207" t="s">
        <v>3867</v>
      </c>
      <c r="C1387" s="206" t="s">
        <v>7869</v>
      </c>
      <c r="D1387" s="208">
        <v>31.32</v>
      </c>
    </row>
    <row r="1388" spans="1:4" ht="25.5">
      <c r="A1388" s="206">
        <v>4114</v>
      </c>
      <c r="B1388" s="207" t="s">
        <v>4963</v>
      </c>
      <c r="C1388" s="206" t="s">
        <v>7869</v>
      </c>
      <c r="D1388" s="208">
        <v>39.520000000000003</v>
      </c>
    </row>
    <row r="1389" spans="1:4" ht="25.5">
      <c r="A1389" s="206">
        <v>4115</v>
      </c>
      <c r="B1389" s="207" t="s">
        <v>4790</v>
      </c>
      <c r="C1389" s="206" t="s">
        <v>7873</v>
      </c>
      <c r="D1389" s="208">
        <v>10.54</v>
      </c>
    </row>
    <row r="1390" spans="1:4" ht="25.5">
      <c r="A1390" s="206">
        <v>4119</v>
      </c>
      <c r="B1390" s="207" t="s">
        <v>4792</v>
      </c>
      <c r="C1390" s="206" t="s">
        <v>7873</v>
      </c>
      <c r="D1390" s="208">
        <v>21.21</v>
      </c>
    </row>
    <row r="1391" spans="1:4" ht="25.5">
      <c r="A1391" s="206">
        <v>4126</v>
      </c>
      <c r="B1391" s="207" t="s">
        <v>2033</v>
      </c>
      <c r="C1391" s="206" t="s">
        <v>7869</v>
      </c>
      <c r="D1391" s="208">
        <v>178.29</v>
      </c>
    </row>
    <row r="1392" spans="1:4" ht="25.5">
      <c r="A1392" s="206">
        <v>4127</v>
      </c>
      <c r="B1392" s="207" t="s">
        <v>4977</v>
      </c>
      <c r="C1392" s="206" t="s">
        <v>7869</v>
      </c>
      <c r="D1392" s="208">
        <v>179.01</v>
      </c>
    </row>
    <row r="1393" spans="1:4" ht="25.5">
      <c r="A1393" s="206">
        <v>4154</v>
      </c>
      <c r="B1393" s="207" t="s">
        <v>4978</v>
      </c>
      <c r="C1393" s="206" t="s">
        <v>7869</v>
      </c>
      <c r="D1393" s="208">
        <v>218.71</v>
      </c>
    </row>
    <row r="1394" spans="1:4" ht="25.5">
      <c r="A1394" s="206">
        <v>4161</v>
      </c>
      <c r="B1394" s="207" t="s">
        <v>4980</v>
      </c>
      <c r="C1394" s="206" t="s">
        <v>7869</v>
      </c>
      <c r="D1394" s="208">
        <v>222.32</v>
      </c>
    </row>
    <row r="1395" spans="1:4" ht="25.5">
      <c r="A1395" s="206">
        <v>4168</v>
      </c>
      <c r="B1395" s="207" t="s">
        <v>4979</v>
      </c>
      <c r="C1395" s="206" t="s">
        <v>7869</v>
      </c>
      <c r="D1395" s="208">
        <v>230.98</v>
      </c>
    </row>
    <row r="1396" spans="1:4">
      <c r="A1396" s="206">
        <v>4177</v>
      </c>
      <c r="B1396" s="207" t="s">
        <v>4989</v>
      </c>
      <c r="C1396" s="206" t="s">
        <v>7869</v>
      </c>
      <c r="D1396" s="208">
        <v>3.48</v>
      </c>
    </row>
    <row r="1397" spans="1:4">
      <c r="A1397" s="206">
        <v>4178</v>
      </c>
      <c r="B1397" s="207" t="s">
        <v>4993</v>
      </c>
      <c r="C1397" s="206" t="s">
        <v>7869</v>
      </c>
      <c r="D1397" s="208">
        <v>4.83</v>
      </c>
    </row>
    <row r="1398" spans="1:4">
      <c r="A1398" s="206">
        <v>4179</v>
      </c>
      <c r="B1398" s="207" t="s">
        <v>4990</v>
      </c>
      <c r="C1398" s="206" t="s">
        <v>7869</v>
      </c>
      <c r="D1398" s="208">
        <v>7.12</v>
      </c>
    </row>
    <row r="1399" spans="1:4">
      <c r="A1399" s="206">
        <v>4180</v>
      </c>
      <c r="B1399" s="207" t="s">
        <v>4988</v>
      </c>
      <c r="C1399" s="206" t="s">
        <v>7869</v>
      </c>
      <c r="D1399" s="208">
        <v>10.49</v>
      </c>
    </row>
    <row r="1400" spans="1:4">
      <c r="A1400" s="206">
        <v>4181</v>
      </c>
      <c r="B1400" s="207" t="s">
        <v>4992</v>
      </c>
      <c r="C1400" s="206" t="s">
        <v>7869</v>
      </c>
      <c r="D1400" s="208">
        <v>21.67</v>
      </c>
    </row>
    <row r="1401" spans="1:4">
      <c r="A1401" s="206">
        <v>4182</v>
      </c>
      <c r="B1401" s="207" t="s">
        <v>4994</v>
      </c>
      <c r="C1401" s="206" t="s">
        <v>7869</v>
      </c>
      <c r="D1401" s="208">
        <v>53.96</v>
      </c>
    </row>
    <row r="1402" spans="1:4">
      <c r="A1402" s="206">
        <v>4183</v>
      </c>
      <c r="B1402" s="207" t="s">
        <v>4995</v>
      </c>
      <c r="C1402" s="206" t="s">
        <v>7869</v>
      </c>
      <c r="D1402" s="208">
        <v>86.88</v>
      </c>
    </row>
    <row r="1403" spans="1:4">
      <c r="A1403" s="206">
        <v>4184</v>
      </c>
      <c r="B1403" s="207" t="s">
        <v>4996</v>
      </c>
      <c r="C1403" s="206" t="s">
        <v>7869</v>
      </c>
      <c r="D1403" s="208">
        <v>191.79</v>
      </c>
    </row>
    <row r="1404" spans="1:4">
      <c r="A1404" s="206">
        <v>4185</v>
      </c>
      <c r="B1404" s="207" t="s">
        <v>4997</v>
      </c>
      <c r="C1404" s="206" t="s">
        <v>7869</v>
      </c>
      <c r="D1404" s="208">
        <v>318.66000000000003</v>
      </c>
    </row>
    <row r="1405" spans="1:4">
      <c r="A1405" s="206">
        <v>4186</v>
      </c>
      <c r="B1405" s="207" t="s">
        <v>5004</v>
      </c>
      <c r="C1405" s="206" t="s">
        <v>7869</v>
      </c>
      <c r="D1405" s="208">
        <v>4.25</v>
      </c>
    </row>
    <row r="1406" spans="1:4">
      <c r="A1406" s="206">
        <v>4187</v>
      </c>
      <c r="B1406" s="207" t="s">
        <v>5011</v>
      </c>
      <c r="C1406" s="206" t="s">
        <v>7869</v>
      </c>
      <c r="D1406" s="208">
        <v>5.53</v>
      </c>
    </row>
    <row r="1407" spans="1:4">
      <c r="A1407" s="206">
        <v>4188</v>
      </c>
      <c r="B1407" s="207" t="s">
        <v>5005</v>
      </c>
      <c r="C1407" s="206" t="s">
        <v>7869</v>
      </c>
      <c r="D1407" s="208">
        <v>8.68</v>
      </c>
    </row>
    <row r="1408" spans="1:4">
      <c r="A1408" s="206">
        <v>4189</v>
      </c>
      <c r="B1408" s="207" t="s">
        <v>5006</v>
      </c>
      <c r="C1408" s="206" t="s">
        <v>7869</v>
      </c>
      <c r="D1408" s="208">
        <v>8.68</v>
      </c>
    </row>
    <row r="1409" spans="1:4">
      <c r="A1409" s="206">
        <v>4190</v>
      </c>
      <c r="B1409" s="207" t="s">
        <v>5003</v>
      </c>
      <c r="C1409" s="206" t="s">
        <v>7869</v>
      </c>
      <c r="D1409" s="208">
        <v>14.38</v>
      </c>
    </row>
    <row r="1410" spans="1:4">
      <c r="A1410" s="206">
        <v>4191</v>
      </c>
      <c r="B1410" s="207" t="s">
        <v>5000</v>
      </c>
      <c r="C1410" s="206" t="s">
        <v>7869</v>
      </c>
      <c r="D1410" s="208">
        <v>18.399999999999999</v>
      </c>
    </row>
    <row r="1411" spans="1:4">
      <c r="A1411" s="206">
        <v>4192</v>
      </c>
      <c r="B1411" s="207" t="s">
        <v>4999</v>
      </c>
      <c r="C1411" s="206" t="s">
        <v>7869</v>
      </c>
      <c r="D1411" s="208">
        <v>18.399999999999999</v>
      </c>
    </row>
    <row r="1412" spans="1:4">
      <c r="A1412" s="206">
        <v>4193</v>
      </c>
      <c r="B1412" s="207" t="s">
        <v>5009</v>
      </c>
      <c r="C1412" s="206" t="s">
        <v>7869</v>
      </c>
      <c r="D1412" s="208">
        <v>27.76</v>
      </c>
    </row>
    <row r="1413" spans="1:4">
      <c r="A1413" s="206">
        <v>4194</v>
      </c>
      <c r="B1413" s="207" t="s">
        <v>5008</v>
      </c>
      <c r="C1413" s="206" t="s">
        <v>7869</v>
      </c>
      <c r="D1413" s="208">
        <v>27.76</v>
      </c>
    </row>
    <row r="1414" spans="1:4">
      <c r="A1414" s="206">
        <v>4197</v>
      </c>
      <c r="B1414" s="207" t="s">
        <v>5007</v>
      </c>
      <c r="C1414" s="206" t="s">
        <v>7869</v>
      </c>
      <c r="D1414" s="208">
        <v>45.95</v>
      </c>
    </row>
    <row r="1415" spans="1:4">
      <c r="A1415" s="206">
        <v>4202</v>
      </c>
      <c r="B1415" s="207" t="s">
        <v>5012</v>
      </c>
      <c r="C1415" s="206" t="s">
        <v>7869</v>
      </c>
      <c r="D1415" s="208">
        <v>83.92</v>
      </c>
    </row>
    <row r="1416" spans="1:4">
      <c r="A1416" s="206">
        <v>4203</v>
      </c>
      <c r="B1416" s="207" t="s">
        <v>5013</v>
      </c>
      <c r="C1416" s="206" t="s">
        <v>7869</v>
      </c>
      <c r="D1416" s="208">
        <v>74.11</v>
      </c>
    </row>
    <row r="1417" spans="1:4">
      <c r="A1417" s="206">
        <v>4204</v>
      </c>
      <c r="B1417" s="207" t="s">
        <v>5010</v>
      </c>
      <c r="C1417" s="206" t="s">
        <v>7869</v>
      </c>
      <c r="D1417" s="208">
        <v>27.76</v>
      </c>
    </row>
    <row r="1418" spans="1:4">
      <c r="A1418" s="206">
        <v>4205</v>
      </c>
      <c r="B1418" s="207" t="s">
        <v>4998</v>
      </c>
      <c r="C1418" s="206" t="s">
        <v>7869</v>
      </c>
      <c r="D1418" s="208">
        <v>18.399999999999999</v>
      </c>
    </row>
    <row r="1419" spans="1:4">
      <c r="A1419" s="206">
        <v>4206</v>
      </c>
      <c r="B1419" s="207" t="s">
        <v>5002</v>
      </c>
      <c r="C1419" s="206" t="s">
        <v>7869</v>
      </c>
      <c r="D1419" s="208">
        <v>14.38</v>
      </c>
    </row>
    <row r="1420" spans="1:4">
      <c r="A1420" s="206">
        <v>4207</v>
      </c>
      <c r="B1420" s="207" t="s">
        <v>5001</v>
      </c>
      <c r="C1420" s="206" t="s">
        <v>7869</v>
      </c>
      <c r="D1420" s="208">
        <v>14.81</v>
      </c>
    </row>
    <row r="1421" spans="1:4">
      <c r="A1421" s="206">
        <v>4208</v>
      </c>
      <c r="B1421" s="207" t="s">
        <v>4991</v>
      </c>
      <c r="C1421" s="206" t="s">
        <v>7869</v>
      </c>
      <c r="D1421" s="208">
        <v>33.17</v>
      </c>
    </row>
    <row r="1422" spans="1:4">
      <c r="A1422" s="206">
        <v>4209</v>
      </c>
      <c r="B1422" s="207" t="s">
        <v>4987</v>
      </c>
      <c r="C1422" s="206" t="s">
        <v>7869</v>
      </c>
      <c r="D1422" s="208">
        <v>13.93</v>
      </c>
    </row>
    <row r="1423" spans="1:4">
      <c r="A1423" s="206">
        <v>4210</v>
      </c>
      <c r="B1423" s="207" t="s">
        <v>4983</v>
      </c>
      <c r="C1423" s="206" t="s">
        <v>7869</v>
      </c>
      <c r="D1423" s="208">
        <v>0.56999999999999995</v>
      </c>
    </row>
    <row r="1424" spans="1:4">
      <c r="A1424" s="206">
        <v>4211</v>
      </c>
      <c r="B1424" s="207" t="s">
        <v>4986</v>
      </c>
      <c r="C1424" s="206" t="s">
        <v>7869</v>
      </c>
      <c r="D1424" s="208">
        <v>0.85</v>
      </c>
    </row>
    <row r="1425" spans="1:4">
      <c r="A1425" s="206">
        <v>4212</v>
      </c>
      <c r="B1425" s="207" t="s">
        <v>4984</v>
      </c>
      <c r="C1425" s="206" t="s">
        <v>7869</v>
      </c>
      <c r="D1425" s="208">
        <v>1.5</v>
      </c>
    </row>
    <row r="1426" spans="1:4">
      <c r="A1426" s="206">
        <v>4213</v>
      </c>
      <c r="B1426" s="207" t="s">
        <v>4985</v>
      </c>
      <c r="C1426" s="206" t="s">
        <v>7869</v>
      </c>
      <c r="D1426" s="208">
        <v>8.15</v>
      </c>
    </row>
    <row r="1427" spans="1:4">
      <c r="A1427" s="206">
        <v>4214</v>
      </c>
      <c r="B1427" s="207" t="s">
        <v>4981</v>
      </c>
      <c r="C1427" s="206" t="s">
        <v>7869</v>
      </c>
      <c r="D1427" s="208">
        <v>4.51</v>
      </c>
    </row>
    <row r="1428" spans="1:4">
      <c r="A1428" s="206">
        <v>4215</v>
      </c>
      <c r="B1428" s="207" t="s">
        <v>4982</v>
      </c>
      <c r="C1428" s="206" t="s">
        <v>7869</v>
      </c>
      <c r="D1428" s="208">
        <v>3.74</v>
      </c>
    </row>
    <row r="1429" spans="1:4">
      <c r="A1429" s="206">
        <v>4221</v>
      </c>
      <c r="B1429" s="207" t="s">
        <v>5021</v>
      </c>
      <c r="C1429" s="206" t="s">
        <v>7868</v>
      </c>
      <c r="D1429" s="208">
        <v>3.53</v>
      </c>
    </row>
    <row r="1430" spans="1:4">
      <c r="A1430" s="206">
        <v>4222</v>
      </c>
      <c r="B1430" s="207" t="s">
        <v>4101</v>
      </c>
      <c r="C1430" s="206" t="s">
        <v>7868</v>
      </c>
      <c r="D1430" s="208">
        <v>3.9</v>
      </c>
    </row>
    <row r="1431" spans="1:4">
      <c r="A1431" s="206">
        <v>4223</v>
      </c>
      <c r="B1431" s="207" t="s">
        <v>3906</v>
      </c>
      <c r="C1431" s="206" t="s">
        <v>7868</v>
      </c>
      <c r="D1431" s="208">
        <v>2.39</v>
      </c>
    </row>
    <row r="1432" spans="1:4">
      <c r="A1432" s="206">
        <v>4224</v>
      </c>
      <c r="B1432" s="207" t="s">
        <v>5543</v>
      </c>
      <c r="C1432" s="206" t="s">
        <v>7868</v>
      </c>
      <c r="D1432" s="208">
        <v>11.42</v>
      </c>
    </row>
    <row r="1433" spans="1:4">
      <c r="A1433" s="206">
        <v>4226</v>
      </c>
      <c r="B1433" s="207" t="s">
        <v>4100</v>
      </c>
      <c r="C1433" s="206" t="s">
        <v>7866</v>
      </c>
      <c r="D1433" s="208">
        <v>6.59</v>
      </c>
    </row>
    <row r="1434" spans="1:4" ht="25.5">
      <c r="A1434" s="206">
        <v>4227</v>
      </c>
      <c r="B1434" s="207" t="s">
        <v>5022</v>
      </c>
      <c r="C1434" s="206" t="s">
        <v>7868</v>
      </c>
      <c r="D1434" s="208">
        <v>14.23</v>
      </c>
    </row>
    <row r="1435" spans="1:4">
      <c r="A1435" s="206">
        <v>4229</v>
      </c>
      <c r="B1435" s="207" t="s">
        <v>4139</v>
      </c>
      <c r="C1435" s="206" t="s">
        <v>7866</v>
      </c>
      <c r="D1435" s="208">
        <v>20.89</v>
      </c>
    </row>
    <row r="1436" spans="1:4">
      <c r="A1436" s="206">
        <v>4230</v>
      </c>
      <c r="B1436" s="207" t="s">
        <v>5041</v>
      </c>
      <c r="C1436" s="206" t="s">
        <v>7872</v>
      </c>
      <c r="D1436" s="208">
        <v>10.210000000000001</v>
      </c>
    </row>
    <row r="1437" spans="1:4">
      <c r="A1437" s="206">
        <v>4233</v>
      </c>
      <c r="B1437" s="207" t="s">
        <v>5058</v>
      </c>
      <c r="C1437" s="206" t="s">
        <v>7872</v>
      </c>
      <c r="D1437" s="208">
        <v>10.32</v>
      </c>
    </row>
    <row r="1438" spans="1:4">
      <c r="A1438" s="206">
        <v>4234</v>
      </c>
      <c r="B1438" s="207" t="s">
        <v>5033</v>
      </c>
      <c r="C1438" s="206" t="s">
        <v>7872</v>
      </c>
      <c r="D1438" s="208">
        <v>12.19</v>
      </c>
    </row>
    <row r="1439" spans="1:4">
      <c r="A1439" s="206">
        <v>4235</v>
      </c>
      <c r="B1439" s="207" t="s">
        <v>3081</v>
      </c>
      <c r="C1439" s="206" t="s">
        <v>7872</v>
      </c>
      <c r="D1439" s="208">
        <v>6.91</v>
      </c>
    </row>
    <row r="1440" spans="1:4">
      <c r="A1440" s="206">
        <v>4237</v>
      </c>
      <c r="B1440" s="207" t="s">
        <v>5056</v>
      </c>
      <c r="C1440" s="206" t="s">
        <v>7872</v>
      </c>
      <c r="D1440" s="208">
        <v>10.78</v>
      </c>
    </row>
    <row r="1441" spans="1:4">
      <c r="A1441" s="206">
        <v>4238</v>
      </c>
      <c r="B1441" s="207" t="s">
        <v>5054</v>
      </c>
      <c r="C1441" s="206" t="s">
        <v>7872</v>
      </c>
      <c r="D1441" s="208">
        <v>9.85</v>
      </c>
    </row>
    <row r="1442" spans="1:4">
      <c r="A1442" s="206">
        <v>4239</v>
      </c>
      <c r="B1442" s="207" t="s">
        <v>5048</v>
      </c>
      <c r="C1442" s="206" t="s">
        <v>7872</v>
      </c>
      <c r="D1442" s="208">
        <v>16.010000000000002</v>
      </c>
    </row>
    <row r="1443" spans="1:4">
      <c r="A1443" s="206">
        <v>4240</v>
      </c>
      <c r="B1443" s="207" t="s">
        <v>5047</v>
      </c>
      <c r="C1443" s="206" t="s">
        <v>7872</v>
      </c>
      <c r="D1443" s="208">
        <v>16.010000000000002</v>
      </c>
    </row>
    <row r="1444" spans="1:4">
      <c r="A1444" s="206">
        <v>4242</v>
      </c>
      <c r="B1444" s="207" t="s">
        <v>5024</v>
      </c>
      <c r="C1444" s="206" t="s">
        <v>7872</v>
      </c>
      <c r="D1444" s="208">
        <v>10.32</v>
      </c>
    </row>
    <row r="1445" spans="1:4">
      <c r="A1445" s="206">
        <v>4243</v>
      </c>
      <c r="B1445" s="207" t="s">
        <v>5026</v>
      </c>
      <c r="C1445" s="206" t="s">
        <v>7872</v>
      </c>
      <c r="D1445" s="208">
        <v>10.91</v>
      </c>
    </row>
    <row r="1446" spans="1:4">
      <c r="A1446" s="206">
        <v>4244</v>
      </c>
      <c r="B1446" s="207" t="s">
        <v>4778</v>
      </c>
      <c r="C1446" s="206" t="s">
        <v>7872</v>
      </c>
      <c r="D1446" s="208">
        <v>12.19</v>
      </c>
    </row>
    <row r="1447" spans="1:4">
      <c r="A1447" s="206">
        <v>4248</v>
      </c>
      <c r="B1447" s="207" t="s">
        <v>5050</v>
      </c>
      <c r="C1447" s="206" t="s">
        <v>7872</v>
      </c>
      <c r="D1447" s="208">
        <v>11.44</v>
      </c>
    </row>
    <row r="1448" spans="1:4">
      <c r="A1448" s="206">
        <v>4250</v>
      </c>
      <c r="B1448" s="207" t="s">
        <v>5029</v>
      </c>
      <c r="C1448" s="206" t="s">
        <v>7872</v>
      </c>
      <c r="D1448" s="208">
        <v>6.62</v>
      </c>
    </row>
    <row r="1449" spans="1:4">
      <c r="A1449" s="206">
        <v>4251</v>
      </c>
      <c r="B1449" s="207" t="s">
        <v>5039</v>
      </c>
      <c r="C1449" s="206" t="s">
        <v>7872</v>
      </c>
      <c r="D1449" s="208">
        <v>6.57</v>
      </c>
    </row>
    <row r="1450" spans="1:4">
      <c r="A1450" s="206">
        <v>4252</v>
      </c>
      <c r="B1450" s="207" t="s">
        <v>5060</v>
      </c>
      <c r="C1450" s="206" t="s">
        <v>7872</v>
      </c>
      <c r="D1450" s="208">
        <v>7.77</v>
      </c>
    </row>
    <row r="1451" spans="1:4">
      <c r="A1451" s="206">
        <v>4253</v>
      </c>
      <c r="B1451" s="207" t="s">
        <v>5035</v>
      </c>
      <c r="C1451" s="206" t="s">
        <v>7872</v>
      </c>
      <c r="D1451" s="208">
        <v>6.11</v>
      </c>
    </row>
    <row r="1452" spans="1:4">
      <c r="A1452" s="206">
        <v>4254</v>
      </c>
      <c r="B1452" s="207" t="s">
        <v>5037</v>
      </c>
      <c r="C1452" s="206" t="s">
        <v>7872</v>
      </c>
      <c r="D1452" s="208">
        <v>14.12</v>
      </c>
    </row>
    <row r="1453" spans="1:4">
      <c r="A1453" s="206">
        <v>4257</v>
      </c>
      <c r="B1453" s="207" t="s">
        <v>5043</v>
      </c>
      <c r="C1453" s="206" t="s">
        <v>7872</v>
      </c>
      <c r="D1453" s="208">
        <v>6.15</v>
      </c>
    </row>
    <row r="1454" spans="1:4" ht="25.5">
      <c r="A1454" s="206">
        <v>4262</v>
      </c>
      <c r="B1454" s="207" t="s">
        <v>5063</v>
      </c>
      <c r="C1454" s="206" t="s">
        <v>7869</v>
      </c>
      <c r="D1454" s="208">
        <v>240000</v>
      </c>
    </row>
    <row r="1455" spans="1:4" ht="25.5">
      <c r="A1455" s="206">
        <v>4263</v>
      </c>
      <c r="B1455" s="207" t="s">
        <v>5064</v>
      </c>
      <c r="C1455" s="206" t="s">
        <v>7869</v>
      </c>
      <c r="D1455" s="208">
        <v>332799.98</v>
      </c>
    </row>
    <row r="1456" spans="1:4" ht="25.5">
      <c r="A1456" s="206">
        <v>4272</v>
      </c>
      <c r="B1456" s="207" t="s">
        <v>5081</v>
      </c>
      <c r="C1456" s="206" t="s">
        <v>7869</v>
      </c>
      <c r="D1456" s="208">
        <v>70.42</v>
      </c>
    </row>
    <row r="1457" spans="1:4" ht="25.5">
      <c r="A1457" s="206">
        <v>4273</v>
      </c>
      <c r="B1457" s="207" t="s">
        <v>5083</v>
      </c>
      <c r="C1457" s="206" t="s">
        <v>7869</v>
      </c>
      <c r="D1457" s="208">
        <v>345.3</v>
      </c>
    </row>
    <row r="1458" spans="1:4" ht="25.5">
      <c r="A1458" s="206">
        <v>4274</v>
      </c>
      <c r="B1458" s="207" t="s">
        <v>5084</v>
      </c>
      <c r="C1458" s="206" t="s">
        <v>7869</v>
      </c>
      <c r="D1458" s="208">
        <v>80.069999999999993</v>
      </c>
    </row>
    <row r="1459" spans="1:4" ht="25.5">
      <c r="A1459" s="206">
        <v>4276</v>
      </c>
      <c r="B1459" s="207" t="s">
        <v>5082</v>
      </c>
      <c r="C1459" s="206" t="s">
        <v>7869</v>
      </c>
      <c r="D1459" s="208">
        <v>207.86</v>
      </c>
    </row>
    <row r="1460" spans="1:4" ht="25.5">
      <c r="A1460" s="206">
        <v>4299</v>
      </c>
      <c r="B1460" s="207" t="s">
        <v>5132</v>
      </c>
      <c r="C1460" s="206" t="s">
        <v>7869</v>
      </c>
      <c r="D1460" s="208">
        <v>0.74</v>
      </c>
    </row>
    <row r="1461" spans="1:4" ht="25.5">
      <c r="A1461" s="206">
        <v>4300</v>
      </c>
      <c r="B1461" s="207" t="s">
        <v>5138</v>
      </c>
      <c r="C1461" s="206" t="s">
        <v>7869</v>
      </c>
      <c r="D1461" s="208">
        <v>0.5</v>
      </c>
    </row>
    <row r="1462" spans="1:4" ht="25.5">
      <c r="A1462" s="206">
        <v>4301</v>
      </c>
      <c r="B1462" s="207" t="s">
        <v>5139</v>
      </c>
      <c r="C1462" s="206" t="s">
        <v>7869</v>
      </c>
      <c r="D1462" s="208">
        <v>0.61</v>
      </c>
    </row>
    <row r="1463" spans="1:4" ht="25.5">
      <c r="A1463" s="206">
        <v>4302</v>
      </c>
      <c r="B1463" s="207" t="s">
        <v>5137</v>
      </c>
      <c r="C1463" s="206" t="s">
        <v>7869</v>
      </c>
      <c r="D1463" s="208">
        <v>2.11</v>
      </c>
    </row>
    <row r="1464" spans="1:4" ht="25.5">
      <c r="A1464" s="206">
        <v>4304</v>
      </c>
      <c r="B1464" s="207" t="s">
        <v>5133</v>
      </c>
      <c r="C1464" s="206" t="s">
        <v>7869</v>
      </c>
      <c r="D1464" s="208">
        <v>1.01</v>
      </c>
    </row>
    <row r="1465" spans="1:4" ht="25.5">
      <c r="A1465" s="206">
        <v>4305</v>
      </c>
      <c r="B1465" s="207" t="s">
        <v>5134</v>
      </c>
      <c r="C1465" s="206" t="s">
        <v>7869</v>
      </c>
      <c r="D1465" s="208">
        <v>1.17</v>
      </c>
    </row>
    <row r="1466" spans="1:4" ht="25.5">
      <c r="A1466" s="206">
        <v>4306</v>
      </c>
      <c r="B1466" s="207" t="s">
        <v>5135</v>
      </c>
      <c r="C1466" s="206" t="s">
        <v>7869</v>
      </c>
      <c r="D1466" s="208">
        <v>1.36</v>
      </c>
    </row>
    <row r="1467" spans="1:4">
      <c r="A1467" s="206">
        <v>4307</v>
      </c>
      <c r="B1467" s="207" t="s">
        <v>5324</v>
      </c>
      <c r="C1467" s="206" t="s">
        <v>7869</v>
      </c>
      <c r="D1467" s="208">
        <v>6.93</v>
      </c>
    </row>
    <row r="1468" spans="1:4" ht="25.5">
      <c r="A1468" s="206">
        <v>4308</v>
      </c>
      <c r="B1468" s="207" t="s">
        <v>5136</v>
      </c>
      <c r="C1468" s="206" t="s">
        <v>7869</v>
      </c>
      <c r="D1468" s="208">
        <v>2.81</v>
      </c>
    </row>
    <row r="1469" spans="1:4">
      <c r="A1469" s="206">
        <v>4309</v>
      </c>
      <c r="B1469" s="207" t="s">
        <v>5323</v>
      </c>
      <c r="C1469" s="206" t="s">
        <v>7869</v>
      </c>
      <c r="D1469" s="208">
        <v>4.05</v>
      </c>
    </row>
    <row r="1470" spans="1:4" ht="25.5">
      <c r="A1470" s="206">
        <v>4310</v>
      </c>
      <c r="B1470" s="207" t="s">
        <v>4011</v>
      </c>
      <c r="C1470" s="206" t="s">
        <v>7869</v>
      </c>
      <c r="D1470" s="208">
        <v>1.66</v>
      </c>
    </row>
    <row r="1471" spans="1:4" ht="25.5">
      <c r="A1471" s="206">
        <v>4311</v>
      </c>
      <c r="B1471" s="207" t="s">
        <v>4012</v>
      </c>
      <c r="C1471" s="206" t="s">
        <v>7869</v>
      </c>
      <c r="D1471" s="208">
        <v>1.17</v>
      </c>
    </row>
    <row r="1472" spans="1:4" ht="25.5">
      <c r="A1472" s="206">
        <v>4312</v>
      </c>
      <c r="B1472" s="207" t="s">
        <v>4013</v>
      </c>
      <c r="C1472" s="206" t="s">
        <v>7869</v>
      </c>
      <c r="D1472" s="208">
        <v>1.64</v>
      </c>
    </row>
    <row r="1473" spans="1:4" ht="38.25">
      <c r="A1473" s="206">
        <v>4313</v>
      </c>
      <c r="B1473" s="207" t="s">
        <v>4197</v>
      </c>
      <c r="C1473" s="206" t="s">
        <v>7899</v>
      </c>
      <c r="D1473" s="208">
        <v>1.51</v>
      </c>
    </row>
    <row r="1474" spans="1:4" ht="38.25">
      <c r="A1474" s="206">
        <v>4314</v>
      </c>
      <c r="B1474" s="207" t="s">
        <v>4199</v>
      </c>
      <c r="C1474" s="206" t="s">
        <v>7899</v>
      </c>
      <c r="D1474" s="208">
        <v>2.02</v>
      </c>
    </row>
    <row r="1475" spans="1:4" ht="25.5">
      <c r="A1475" s="206">
        <v>4315</v>
      </c>
      <c r="B1475" s="207" t="s">
        <v>4097</v>
      </c>
      <c r="C1475" s="206" t="s">
        <v>7869</v>
      </c>
      <c r="D1475" s="208">
        <v>1.2</v>
      </c>
    </row>
    <row r="1476" spans="1:4" ht="25.5">
      <c r="A1476" s="206">
        <v>4316</v>
      </c>
      <c r="B1476" s="207" t="s">
        <v>4196</v>
      </c>
      <c r="C1476" s="206" t="s">
        <v>7869</v>
      </c>
      <c r="D1476" s="208">
        <v>1.05</v>
      </c>
    </row>
    <row r="1477" spans="1:4" ht="25.5">
      <c r="A1477" s="206">
        <v>4317</v>
      </c>
      <c r="B1477" s="207" t="s">
        <v>4198</v>
      </c>
      <c r="C1477" s="206" t="s">
        <v>7869</v>
      </c>
      <c r="D1477" s="208">
        <v>1.72</v>
      </c>
    </row>
    <row r="1478" spans="1:4" ht="25.5">
      <c r="A1478" s="206">
        <v>4318</v>
      </c>
      <c r="B1478" s="207" t="s">
        <v>5141</v>
      </c>
      <c r="C1478" s="206" t="s">
        <v>7869</v>
      </c>
      <c r="D1478" s="208">
        <v>0.91</v>
      </c>
    </row>
    <row r="1479" spans="1:4">
      <c r="A1479" s="206">
        <v>4319</v>
      </c>
      <c r="B1479" s="207" t="s">
        <v>2190</v>
      </c>
      <c r="C1479" s="206" t="s">
        <v>7869</v>
      </c>
      <c r="D1479" s="208">
        <v>0.95</v>
      </c>
    </row>
    <row r="1480" spans="1:4" ht="25.5">
      <c r="A1480" s="206">
        <v>4320</v>
      </c>
      <c r="B1480" s="207" t="s">
        <v>5140</v>
      </c>
      <c r="C1480" s="206" t="s">
        <v>7869</v>
      </c>
      <c r="D1480" s="208">
        <v>1.86</v>
      </c>
    </row>
    <row r="1481" spans="1:4" ht="25.5">
      <c r="A1481" s="206">
        <v>4329</v>
      </c>
      <c r="B1481" s="207" t="s">
        <v>5105</v>
      </c>
      <c r="C1481" s="206" t="s">
        <v>7869</v>
      </c>
      <c r="D1481" s="208">
        <v>0.95</v>
      </c>
    </row>
    <row r="1482" spans="1:4">
      <c r="A1482" s="206">
        <v>4330</v>
      </c>
      <c r="B1482" s="207" t="s">
        <v>5375</v>
      </c>
      <c r="C1482" s="206" t="s">
        <v>7869</v>
      </c>
      <c r="D1482" s="208">
        <v>0.06</v>
      </c>
    </row>
    <row r="1483" spans="1:4" ht="25.5">
      <c r="A1483" s="206">
        <v>4331</v>
      </c>
      <c r="B1483" s="207" t="s">
        <v>5145</v>
      </c>
      <c r="C1483" s="206" t="s">
        <v>7869</v>
      </c>
      <c r="D1483" s="208">
        <v>1.8</v>
      </c>
    </row>
    <row r="1484" spans="1:4" ht="25.5">
      <c r="A1484" s="206">
        <v>4332</v>
      </c>
      <c r="B1484" s="207" t="s">
        <v>5144</v>
      </c>
      <c r="C1484" s="206" t="s">
        <v>7869</v>
      </c>
      <c r="D1484" s="208">
        <v>0.47</v>
      </c>
    </row>
    <row r="1485" spans="1:4" ht="25.5">
      <c r="A1485" s="206">
        <v>4333</v>
      </c>
      <c r="B1485" s="207" t="s">
        <v>5095</v>
      </c>
      <c r="C1485" s="206" t="s">
        <v>7869</v>
      </c>
      <c r="D1485" s="208">
        <v>0.11</v>
      </c>
    </row>
    <row r="1486" spans="1:4" ht="25.5">
      <c r="A1486" s="206">
        <v>4334</v>
      </c>
      <c r="B1486" s="207" t="s">
        <v>5111</v>
      </c>
      <c r="C1486" s="206" t="s">
        <v>7869</v>
      </c>
      <c r="D1486" s="208">
        <v>8.2899999999999991</v>
      </c>
    </row>
    <row r="1487" spans="1:4" ht="25.5">
      <c r="A1487" s="206">
        <v>4335</v>
      </c>
      <c r="B1487" s="207" t="s">
        <v>5110</v>
      </c>
      <c r="C1487" s="206" t="s">
        <v>7869</v>
      </c>
      <c r="D1487" s="208">
        <v>6.04</v>
      </c>
    </row>
    <row r="1488" spans="1:4" ht="25.5">
      <c r="A1488" s="206">
        <v>4336</v>
      </c>
      <c r="B1488" s="207" t="s">
        <v>5146</v>
      </c>
      <c r="C1488" s="206" t="s">
        <v>7869</v>
      </c>
      <c r="D1488" s="208">
        <v>2.2999999999999998</v>
      </c>
    </row>
    <row r="1489" spans="1:4">
      <c r="A1489" s="206">
        <v>4337</v>
      </c>
      <c r="B1489" s="207" t="s">
        <v>5370</v>
      </c>
      <c r="C1489" s="206" t="s">
        <v>7869</v>
      </c>
      <c r="D1489" s="208">
        <v>1.1200000000000001</v>
      </c>
    </row>
    <row r="1490" spans="1:4">
      <c r="A1490" s="206">
        <v>4339</v>
      </c>
      <c r="B1490" s="207" t="s">
        <v>5371</v>
      </c>
      <c r="C1490" s="206" t="s">
        <v>7869</v>
      </c>
      <c r="D1490" s="208">
        <v>0.23</v>
      </c>
    </row>
    <row r="1491" spans="1:4">
      <c r="A1491" s="206">
        <v>4340</v>
      </c>
      <c r="B1491" s="207" t="s">
        <v>5376</v>
      </c>
      <c r="C1491" s="206" t="s">
        <v>7869</v>
      </c>
      <c r="D1491" s="208">
        <v>0.52</v>
      </c>
    </row>
    <row r="1492" spans="1:4">
      <c r="A1492" s="206">
        <v>4341</v>
      </c>
      <c r="B1492" s="207" t="s">
        <v>5369</v>
      </c>
      <c r="C1492" s="206" t="s">
        <v>7869</v>
      </c>
      <c r="D1492" s="208">
        <v>0.44</v>
      </c>
    </row>
    <row r="1493" spans="1:4">
      <c r="A1493" s="206">
        <v>4342</v>
      </c>
      <c r="B1493" s="207" t="s">
        <v>5374</v>
      </c>
      <c r="C1493" s="206" t="s">
        <v>7869</v>
      </c>
      <c r="D1493" s="208">
        <v>0.09</v>
      </c>
    </row>
    <row r="1494" spans="1:4" ht="25.5">
      <c r="A1494" s="206">
        <v>4343</v>
      </c>
      <c r="B1494" s="207" t="s">
        <v>5112</v>
      </c>
      <c r="C1494" s="206" t="s">
        <v>7869</v>
      </c>
      <c r="D1494" s="208">
        <v>2.04</v>
      </c>
    </row>
    <row r="1495" spans="1:4" ht="25.5">
      <c r="A1495" s="206">
        <v>4344</v>
      </c>
      <c r="B1495" s="207" t="s">
        <v>5106</v>
      </c>
      <c r="C1495" s="206" t="s">
        <v>7869</v>
      </c>
      <c r="D1495" s="208">
        <v>9</v>
      </c>
    </row>
    <row r="1496" spans="1:4" ht="25.5">
      <c r="A1496" s="206">
        <v>4346</v>
      </c>
      <c r="B1496" s="207" t="s">
        <v>5092</v>
      </c>
      <c r="C1496" s="206" t="s">
        <v>7869</v>
      </c>
      <c r="D1496" s="208">
        <v>4.45</v>
      </c>
    </row>
    <row r="1497" spans="1:4" ht="25.5">
      <c r="A1497" s="206">
        <v>4350</v>
      </c>
      <c r="B1497" s="207" t="s">
        <v>2594</v>
      </c>
      <c r="C1497" s="206" t="s">
        <v>7869</v>
      </c>
      <c r="D1497" s="208">
        <v>0.28000000000000003</v>
      </c>
    </row>
    <row r="1498" spans="1:4" ht="25.5">
      <c r="A1498" s="206">
        <v>4351</v>
      </c>
      <c r="B1498" s="207" t="s">
        <v>5124</v>
      </c>
      <c r="C1498" s="206" t="s">
        <v>7869</v>
      </c>
      <c r="D1498" s="208">
        <v>7.31</v>
      </c>
    </row>
    <row r="1499" spans="1:4" ht="25.5">
      <c r="A1499" s="206">
        <v>4354</v>
      </c>
      <c r="B1499" s="207" t="s">
        <v>5150</v>
      </c>
      <c r="C1499" s="206" t="s">
        <v>7869</v>
      </c>
      <c r="D1499" s="208">
        <v>20.65</v>
      </c>
    </row>
    <row r="1500" spans="1:4" ht="25.5">
      <c r="A1500" s="206">
        <v>4356</v>
      </c>
      <c r="B1500" s="207" t="s">
        <v>5090</v>
      </c>
      <c r="C1500" s="206" t="s">
        <v>7869</v>
      </c>
      <c r="D1500" s="208">
        <v>0.11</v>
      </c>
    </row>
    <row r="1501" spans="1:4" ht="25.5">
      <c r="A1501" s="206">
        <v>4358</v>
      </c>
      <c r="B1501" s="207" t="s">
        <v>5096</v>
      </c>
      <c r="C1501" s="206" t="s">
        <v>7869</v>
      </c>
      <c r="D1501" s="208">
        <v>0.89</v>
      </c>
    </row>
    <row r="1502" spans="1:4">
      <c r="A1502" s="206">
        <v>4374</v>
      </c>
      <c r="B1502" s="207" t="s">
        <v>2586</v>
      </c>
      <c r="C1502" s="206" t="s">
        <v>7869</v>
      </c>
      <c r="D1502" s="208">
        <v>0.37</v>
      </c>
    </row>
    <row r="1503" spans="1:4">
      <c r="A1503" s="206">
        <v>4375</v>
      </c>
      <c r="B1503" s="207" t="s">
        <v>2590</v>
      </c>
      <c r="C1503" s="206" t="s">
        <v>7869</v>
      </c>
      <c r="D1503" s="208">
        <v>0.1</v>
      </c>
    </row>
    <row r="1504" spans="1:4">
      <c r="A1504" s="206">
        <v>4376</v>
      </c>
      <c r="B1504" s="207" t="s">
        <v>2592</v>
      </c>
      <c r="C1504" s="206" t="s">
        <v>7869</v>
      </c>
      <c r="D1504" s="208">
        <v>0.19</v>
      </c>
    </row>
    <row r="1505" spans="1:4" ht="25.5">
      <c r="A1505" s="206">
        <v>4377</v>
      </c>
      <c r="B1505" s="207" t="s">
        <v>5089</v>
      </c>
      <c r="C1505" s="206" t="s">
        <v>7869</v>
      </c>
      <c r="D1505" s="208">
        <v>0.08</v>
      </c>
    </row>
    <row r="1506" spans="1:4" ht="25.5">
      <c r="A1506" s="206">
        <v>4379</v>
      </c>
      <c r="B1506" s="207" t="s">
        <v>5088</v>
      </c>
      <c r="C1506" s="206" t="s">
        <v>7869</v>
      </c>
      <c r="D1506" s="208">
        <v>0.02</v>
      </c>
    </row>
    <row r="1507" spans="1:4">
      <c r="A1507" s="206">
        <v>4380</v>
      </c>
      <c r="B1507" s="207" t="s">
        <v>5131</v>
      </c>
      <c r="C1507" s="206" t="s">
        <v>7869</v>
      </c>
      <c r="D1507" s="208">
        <v>0.78</v>
      </c>
    </row>
    <row r="1508" spans="1:4" ht="25.5">
      <c r="A1508" s="206">
        <v>4382</v>
      </c>
      <c r="B1508" s="207" t="s">
        <v>5149</v>
      </c>
      <c r="C1508" s="206" t="s">
        <v>7869</v>
      </c>
      <c r="D1508" s="208">
        <v>0.49</v>
      </c>
    </row>
    <row r="1509" spans="1:4" ht="25.5">
      <c r="A1509" s="206">
        <v>4383</v>
      </c>
      <c r="B1509" s="207" t="s">
        <v>7977</v>
      </c>
      <c r="C1509" s="206" t="s">
        <v>7869</v>
      </c>
      <c r="D1509" s="208">
        <v>8.59</v>
      </c>
    </row>
    <row r="1510" spans="1:4" ht="25.5">
      <c r="A1510" s="206">
        <v>4384</v>
      </c>
      <c r="B1510" s="207" t="s">
        <v>5123</v>
      </c>
      <c r="C1510" s="206" t="s">
        <v>7869</v>
      </c>
      <c r="D1510" s="208">
        <v>9.8699999999999992</v>
      </c>
    </row>
    <row r="1511" spans="1:4" ht="25.5">
      <c r="A1511" s="206">
        <v>4385</v>
      </c>
      <c r="B1511" s="207" t="s">
        <v>5151</v>
      </c>
      <c r="C1511" s="206" t="s">
        <v>7978</v>
      </c>
      <c r="D1511" s="208">
        <v>1320</v>
      </c>
    </row>
    <row r="1512" spans="1:4" ht="25.5">
      <c r="A1512" s="206">
        <v>4386</v>
      </c>
      <c r="B1512" s="207" t="s">
        <v>5151</v>
      </c>
      <c r="C1512" s="206" t="s">
        <v>7874</v>
      </c>
      <c r="D1512" s="208">
        <v>55.81</v>
      </c>
    </row>
    <row r="1513" spans="1:4" ht="25.5">
      <c r="A1513" s="206">
        <v>4396</v>
      </c>
      <c r="B1513" s="207" t="s">
        <v>5157</v>
      </c>
      <c r="C1513" s="206" t="s">
        <v>7874</v>
      </c>
      <c r="D1513" s="208">
        <v>104.67</v>
      </c>
    </row>
    <row r="1514" spans="1:4" ht="25.5">
      <c r="A1514" s="206">
        <v>4397</v>
      </c>
      <c r="B1514" s="207" t="s">
        <v>5160</v>
      </c>
      <c r="C1514" s="206" t="s">
        <v>7874</v>
      </c>
      <c r="D1514" s="208">
        <v>169.73</v>
      </c>
    </row>
    <row r="1515" spans="1:4" ht="25.5">
      <c r="A1515" s="206">
        <v>4400</v>
      </c>
      <c r="B1515" s="207" t="s">
        <v>2853</v>
      </c>
      <c r="C1515" s="206" t="s">
        <v>7873</v>
      </c>
      <c r="D1515" s="208">
        <v>6.88</v>
      </c>
    </row>
    <row r="1516" spans="1:4" ht="25.5">
      <c r="A1516" s="206">
        <v>4408</v>
      </c>
      <c r="B1516" s="207" t="s">
        <v>5658</v>
      </c>
      <c r="C1516" s="206" t="s">
        <v>7873</v>
      </c>
      <c r="D1516" s="208">
        <v>1.2</v>
      </c>
    </row>
    <row r="1517" spans="1:4" ht="25.5">
      <c r="A1517" s="206">
        <v>4412</v>
      </c>
      <c r="B1517" s="207" t="s">
        <v>5659</v>
      </c>
      <c r="C1517" s="206" t="s">
        <v>7873</v>
      </c>
      <c r="D1517" s="208">
        <v>0.88</v>
      </c>
    </row>
    <row r="1518" spans="1:4" ht="25.5">
      <c r="A1518" s="206">
        <v>4415</v>
      </c>
      <c r="B1518" s="207" t="s">
        <v>5710</v>
      </c>
      <c r="C1518" s="206" t="s">
        <v>7873</v>
      </c>
      <c r="D1518" s="208">
        <v>2.4</v>
      </c>
    </row>
    <row r="1519" spans="1:4" ht="25.5">
      <c r="A1519" s="206">
        <v>4417</v>
      </c>
      <c r="B1519" s="207" t="s">
        <v>5709</v>
      </c>
      <c r="C1519" s="206" t="s">
        <v>7873</v>
      </c>
      <c r="D1519" s="208">
        <v>2.86</v>
      </c>
    </row>
    <row r="1520" spans="1:4" ht="25.5">
      <c r="A1520" s="206">
        <v>4425</v>
      </c>
      <c r="B1520" s="207" t="s">
        <v>6714</v>
      </c>
      <c r="C1520" s="206" t="s">
        <v>7873</v>
      </c>
      <c r="D1520" s="208">
        <v>10.55</v>
      </c>
    </row>
    <row r="1521" spans="1:4" ht="25.5">
      <c r="A1521" s="206">
        <v>4430</v>
      </c>
      <c r="B1521" s="207" t="s">
        <v>2852</v>
      </c>
      <c r="C1521" s="206" t="s">
        <v>7873</v>
      </c>
      <c r="D1521" s="208">
        <v>5.44</v>
      </c>
    </row>
    <row r="1522" spans="1:4" ht="25.5">
      <c r="A1522" s="206">
        <v>4433</v>
      </c>
      <c r="B1522" s="207" t="s">
        <v>5167</v>
      </c>
      <c r="C1522" s="206" t="s">
        <v>7873</v>
      </c>
      <c r="D1522" s="208">
        <v>6.59</v>
      </c>
    </row>
    <row r="1523" spans="1:4" ht="25.5">
      <c r="A1523" s="206">
        <v>4437</v>
      </c>
      <c r="B1523" s="207" t="s">
        <v>5471</v>
      </c>
      <c r="C1523" s="206" t="s">
        <v>7873</v>
      </c>
      <c r="D1523" s="208">
        <v>31.53</v>
      </c>
    </row>
    <row r="1524" spans="1:4" ht="25.5">
      <c r="A1524" s="206">
        <v>4448</v>
      </c>
      <c r="B1524" s="207" t="s">
        <v>5171</v>
      </c>
      <c r="C1524" s="206" t="s">
        <v>7873</v>
      </c>
      <c r="D1524" s="208">
        <v>7.91</v>
      </c>
    </row>
    <row r="1525" spans="1:4" ht="25.5">
      <c r="A1525" s="206">
        <v>4460</v>
      </c>
      <c r="B1525" s="207" t="s">
        <v>5707</v>
      </c>
      <c r="C1525" s="206" t="s">
        <v>7873</v>
      </c>
      <c r="D1525" s="208">
        <v>4.9800000000000004</v>
      </c>
    </row>
    <row r="1526" spans="1:4" ht="25.5">
      <c r="A1526" s="206">
        <v>4465</v>
      </c>
      <c r="B1526" s="207" t="s">
        <v>5466</v>
      </c>
      <c r="C1526" s="206" t="s">
        <v>7873</v>
      </c>
      <c r="D1526" s="208">
        <v>26.37</v>
      </c>
    </row>
    <row r="1527" spans="1:4" ht="25.5">
      <c r="A1527" s="206">
        <v>4470</v>
      </c>
      <c r="B1527" s="207" t="s">
        <v>5468</v>
      </c>
      <c r="C1527" s="206" t="s">
        <v>7873</v>
      </c>
      <c r="D1527" s="208">
        <v>43.54</v>
      </c>
    </row>
    <row r="1528" spans="1:4" ht="25.5">
      <c r="A1528" s="206">
        <v>4472</v>
      </c>
      <c r="B1528" s="207" t="s">
        <v>6712</v>
      </c>
      <c r="C1528" s="206" t="s">
        <v>7873</v>
      </c>
      <c r="D1528" s="208">
        <v>14.36</v>
      </c>
    </row>
    <row r="1529" spans="1:4" ht="25.5">
      <c r="A1529" s="206">
        <v>4481</v>
      </c>
      <c r="B1529" s="207" t="s">
        <v>6715</v>
      </c>
      <c r="C1529" s="206" t="s">
        <v>7873</v>
      </c>
      <c r="D1529" s="208">
        <v>19.43</v>
      </c>
    </row>
    <row r="1530" spans="1:4" ht="25.5">
      <c r="A1530" s="206">
        <v>4487</v>
      </c>
      <c r="B1530" s="207" t="s">
        <v>6719</v>
      </c>
      <c r="C1530" s="206" t="s">
        <v>7873</v>
      </c>
      <c r="D1530" s="208">
        <v>9.43</v>
      </c>
    </row>
    <row r="1531" spans="1:4">
      <c r="A1531" s="206">
        <v>4491</v>
      </c>
      <c r="B1531" s="207" t="s">
        <v>5168</v>
      </c>
      <c r="C1531" s="206" t="s">
        <v>7873</v>
      </c>
      <c r="D1531" s="208">
        <v>4.33</v>
      </c>
    </row>
    <row r="1532" spans="1:4">
      <c r="A1532" s="206">
        <v>4496</v>
      </c>
      <c r="B1532" s="207" t="s">
        <v>2854</v>
      </c>
      <c r="C1532" s="206" t="s">
        <v>7873</v>
      </c>
      <c r="D1532" s="208">
        <v>2.42</v>
      </c>
    </row>
    <row r="1533" spans="1:4">
      <c r="A1533" s="206">
        <v>4500</v>
      </c>
      <c r="B1533" s="207" t="s">
        <v>5176</v>
      </c>
      <c r="C1533" s="206" t="s">
        <v>7873</v>
      </c>
      <c r="D1533" s="208">
        <v>6.71</v>
      </c>
    </row>
    <row r="1534" spans="1:4">
      <c r="A1534" s="206">
        <v>4505</v>
      </c>
      <c r="B1534" s="207" t="s">
        <v>5169</v>
      </c>
      <c r="C1534" s="206" t="s">
        <v>7873</v>
      </c>
      <c r="D1534" s="208">
        <v>1.71</v>
      </c>
    </row>
    <row r="1535" spans="1:4">
      <c r="A1535" s="206">
        <v>4509</v>
      </c>
      <c r="B1535" s="207" t="s">
        <v>5173</v>
      </c>
      <c r="C1535" s="206" t="s">
        <v>7873</v>
      </c>
      <c r="D1535" s="208">
        <v>2.2200000000000002</v>
      </c>
    </row>
    <row r="1536" spans="1:4">
      <c r="A1536" s="206">
        <v>4512</v>
      </c>
      <c r="B1536" s="207" t="s">
        <v>5175</v>
      </c>
      <c r="C1536" s="206" t="s">
        <v>7873</v>
      </c>
      <c r="D1536" s="208">
        <v>1.37</v>
      </c>
    </row>
    <row r="1537" spans="1:4">
      <c r="A1537" s="206">
        <v>4513</v>
      </c>
      <c r="B1537" s="207" t="s">
        <v>5174</v>
      </c>
      <c r="C1537" s="206" t="s">
        <v>7873</v>
      </c>
      <c r="D1537" s="208">
        <v>1.57</v>
      </c>
    </row>
    <row r="1538" spans="1:4">
      <c r="A1538" s="206">
        <v>4517</v>
      </c>
      <c r="B1538" s="207" t="s">
        <v>5170</v>
      </c>
      <c r="C1538" s="206" t="s">
        <v>7873</v>
      </c>
      <c r="D1538" s="208">
        <v>1.0900000000000001</v>
      </c>
    </row>
    <row r="1539" spans="1:4">
      <c r="A1539" s="206">
        <v>4704</v>
      </c>
      <c r="B1539" s="207" t="s">
        <v>5178</v>
      </c>
      <c r="C1539" s="206" t="s">
        <v>7874</v>
      </c>
      <c r="D1539" s="208">
        <v>22.36</v>
      </c>
    </row>
    <row r="1540" spans="1:4">
      <c r="A1540" s="206">
        <v>4708</v>
      </c>
      <c r="B1540" s="207" t="s">
        <v>5192</v>
      </c>
      <c r="C1540" s="206" t="s">
        <v>7874</v>
      </c>
      <c r="D1540" s="208">
        <v>89.85</v>
      </c>
    </row>
    <row r="1541" spans="1:4" ht="38.25">
      <c r="A1541" s="206">
        <v>4710</v>
      </c>
      <c r="B1541" s="207" t="s">
        <v>5194</v>
      </c>
      <c r="C1541" s="206" t="s">
        <v>7874</v>
      </c>
      <c r="D1541" s="208">
        <v>140.87</v>
      </c>
    </row>
    <row r="1542" spans="1:4" ht="38.25">
      <c r="A1542" s="206">
        <v>4712</v>
      </c>
      <c r="B1542" s="207" t="s">
        <v>5193</v>
      </c>
      <c r="C1542" s="206" t="s">
        <v>7874</v>
      </c>
      <c r="D1542" s="208">
        <v>43.92</v>
      </c>
    </row>
    <row r="1543" spans="1:4">
      <c r="A1543" s="206">
        <v>4718</v>
      </c>
      <c r="B1543" s="207" t="s">
        <v>5183</v>
      </c>
      <c r="C1543" s="206" t="s">
        <v>7867</v>
      </c>
      <c r="D1543" s="208">
        <v>49.7</v>
      </c>
    </row>
    <row r="1544" spans="1:4" ht="25.5">
      <c r="A1544" s="206">
        <v>4720</v>
      </c>
      <c r="B1544" s="207" t="s">
        <v>5181</v>
      </c>
      <c r="C1544" s="206" t="s">
        <v>7867</v>
      </c>
      <c r="D1544" s="208">
        <v>63.46</v>
      </c>
    </row>
    <row r="1545" spans="1:4">
      <c r="A1545" s="206">
        <v>4721</v>
      </c>
      <c r="B1545" s="207" t="s">
        <v>5182</v>
      </c>
      <c r="C1545" s="206" t="s">
        <v>7867</v>
      </c>
      <c r="D1545" s="208">
        <v>49.7</v>
      </c>
    </row>
    <row r="1546" spans="1:4">
      <c r="A1546" s="206">
        <v>4722</v>
      </c>
      <c r="B1546" s="207" t="s">
        <v>5184</v>
      </c>
      <c r="C1546" s="206" t="s">
        <v>7867</v>
      </c>
      <c r="D1546" s="208">
        <v>49.7</v>
      </c>
    </row>
    <row r="1547" spans="1:4">
      <c r="A1547" s="206">
        <v>4723</v>
      </c>
      <c r="B1547" s="207" t="s">
        <v>5185</v>
      </c>
      <c r="C1547" s="206" t="s">
        <v>7867</v>
      </c>
      <c r="D1547" s="208">
        <v>54.22</v>
      </c>
    </row>
    <row r="1548" spans="1:4">
      <c r="A1548" s="206">
        <v>4727</v>
      </c>
      <c r="B1548" s="207" t="s">
        <v>5186</v>
      </c>
      <c r="C1548" s="206" t="s">
        <v>7867</v>
      </c>
      <c r="D1548" s="208">
        <v>55.72</v>
      </c>
    </row>
    <row r="1549" spans="1:4" ht="25.5">
      <c r="A1549" s="206">
        <v>4729</v>
      </c>
      <c r="B1549" s="207" t="s">
        <v>5180</v>
      </c>
      <c r="C1549" s="206" t="s">
        <v>7867</v>
      </c>
      <c r="D1549" s="208">
        <v>58.03</v>
      </c>
    </row>
    <row r="1550" spans="1:4" ht="25.5">
      <c r="A1550" s="206">
        <v>4730</v>
      </c>
      <c r="B1550" s="207" t="s">
        <v>5188</v>
      </c>
      <c r="C1550" s="206" t="s">
        <v>7867</v>
      </c>
      <c r="D1550" s="208">
        <v>51.96</v>
      </c>
    </row>
    <row r="1551" spans="1:4" ht="25.5">
      <c r="A1551" s="206">
        <v>4734</v>
      </c>
      <c r="B1551" s="207" t="s">
        <v>5713</v>
      </c>
      <c r="C1551" s="206" t="s">
        <v>7867</v>
      </c>
      <c r="D1551" s="208">
        <v>63.59</v>
      </c>
    </row>
    <row r="1552" spans="1:4">
      <c r="A1552" s="206">
        <v>4741</v>
      </c>
      <c r="B1552" s="207" t="s">
        <v>5355</v>
      </c>
      <c r="C1552" s="206" t="s">
        <v>7867</v>
      </c>
      <c r="D1552" s="208">
        <v>47.44</v>
      </c>
    </row>
    <row r="1553" spans="1:4">
      <c r="A1553" s="206">
        <v>4743</v>
      </c>
      <c r="B1553" s="207" t="s">
        <v>3077</v>
      </c>
      <c r="C1553" s="206" t="s">
        <v>7867</v>
      </c>
      <c r="D1553" s="208">
        <v>23.04</v>
      </c>
    </row>
    <row r="1554" spans="1:4">
      <c r="A1554" s="206">
        <v>4744</v>
      </c>
      <c r="B1554" s="207" t="s">
        <v>3078</v>
      </c>
      <c r="C1554" s="206" t="s">
        <v>7867</v>
      </c>
      <c r="D1554" s="208">
        <v>30.12</v>
      </c>
    </row>
    <row r="1555" spans="1:4">
      <c r="A1555" s="206">
        <v>4745</v>
      </c>
      <c r="B1555" s="207" t="s">
        <v>3079</v>
      </c>
      <c r="C1555" s="206" t="s">
        <v>7867</v>
      </c>
      <c r="D1555" s="208">
        <v>40.35</v>
      </c>
    </row>
    <row r="1556" spans="1:4" ht="25.5">
      <c r="A1556" s="206">
        <v>4746</v>
      </c>
      <c r="B1556" s="207" t="s">
        <v>5195</v>
      </c>
      <c r="C1556" s="206" t="s">
        <v>7867</v>
      </c>
      <c r="D1556" s="208">
        <v>48.19</v>
      </c>
    </row>
    <row r="1557" spans="1:4" ht="25.5">
      <c r="A1557" s="206">
        <v>4748</v>
      </c>
      <c r="B1557" s="207" t="s">
        <v>5187</v>
      </c>
      <c r="C1557" s="206" t="s">
        <v>7867</v>
      </c>
      <c r="D1557" s="208">
        <v>53.77</v>
      </c>
    </row>
    <row r="1558" spans="1:4">
      <c r="A1558" s="206">
        <v>4750</v>
      </c>
      <c r="B1558" s="207" t="s">
        <v>5196</v>
      </c>
      <c r="C1558" s="206" t="s">
        <v>7872</v>
      </c>
      <c r="D1558" s="208">
        <v>12.19</v>
      </c>
    </row>
    <row r="1559" spans="1:4">
      <c r="A1559" s="206">
        <v>4751</v>
      </c>
      <c r="B1559" s="207" t="s">
        <v>5164</v>
      </c>
      <c r="C1559" s="206" t="s">
        <v>7872</v>
      </c>
      <c r="D1559" s="208">
        <v>14.7</v>
      </c>
    </row>
    <row r="1560" spans="1:4">
      <c r="A1560" s="206">
        <v>4752</v>
      </c>
      <c r="B1560" s="207" t="s">
        <v>5356</v>
      </c>
      <c r="C1560" s="206" t="s">
        <v>7872</v>
      </c>
      <c r="D1560" s="208">
        <v>12.98</v>
      </c>
    </row>
    <row r="1561" spans="1:4">
      <c r="A1561" s="206">
        <v>4755</v>
      </c>
      <c r="B1561" s="207" t="s">
        <v>4854</v>
      </c>
      <c r="C1561" s="206" t="s">
        <v>7872</v>
      </c>
      <c r="D1561" s="208">
        <v>11.47</v>
      </c>
    </row>
    <row r="1562" spans="1:4">
      <c r="A1562" s="206">
        <v>4757</v>
      </c>
      <c r="B1562" s="207" t="s">
        <v>2026</v>
      </c>
      <c r="C1562" s="206" t="s">
        <v>7872</v>
      </c>
      <c r="D1562" s="208">
        <v>12.19</v>
      </c>
    </row>
    <row r="1563" spans="1:4">
      <c r="A1563" s="206">
        <v>4758</v>
      </c>
      <c r="B1563" s="207" t="s">
        <v>2941</v>
      </c>
      <c r="C1563" s="206" t="s">
        <v>7872</v>
      </c>
      <c r="D1563" s="208">
        <v>11.42</v>
      </c>
    </row>
    <row r="1564" spans="1:4">
      <c r="A1564" s="206">
        <v>4759</v>
      </c>
      <c r="B1564" s="207" t="s">
        <v>2944</v>
      </c>
      <c r="C1564" s="206" t="s">
        <v>7872</v>
      </c>
      <c r="D1564" s="208">
        <v>12.61</v>
      </c>
    </row>
    <row r="1565" spans="1:4">
      <c r="A1565" s="206">
        <v>4760</v>
      </c>
      <c r="B1565" s="207" t="s">
        <v>2415</v>
      </c>
      <c r="C1565" s="206" t="s">
        <v>7872</v>
      </c>
      <c r="D1565" s="208">
        <v>11.08</v>
      </c>
    </row>
    <row r="1566" spans="1:4">
      <c r="A1566" s="206">
        <v>4763</v>
      </c>
      <c r="B1566" s="207" t="s">
        <v>5868</v>
      </c>
      <c r="C1566" s="206" t="s">
        <v>7872</v>
      </c>
      <c r="D1566" s="208">
        <v>10</v>
      </c>
    </row>
    <row r="1567" spans="1:4">
      <c r="A1567" s="206">
        <v>4765</v>
      </c>
      <c r="B1567" s="207" t="s">
        <v>5205</v>
      </c>
      <c r="C1567" s="206" t="s">
        <v>7873</v>
      </c>
      <c r="D1567" s="208">
        <v>46.71</v>
      </c>
    </row>
    <row r="1568" spans="1:4">
      <c r="A1568" s="206">
        <v>4766</v>
      </c>
      <c r="B1568" s="207" t="s">
        <v>5206</v>
      </c>
      <c r="C1568" s="206" t="s">
        <v>7866</v>
      </c>
      <c r="D1568" s="208">
        <v>3.72</v>
      </c>
    </row>
    <row r="1569" spans="1:4">
      <c r="A1569" s="206">
        <v>4767</v>
      </c>
      <c r="B1569" s="207" t="s">
        <v>5206</v>
      </c>
      <c r="C1569" s="206" t="s">
        <v>7873</v>
      </c>
      <c r="D1569" s="208">
        <v>80.48</v>
      </c>
    </row>
    <row r="1570" spans="1:4">
      <c r="A1570" s="206">
        <v>4773</v>
      </c>
      <c r="B1570" s="207" t="s">
        <v>5210</v>
      </c>
      <c r="C1570" s="206" t="s">
        <v>7873</v>
      </c>
      <c r="D1570" s="208">
        <v>161</v>
      </c>
    </row>
    <row r="1571" spans="1:4">
      <c r="A1571" s="206">
        <v>4774</v>
      </c>
      <c r="B1571" s="207" t="s">
        <v>5212</v>
      </c>
      <c r="C1571" s="206" t="s">
        <v>7866</v>
      </c>
      <c r="D1571" s="208">
        <v>3.72</v>
      </c>
    </row>
    <row r="1572" spans="1:4">
      <c r="A1572" s="206">
        <v>4776</v>
      </c>
      <c r="B1572" s="207" t="s">
        <v>5212</v>
      </c>
      <c r="C1572" s="206" t="s">
        <v>7873</v>
      </c>
      <c r="D1572" s="208">
        <v>249.61</v>
      </c>
    </row>
    <row r="1573" spans="1:4">
      <c r="A1573" s="206">
        <v>4777</v>
      </c>
      <c r="B1573" s="207" t="s">
        <v>2999</v>
      </c>
      <c r="C1573" s="206" t="s">
        <v>7866</v>
      </c>
      <c r="D1573" s="208">
        <v>2.78</v>
      </c>
    </row>
    <row r="1574" spans="1:4">
      <c r="A1574" s="206">
        <v>4778</v>
      </c>
      <c r="B1574" s="207" t="s">
        <v>4568</v>
      </c>
      <c r="C1574" s="206" t="s">
        <v>7872</v>
      </c>
      <c r="D1574" s="208">
        <v>2.25</v>
      </c>
    </row>
    <row r="1575" spans="1:4">
      <c r="A1575" s="206">
        <v>4780</v>
      </c>
      <c r="B1575" s="207" t="s">
        <v>4569</v>
      </c>
      <c r="C1575" s="206" t="s">
        <v>7872</v>
      </c>
      <c r="D1575" s="208">
        <v>2.4300000000000002</v>
      </c>
    </row>
    <row r="1576" spans="1:4">
      <c r="A1576" s="206">
        <v>4783</v>
      </c>
      <c r="B1576" s="207" t="s">
        <v>5269</v>
      </c>
      <c r="C1576" s="206" t="s">
        <v>7872</v>
      </c>
      <c r="D1576" s="208">
        <v>12.19</v>
      </c>
    </row>
    <row r="1577" spans="1:4">
      <c r="A1577" s="206">
        <v>4785</v>
      </c>
      <c r="B1577" s="207" t="s">
        <v>5273</v>
      </c>
      <c r="C1577" s="206" t="s">
        <v>7872</v>
      </c>
      <c r="D1577" s="208">
        <v>14.51</v>
      </c>
    </row>
    <row r="1578" spans="1:4" ht="25.5">
      <c r="A1578" s="206">
        <v>4786</v>
      </c>
      <c r="B1578" s="207" t="s">
        <v>5284</v>
      </c>
      <c r="C1578" s="206" t="s">
        <v>7874</v>
      </c>
      <c r="D1578" s="208">
        <v>81</v>
      </c>
    </row>
    <row r="1579" spans="1:4" ht="25.5">
      <c r="A1579" s="206">
        <v>4790</v>
      </c>
      <c r="B1579" s="207" t="s">
        <v>5327</v>
      </c>
      <c r="C1579" s="206" t="s">
        <v>7874</v>
      </c>
      <c r="D1579" s="208">
        <v>59.45</v>
      </c>
    </row>
    <row r="1580" spans="1:4">
      <c r="A1580" s="206">
        <v>4791</v>
      </c>
      <c r="B1580" s="207" t="s">
        <v>2167</v>
      </c>
      <c r="C1580" s="206" t="s">
        <v>7866</v>
      </c>
      <c r="D1580" s="208">
        <v>13.68</v>
      </c>
    </row>
    <row r="1581" spans="1:4">
      <c r="A1581" s="206">
        <v>4792</v>
      </c>
      <c r="B1581" s="207" t="s">
        <v>5326</v>
      </c>
      <c r="C1581" s="206" t="s">
        <v>7874</v>
      </c>
      <c r="D1581" s="208">
        <v>98.88</v>
      </c>
    </row>
    <row r="1582" spans="1:4" ht="25.5">
      <c r="A1582" s="206">
        <v>4794</v>
      </c>
      <c r="B1582" s="207" t="s">
        <v>5276</v>
      </c>
      <c r="C1582" s="206" t="s">
        <v>7874</v>
      </c>
      <c r="D1582" s="208">
        <v>210.63</v>
      </c>
    </row>
    <row r="1583" spans="1:4" ht="25.5">
      <c r="A1583" s="206">
        <v>4795</v>
      </c>
      <c r="B1583" s="207" t="s">
        <v>5279</v>
      </c>
      <c r="C1583" s="206" t="s">
        <v>7874</v>
      </c>
      <c r="D1583" s="208">
        <v>205.04</v>
      </c>
    </row>
    <row r="1584" spans="1:4" ht="25.5">
      <c r="A1584" s="206">
        <v>4796</v>
      </c>
      <c r="B1584" s="207" t="s">
        <v>5277</v>
      </c>
      <c r="C1584" s="206" t="s">
        <v>7874</v>
      </c>
      <c r="D1584" s="208">
        <v>127.93</v>
      </c>
    </row>
    <row r="1585" spans="1:4" ht="25.5">
      <c r="A1585" s="206">
        <v>4800</v>
      </c>
      <c r="B1585" s="207" t="s">
        <v>5278</v>
      </c>
      <c r="C1585" s="206" t="s">
        <v>7874</v>
      </c>
      <c r="D1585" s="208">
        <v>35.18</v>
      </c>
    </row>
    <row r="1586" spans="1:4">
      <c r="A1586" s="206">
        <v>4801</v>
      </c>
      <c r="B1586" s="207" t="s">
        <v>5275</v>
      </c>
      <c r="C1586" s="206" t="s">
        <v>7874</v>
      </c>
      <c r="D1586" s="208">
        <v>46.24</v>
      </c>
    </row>
    <row r="1587" spans="1:4">
      <c r="A1587" s="206">
        <v>4803</v>
      </c>
      <c r="B1587" s="207" t="s">
        <v>5664</v>
      </c>
      <c r="C1587" s="206" t="s">
        <v>7873</v>
      </c>
      <c r="D1587" s="208">
        <v>18.8</v>
      </c>
    </row>
    <row r="1588" spans="1:4">
      <c r="A1588" s="206">
        <v>4804</v>
      </c>
      <c r="B1588" s="207" t="s">
        <v>5668</v>
      </c>
      <c r="C1588" s="206" t="s">
        <v>7873</v>
      </c>
      <c r="D1588" s="208">
        <v>14.43</v>
      </c>
    </row>
    <row r="1589" spans="1:4">
      <c r="A1589" s="206">
        <v>4806</v>
      </c>
      <c r="B1589" s="207" t="s">
        <v>6162</v>
      </c>
      <c r="C1589" s="206" t="s">
        <v>7873</v>
      </c>
      <c r="D1589" s="208">
        <v>10.91</v>
      </c>
    </row>
    <row r="1590" spans="1:4" ht="25.5">
      <c r="A1590" s="206">
        <v>4812</v>
      </c>
      <c r="B1590" s="207" t="s">
        <v>5312</v>
      </c>
      <c r="C1590" s="206" t="s">
        <v>7874</v>
      </c>
      <c r="D1590" s="208">
        <v>15.11</v>
      </c>
    </row>
    <row r="1591" spans="1:4" ht="25.5">
      <c r="A1591" s="206">
        <v>4813</v>
      </c>
      <c r="B1591" s="207" t="s">
        <v>5315</v>
      </c>
      <c r="C1591" s="206" t="s">
        <v>7874</v>
      </c>
      <c r="D1591" s="208">
        <v>350</v>
      </c>
    </row>
    <row r="1592" spans="1:4" ht="25.5">
      <c r="A1592" s="206">
        <v>4814</v>
      </c>
      <c r="B1592" s="207" t="s">
        <v>2285</v>
      </c>
      <c r="C1592" s="206" t="s">
        <v>7869</v>
      </c>
      <c r="D1592" s="208">
        <v>83.69</v>
      </c>
    </row>
    <row r="1593" spans="1:4">
      <c r="A1593" s="206">
        <v>4815</v>
      </c>
      <c r="B1593" s="207" t="s">
        <v>2423</v>
      </c>
      <c r="C1593" s="206" t="s">
        <v>7869</v>
      </c>
      <c r="D1593" s="208">
        <v>5.41</v>
      </c>
    </row>
    <row r="1594" spans="1:4" ht="25.5">
      <c r="A1594" s="206">
        <v>4818</v>
      </c>
      <c r="B1594" s="207" t="s">
        <v>5305</v>
      </c>
      <c r="C1594" s="206" t="s">
        <v>7874</v>
      </c>
      <c r="D1594" s="208">
        <v>199</v>
      </c>
    </row>
    <row r="1595" spans="1:4" ht="25.5">
      <c r="A1595" s="206">
        <v>4822</v>
      </c>
      <c r="B1595" s="207" t="s">
        <v>5304</v>
      </c>
      <c r="C1595" s="206" t="s">
        <v>7874</v>
      </c>
      <c r="D1595" s="208">
        <v>193.6</v>
      </c>
    </row>
    <row r="1596" spans="1:4">
      <c r="A1596" s="206">
        <v>4823</v>
      </c>
      <c r="B1596" s="207" t="s">
        <v>4876</v>
      </c>
      <c r="C1596" s="206" t="s">
        <v>7866</v>
      </c>
      <c r="D1596" s="208">
        <v>30.26</v>
      </c>
    </row>
    <row r="1597" spans="1:4" ht="25.5">
      <c r="A1597" s="206">
        <v>4824</v>
      </c>
      <c r="B1597" s="207" t="s">
        <v>4136</v>
      </c>
      <c r="C1597" s="206" t="s">
        <v>7866</v>
      </c>
      <c r="D1597" s="208">
        <v>0.28000000000000003</v>
      </c>
    </row>
    <row r="1598" spans="1:4" ht="25.5">
      <c r="A1598" s="206">
        <v>4825</v>
      </c>
      <c r="B1598" s="207" t="s">
        <v>5200</v>
      </c>
      <c r="C1598" s="206" t="s">
        <v>7873</v>
      </c>
      <c r="D1598" s="208">
        <v>69.94</v>
      </c>
    </row>
    <row r="1599" spans="1:4" ht="25.5">
      <c r="A1599" s="206">
        <v>4826</v>
      </c>
      <c r="B1599" s="207" t="s">
        <v>5199</v>
      </c>
      <c r="C1599" s="206" t="s">
        <v>7873</v>
      </c>
      <c r="D1599" s="208">
        <v>50.53</v>
      </c>
    </row>
    <row r="1600" spans="1:4" ht="25.5">
      <c r="A1600" s="206">
        <v>4828</v>
      </c>
      <c r="B1600" s="207" t="s">
        <v>5767</v>
      </c>
      <c r="C1600" s="206" t="s">
        <v>7873</v>
      </c>
      <c r="D1600" s="208">
        <v>35.36</v>
      </c>
    </row>
    <row r="1601" spans="1:4">
      <c r="A1601" s="206">
        <v>4829</v>
      </c>
      <c r="B1601" s="207" t="s">
        <v>5666</v>
      </c>
      <c r="C1601" s="206" t="s">
        <v>7873</v>
      </c>
      <c r="D1601" s="208">
        <v>23.69</v>
      </c>
    </row>
    <row r="1602" spans="1:4">
      <c r="A1602" s="206">
        <v>4888</v>
      </c>
      <c r="B1602" s="207" t="s">
        <v>5331</v>
      </c>
      <c r="C1602" s="206" t="s">
        <v>7869</v>
      </c>
      <c r="D1602" s="208">
        <v>2.54</v>
      </c>
    </row>
    <row r="1603" spans="1:4">
      <c r="A1603" s="206">
        <v>4889</v>
      </c>
      <c r="B1603" s="207" t="s">
        <v>5335</v>
      </c>
      <c r="C1603" s="206" t="s">
        <v>7869</v>
      </c>
      <c r="D1603" s="208">
        <v>3.43</v>
      </c>
    </row>
    <row r="1604" spans="1:4">
      <c r="A1604" s="206">
        <v>4890</v>
      </c>
      <c r="B1604" s="207" t="s">
        <v>5332</v>
      </c>
      <c r="C1604" s="206" t="s">
        <v>7869</v>
      </c>
      <c r="D1604" s="208">
        <v>4.7699999999999996</v>
      </c>
    </row>
    <row r="1605" spans="1:4">
      <c r="A1605" s="206">
        <v>4891</v>
      </c>
      <c r="B1605" s="207" t="s">
        <v>5334</v>
      </c>
      <c r="C1605" s="206" t="s">
        <v>7869</v>
      </c>
      <c r="D1605" s="208">
        <v>12.85</v>
      </c>
    </row>
    <row r="1606" spans="1:4">
      <c r="A1606" s="206">
        <v>4892</v>
      </c>
      <c r="B1606" s="207" t="s">
        <v>5336</v>
      </c>
      <c r="C1606" s="206" t="s">
        <v>7869</v>
      </c>
      <c r="D1606" s="208">
        <v>35.99</v>
      </c>
    </row>
    <row r="1607" spans="1:4">
      <c r="A1607" s="206">
        <v>4893</v>
      </c>
      <c r="B1607" s="207" t="s">
        <v>5329</v>
      </c>
      <c r="C1607" s="206" t="s">
        <v>7869</v>
      </c>
      <c r="D1607" s="208">
        <v>8.69</v>
      </c>
    </row>
    <row r="1608" spans="1:4">
      <c r="A1608" s="206">
        <v>4894</v>
      </c>
      <c r="B1608" s="207" t="s">
        <v>5330</v>
      </c>
      <c r="C1608" s="206" t="s">
        <v>7869</v>
      </c>
      <c r="D1608" s="208">
        <v>7.46</v>
      </c>
    </row>
    <row r="1609" spans="1:4">
      <c r="A1609" s="206">
        <v>4895</v>
      </c>
      <c r="B1609" s="207" t="s">
        <v>5341</v>
      </c>
      <c r="C1609" s="206" t="s">
        <v>7869</v>
      </c>
      <c r="D1609" s="208">
        <v>0.48</v>
      </c>
    </row>
    <row r="1610" spans="1:4">
      <c r="A1610" s="206">
        <v>4896</v>
      </c>
      <c r="B1610" s="207" t="s">
        <v>5350</v>
      </c>
      <c r="C1610" s="206" t="s">
        <v>7869</v>
      </c>
      <c r="D1610" s="208">
        <v>0.53</v>
      </c>
    </row>
    <row r="1611" spans="1:4">
      <c r="A1611" s="206">
        <v>4897</v>
      </c>
      <c r="B1611" s="207" t="s">
        <v>5349</v>
      </c>
      <c r="C1611" s="206" t="s">
        <v>7869</v>
      </c>
      <c r="D1611" s="208">
        <v>1.25</v>
      </c>
    </row>
    <row r="1612" spans="1:4">
      <c r="A1612" s="206">
        <v>4898</v>
      </c>
      <c r="B1612" s="207" t="s">
        <v>5352</v>
      </c>
      <c r="C1612" s="206" t="s">
        <v>7869</v>
      </c>
      <c r="D1612" s="208">
        <v>1.58</v>
      </c>
    </row>
    <row r="1613" spans="1:4">
      <c r="A1613" s="206">
        <v>4899</v>
      </c>
      <c r="B1613" s="207" t="s">
        <v>5353</v>
      </c>
      <c r="C1613" s="206" t="s">
        <v>7869</v>
      </c>
      <c r="D1613" s="208">
        <v>4.95</v>
      </c>
    </row>
    <row r="1614" spans="1:4">
      <c r="A1614" s="206">
        <v>4900</v>
      </c>
      <c r="B1614" s="207" t="s">
        <v>5351</v>
      </c>
      <c r="C1614" s="206" t="s">
        <v>7869</v>
      </c>
      <c r="D1614" s="208">
        <v>3.63</v>
      </c>
    </row>
    <row r="1615" spans="1:4">
      <c r="A1615" s="206">
        <v>4902</v>
      </c>
      <c r="B1615" s="207" t="s">
        <v>5345</v>
      </c>
      <c r="C1615" s="206" t="s">
        <v>7869</v>
      </c>
      <c r="D1615" s="208">
        <v>25</v>
      </c>
    </row>
    <row r="1616" spans="1:4">
      <c r="A1616" s="206">
        <v>4903</v>
      </c>
      <c r="B1616" s="207" t="s">
        <v>5348</v>
      </c>
      <c r="C1616" s="206" t="s">
        <v>7869</v>
      </c>
      <c r="D1616" s="208">
        <v>129.72</v>
      </c>
    </row>
    <row r="1617" spans="1:4">
      <c r="A1617" s="206">
        <v>4904</v>
      </c>
      <c r="B1617" s="207" t="s">
        <v>5343</v>
      </c>
      <c r="C1617" s="206" t="s">
        <v>7869</v>
      </c>
      <c r="D1617" s="208">
        <v>89.13</v>
      </c>
    </row>
    <row r="1618" spans="1:4">
      <c r="A1618" s="206">
        <v>4905</v>
      </c>
      <c r="B1618" s="207" t="s">
        <v>5344</v>
      </c>
      <c r="C1618" s="206" t="s">
        <v>7869</v>
      </c>
      <c r="D1618" s="208">
        <v>145.38</v>
      </c>
    </row>
    <row r="1619" spans="1:4">
      <c r="A1619" s="206">
        <v>4907</v>
      </c>
      <c r="B1619" s="207" t="s">
        <v>5342</v>
      </c>
      <c r="C1619" s="206" t="s">
        <v>7869</v>
      </c>
      <c r="D1619" s="208">
        <v>11.04</v>
      </c>
    </row>
    <row r="1620" spans="1:4">
      <c r="A1620" s="206">
        <v>4908</v>
      </c>
      <c r="B1620" s="207" t="s">
        <v>5346</v>
      </c>
      <c r="C1620" s="206" t="s">
        <v>7869</v>
      </c>
      <c r="D1620" s="208">
        <v>35.979999999999997</v>
      </c>
    </row>
    <row r="1621" spans="1:4">
      <c r="A1621" s="206">
        <v>4909</v>
      </c>
      <c r="B1621" s="207" t="s">
        <v>5347</v>
      </c>
      <c r="C1621" s="206" t="s">
        <v>7869</v>
      </c>
      <c r="D1621" s="208">
        <v>65.959999999999994</v>
      </c>
    </row>
    <row r="1622" spans="1:4" ht="25.5">
      <c r="A1622" s="206">
        <v>4910</v>
      </c>
      <c r="B1622" s="207" t="s">
        <v>5389</v>
      </c>
      <c r="C1622" s="206" t="s">
        <v>7874</v>
      </c>
      <c r="D1622" s="208">
        <v>236</v>
      </c>
    </row>
    <row r="1623" spans="1:4" ht="25.5">
      <c r="A1623" s="206">
        <v>4911</v>
      </c>
      <c r="B1623" s="207" t="s">
        <v>5387</v>
      </c>
      <c r="C1623" s="206" t="s">
        <v>7874</v>
      </c>
      <c r="D1623" s="208">
        <v>236</v>
      </c>
    </row>
    <row r="1624" spans="1:4">
      <c r="A1624" s="206">
        <v>4912</v>
      </c>
      <c r="B1624" s="207" t="s">
        <v>3008</v>
      </c>
      <c r="C1624" s="206" t="s">
        <v>7866</v>
      </c>
      <c r="D1624" s="208">
        <v>3.23</v>
      </c>
    </row>
    <row r="1625" spans="1:4" ht="25.5">
      <c r="A1625" s="206">
        <v>4914</v>
      </c>
      <c r="B1625" s="207" t="s">
        <v>5382</v>
      </c>
      <c r="C1625" s="206" t="s">
        <v>7874</v>
      </c>
      <c r="D1625" s="208">
        <v>1115.26</v>
      </c>
    </row>
    <row r="1626" spans="1:4" ht="25.5">
      <c r="A1626" s="206">
        <v>4917</v>
      </c>
      <c r="B1626" s="207" t="s">
        <v>5383</v>
      </c>
      <c r="C1626" s="206" t="s">
        <v>7874</v>
      </c>
      <c r="D1626" s="208">
        <v>770.21</v>
      </c>
    </row>
    <row r="1627" spans="1:4" ht="38.25">
      <c r="A1627" s="206">
        <v>4922</v>
      </c>
      <c r="B1627" s="207" t="s">
        <v>5386</v>
      </c>
      <c r="C1627" s="206" t="s">
        <v>7874</v>
      </c>
      <c r="D1627" s="208">
        <v>714.44</v>
      </c>
    </row>
    <row r="1628" spans="1:4" ht="25.5">
      <c r="A1628" s="206">
        <v>4930</v>
      </c>
      <c r="B1628" s="207" t="s">
        <v>5385</v>
      </c>
      <c r="C1628" s="206" t="s">
        <v>7874</v>
      </c>
      <c r="D1628" s="208">
        <v>364.11</v>
      </c>
    </row>
    <row r="1629" spans="1:4" ht="25.5">
      <c r="A1629" s="206">
        <v>4943</v>
      </c>
      <c r="B1629" s="207" t="s">
        <v>5390</v>
      </c>
      <c r="C1629" s="206" t="s">
        <v>7874</v>
      </c>
      <c r="D1629" s="208">
        <v>374.58</v>
      </c>
    </row>
    <row r="1630" spans="1:4" ht="25.5">
      <c r="A1630" s="206">
        <v>4944</v>
      </c>
      <c r="B1630" s="207" t="s">
        <v>5414</v>
      </c>
      <c r="C1630" s="206" t="s">
        <v>7874</v>
      </c>
      <c r="D1630" s="208">
        <v>459.37</v>
      </c>
    </row>
    <row r="1631" spans="1:4" ht="25.5">
      <c r="A1631" s="206">
        <v>4947</v>
      </c>
      <c r="B1631" s="207" t="s">
        <v>5418</v>
      </c>
      <c r="C1631" s="206" t="s">
        <v>7874</v>
      </c>
      <c r="D1631" s="208">
        <v>467.92</v>
      </c>
    </row>
    <row r="1632" spans="1:4" ht="25.5">
      <c r="A1632" s="206">
        <v>4948</v>
      </c>
      <c r="B1632" s="207" t="s">
        <v>5420</v>
      </c>
      <c r="C1632" s="206" t="s">
        <v>7874</v>
      </c>
      <c r="D1632" s="208">
        <v>326.06</v>
      </c>
    </row>
    <row r="1633" spans="1:4" ht="25.5">
      <c r="A1633" s="206">
        <v>4958</v>
      </c>
      <c r="B1633" s="207" t="s">
        <v>5408</v>
      </c>
      <c r="C1633" s="206" t="s">
        <v>7874</v>
      </c>
      <c r="D1633" s="208">
        <v>127.67</v>
      </c>
    </row>
    <row r="1634" spans="1:4" ht="38.25">
      <c r="A1634" s="206">
        <v>4962</v>
      </c>
      <c r="B1634" s="207" t="s">
        <v>5400</v>
      </c>
      <c r="C1634" s="206" t="s">
        <v>7869</v>
      </c>
      <c r="D1634" s="208">
        <v>196.91</v>
      </c>
    </row>
    <row r="1635" spans="1:4" ht="38.25">
      <c r="A1635" s="206">
        <v>4964</v>
      </c>
      <c r="B1635" s="207" t="s">
        <v>5403</v>
      </c>
      <c r="C1635" s="206" t="s">
        <v>7869</v>
      </c>
      <c r="D1635" s="208">
        <v>239.11</v>
      </c>
    </row>
    <row r="1636" spans="1:4" ht="25.5">
      <c r="A1636" s="206">
        <v>4969</v>
      </c>
      <c r="B1636" s="207" t="s">
        <v>7979</v>
      </c>
      <c r="C1636" s="206" t="s">
        <v>7874</v>
      </c>
      <c r="D1636" s="208">
        <v>217.36</v>
      </c>
    </row>
    <row r="1637" spans="1:4" ht="25.5">
      <c r="A1637" s="206">
        <v>4977</v>
      </c>
      <c r="B1637" s="207" t="s">
        <v>7980</v>
      </c>
      <c r="C1637" s="206" t="s">
        <v>7874</v>
      </c>
      <c r="D1637" s="208">
        <v>153.68</v>
      </c>
    </row>
    <row r="1638" spans="1:4" ht="38.25">
      <c r="A1638" s="206">
        <v>4981</v>
      </c>
      <c r="B1638" s="207" t="s">
        <v>5401</v>
      </c>
      <c r="C1638" s="206" t="s">
        <v>7869</v>
      </c>
      <c r="D1638" s="208">
        <v>139.25</v>
      </c>
    </row>
    <row r="1639" spans="1:4" ht="25.5">
      <c r="A1639" s="206">
        <v>4982</v>
      </c>
      <c r="B1639" s="207" t="s">
        <v>5396</v>
      </c>
      <c r="C1639" s="206" t="s">
        <v>7869</v>
      </c>
      <c r="D1639" s="208">
        <v>207.46</v>
      </c>
    </row>
    <row r="1640" spans="1:4" ht="38.25">
      <c r="A1640" s="206">
        <v>4987</v>
      </c>
      <c r="B1640" s="207" t="s">
        <v>5406</v>
      </c>
      <c r="C1640" s="206" t="s">
        <v>7869</v>
      </c>
      <c r="D1640" s="208">
        <v>217.87</v>
      </c>
    </row>
    <row r="1641" spans="1:4" ht="38.25">
      <c r="A1641" s="206">
        <v>4989</v>
      </c>
      <c r="B1641" s="207" t="s">
        <v>5395</v>
      </c>
      <c r="C1641" s="206" t="s">
        <v>7869</v>
      </c>
      <c r="D1641" s="208">
        <v>238.97</v>
      </c>
    </row>
    <row r="1642" spans="1:4" ht="38.25">
      <c r="A1642" s="206">
        <v>4992</v>
      </c>
      <c r="B1642" s="207" t="s">
        <v>5404</v>
      </c>
      <c r="C1642" s="206" t="s">
        <v>7869</v>
      </c>
      <c r="D1642" s="208">
        <v>237.14</v>
      </c>
    </row>
    <row r="1643" spans="1:4" ht="25.5">
      <c r="A1643" s="206">
        <v>4998</v>
      </c>
      <c r="B1643" s="207" t="s">
        <v>7981</v>
      </c>
      <c r="C1643" s="206" t="s">
        <v>7874</v>
      </c>
      <c r="D1643" s="208">
        <v>312.31</v>
      </c>
    </row>
    <row r="1644" spans="1:4" ht="25.5">
      <c r="A1644" s="206">
        <v>5002</v>
      </c>
      <c r="B1644" s="207" t="s">
        <v>7982</v>
      </c>
      <c r="C1644" s="206" t="s">
        <v>7874</v>
      </c>
      <c r="D1644" s="208">
        <v>227.67</v>
      </c>
    </row>
    <row r="1645" spans="1:4" ht="25.5">
      <c r="A1645" s="206">
        <v>5020</v>
      </c>
      <c r="B1645" s="207" t="s">
        <v>5399</v>
      </c>
      <c r="C1645" s="206" t="s">
        <v>7869</v>
      </c>
      <c r="D1645" s="208">
        <v>202.12</v>
      </c>
    </row>
    <row r="1646" spans="1:4" ht="25.5">
      <c r="A1646" s="206">
        <v>5028</v>
      </c>
      <c r="B1646" s="207" t="s">
        <v>7983</v>
      </c>
      <c r="C1646" s="206" t="s">
        <v>7874</v>
      </c>
      <c r="D1646" s="208">
        <v>376.04</v>
      </c>
    </row>
    <row r="1647" spans="1:4" ht="25.5">
      <c r="A1647" s="206">
        <v>5031</v>
      </c>
      <c r="B1647" s="207" t="s">
        <v>6706</v>
      </c>
      <c r="C1647" s="206" t="s">
        <v>7874</v>
      </c>
      <c r="D1647" s="208">
        <v>240</v>
      </c>
    </row>
    <row r="1648" spans="1:4">
      <c r="A1648" s="206">
        <v>5033</v>
      </c>
      <c r="B1648" s="207" t="s">
        <v>5449</v>
      </c>
      <c r="C1648" s="206" t="s">
        <v>7869</v>
      </c>
      <c r="D1648" s="208">
        <v>548.22</v>
      </c>
    </row>
    <row r="1649" spans="1:4">
      <c r="A1649" s="206">
        <v>5034</v>
      </c>
      <c r="B1649" s="207" t="s">
        <v>5446</v>
      </c>
      <c r="C1649" s="206" t="s">
        <v>7869</v>
      </c>
      <c r="D1649" s="208">
        <v>1059.72</v>
      </c>
    </row>
    <row r="1650" spans="1:4">
      <c r="A1650" s="206">
        <v>5035</v>
      </c>
      <c r="B1650" s="207" t="s">
        <v>5443</v>
      </c>
      <c r="C1650" s="206" t="s">
        <v>7869</v>
      </c>
      <c r="D1650" s="208">
        <v>981.93</v>
      </c>
    </row>
    <row r="1651" spans="1:4">
      <c r="A1651" s="206">
        <v>5036</v>
      </c>
      <c r="B1651" s="207" t="s">
        <v>5444</v>
      </c>
      <c r="C1651" s="206" t="s">
        <v>7869</v>
      </c>
      <c r="D1651" s="208">
        <v>1639.17</v>
      </c>
    </row>
    <row r="1652" spans="1:4">
      <c r="A1652" s="206">
        <v>5037</v>
      </c>
      <c r="B1652" s="207" t="s">
        <v>5450</v>
      </c>
      <c r="C1652" s="206" t="s">
        <v>7869</v>
      </c>
      <c r="D1652" s="208">
        <v>278.13</v>
      </c>
    </row>
    <row r="1653" spans="1:4">
      <c r="A1653" s="206">
        <v>5038</v>
      </c>
      <c r="B1653" s="207" t="s">
        <v>5451</v>
      </c>
      <c r="C1653" s="206" t="s">
        <v>7869</v>
      </c>
      <c r="D1653" s="208">
        <v>446.79</v>
      </c>
    </row>
    <row r="1654" spans="1:4">
      <c r="A1654" s="206">
        <v>5040</v>
      </c>
      <c r="B1654" s="207" t="s">
        <v>5431</v>
      </c>
      <c r="C1654" s="206" t="s">
        <v>7869</v>
      </c>
      <c r="D1654" s="208">
        <v>212.7</v>
      </c>
    </row>
    <row r="1655" spans="1:4">
      <c r="A1655" s="206">
        <v>5041</v>
      </c>
      <c r="B1655" s="207" t="s">
        <v>5440</v>
      </c>
      <c r="C1655" s="206" t="s">
        <v>7869</v>
      </c>
      <c r="D1655" s="208">
        <v>285.07</v>
      </c>
    </row>
    <row r="1656" spans="1:4">
      <c r="A1656" s="206">
        <v>5042</v>
      </c>
      <c r="B1656" s="207" t="s">
        <v>5437</v>
      </c>
      <c r="C1656" s="206" t="s">
        <v>7869</v>
      </c>
      <c r="D1656" s="208">
        <v>401.29</v>
      </c>
    </row>
    <row r="1657" spans="1:4">
      <c r="A1657" s="206">
        <v>5043</v>
      </c>
      <c r="B1657" s="207" t="s">
        <v>5441</v>
      </c>
      <c r="C1657" s="206" t="s">
        <v>7869</v>
      </c>
      <c r="D1657" s="208">
        <v>492.3</v>
      </c>
    </row>
    <row r="1658" spans="1:4">
      <c r="A1658" s="206">
        <v>5044</v>
      </c>
      <c r="B1658" s="207" t="s">
        <v>5438</v>
      </c>
      <c r="C1658" s="206" t="s">
        <v>7869</v>
      </c>
      <c r="D1658" s="208">
        <v>542.73</v>
      </c>
    </row>
    <row r="1659" spans="1:4">
      <c r="A1659" s="206">
        <v>5045</v>
      </c>
      <c r="B1659" s="207" t="s">
        <v>5434</v>
      </c>
      <c r="C1659" s="206" t="s">
        <v>7869</v>
      </c>
      <c r="D1659" s="208">
        <v>769.28</v>
      </c>
    </row>
    <row r="1660" spans="1:4" ht="38.25">
      <c r="A1660" s="206">
        <v>5047</v>
      </c>
      <c r="B1660" s="207" t="s">
        <v>7984</v>
      </c>
      <c r="C1660" s="206" t="s">
        <v>7869</v>
      </c>
      <c r="D1660" s="208">
        <v>239.25</v>
      </c>
    </row>
    <row r="1661" spans="1:4" ht="25.5">
      <c r="A1661" s="206">
        <v>5050</v>
      </c>
      <c r="B1661" s="207" t="s">
        <v>5429</v>
      </c>
      <c r="C1661" s="206" t="s">
        <v>7869</v>
      </c>
      <c r="D1661" s="208">
        <v>292.12</v>
      </c>
    </row>
    <row r="1662" spans="1:4" ht="25.5">
      <c r="A1662" s="206">
        <v>5051</v>
      </c>
      <c r="B1662" s="207" t="s">
        <v>7985</v>
      </c>
      <c r="C1662" s="206" t="s">
        <v>7869</v>
      </c>
      <c r="D1662" s="208">
        <v>1135.48</v>
      </c>
    </row>
    <row r="1663" spans="1:4" ht="25.5">
      <c r="A1663" s="206">
        <v>5052</v>
      </c>
      <c r="B1663" s="207" t="s">
        <v>5426</v>
      </c>
      <c r="C1663" s="206" t="s">
        <v>7869</v>
      </c>
      <c r="D1663" s="208">
        <v>846</v>
      </c>
    </row>
    <row r="1664" spans="1:4">
      <c r="A1664" s="206">
        <v>5053</v>
      </c>
      <c r="B1664" s="207" t="s">
        <v>5442</v>
      </c>
      <c r="C1664" s="206" t="s">
        <v>7869</v>
      </c>
      <c r="D1664" s="208">
        <v>600.58000000000004</v>
      </c>
    </row>
    <row r="1665" spans="1:4">
      <c r="A1665" s="206">
        <v>5054</v>
      </c>
      <c r="B1665" s="207" t="s">
        <v>5432</v>
      </c>
      <c r="C1665" s="206" t="s">
        <v>7869</v>
      </c>
      <c r="D1665" s="208">
        <v>310.29000000000002</v>
      </c>
    </row>
    <row r="1666" spans="1:4">
      <c r="A1666" s="206">
        <v>5055</v>
      </c>
      <c r="B1666" s="207" t="s">
        <v>5439</v>
      </c>
      <c r="C1666" s="206" t="s">
        <v>7869</v>
      </c>
      <c r="D1666" s="208">
        <v>771.63</v>
      </c>
    </row>
    <row r="1667" spans="1:4">
      <c r="A1667" s="206">
        <v>5056</v>
      </c>
      <c r="B1667" s="207" t="s">
        <v>5447</v>
      </c>
      <c r="C1667" s="206" t="s">
        <v>7869</v>
      </c>
      <c r="D1667" s="208">
        <v>823.42</v>
      </c>
    </row>
    <row r="1668" spans="1:4">
      <c r="A1668" s="206">
        <v>5057</v>
      </c>
      <c r="B1668" s="207" t="s">
        <v>5448</v>
      </c>
      <c r="C1668" s="206" t="s">
        <v>7869</v>
      </c>
      <c r="D1668" s="208">
        <v>660.38</v>
      </c>
    </row>
    <row r="1669" spans="1:4">
      <c r="A1669" s="206">
        <v>5059</v>
      </c>
      <c r="B1669" s="207" t="s">
        <v>5445</v>
      </c>
      <c r="C1669" s="206" t="s">
        <v>7869</v>
      </c>
      <c r="D1669" s="208">
        <v>767.96</v>
      </c>
    </row>
    <row r="1670" spans="1:4">
      <c r="A1670" s="206">
        <v>5061</v>
      </c>
      <c r="B1670" s="207" t="s">
        <v>5487</v>
      </c>
      <c r="C1670" s="206" t="s">
        <v>7866</v>
      </c>
      <c r="D1670" s="208">
        <v>8</v>
      </c>
    </row>
    <row r="1671" spans="1:4">
      <c r="A1671" s="206">
        <v>5062</v>
      </c>
      <c r="B1671" s="207" t="s">
        <v>5490</v>
      </c>
      <c r="C1671" s="206" t="s">
        <v>7866</v>
      </c>
      <c r="D1671" s="208">
        <v>8.24</v>
      </c>
    </row>
    <row r="1672" spans="1:4">
      <c r="A1672" s="206">
        <v>5063</v>
      </c>
      <c r="B1672" s="207" t="s">
        <v>5477</v>
      </c>
      <c r="C1672" s="206" t="s">
        <v>7866</v>
      </c>
      <c r="D1672" s="208">
        <v>9.7100000000000009</v>
      </c>
    </row>
    <row r="1673" spans="1:4">
      <c r="A1673" s="206">
        <v>5065</v>
      </c>
      <c r="B1673" s="207" t="s">
        <v>5474</v>
      </c>
      <c r="C1673" s="206" t="s">
        <v>7866</v>
      </c>
      <c r="D1673" s="208">
        <v>15.48</v>
      </c>
    </row>
    <row r="1674" spans="1:4">
      <c r="A1674" s="206">
        <v>5066</v>
      </c>
      <c r="B1674" s="207" t="s">
        <v>5476</v>
      </c>
      <c r="C1674" s="206" t="s">
        <v>7866</v>
      </c>
      <c r="D1674" s="208">
        <v>10.72</v>
      </c>
    </row>
    <row r="1675" spans="1:4">
      <c r="A1675" s="206">
        <v>5067</v>
      </c>
      <c r="B1675" s="207" t="s">
        <v>5480</v>
      </c>
      <c r="C1675" s="206" t="s">
        <v>7866</v>
      </c>
      <c r="D1675" s="208">
        <v>8.67</v>
      </c>
    </row>
    <row r="1676" spans="1:4">
      <c r="A1676" s="206">
        <v>5068</v>
      </c>
      <c r="B1676" s="207" t="s">
        <v>5482</v>
      </c>
      <c r="C1676" s="206" t="s">
        <v>7866</v>
      </c>
      <c r="D1676" s="208">
        <v>8.1300000000000008</v>
      </c>
    </row>
    <row r="1677" spans="1:4">
      <c r="A1677" s="206">
        <v>5069</v>
      </c>
      <c r="B1677" s="207" t="s">
        <v>5484</v>
      </c>
      <c r="C1677" s="206" t="s">
        <v>7866</v>
      </c>
      <c r="D1677" s="208">
        <v>8.2899999999999991</v>
      </c>
    </row>
    <row r="1678" spans="1:4">
      <c r="A1678" s="206">
        <v>5070</v>
      </c>
      <c r="B1678" s="207" t="s">
        <v>5485</v>
      </c>
      <c r="C1678" s="206" t="s">
        <v>7866</v>
      </c>
      <c r="D1678" s="208">
        <v>8.3800000000000008</v>
      </c>
    </row>
    <row r="1679" spans="1:4">
      <c r="A1679" s="206">
        <v>5071</v>
      </c>
      <c r="B1679" s="207" t="s">
        <v>5486</v>
      </c>
      <c r="C1679" s="206" t="s">
        <v>7866</v>
      </c>
      <c r="D1679" s="208">
        <v>8.1300000000000008</v>
      </c>
    </row>
    <row r="1680" spans="1:4">
      <c r="A1680" s="206">
        <v>5072</v>
      </c>
      <c r="B1680" s="207" t="s">
        <v>5475</v>
      </c>
      <c r="C1680" s="206" t="s">
        <v>7866</v>
      </c>
      <c r="D1680" s="208">
        <v>14.32</v>
      </c>
    </row>
    <row r="1681" spans="1:4">
      <c r="A1681" s="206">
        <v>5073</v>
      </c>
      <c r="B1681" s="207" t="s">
        <v>5483</v>
      </c>
      <c r="C1681" s="206" t="s">
        <v>7866</v>
      </c>
      <c r="D1681" s="208">
        <v>8.2899999999999991</v>
      </c>
    </row>
    <row r="1682" spans="1:4">
      <c r="A1682" s="206">
        <v>5074</v>
      </c>
      <c r="B1682" s="207" t="s">
        <v>5479</v>
      </c>
      <c r="C1682" s="206" t="s">
        <v>7866</v>
      </c>
      <c r="D1682" s="208">
        <v>9.11</v>
      </c>
    </row>
    <row r="1683" spans="1:4">
      <c r="A1683" s="206">
        <v>5075</v>
      </c>
      <c r="B1683" s="207" t="s">
        <v>5488</v>
      </c>
      <c r="C1683" s="206" t="s">
        <v>7866</v>
      </c>
      <c r="D1683" s="208">
        <v>8.1300000000000008</v>
      </c>
    </row>
    <row r="1684" spans="1:4">
      <c r="A1684" s="206">
        <v>5076</v>
      </c>
      <c r="B1684" s="207" t="s">
        <v>4122</v>
      </c>
      <c r="C1684" s="206" t="s">
        <v>7866</v>
      </c>
      <c r="D1684" s="208">
        <v>8.2200000000000006</v>
      </c>
    </row>
    <row r="1685" spans="1:4">
      <c r="A1685" s="206">
        <v>5077</v>
      </c>
      <c r="B1685" s="207" t="s">
        <v>4123</v>
      </c>
      <c r="C1685" s="206" t="s">
        <v>7866</v>
      </c>
      <c r="D1685" s="208">
        <v>9.08</v>
      </c>
    </row>
    <row r="1686" spans="1:4">
      <c r="A1686" s="206">
        <v>5078</v>
      </c>
      <c r="B1686" s="207" t="s">
        <v>5481</v>
      </c>
      <c r="C1686" s="206" t="s">
        <v>7866</v>
      </c>
      <c r="D1686" s="208">
        <v>8.57</v>
      </c>
    </row>
    <row r="1687" spans="1:4" ht="25.5">
      <c r="A1687" s="206">
        <v>5080</v>
      </c>
      <c r="B1687" s="207" t="s">
        <v>5517</v>
      </c>
      <c r="C1687" s="206" t="s">
        <v>7869</v>
      </c>
      <c r="D1687" s="208">
        <v>10.5</v>
      </c>
    </row>
    <row r="1688" spans="1:4">
      <c r="A1688" s="206">
        <v>5081</v>
      </c>
      <c r="B1688" s="207" t="s">
        <v>2578</v>
      </c>
      <c r="C1688" s="206" t="s">
        <v>7986</v>
      </c>
      <c r="D1688" s="208">
        <v>18.77</v>
      </c>
    </row>
    <row r="1689" spans="1:4" ht="25.5">
      <c r="A1689" s="206">
        <v>5085</v>
      </c>
      <c r="B1689" s="207" t="s">
        <v>2849</v>
      </c>
      <c r="C1689" s="206" t="s">
        <v>7869</v>
      </c>
      <c r="D1689" s="208">
        <v>16.64</v>
      </c>
    </row>
    <row r="1690" spans="1:4" ht="25.5">
      <c r="A1690" s="206">
        <v>5086</v>
      </c>
      <c r="B1690" s="207" t="s">
        <v>3400</v>
      </c>
      <c r="C1690" s="206" t="s">
        <v>7866</v>
      </c>
      <c r="D1690" s="208">
        <v>24.43</v>
      </c>
    </row>
    <row r="1691" spans="1:4">
      <c r="A1691" s="206">
        <v>5088</v>
      </c>
      <c r="B1691" s="207" t="s">
        <v>5377</v>
      </c>
      <c r="C1691" s="206" t="s">
        <v>7869</v>
      </c>
      <c r="D1691" s="208">
        <v>2.36</v>
      </c>
    </row>
    <row r="1692" spans="1:4" ht="40.5">
      <c r="A1692" s="209">
        <v>5089</v>
      </c>
      <c r="B1692" s="210" t="s">
        <v>664</v>
      </c>
      <c r="C1692" s="211" t="s">
        <v>662</v>
      </c>
      <c r="D1692" s="212">
        <v>15.53</v>
      </c>
    </row>
    <row r="1693" spans="1:4" ht="25.5">
      <c r="A1693" s="206">
        <v>5090</v>
      </c>
      <c r="B1693" s="207" t="s">
        <v>2848</v>
      </c>
      <c r="C1693" s="206" t="s">
        <v>7869</v>
      </c>
      <c r="D1693" s="208">
        <v>14.93</v>
      </c>
    </row>
    <row r="1694" spans="1:4" ht="25.5">
      <c r="A1694" s="206">
        <v>5091</v>
      </c>
      <c r="B1694" s="207" t="s">
        <v>3067</v>
      </c>
      <c r="C1694" s="206" t="s">
        <v>7869</v>
      </c>
      <c r="D1694" s="208">
        <v>14.57</v>
      </c>
    </row>
    <row r="1695" spans="1:4" ht="25.5">
      <c r="A1695" s="206">
        <v>5092</v>
      </c>
      <c r="B1695" s="207" t="s">
        <v>4115</v>
      </c>
      <c r="C1695" s="206" t="s">
        <v>7986</v>
      </c>
      <c r="D1695" s="208">
        <v>13.1</v>
      </c>
    </row>
    <row r="1696" spans="1:4">
      <c r="A1696" s="206">
        <v>5093</v>
      </c>
      <c r="B1696" s="207" t="s">
        <v>4526</v>
      </c>
      <c r="C1696" s="206" t="s">
        <v>7986</v>
      </c>
      <c r="D1696" s="208">
        <v>12.95</v>
      </c>
    </row>
    <row r="1697" spans="1:4">
      <c r="A1697" s="206">
        <v>5102</v>
      </c>
      <c r="B1697" s="207" t="s">
        <v>5555</v>
      </c>
      <c r="C1697" s="206" t="s">
        <v>7869</v>
      </c>
      <c r="D1697" s="208">
        <v>6.08</v>
      </c>
    </row>
    <row r="1698" spans="1:4">
      <c r="A1698" s="206">
        <v>5103</v>
      </c>
      <c r="B1698" s="207" t="s">
        <v>2930</v>
      </c>
      <c r="C1698" s="206" t="s">
        <v>7869</v>
      </c>
      <c r="D1698" s="208">
        <v>8.59</v>
      </c>
    </row>
    <row r="1699" spans="1:4">
      <c r="A1699" s="206">
        <v>5104</v>
      </c>
      <c r="B1699" s="207" t="s">
        <v>5570</v>
      </c>
      <c r="C1699" s="206" t="s">
        <v>7866</v>
      </c>
      <c r="D1699" s="208">
        <v>67.23</v>
      </c>
    </row>
    <row r="1700" spans="1:4">
      <c r="A1700" s="206">
        <v>5318</v>
      </c>
      <c r="B1700" s="207" t="s">
        <v>5772</v>
      </c>
      <c r="C1700" s="206" t="s">
        <v>7868</v>
      </c>
      <c r="D1700" s="208">
        <v>10.86</v>
      </c>
    </row>
    <row r="1701" spans="1:4">
      <c r="A1701" s="206">
        <v>5320</v>
      </c>
      <c r="B1701" s="207" t="s">
        <v>5646</v>
      </c>
      <c r="C1701" s="206" t="s">
        <v>7868</v>
      </c>
      <c r="D1701" s="208">
        <v>29.2</v>
      </c>
    </row>
    <row r="1702" spans="1:4">
      <c r="A1702" s="206">
        <v>5327</v>
      </c>
      <c r="B1702" s="207" t="s">
        <v>5255</v>
      </c>
      <c r="C1702" s="206" t="s">
        <v>7866</v>
      </c>
      <c r="D1702" s="208">
        <v>26.18</v>
      </c>
    </row>
    <row r="1703" spans="1:4">
      <c r="A1703" s="206">
        <v>5328</v>
      </c>
      <c r="B1703" s="207" t="s">
        <v>3390</v>
      </c>
      <c r="C1703" s="206" t="s">
        <v>7869</v>
      </c>
      <c r="D1703" s="208">
        <v>3.79</v>
      </c>
    </row>
    <row r="1704" spans="1:4">
      <c r="A1704" s="206">
        <v>5330</v>
      </c>
      <c r="B1704" s="207" t="s">
        <v>3650</v>
      </c>
      <c r="C1704" s="206" t="s">
        <v>7868</v>
      </c>
      <c r="D1704" s="208">
        <v>32.119999999999997</v>
      </c>
    </row>
    <row r="1705" spans="1:4">
      <c r="A1705" s="206">
        <v>5333</v>
      </c>
      <c r="B1705" s="207" t="s">
        <v>5020</v>
      </c>
      <c r="C1705" s="206" t="s">
        <v>7868</v>
      </c>
      <c r="D1705" s="208">
        <v>16.5</v>
      </c>
    </row>
    <row r="1706" spans="1:4" ht="27">
      <c r="A1706" s="209">
        <v>5627</v>
      </c>
      <c r="B1706" s="210" t="s">
        <v>7987</v>
      </c>
      <c r="C1706" s="211" t="s">
        <v>662</v>
      </c>
      <c r="D1706" s="212">
        <v>23.76</v>
      </c>
    </row>
    <row r="1707" spans="1:4" ht="27">
      <c r="A1707" s="209">
        <v>5628</v>
      </c>
      <c r="B1707" s="210" t="s">
        <v>7988</v>
      </c>
      <c r="C1707" s="211" t="s">
        <v>662</v>
      </c>
      <c r="D1707" s="212">
        <v>6.1</v>
      </c>
    </row>
    <row r="1708" spans="1:4" ht="27">
      <c r="A1708" s="209">
        <v>5629</v>
      </c>
      <c r="B1708" s="210" t="s">
        <v>7989</v>
      </c>
      <c r="C1708" s="211" t="s">
        <v>662</v>
      </c>
      <c r="D1708" s="212">
        <v>29.7</v>
      </c>
    </row>
    <row r="1709" spans="1:4" ht="40.5">
      <c r="A1709" s="209">
        <v>5630</v>
      </c>
      <c r="B1709" s="210" t="s">
        <v>7990</v>
      </c>
      <c r="C1709" s="211" t="s">
        <v>662</v>
      </c>
      <c r="D1709" s="212">
        <v>52.63</v>
      </c>
    </row>
    <row r="1710" spans="1:4" ht="27">
      <c r="A1710" s="209">
        <v>5631</v>
      </c>
      <c r="B1710" s="210" t="s">
        <v>7991</v>
      </c>
      <c r="C1710" s="211" t="s">
        <v>596</v>
      </c>
      <c r="D1710" s="212">
        <v>128.68</v>
      </c>
    </row>
    <row r="1711" spans="1:4" ht="27">
      <c r="A1711" s="209">
        <v>5632</v>
      </c>
      <c r="B1711" s="210" t="s">
        <v>7992</v>
      </c>
      <c r="C1711" s="211" t="s">
        <v>630</v>
      </c>
      <c r="D1711" s="212">
        <v>46.35</v>
      </c>
    </row>
    <row r="1712" spans="1:4" ht="27">
      <c r="A1712" s="209">
        <v>5658</v>
      </c>
      <c r="B1712" s="210" t="s">
        <v>7993</v>
      </c>
      <c r="C1712" s="211" t="s">
        <v>662</v>
      </c>
      <c r="D1712" s="212">
        <v>1.07</v>
      </c>
    </row>
    <row r="1713" spans="1:4" ht="54">
      <c r="A1713" s="209">
        <v>5664</v>
      </c>
      <c r="B1713" s="210" t="s">
        <v>7994</v>
      </c>
      <c r="C1713" s="211" t="s">
        <v>662</v>
      </c>
      <c r="D1713" s="212">
        <v>15.23</v>
      </c>
    </row>
    <row r="1714" spans="1:4" ht="54">
      <c r="A1714" s="209">
        <v>5667</v>
      </c>
      <c r="B1714" s="210" t="s">
        <v>7995</v>
      </c>
      <c r="C1714" s="211" t="s">
        <v>662</v>
      </c>
      <c r="D1714" s="212">
        <v>13.55</v>
      </c>
    </row>
    <row r="1715" spans="1:4" ht="54">
      <c r="A1715" s="209">
        <v>5668</v>
      </c>
      <c r="B1715" s="210" t="s">
        <v>7996</v>
      </c>
      <c r="C1715" s="211" t="s">
        <v>662</v>
      </c>
      <c r="D1715" s="212">
        <v>40.270000000000003</v>
      </c>
    </row>
    <row r="1716" spans="1:4" ht="40.5">
      <c r="A1716" s="209">
        <v>5674</v>
      </c>
      <c r="B1716" s="210" t="s">
        <v>7997</v>
      </c>
      <c r="C1716" s="211" t="s">
        <v>662</v>
      </c>
      <c r="D1716" s="212">
        <v>14.93</v>
      </c>
    </row>
    <row r="1717" spans="1:4" ht="54">
      <c r="A1717" s="209">
        <v>5678</v>
      </c>
      <c r="B1717" s="210" t="s">
        <v>7998</v>
      </c>
      <c r="C1717" s="211" t="s">
        <v>596</v>
      </c>
      <c r="D1717" s="212">
        <v>90.63</v>
      </c>
    </row>
    <row r="1718" spans="1:4" ht="54">
      <c r="A1718" s="209">
        <v>5679</v>
      </c>
      <c r="B1718" s="210" t="s">
        <v>7999</v>
      </c>
      <c r="C1718" s="211" t="s">
        <v>630</v>
      </c>
      <c r="D1718" s="212">
        <v>31.81</v>
      </c>
    </row>
    <row r="1719" spans="1:4" ht="54">
      <c r="A1719" s="209">
        <v>5680</v>
      </c>
      <c r="B1719" s="210" t="s">
        <v>8000</v>
      </c>
      <c r="C1719" s="211" t="s">
        <v>596</v>
      </c>
      <c r="D1719" s="212">
        <v>83.93</v>
      </c>
    </row>
    <row r="1720" spans="1:4" ht="54">
      <c r="A1720" s="209">
        <v>5681</v>
      </c>
      <c r="B1720" s="210" t="s">
        <v>8001</v>
      </c>
      <c r="C1720" s="211" t="s">
        <v>630</v>
      </c>
      <c r="D1720" s="212">
        <v>30.11</v>
      </c>
    </row>
    <row r="1721" spans="1:4" ht="40.5">
      <c r="A1721" s="209">
        <v>5684</v>
      </c>
      <c r="B1721" s="210" t="s">
        <v>8002</v>
      </c>
      <c r="C1721" s="211" t="s">
        <v>596</v>
      </c>
      <c r="D1721" s="212">
        <v>82</v>
      </c>
    </row>
    <row r="1722" spans="1:4" ht="40.5">
      <c r="A1722" s="209">
        <v>5685</v>
      </c>
      <c r="B1722" s="210" t="s">
        <v>8003</v>
      </c>
      <c r="C1722" s="211" t="s">
        <v>630</v>
      </c>
      <c r="D1722" s="212">
        <v>29.16</v>
      </c>
    </row>
    <row r="1723" spans="1:4" ht="27">
      <c r="A1723" s="209">
        <v>5689</v>
      </c>
      <c r="B1723" s="210" t="s">
        <v>597</v>
      </c>
      <c r="C1723" s="211" t="s">
        <v>596</v>
      </c>
      <c r="D1723" s="212">
        <v>3.02</v>
      </c>
    </row>
    <row r="1724" spans="1:4" ht="27">
      <c r="A1724" s="209">
        <v>5690</v>
      </c>
      <c r="B1724" s="210" t="s">
        <v>8004</v>
      </c>
      <c r="C1724" s="211" t="s">
        <v>630</v>
      </c>
      <c r="D1724" s="212">
        <v>1.95</v>
      </c>
    </row>
    <row r="1725" spans="1:4" ht="40.5">
      <c r="A1725" s="209">
        <v>5692</v>
      </c>
      <c r="B1725" s="210" t="s">
        <v>8005</v>
      </c>
      <c r="C1725" s="211" t="s">
        <v>662</v>
      </c>
      <c r="D1725" s="212">
        <v>0.14000000000000001</v>
      </c>
    </row>
    <row r="1726" spans="1:4" ht="40.5">
      <c r="A1726" s="209">
        <v>5693</v>
      </c>
      <c r="B1726" s="210" t="s">
        <v>8006</v>
      </c>
      <c r="C1726" s="211" t="s">
        <v>662</v>
      </c>
      <c r="D1726" s="212">
        <v>3.15</v>
      </c>
    </row>
    <row r="1727" spans="1:4" ht="40.5">
      <c r="A1727" s="209">
        <v>5695</v>
      </c>
      <c r="B1727" s="210" t="s">
        <v>8007</v>
      </c>
      <c r="C1727" s="211" t="s">
        <v>662</v>
      </c>
      <c r="D1727" s="212">
        <v>17.690000000000001</v>
      </c>
    </row>
    <row r="1728" spans="1:4" ht="27">
      <c r="A1728" s="209">
        <v>5703</v>
      </c>
      <c r="B1728" s="210" t="s">
        <v>665</v>
      </c>
      <c r="C1728" s="211" t="s">
        <v>662</v>
      </c>
      <c r="D1728" s="212">
        <v>14.75</v>
      </c>
    </row>
    <row r="1729" spans="1:4" ht="54">
      <c r="A1729" s="209">
        <v>5705</v>
      </c>
      <c r="B1729" s="210" t="s">
        <v>8008</v>
      </c>
      <c r="C1729" s="211" t="s">
        <v>662</v>
      </c>
      <c r="D1729" s="212">
        <v>10.99</v>
      </c>
    </row>
    <row r="1730" spans="1:4" ht="27">
      <c r="A1730" s="209">
        <v>5707</v>
      </c>
      <c r="B1730" s="210" t="s">
        <v>8009</v>
      </c>
      <c r="C1730" s="211" t="s">
        <v>662</v>
      </c>
      <c r="D1730" s="212">
        <v>39.97</v>
      </c>
    </row>
    <row r="1731" spans="1:4" ht="40.5">
      <c r="A1731" s="209">
        <v>5710</v>
      </c>
      <c r="B1731" s="210" t="s">
        <v>8010</v>
      </c>
      <c r="C1731" s="211" t="s">
        <v>662</v>
      </c>
      <c r="D1731" s="212">
        <v>56.63</v>
      </c>
    </row>
    <row r="1732" spans="1:4" ht="40.5">
      <c r="A1732" s="209">
        <v>5711</v>
      </c>
      <c r="B1732" s="210" t="s">
        <v>8011</v>
      </c>
      <c r="C1732" s="211" t="s">
        <v>662</v>
      </c>
      <c r="D1732" s="212">
        <v>49.77</v>
      </c>
    </row>
    <row r="1733" spans="1:4" ht="27">
      <c r="A1733" s="209">
        <v>5714</v>
      </c>
      <c r="B1733" s="210" t="s">
        <v>666</v>
      </c>
      <c r="C1733" s="211" t="s">
        <v>662</v>
      </c>
      <c r="D1733" s="212">
        <v>7.51</v>
      </c>
    </row>
    <row r="1734" spans="1:4" ht="27">
      <c r="A1734" s="209">
        <v>5715</v>
      </c>
      <c r="B1734" s="210" t="s">
        <v>667</v>
      </c>
      <c r="C1734" s="211" t="s">
        <v>662</v>
      </c>
      <c r="D1734" s="212">
        <v>39.74</v>
      </c>
    </row>
    <row r="1735" spans="1:4" ht="27">
      <c r="A1735" s="209">
        <v>5718</v>
      </c>
      <c r="B1735" s="210" t="s">
        <v>8012</v>
      </c>
      <c r="C1735" s="211" t="s">
        <v>662</v>
      </c>
      <c r="D1735" s="212">
        <v>80.58</v>
      </c>
    </row>
    <row r="1736" spans="1:4" ht="40.5">
      <c r="A1736" s="209">
        <v>5721</v>
      </c>
      <c r="B1736" s="210" t="s">
        <v>668</v>
      </c>
      <c r="C1736" s="211" t="s">
        <v>662</v>
      </c>
      <c r="D1736" s="212">
        <v>71.09</v>
      </c>
    </row>
    <row r="1737" spans="1:4" ht="27">
      <c r="A1737" s="209">
        <v>5722</v>
      </c>
      <c r="B1737" s="210" t="s">
        <v>8013</v>
      </c>
      <c r="C1737" s="211" t="s">
        <v>662</v>
      </c>
      <c r="D1737" s="212">
        <v>164.49</v>
      </c>
    </row>
    <row r="1738" spans="1:4" ht="27">
      <c r="A1738" s="209">
        <v>5724</v>
      </c>
      <c r="B1738" s="210" t="s">
        <v>8014</v>
      </c>
      <c r="C1738" s="211" t="s">
        <v>662</v>
      </c>
      <c r="D1738" s="212">
        <v>27.87</v>
      </c>
    </row>
    <row r="1739" spans="1:4" ht="40.5">
      <c r="A1739" s="209">
        <v>5727</v>
      </c>
      <c r="B1739" s="210" t="s">
        <v>8015</v>
      </c>
      <c r="C1739" s="211" t="s">
        <v>662</v>
      </c>
      <c r="D1739" s="212">
        <v>4.5</v>
      </c>
    </row>
    <row r="1740" spans="1:4" ht="40.5">
      <c r="A1740" s="209">
        <v>5729</v>
      </c>
      <c r="B1740" s="210" t="s">
        <v>8016</v>
      </c>
      <c r="C1740" s="211" t="s">
        <v>662</v>
      </c>
      <c r="D1740" s="212">
        <v>18.34</v>
      </c>
    </row>
    <row r="1741" spans="1:4" ht="40.5">
      <c r="A1741" s="209">
        <v>5730</v>
      </c>
      <c r="B1741" s="210" t="s">
        <v>8017</v>
      </c>
      <c r="C1741" s="211" t="s">
        <v>662</v>
      </c>
      <c r="D1741" s="212">
        <v>27.49</v>
      </c>
    </row>
    <row r="1742" spans="1:4" ht="54">
      <c r="A1742" s="209">
        <v>5735</v>
      </c>
      <c r="B1742" s="210" t="s">
        <v>8018</v>
      </c>
      <c r="C1742" s="211" t="s">
        <v>662</v>
      </c>
      <c r="D1742" s="212">
        <v>14.7</v>
      </c>
    </row>
    <row r="1743" spans="1:4" ht="54">
      <c r="A1743" s="209">
        <v>5736</v>
      </c>
      <c r="B1743" s="210" t="s">
        <v>8019</v>
      </c>
      <c r="C1743" s="211" t="s">
        <v>662</v>
      </c>
      <c r="D1743" s="212">
        <v>36.950000000000003</v>
      </c>
    </row>
    <row r="1744" spans="1:4" ht="40.5">
      <c r="A1744" s="209">
        <v>5738</v>
      </c>
      <c r="B1744" s="210" t="s">
        <v>8020</v>
      </c>
      <c r="C1744" s="211" t="s">
        <v>662</v>
      </c>
      <c r="D1744" s="212">
        <v>16.3</v>
      </c>
    </row>
    <row r="1745" spans="1:4" ht="40.5">
      <c r="A1745" s="209">
        <v>5739</v>
      </c>
      <c r="B1745" s="210" t="s">
        <v>8021</v>
      </c>
      <c r="C1745" s="211" t="s">
        <v>662</v>
      </c>
      <c r="D1745" s="212">
        <v>20.41</v>
      </c>
    </row>
    <row r="1746" spans="1:4" ht="40.5">
      <c r="A1746" s="209">
        <v>5741</v>
      </c>
      <c r="B1746" s="210" t="s">
        <v>8022</v>
      </c>
      <c r="C1746" s="211" t="s">
        <v>662</v>
      </c>
      <c r="D1746" s="212">
        <v>23.97</v>
      </c>
    </row>
    <row r="1747" spans="1:4" ht="40.5">
      <c r="A1747" s="209">
        <v>5742</v>
      </c>
      <c r="B1747" s="210" t="s">
        <v>8023</v>
      </c>
      <c r="C1747" s="211" t="s">
        <v>662</v>
      </c>
      <c r="D1747" s="212">
        <v>15.42</v>
      </c>
    </row>
    <row r="1748" spans="1:4" ht="40.5">
      <c r="A1748" s="209">
        <v>5747</v>
      </c>
      <c r="B1748" s="210" t="s">
        <v>8024</v>
      </c>
      <c r="C1748" s="211" t="s">
        <v>662</v>
      </c>
      <c r="D1748" s="212">
        <v>88.39</v>
      </c>
    </row>
    <row r="1749" spans="1:4" ht="40.5">
      <c r="A1749" s="209">
        <v>5751</v>
      </c>
      <c r="B1749" s="210" t="s">
        <v>669</v>
      </c>
      <c r="C1749" s="211" t="s">
        <v>662</v>
      </c>
      <c r="D1749" s="212">
        <v>12.01</v>
      </c>
    </row>
    <row r="1750" spans="1:4" ht="40.5">
      <c r="A1750" s="209">
        <v>5754</v>
      </c>
      <c r="B1750" s="210" t="s">
        <v>8025</v>
      </c>
      <c r="C1750" s="211" t="s">
        <v>662</v>
      </c>
      <c r="D1750" s="212">
        <v>10.119999999999999</v>
      </c>
    </row>
    <row r="1751" spans="1:4" ht="54">
      <c r="A1751" s="209">
        <v>5763</v>
      </c>
      <c r="B1751" s="210" t="s">
        <v>8026</v>
      </c>
      <c r="C1751" s="211" t="s">
        <v>662</v>
      </c>
      <c r="D1751" s="212">
        <v>17.39</v>
      </c>
    </row>
    <row r="1752" spans="1:4" ht="27">
      <c r="A1752" s="209">
        <v>5765</v>
      </c>
      <c r="B1752" s="210" t="s">
        <v>670</v>
      </c>
      <c r="C1752" s="211" t="s">
        <v>662</v>
      </c>
      <c r="D1752" s="212">
        <v>1.69</v>
      </c>
    </row>
    <row r="1753" spans="1:4" ht="40.5">
      <c r="A1753" s="209">
        <v>5766</v>
      </c>
      <c r="B1753" s="210" t="s">
        <v>671</v>
      </c>
      <c r="C1753" s="211" t="s">
        <v>662</v>
      </c>
      <c r="D1753" s="212">
        <v>1.98</v>
      </c>
    </row>
    <row r="1754" spans="1:4" ht="27">
      <c r="A1754" s="209">
        <v>5779</v>
      </c>
      <c r="B1754" s="210" t="s">
        <v>672</v>
      </c>
      <c r="C1754" s="211" t="s">
        <v>662</v>
      </c>
      <c r="D1754" s="212">
        <v>40.79</v>
      </c>
    </row>
    <row r="1755" spans="1:4" ht="40.5">
      <c r="A1755" s="209">
        <v>5787</v>
      </c>
      <c r="B1755" s="210" t="s">
        <v>8027</v>
      </c>
      <c r="C1755" s="211" t="s">
        <v>662</v>
      </c>
      <c r="D1755" s="212">
        <v>93.36</v>
      </c>
    </row>
    <row r="1756" spans="1:4" ht="27">
      <c r="A1756" s="209">
        <v>5795</v>
      </c>
      <c r="B1756" s="210" t="s">
        <v>598</v>
      </c>
      <c r="C1756" s="211" t="s">
        <v>596</v>
      </c>
      <c r="D1756" s="212">
        <v>13.13</v>
      </c>
    </row>
    <row r="1757" spans="1:4" ht="40.5">
      <c r="A1757" s="209">
        <v>5797</v>
      </c>
      <c r="B1757" s="210" t="s">
        <v>673</v>
      </c>
      <c r="C1757" s="211" t="s">
        <v>662</v>
      </c>
      <c r="D1757" s="212">
        <v>2.4</v>
      </c>
    </row>
    <row r="1758" spans="1:4" ht="40.5">
      <c r="A1758" s="209">
        <v>5800</v>
      </c>
      <c r="B1758" s="210" t="s">
        <v>8028</v>
      </c>
      <c r="C1758" s="211" t="s">
        <v>662</v>
      </c>
      <c r="D1758" s="212">
        <v>0.28999999999999998</v>
      </c>
    </row>
    <row r="1759" spans="1:4" ht="40.5">
      <c r="A1759" s="209">
        <v>5806</v>
      </c>
      <c r="B1759" s="210" t="s">
        <v>8029</v>
      </c>
      <c r="C1759" s="211" t="s">
        <v>630</v>
      </c>
      <c r="D1759" s="212">
        <v>0.15</v>
      </c>
    </row>
    <row r="1760" spans="1:4" ht="40.5">
      <c r="A1760" s="209">
        <v>5811</v>
      </c>
      <c r="B1760" s="210" t="s">
        <v>8030</v>
      </c>
      <c r="C1760" s="211" t="s">
        <v>596</v>
      </c>
      <c r="D1760" s="212">
        <v>152.13</v>
      </c>
    </row>
    <row r="1761" spans="1:4" ht="27">
      <c r="A1761" s="209">
        <v>5823</v>
      </c>
      <c r="B1761" s="210" t="s">
        <v>599</v>
      </c>
      <c r="C1761" s="211" t="s">
        <v>596</v>
      </c>
      <c r="D1761" s="212">
        <v>161.13999999999999</v>
      </c>
    </row>
    <row r="1762" spans="1:4" ht="54">
      <c r="A1762" s="209">
        <v>5824</v>
      </c>
      <c r="B1762" s="210" t="s">
        <v>8031</v>
      </c>
      <c r="C1762" s="211" t="s">
        <v>596</v>
      </c>
      <c r="D1762" s="212">
        <v>121.54</v>
      </c>
    </row>
    <row r="1763" spans="1:4" ht="54">
      <c r="A1763" s="209">
        <v>5826</v>
      </c>
      <c r="B1763" s="210" t="s">
        <v>8032</v>
      </c>
      <c r="C1763" s="211" t="s">
        <v>630</v>
      </c>
      <c r="D1763" s="212">
        <v>22.16</v>
      </c>
    </row>
    <row r="1764" spans="1:4" ht="27">
      <c r="A1764" s="209">
        <v>5829</v>
      </c>
      <c r="B1764" s="210" t="s">
        <v>631</v>
      </c>
      <c r="C1764" s="211" t="s">
        <v>630</v>
      </c>
      <c r="D1764" s="212">
        <v>111.39</v>
      </c>
    </row>
    <row r="1765" spans="1:4" ht="40.5">
      <c r="A1765" s="209">
        <v>5835</v>
      </c>
      <c r="B1765" s="210" t="s">
        <v>8033</v>
      </c>
      <c r="C1765" s="211" t="s">
        <v>596</v>
      </c>
      <c r="D1765" s="212">
        <v>169.25</v>
      </c>
    </row>
    <row r="1766" spans="1:4" ht="40.5">
      <c r="A1766" s="209">
        <v>5837</v>
      </c>
      <c r="B1766" s="210" t="s">
        <v>8034</v>
      </c>
      <c r="C1766" s="211" t="s">
        <v>630</v>
      </c>
      <c r="D1766" s="212">
        <v>62.85</v>
      </c>
    </row>
    <row r="1767" spans="1:4" ht="27">
      <c r="A1767" s="209">
        <v>5839</v>
      </c>
      <c r="B1767" s="210" t="s">
        <v>8035</v>
      </c>
      <c r="C1767" s="211" t="s">
        <v>596</v>
      </c>
      <c r="D1767" s="212">
        <v>4.4400000000000004</v>
      </c>
    </row>
    <row r="1768" spans="1:4" ht="27">
      <c r="A1768" s="209">
        <v>5841</v>
      </c>
      <c r="B1768" s="210" t="s">
        <v>8036</v>
      </c>
      <c r="C1768" s="211" t="s">
        <v>630</v>
      </c>
      <c r="D1768" s="212">
        <v>2.2200000000000002</v>
      </c>
    </row>
    <row r="1769" spans="1:4" ht="27">
      <c r="A1769" s="209">
        <v>5843</v>
      </c>
      <c r="B1769" s="210" t="s">
        <v>600</v>
      </c>
      <c r="C1769" s="211" t="s">
        <v>596</v>
      </c>
      <c r="D1769" s="212">
        <v>94.6</v>
      </c>
    </row>
    <row r="1770" spans="1:4" ht="27">
      <c r="A1770" s="209">
        <v>5845</v>
      </c>
      <c r="B1770" s="210" t="s">
        <v>632</v>
      </c>
      <c r="C1770" s="211" t="s">
        <v>630</v>
      </c>
      <c r="D1770" s="212">
        <v>27.31</v>
      </c>
    </row>
    <row r="1771" spans="1:4" ht="27">
      <c r="A1771" s="209">
        <v>5847</v>
      </c>
      <c r="B1771" s="210" t="s">
        <v>8037</v>
      </c>
      <c r="C1771" s="211" t="s">
        <v>596</v>
      </c>
      <c r="D1771" s="212">
        <v>160.65</v>
      </c>
    </row>
    <row r="1772" spans="1:4" ht="27">
      <c r="A1772" s="209">
        <v>5849</v>
      </c>
      <c r="B1772" s="210" t="s">
        <v>8038</v>
      </c>
      <c r="C1772" s="211" t="s">
        <v>630</v>
      </c>
      <c r="D1772" s="212">
        <v>44.16</v>
      </c>
    </row>
    <row r="1773" spans="1:4" ht="27">
      <c r="A1773" s="209">
        <v>5851</v>
      </c>
      <c r="B1773" s="210" t="s">
        <v>601</v>
      </c>
      <c r="C1773" s="211" t="s">
        <v>596</v>
      </c>
      <c r="D1773" s="212">
        <v>151.56</v>
      </c>
    </row>
    <row r="1774" spans="1:4" ht="27">
      <c r="A1774" s="209">
        <v>5853</v>
      </c>
      <c r="B1774" s="210" t="s">
        <v>633</v>
      </c>
      <c r="C1774" s="211" t="s">
        <v>630</v>
      </c>
      <c r="D1774" s="212">
        <v>44.33</v>
      </c>
    </row>
    <row r="1775" spans="1:4" ht="27">
      <c r="A1775" s="209">
        <v>5855</v>
      </c>
      <c r="B1775" s="210" t="s">
        <v>8039</v>
      </c>
      <c r="C1775" s="211" t="s">
        <v>596</v>
      </c>
      <c r="D1775" s="212">
        <v>392.86</v>
      </c>
    </row>
    <row r="1776" spans="1:4" ht="27">
      <c r="A1776" s="209">
        <v>5857</v>
      </c>
      <c r="B1776" s="210" t="s">
        <v>8040</v>
      </c>
      <c r="C1776" s="211" t="s">
        <v>630</v>
      </c>
      <c r="D1776" s="212">
        <v>110</v>
      </c>
    </row>
    <row r="1777" spans="1:4" ht="40.5">
      <c r="A1777" s="209">
        <v>5863</v>
      </c>
      <c r="B1777" s="210" t="s">
        <v>8041</v>
      </c>
      <c r="C1777" s="211" t="s">
        <v>596</v>
      </c>
      <c r="D1777" s="212">
        <v>9.0399999999999991</v>
      </c>
    </row>
    <row r="1778" spans="1:4" ht="40.5">
      <c r="A1778" s="209">
        <v>5865</v>
      </c>
      <c r="B1778" s="210" t="s">
        <v>8042</v>
      </c>
      <c r="C1778" s="211" t="s">
        <v>630</v>
      </c>
      <c r="D1778" s="212">
        <v>4.54</v>
      </c>
    </row>
    <row r="1779" spans="1:4" ht="40.5">
      <c r="A1779" s="209">
        <v>5867</v>
      </c>
      <c r="B1779" s="210" t="s">
        <v>8043</v>
      </c>
      <c r="C1779" s="211" t="s">
        <v>596</v>
      </c>
      <c r="D1779" s="212">
        <v>78.430000000000007</v>
      </c>
    </row>
    <row r="1780" spans="1:4" ht="40.5">
      <c r="A1780" s="209">
        <v>5869</v>
      </c>
      <c r="B1780" s="210" t="s">
        <v>8044</v>
      </c>
      <c r="C1780" s="211" t="s">
        <v>630</v>
      </c>
      <c r="D1780" s="212">
        <v>32.6</v>
      </c>
    </row>
    <row r="1781" spans="1:4" ht="54">
      <c r="A1781" s="209">
        <v>5875</v>
      </c>
      <c r="B1781" s="210" t="s">
        <v>8045</v>
      </c>
      <c r="C1781" s="211" t="s">
        <v>596</v>
      </c>
      <c r="D1781" s="212">
        <v>82.92</v>
      </c>
    </row>
    <row r="1782" spans="1:4" ht="54">
      <c r="A1782" s="209">
        <v>5877</v>
      </c>
      <c r="B1782" s="210" t="s">
        <v>8046</v>
      </c>
      <c r="C1782" s="211" t="s">
        <v>630</v>
      </c>
      <c r="D1782" s="212">
        <v>31.27</v>
      </c>
    </row>
    <row r="1783" spans="1:4" ht="40.5">
      <c r="A1783" s="209">
        <v>5879</v>
      </c>
      <c r="B1783" s="210" t="s">
        <v>8047</v>
      </c>
      <c r="C1783" s="211" t="s">
        <v>596</v>
      </c>
      <c r="D1783" s="212">
        <v>63.03</v>
      </c>
    </row>
    <row r="1784" spans="1:4" ht="40.5">
      <c r="A1784" s="209">
        <v>5881</v>
      </c>
      <c r="B1784" s="210" t="s">
        <v>8048</v>
      </c>
      <c r="C1784" s="211" t="s">
        <v>630</v>
      </c>
      <c r="D1784" s="212">
        <v>34.68</v>
      </c>
    </row>
    <row r="1785" spans="1:4" ht="40.5">
      <c r="A1785" s="209">
        <v>5882</v>
      </c>
      <c r="B1785" s="210" t="s">
        <v>8049</v>
      </c>
      <c r="C1785" s="211" t="s">
        <v>596</v>
      </c>
      <c r="D1785" s="212">
        <v>71.08</v>
      </c>
    </row>
    <row r="1786" spans="1:4" ht="40.5">
      <c r="A1786" s="209">
        <v>5884</v>
      </c>
      <c r="B1786" s="210" t="s">
        <v>8050</v>
      </c>
      <c r="C1786" s="211" t="s">
        <v>630</v>
      </c>
      <c r="D1786" s="212">
        <v>31.69</v>
      </c>
    </row>
    <row r="1787" spans="1:4" ht="40.5">
      <c r="A1787" s="209">
        <v>5890</v>
      </c>
      <c r="B1787" s="210" t="s">
        <v>602</v>
      </c>
      <c r="C1787" s="211" t="s">
        <v>596</v>
      </c>
      <c r="D1787" s="212">
        <v>121.52</v>
      </c>
    </row>
    <row r="1788" spans="1:4" ht="40.5">
      <c r="A1788" s="209">
        <v>5892</v>
      </c>
      <c r="B1788" s="210" t="s">
        <v>634</v>
      </c>
      <c r="C1788" s="211" t="s">
        <v>630</v>
      </c>
      <c r="D1788" s="212">
        <v>22.99</v>
      </c>
    </row>
    <row r="1789" spans="1:4" ht="40.5">
      <c r="A1789" s="209">
        <v>5894</v>
      </c>
      <c r="B1789" s="210" t="s">
        <v>8051</v>
      </c>
      <c r="C1789" s="211" t="s">
        <v>596</v>
      </c>
      <c r="D1789" s="212">
        <v>120</v>
      </c>
    </row>
    <row r="1790" spans="1:4" ht="40.5">
      <c r="A1790" s="209">
        <v>5896</v>
      </c>
      <c r="B1790" s="210" t="s">
        <v>8052</v>
      </c>
      <c r="C1790" s="211" t="s">
        <v>630</v>
      </c>
      <c r="D1790" s="212">
        <v>21.49</v>
      </c>
    </row>
    <row r="1791" spans="1:4" ht="54">
      <c r="A1791" s="209">
        <v>5901</v>
      </c>
      <c r="B1791" s="210" t="s">
        <v>8053</v>
      </c>
      <c r="C1791" s="211" t="s">
        <v>596</v>
      </c>
      <c r="D1791" s="212">
        <v>152.16999999999999</v>
      </c>
    </row>
    <row r="1792" spans="1:4" ht="54">
      <c r="A1792" s="209">
        <v>5903</v>
      </c>
      <c r="B1792" s="210" t="s">
        <v>8054</v>
      </c>
      <c r="C1792" s="211" t="s">
        <v>630</v>
      </c>
      <c r="D1792" s="212">
        <v>27.23</v>
      </c>
    </row>
    <row r="1793" spans="1:4" ht="27">
      <c r="A1793" s="209">
        <v>5909</v>
      </c>
      <c r="B1793" s="210" t="s">
        <v>603</v>
      </c>
      <c r="C1793" s="211" t="s">
        <v>596</v>
      </c>
      <c r="D1793" s="212">
        <v>20.37</v>
      </c>
    </row>
    <row r="1794" spans="1:4" ht="27">
      <c r="A1794" s="209">
        <v>5911</v>
      </c>
      <c r="B1794" s="210" t="s">
        <v>635</v>
      </c>
      <c r="C1794" s="211" t="s">
        <v>630</v>
      </c>
      <c r="D1794" s="212">
        <v>16.7</v>
      </c>
    </row>
    <row r="1795" spans="1:4" ht="27">
      <c r="A1795" s="209">
        <v>5921</v>
      </c>
      <c r="B1795" s="210" t="s">
        <v>8055</v>
      </c>
      <c r="C1795" s="211" t="s">
        <v>596</v>
      </c>
      <c r="D1795" s="212">
        <v>2.35</v>
      </c>
    </row>
    <row r="1796" spans="1:4" ht="27">
      <c r="A1796" s="209">
        <v>5923</v>
      </c>
      <c r="B1796" s="210" t="s">
        <v>8056</v>
      </c>
      <c r="C1796" s="211" t="s">
        <v>630</v>
      </c>
      <c r="D1796" s="212">
        <v>1.52</v>
      </c>
    </row>
    <row r="1797" spans="1:4" ht="54">
      <c r="A1797" s="209">
        <v>5928</v>
      </c>
      <c r="B1797" s="210" t="s">
        <v>8057</v>
      </c>
      <c r="C1797" s="211" t="s">
        <v>596</v>
      </c>
      <c r="D1797" s="212">
        <v>128.32</v>
      </c>
    </row>
    <row r="1798" spans="1:4" ht="54">
      <c r="A1798" s="209">
        <v>5930</v>
      </c>
      <c r="B1798" s="210" t="s">
        <v>8058</v>
      </c>
      <c r="C1798" s="211" t="s">
        <v>630</v>
      </c>
      <c r="D1798" s="212">
        <v>25.76</v>
      </c>
    </row>
    <row r="1799" spans="1:4" ht="27">
      <c r="A1799" s="209">
        <v>5932</v>
      </c>
      <c r="B1799" s="210" t="s">
        <v>604</v>
      </c>
      <c r="C1799" s="211" t="s">
        <v>596</v>
      </c>
      <c r="D1799" s="212">
        <v>154.41</v>
      </c>
    </row>
    <row r="1800" spans="1:4" ht="27">
      <c r="A1800" s="209">
        <v>5934</v>
      </c>
      <c r="B1800" s="210" t="s">
        <v>636</v>
      </c>
      <c r="C1800" s="211" t="s">
        <v>630</v>
      </c>
      <c r="D1800" s="212">
        <v>54.36</v>
      </c>
    </row>
    <row r="1801" spans="1:4" ht="40.5">
      <c r="A1801" s="209">
        <v>5940</v>
      </c>
      <c r="B1801" s="210" t="s">
        <v>8059</v>
      </c>
      <c r="C1801" s="211" t="s">
        <v>596</v>
      </c>
      <c r="D1801" s="212">
        <v>110.07</v>
      </c>
    </row>
    <row r="1802" spans="1:4" ht="40.5">
      <c r="A1802" s="209">
        <v>5942</v>
      </c>
      <c r="B1802" s="210" t="s">
        <v>8060</v>
      </c>
      <c r="C1802" s="211" t="s">
        <v>630</v>
      </c>
      <c r="D1802" s="212">
        <v>32.590000000000003</v>
      </c>
    </row>
    <row r="1803" spans="1:4" ht="27">
      <c r="A1803" s="209">
        <v>5944</v>
      </c>
      <c r="B1803" s="210" t="s">
        <v>8061</v>
      </c>
      <c r="C1803" s="211" t="s">
        <v>596</v>
      </c>
      <c r="D1803" s="212">
        <v>155.77000000000001</v>
      </c>
    </row>
    <row r="1804" spans="1:4" ht="27">
      <c r="A1804" s="209">
        <v>5946</v>
      </c>
      <c r="B1804" s="210" t="s">
        <v>8062</v>
      </c>
      <c r="C1804" s="211" t="s">
        <v>630</v>
      </c>
      <c r="D1804" s="212">
        <v>39.119999999999997</v>
      </c>
    </row>
    <row r="1805" spans="1:4" ht="27">
      <c r="A1805" s="209">
        <v>5952</v>
      </c>
      <c r="B1805" s="210" t="s">
        <v>637</v>
      </c>
      <c r="C1805" s="211" t="s">
        <v>630</v>
      </c>
      <c r="D1805" s="212">
        <v>11.74</v>
      </c>
    </row>
    <row r="1806" spans="1:4" ht="40.5">
      <c r="A1806" s="209">
        <v>5953</v>
      </c>
      <c r="B1806" s="210" t="s">
        <v>605</v>
      </c>
      <c r="C1806" s="211" t="s">
        <v>596</v>
      </c>
      <c r="D1806" s="212">
        <v>34.29</v>
      </c>
    </row>
    <row r="1807" spans="1:4" ht="40.5">
      <c r="A1807" s="209">
        <v>5954</v>
      </c>
      <c r="B1807" s="210" t="s">
        <v>638</v>
      </c>
      <c r="C1807" s="211" t="s">
        <v>630</v>
      </c>
      <c r="D1807" s="212">
        <v>2.42</v>
      </c>
    </row>
    <row r="1808" spans="1:4" ht="40.5">
      <c r="A1808" s="209">
        <v>5961</v>
      </c>
      <c r="B1808" s="210" t="s">
        <v>8063</v>
      </c>
      <c r="C1808" s="211" t="s">
        <v>630</v>
      </c>
      <c r="D1808" s="212">
        <v>26.89</v>
      </c>
    </row>
    <row r="1809" spans="1:4" ht="27">
      <c r="A1809" s="209">
        <v>5968</v>
      </c>
      <c r="B1809" s="210" t="s">
        <v>8064</v>
      </c>
      <c r="C1809" s="211" t="s">
        <v>591</v>
      </c>
      <c r="D1809" s="212">
        <v>33.520000000000003</v>
      </c>
    </row>
    <row r="1810" spans="1:4" ht="40.5">
      <c r="A1810" s="209">
        <v>5991</v>
      </c>
      <c r="B1810" s="210" t="s">
        <v>8065</v>
      </c>
      <c r="C1810" s="211" t="s">
        <v>591</v>
      </c>
      <c r="D1810" s="212">
        <v>36.25</v>
      </c>
    </row>
    <row r="1811" spans="1:4" ht="13.5">
      <c r="A1811" s="209">
        <v>5998</v>
      </c>
      <c r="B1811" s="210" t="s">
        <v>1638</v>
      </c>
      <c r="C1811" s="211" t="s">
        <v>591</v>
      </c>
      <c r="D1811" s="212">
        <v>0.75</v>
      </c>
    </row>
    <row r="1812" spans="1:4" ht="25.5">
      <c r="A1812" s="206">
        <v>6005</v>
      </c>
      <c r="B1812" s="207" t="s">
        <v>5630</v>
      </c>
      <c r="C1812" s="206" t="s">
        <v>7869</v>
      </c>
      <c r="D1812" s="208">
        <v>38.9</v>
      </c>
    </row>
    <row r="1813" spans="1:4" ht="25.5">
      <c r="A1813" s="206">
        <v>6006</v>
      </c>
      <c r="B1813" s="207" t="s">
        <v>5629</v>
      </c>
      <c r="C1813" s="206" t="s">
        <v>7869</v>
      </c>
      <c r="D1813" s="208">
        <v>34.479999999999997</v>
      </c>
    </row>
    <row r="1814" spans="1:4">
      <c r="A1814" s="206">
        <v>6010</v>
      </c>
      <c r="B1814" s="207" t="s">
        <v>5618</v>
      </c>
      <c r="C1814" s="206" t="s">
        <v>7869</v>
      </c>
      <c r="D1814" s="208">
        <v>43.3</v>
      </c>
    </row>
    <row r="1815" spans="1:4">
      <c r="A1815" s="206">
        <v>6011</v>
      </c>
      <c r="B1815" s="207" t="s">
        <v>5622</v>
      </c>
      <c r="C1815" s="206" t="s">
        <v>7869</v>
      </c>
      <c r="D1815" s="208">
        <v>125.09</v>
      </c>
    </row>
    <row r="1816" spans="1:4">
      <c r="A1816" s="206">
        <v>6012</v>
      </c>
      <c r="B1816" s="207" t="s">
        <v>5623</v>
      </c>
      <c r="C1816" s="206" t="s">
        <v>7869</v>
      </c>
      <c r="D1816" s="208">
        <v>151.44999999999999</v>
      </c>
    </row>
    <row r="1817" spans="1:4" ht="25.5">
      <c r="A1817" s="206">
        <v>6013</v>
      </c>
      <c r="B1817" s="207" t="s">
        <v>5626</v>
      </c>
      <c r="C1817" s="206" t="s">
        <v>7869</v>
      </c>
      <c r="D1817" s="208">
        <v>47.62</v>
      </c>
    </row>
    <row r="1818" spans="1:4" ht="25.5">
      <c r="A1818" s="206">
        <v>6014</v>
      </c>
      <c r="B1818" s="207" t="s">
        <v>5628</v>
      </c>
      <c r="C1818" s="206" t="s">
        <v>7869</v>
      </c>
      <c r="D1818" s="208">
        <v>66.2</v>
      </c>
    </row>
    <row r="1819" spans="1:4" ht="25.5">
      <c r="A1819" s="206">
        <v>6015</v>
      </c>
      <c r="B1819" s="207" t="s">
        <v>5627</v>
      </c>
      <c r="C1819" s="206" t="s">
        <v>7869</v>
      </c>
      <c r="D1819" s="208">
        <v>69.239999999999995</v>
      </c>
    </row>
    <row r="1820" spans="1:4">
      <c r="A1820" s="206">
        <v>6016</v>
      </c>
      <c r="B1820" s="207" t="s">
        <v>5624</v>
      </c>
      <c r="C1820" s="206" t="s">
        <v>7869</v>
      </c>
      <c r="D1820" s="208">
        <v>15.94</v>
      </c>
    </row>
    <row r="1821" spans="1:4">
      <c r="A1821" s="206">
        <v>6017</v>
      </c>
      <c r="B1821" s="207" t="s">
        <v>5619</v>
      </c>
      <c r="C1821" s="206" t="s">
        <v>7869</v>
      </c>
      <c r="D1821" s="208">
        <v>34.299999999999997</v>
      </c>
    </row>
    <row r="1822" spans="1:4">
      <c r="A1822" s="206">
        <v>6019</v>
      </c>
      <c r="B1822" s="207" t="s">
        <v>5617</v>
      </c>
      <c r="C1822" s="206" t="s">
        <v>7869</v>
      </c>
      <c r="D1822" s="208">
        <v>25.17</v>
      </c>
    </row>
    <row r="1823" spans="1:4">
      <c r="A1823" s="206">
        <v>6020</v>
      </c>
      <c r="B1823" s="207" t="s">
        <v>5620</v>
      </c>
      <c r="C1823" s="206" t="s">
        <v>7869</v>
      </c>
      <c r="D1823" s="208">
        <v>15.11</v>
      </c>
    </row>
    <row r="1824" spans="1:4" ht="25.5">
      <c r="A1824" s="206">
        <v>6021</v>
      </c>
      <c r="B1824" s="207" t="s">
        <v>5634</v>
      </c>
      <c r="C1824" s="206" t="s">
        <v>7869</v>
      </c>
      <c r="D1824" s="208">
        <v>35.49</v>
      </c>
    </row>
    <row r="1825" spans="1:4" ht="25.5">
      <c r="A1825" s="206">
        <v>6024</v>
      </c>
      <c r="B1825" s="207" t="s">
        <v>5635</v>
      </c>
      <c r="C1825" s="206" t="s">
        <v>7869</v>
      </c>
      <c r="D1825" s="208">
        <v>36.69</v>
      </c>
    </row>
    <row r="1826" spans="1:4">
      <c r="A1826" s="206">
        <v>6027</v>
      </c>
      <c r="B1826" s="207" t="s">
        <v>5625</v>
      </c>
      <c r="C1826" s="206" t="s">
        <v>7869</v>
      </c>
      <c r="D1826" s="208">
        <v>315.57</v>
      </c>
    </row>
    <row r="1827" spans="1:4">
      <c r="A1827" s="206">
        <v>6028</v>
      </c>
      <c r="B1827" s="207" t="s">
        <v>5621</v>
      </c>
      <c r="C1827" s="206" t="s">
        <v>7869</v>
      </c>
      <c r="D1827" s="208">
        <v>60.32</v>
      </c>
    </row>
    <row r="1828" spans="1:4">
      <c r="A1828" s="206">
        <v>6029</v>
      </c>
      <c r="B1828" s="207" t="s">
        <v>5599</v>
      </c>
      <c r="C1828" s="206" t="s">
        <v>7869</v>
      </c>
      <c r="D1828" s="208">
        <v>13.35</v>
      </c>
    </row>
    <row r="1829" spans="1:4">
      <c r="A1829" s="206">
        <v>6031</v>
      </c>
      <c r="B1829" s="207" t="s">
        <v>5598</v>
      </c>
      <c r="C1829" s="206" t="s">
        <v>7869</v>
      </c>
      <c r="D1829" s="208">
        <v>13.2</v>
      </c>
    </row>
    <row r="1830" spans="1:4" ht="25.5">
      <c r="A1830" s="206">
        <v>6032</v>
      </c>
      <c r="B1830" s="207" t="s">
        <v>5606</v>
      </c>
      <c r="C1830" s="206" t="s">
        <v>7869</v>
      </c>
      <c r="D1830" s="208">
        <v>16.73</v>
      </c>
    </row>
    <row r="1831" spans="1:4">
      <c r="A1831" s="206">
        <v>6033</v>
      </c>
      <c r="B1831" s="207" t="s">
        <v>5600</v>
      </c>
      <c r="C1831" s="206" t="s">
        <v>7869</v>
      </c>
      <c r="D1831" s="208">
        <v>17.59</v>
      </c>
    </row>
    <row r="1832" spans="1:4">
      <c r="A1832" s="206">
        <v>6034</v>
      </c>
      <c r="B1832" s="207" t="s">
        <v>5596</v>
      </c>
      <c r="C1832" s="206" t="s">
        <v>7869</v>
      </c>
      <c r="D1832" s="208">
        <v>8.25</v>
      </c>
    </row>
    <row r="1833" spans="1:4">
      <c r="A1833" s="206">
        <v>6036</v>
      </c>
      <c r="B1833" s="207" t="s">
        <v>5597</v>
      </c>
      <c r="C1833" s="206" t="s">
        <v>7869</v>
      </c>
      <c r="D1833" s="208">
        <v>11.24</v>
      </c>
    </row>
    <row r="1834" spans="1:4">
      <c r="A1834" s="206">
        <v>6037</v>
      </c>
      <c r="B1834" s="207" t="s">
        <v>5615</v>
      </c>
      <c r="C1834" s="206" t="s">
        <v>7869</v>
      </c>
      <c r="D1834" s="208">
        <v>8.99</v>
      </c>
    </row>
    <row r="1835" spans="1:4">
      <c r="A1835" s="206">
        <v>6038</v>
      </c>
      <c r="B1835" s="207" t="s">
        <v>5613</v>
      </c>
      <c r="C1835" s="206" t="s">
        <v>7869</v>
      </c>
      <c r="D1835" s="208">
        <v>4.32</v>
      </c>
    </row>
    <row r="1836" spans="1:4" ht="51">
      <c r="A1836" s="206">
        <v>6046</v>
      </c>
      <c r="B1836" s="207" t="s">
        <v>5651</v>
      </c>
      <c r="C1836" s="206" t="s">
        <v>7869</v>
      </c>
      <c r="D1836" s="208">
        <v>210000</v>
      </c>
    </row>
    <row r="1837" spans="1:4" ht="25.5">
      <c r="A1837" s="206">
        <v>6067</v>
      </c>
      <c r="B1837" s="207" t="s">
        <v>5684</v>
      </c>
      <c r="C1837" s="206" t="s">
        <v>7869</v>
      </c>
      <c r="D1837" s="208">
        <v>275000</v>
      </c>
    </row>
    <row r="1838" spans="1:4" ht="38.25">
      <c r="A1838" s="206">
        <v>6069</v>
      </c>
      <c r="B1838" s="207" t="s">
        <v>5682</v>
      </c>
      <c r="C1838" s="206" t="s">
        <v>7869</v>
      </c>
      <c r="D1838" s="208">
        <v>67600.009999999995</v>
      </c>
    </row>
    <row r="1839" spans="1:4" ht="38.25">
      <c r="A1839" s="206">
        <v>6070</v>
      </c>
      <c r="B1839" s="207" t="s">
        <v>5681</v>
      </c>
      <c r="C1839" s="206" t="s">
        <v>7869</v>
      </c>
      <c r="D1839" s="208">
        <v>305999.99</v>
      </c>
    </row>
    <row r="1840" spans="1:4">
      <c r="A1840" s="206">
        <v>6076</v>
      </c>
      <c r="B1840" s="207" t="s">
        <v>5702</v>
      </c>
      <c r="C1840" s="206" t="s">
        <v>7867</v>
      </c>
      <c r="D1840" s="208">
        <v>52.03</v>
      </c>
    </row>
    <row r="1841" spans="1:4" ht="25.5">
      <c r="A1841" s="206">
        <v>6077</v>
      </c>
      <c r="B1841" s="207" t="s">
        <v>2352</v>
      </c>
      <c r="C1841" s="206" t="s">
        <v>7867</v>
      </c>
      <c r="D1841" s="208">
        <v>15.93</v>
      </c>
    </row>
    <row r="1842" spans="1:4" ht="25.5">
      <c r="A1842" s="206">
        <v>6079</v>
      </c>
      <c r="B1842" s="207" t="s">
        <v>2353</v>
      </c>
      <c r="C1842" s="206" t="s">
        <v>7867</v>
      </c>
      <c r="D1842" s="208">
        <v>9.1</v>
      </c>
    </row>
    <row r="1843" spans="1:4">
      <c r="A1843" s="206">
        <v>6081</v>
      </c>
      <c r="B1843" s="207" t="s">
        <v>2351</v>
      </c>
      <c r="C1843" s="206" t="s">
        <v>7867</v>
      </c>
      <c r="D1843" s="208">
        <v>27.64</v>
      </c>
    </row>
    <row r="1844" spans="1:4" ht="13.5">
      <c r="A1844" s="209">
        <v>6082</v>
      </c>
      <c r="B1844" s="210" t="s">
        <v>1550</v>
      </c>
      <c r="C1844" s="211" t="s">
        <v>591</v>
      </c>
      <c r="D1844" s="212">
        <v>13.78</v>
      </c>
    </row>
    <row r="1845" spans="1:4">
      <c r="A1845" s="206">
        <v>6085</v>
      </c>
      <c r="B1845" s="207" t="s">
        <v>5714</v>
      </c>
      <c r="C1845" s="206" t="s">
        <v>7868</v>
      </c>
      <c r="D1845" s="208">
        <v>4.25</v>
      </c>
    </row>
    <row r="1846" spans="1:4">
      <c r="A1846" s="206">
        <v>6086</v>
      </c>
      <c r="B1846" s="207" t="s">
        <v>4058</v>
      </c>
      <c r="C1846" s="206" t="s">
        <v>7975</v>
      </c>
      <c r="D1846" s="208">
        <v>69.44</v>
      </c>
    </row>
    <row r="1847" spans="1:4" ht="13.5">
      <c r="A1847" s="209">
        <v>6087</v>
      </c>
      <c r="B1847" s="210" t="s">
        <v>1359</v>
      </c>
      <c r="C1847" s="211" t="s">
        <v>542</v>
      </c>
      <c r="D1847" s="212">
        <v>20.8</v>
      </c>
    </row>
    <row r="1848" spans="1:4">
      <c r="A1848" s="206">
        <v>6090</v>
      </c>
      <c r="B1848" s="207" t="s">
        <v>5716</v>
      </c>
      <c r="C1848" s="206" t="s">
        <v>7868</v>
      </c>
      <c r="D1848" s="208">
        <v>8.07</v>
      </c>
    </row>
    <row r="1849" spans="1:4">
      <c r="A1849" s="206">
        <v>6091</v>
      </c>
      <c r="B1849" s="207" t="s">
        <v>4532</v>
      </c>
      <c r="C1849" s="206" t="s">
        <v>7868</v>
      </c>
      <c r="D1849" s="208">
        <v>11.46</v>
      </c>
    </row>
    <row r="1850" spans="1:4">
      <c r="A1850" s="206">
        <v>6094</v>
      </c>
      <c r="B1850" s="207" t="s">
        <v>5718</v>
      </c>
      <c r="C1850" s="206" t="s">
        <v>7866</v>
      </c>
      <c r="D1850" s="208">
        <v>13.65</v>
      </c>
    </row>
    <row r="1851" spans="1:4" ht="25.5">
      <c r="A1851" s="206">
        <v>6106</v>
      </c>
      <c r="B1851" s="207" t="s">
        <v>8066</v>
      </c>
      <c r="C1851" s="206" t="s">
        <v>7869</v>
      </c>
      <c r="D1851" s="208">
        <v>2.95</v>
      </c>
    </row>
    <row r="1852" spans="1:4" ht="25.5">
      <c r="A1852" s="206">
        <v>6107</v>
      </c>
      <c r="B1852" s="207" t="s">
        <v>5725</v>
      </c>
      <c r="C1852" s="206" t="s">
        <v>7869</v>
      </c>
      <c r="D1852" s="208">
        <v>8.5299999999999994</v>
      </c>
    </row>
    <row r="1853" spans="1:4" ht="25.5">
      <c r="A1853" s="206">
        <v>6108</v>
      </c>
      <c r="B1853" s="207" t="s">
        <v>5726</v>
      </c>
      <c r="C1853" s="206" t="s">
        <v>7869</v>
      </c>
      <c r="D1853" s="208">
        <v>10.89</v>
      </c>
    </row>
    <row r="1854" spans="1:4" ht="25.5">
      <c r="A1854" s="206">
        <v>6109</v>
      </c>
      <c r="B1854" s="207" t="s">
        <v>5727</v>
      </c>
      <c r="C1854" s="206" t="s">
        <v>7869</v>
      </c>
      <c r="D1854" s="208">
        <v>15.47</v>
      </c>
    </row>
    <row r="1855" spans="1:4">
      <c r="A1855" s="206">
        <v>6110</v>
      </c>
      <c r="B1855" s="207" t="s">
        <v>5738</v>
      </c>
      <c r="C1855" s="206" t="s">
        <v>7872</v>
      </c>
      <c r="D1855" s="208">
        <v>11.51</v>
      </c>
    </row>
    <row r="1856" spans="1:4">
      <c r="A1856" s="206">
        <v>6111</v>
      </c>
      <c r="B1856" s="207" t="s">
        <v>5740</v>
      </c>
      <c r="C1856" s="206" t="s">
        <v>7872</v>
      </c>
      <c r="D1856" s="208">
        <v>9.06</v>
      </c>
    </row>
    <row r="1857" spans="1:4">
      <c r="A1857" s="206">
        <v>6114</v>
      </c>
      <c r="B1857" s="207" t="s">
        <v>2192</v>
      </c>
      <c r="C1857" s="206" t="s">
        <v>7872</v>
      </c>
      <c r="D1857" s="208">
        <v>9.15</v>
      </c>
    </row>
    <row r="1858" spans="1:4">
      <c r="A1858" s="206">
        <v>6117</v>
      </c>
      <c r="B1858" s="207" t="s">
        <v>2396</v>
      </c>
      <c r="C1858" s="206" t="s">
        <v>7872</v>
      </c>
      <c r="D1858" s="208">
        <v>9.15</v>
      </c>
    </row>
    <row r="1859" spans="1:4">
      <c r="A1859" s="206">
        <v>6121</v>
      </c>
      <c r="B1859" s="207" t="s">
        <v>2407</v>
      </c>
      <c r="C1859" s="206" t="s">
        <v>7872</v>
      </c>
      <c r="D1859" s="208">
        <v>8.11</v>
      </c>
    </row>
    <row r="1860" spans="1:4">
      <c r="A1860" s="206">
        <v>6122</v>
      </c>
      <c r="B1860" s="207" t="s">
        <v>2286</v>
      </c>
      <c r="C1860" s="206" t="s">
        <v>7872</v>
      </c>
      <c r="D1860" s="208">
        <v>11.51</v>
      </c>
    </row>
    <row r="1861" spans="1:4">
      <c r="A1861" s="206">
        <v>6127</v>
      </c>
      <c r="B1861" s="207" t="s">
        <v>2200</v>
      </c>
      <c r="C1861" s="206" t="s">
        <v>7872</v>
      </c>
      <c r="D1861" s="208">
        <v>8.8699999999999992</v>
      </c>
    </row>
    <row r="1862" spans="1:4">
      <c r="A1862" s="206">
        <v>6136</v>
      </c>
      <c r="B1862" s="207" t="s">
        <v>5745</v>
      </c>
      <c r="C1862" s="206" t="s">
        <v>7869</v>
      </c>
      <c r="D1862" s="208">
        <v>83.1</v>
      </c>
    </row>
    <row r="1863" spans="1:4">
      <c r="A1863" s="206">
        <v>6138</v>
      </c>
      <c r="B1863" s="207" t="s">
        <v>6661</v>
      </c>
      <c r="C1863" s="206" t="s">
        <v>7869</v>
      </c>
      <c r="D1863" s="208">
        <v>1.35</v>
      </c>
    </row>
    <row r="1864" spans="1:4">
      <c r="A1864" s="206">
        <v>6140</v>
      </c>
      <c r="B1864" s="207" t="s">
        <v>2546</v>
      </c>
      <c r="C1864" s="206" t="s">
        <v>7869</v>
      </c>
      <c r="D1864" s="208">
        <v>2.54</v>
      </c>
    </row>
    <row r="1865" spans="1:4">
      <c r="A1865" s="206">
        <v>6141</v>
      </c>
      <c r="B1865" s="207" t="s">
        <v>3834</v>
      </c>
      <c r="C1865" s="206" t="s">
        <v>7869</v>
      </c>
      <c r="D1865" s="208">
        <v>3.14</v>
      </c>
    </row>
    <row r="1866" spans="1:4" ht="25.5">
      <c r="A1866" s="206">
        <v>6142</v>
      </c>
      <c r="B1866" s="207" t="s">
        <v>3367</v>
      </c>
      <c r="C1866" s="206" t="s">
        <v>7869</v>
      </c>
      <c r="D1866" s="208">
        <v>5.52</v>
      </c>
    </row>
    <row r="1867" spans="1:4">
      <c r="A1867" s="206">
        <v>6145</v>
      </c>
      <c r="B1867" s="207" t="s">
        <v>5749</v>
      </c>
      <c r="C1867" s="206" t="s">
        <v>7869</v>
      </c>
      <c r="D1867" s="208">
        <v>12.53</v>
      </c>
    </row>
    <row r="1868" spans="1:4">
      <c r="A1868" s="206">
        <v>6146</v>
      </c>
      <c r="B1868" s="207" t="s">
        <v>5751</v>
      </c>
      <c r="C1868" s="206" t="s">
        <v>7869</v>
      </c>
      <c r="D1868" s="208">
        <v>12.54</v>
      </c>
    </row>
    <row r="1869" spans="1:4">
      <c r="A1869" s="206">
        <v>6148</v>
      </c>
      <c r="B1869" s="207" t="s">
        <v>5748</v>
      </c>
      <c r="C1869" s="206" t="s">
        <v>7869</v>
      </c>
      <c r="D1869" s="208">
        <v>6.99</v>
      </c>
    </row>
    <row r="1870" spans="1:4">
      <c r="A1870" s="206">
        <v>6149</v>
      </c>
      <c r="B1870" s="207" t="s">
        <v>5750</v>
      </c>
      <c r="C1870" s="206" t="s">
        <v>7869</v>
      </c>
      <c r="D1870" s="208">
        <v>11.82</v>
      </c>
    </row>
    <row r="1871" spans="1:4">
      <c r="A1871" s="206">
        <v>6150</v>
      </c>
      <c r="B1871" s="207" t="s">
        <v>5744</v>
      </c>
      <c r="C1871" s="206" t="s">
        <v>7869</v>
      </c>
      <c r="D1871" s="208">
        <v>105.71</v>
      </c>
    </row>
    <row r="1872" spans="1:4">
      <c r="A1872" s="206">
        <v>6152</v>
      </c>
      <c r="B1872" s="207" t="s">
        <v>6640</v>
      </c>
      <c r="C1872" s="206" t="s">
        <v>7869</v>
      </c>
      <c r="D1872" s="208">
        <v>2.68</v>
      </c>
    </row>
    <row r="1873" spans="1:4" ht="25.5">
      <c r="A1873" s="206">
        <v>6153</v>
      </c>
      <c r="B1873" s="207" t="s">
        <v>6642</v>
      </c>
      <c r="C1873" s="206" t="s">
        <v>7869</v>
      </c>
      <c r="D1873" s="208">
        <v>2.52</v>
      </c>
    </row>
    <row r="1874" spans="1:4">
      <c r="A1874" s="206">
        <v>6154</v>
      </c>
      <c r="B1874" s="207" t="s">
        <v>6644</v>
      </c>
      <c r="C1874" s="206" t="s">
        <v>7869</v>
      </c>
      <c r="D1874" s="208">
        <v>6.01</v>
      </c>
    </row>
    <row r="1875" spans="1:4" ht="25.5">
      <c r="A1875" s="206">
        <v>6155</v>
      </c>
      <c r="B1875" s="207" t="s">
        <v>6645</v>
      </c>
      <c r="C1875" s="206" t="s">
        <v>7869</v>
      </c>
      <c r="D1875" s="208">
        <v>12.42</v>
      </c>
    </row>
    <row r="1876" spans="1:4" ht="25.5">
      <c r="A1876" s="206">
        <v>6156</v>
      </c>
      <c r="B1876" s="207" t="s">
        <v>6643</v>
      </c>
      <c r="C1876" s="206" t="s">
        <v>7869</v>
      </c>
      <c r="D1876" s="208">
        <v>3.19</v>
      </c>
    </row>
    <row r="1877" spans="1:4">
      <c r="A1877" s="206">
        <v>6157</v>
      </c>
      <c r="B1877" s="207" t="s">
        <v>6638</v>
      </c>
      <c r="C1877" s="206" t="s">
        <v>7869</v>
      </c>
      <c r="D1877" s="208">
        <v>28.38</v>
      </c>
    </row>
    <row r="1878" spans="1:4">
      <c r="A1878" s="206">
        <v>6158</v>
      </c>
      <c r="B1878" s="207" t="s">
        <v>6641</v>
      </c>
      <c r="C1878" s="206" t="s">
        <v>7869</v>
      </c>
      <c r="D1878" s="208">
        <v>3.23</v>
      </c>
    </row>
    <row r="1879" spans="1:4">
      <c r="A1879" s="206">
        <v>6160</v>
      </c>
      <c r="B1879" s="207" t="s">
        <v>5761</v>
      </c>
      <c r="C1879" s="206" t="s">
        <v>7872</v>
      </c>
      <c r="D1879" s="208">
        <v>12.19</v>
      </c>
    </row>
    <row r="1880" spans="1:4">
      <c r="A1880" s="206">
        <v>6166</v>
      </c>
      <c r="B1880" s="207" t="s">
        <v>5763</v>
      </c>
      <c r="C1880" s="206" t="s">
        <v>7872</v>
      </c>
      <c r="D1880" s="208">
        <v>13.31</v>
      </c>
    </row>
    <row r="1881" spans="1:4" ht="13.5">
      <c r="A1881" s="209">
        <v>6171</v>
      </c>
      <c r="B1881" s="210" t="s">
        <v>1341</v>
      </c>
      <c r="C1881" s="211" t="s">
        <v>542</v>
      </c>
      <c r="D1881" s="212">
        <v>21.05</v>
      </c>
    </row>
    <row r="1882" spans="1:4">
      <c r="A1882" s="206">
        <v>6175</v>
      </c>
      <c r="B1882" s="207" t="s">
        <v>6024</v>
      </c>
      <c r="C1882" s="206" t="s">
        <v>7872</v>
      </c>
      <c r="D1882" s="208">
        <v>24.07</v>
      </c>
    </row>
    <row r="1883" spans="1:4" ht="25.5">
      <c r="A1883" s="206">
        <v>6178</v>
      </c>
      <c r="B1883" s="207" t="s">
        <v>5806</v>
      </c>
      <c r="C1883" s="206" t="s">
        <v>7874</v>
      </c>
      <c r="D1883" s="208">
        <v>66.48</v>
      </c>
    </row>
    <row r="1884" spans="1:4" ht="25.5">
      <c r="A1884" s="206">
        <v>6180</v>
      </c>
      <c r="B1884" s="207" t="s">
        <v>5807</v>
      </c>
      <c r="C1884" s="206" t="s">
        <v>7874</v>
      </c>
      <c r="D1884" s="208">
        <v>71.75</v>
      </c>
    </row>
    <row r="1885" spans="1:4" ht="25.5">
      <c r="A1885" s="206">
        <v>6182</v>
      </c>
      <c r="B1885" s="207" t="s">
        <v>5808</v>
      </c>
      <c r="C1885" s="206" t="s">
        <v>7874</v>
      </c>
      <c r="D1885" s="208">
        <v>89.06</v>
      </c>
    </row>
    <row r="1886" spans="1:4" ht="25.5">
      <c r="A1886" s="206">
        <v>6186</v>
      </c>
      <c r="B1886" s="207" t="s">
        <v>5665</v>
      </c>
      <c r="C1886" s="206" t="s">
        <v>7873</v>
      </c>
      <c r="D1886" s="208">
        <v>3.98</v>
      </c>
    </row>
    <row r="1887" spans="1:4">
      <c r="A1887" s="206">
        <v>6188</v>
      </c>
      <c r="B1887" s="207" t="s">
        <v>5816</v>
      </c>
      <c r="C1887" s="206" t="s">
        <v>7874</v>
      </c>
      <c r="D1887" s="208">
        <v>20.05</v>
      </c>
    </row>
    <row r="1888" spans="1:4">
      <c r="A1888" s="206">
        <v>6189</v>
      </c>
      <c r="B1888" s="207" t="s">
        <v>5813</v>
      </c>
      <c r="C1888" s="206" t="s">
        <v>7873</v>
      </c>
      <c r="D1888" s="208">
        <v>6.33</v>
      </c>
    </row>
    <row r="1889" spans="1:4">
      <c r="A1889" s="206">
        <v>6193</v>
      </c>
      <c r="B1889" s="207" t="s">
        <v>5812</v>
      </c>
      <c r="C1889" s="206" t="s">
        <v>7873</v>
      </c>
      <c r="D1889" s="208">
        <v>4.22</v>
      </c>
    </row>
    <row r="1890" spans="1:4">
      <c r="A1890" s="206">
        <v>6194</v>
      </c>
      <c r="B1890" s="207" t="s">
        <v>5172</v>
      </c>
      <c r="C1890" s="206" t="s">
        <v>7873</v>
      </c>
      <c r="D1890" s="208">
        <v>2.94</v>
      </c>
    </row>
    <row r="1891" spans="1:4" ht="25.5">
      <c r="A1891" s="206">
        <v>6204</v>
      </c>
      <c r="B1891" s="207" t="s">
        <v>5708</v>
      </c>
      <c r="C1891" s="206" t="s">
        <v>7873</v>
      </c>
      <c r="D1891" s="208">
        <v>4.71</v>
      </c>
    </row>
    <row r="1892" spans="1:4">
      <c r="A1892" s="206">
        <v>6212</v>
      </c>
      <c r="B1892" s="207" t="s">
        <v>5815</v>
      </c>
      <c r="C1892" s="206" t="s">
        <v>7873</v>
      </c>
      <c r="D1892" s="208">
        <v>6.01</v>
      </c>
    </row>
    <row r="1893" spans="1:4" ht="25.5">
      <c r="A1893" s="206">
        <v>6214</v>
      </c>
      <c r="B1893" s="207" t="s">
        <v>5817</v>
      </c>
      <c r="C1893" s="206" t="s">
        <v>7874</v>
      </c>
      <c r="D1893" s="208">
        <v>41.64</v>
      </c>
    </row>
    <row r="1894" spans="1:4" ht="27">
      <c r="A1894" s="209">
        <v>6225</v>
      </c>
      <c r="B1894" s="210" t="s">
        <v>8067</v>
      </c>
      <c r="C1894" s="211" t="s">
        <v>591</v>
      </c>
      <c r="D1894" s="212">
        <v>33.24</v>
      </c>
    </row>
    <row r="1895" spans="1:4" ht="25.5">
      <c r="A1895" s="206">
        <v>6240</v>
      </c>
      <c r="B1895" s="207" t="s">
        <v>5847</v>
      </c>
      <c r="C1895" s="206" t="s">
        <v>7869</v>
      </c>
      <c r="D1895" s="208">
        <v>403.82</v>
      </c>
    </row>
    <row r="1896" spans="1:4" ht="25.5">
      <c r="A1896" s="206">
        <v>6243</v>
      </c>
      <c r="B1896" s="207" t="s">
        <v>5845</v>
      </c>
      <c r="C1896" s="206" t="s">
        <v>7869</v>
      </c>
      <c r="D1896" s="208">
        <v>305</v>
      </c>
    </row>
    <row r="1897" spans="1:4" ht="25.5">
      <c r="A1897" s="206">
        <v>6249</v>
      </c>
      <c r="B1897" s="207" t="s">
        <v>5831</v>
      </c>
      <c r="C1897" s="206" t="s">
        <v>7869</v>
      </c>
      <c r="D1897" s="208">
        <v>19.22</v>
      </c>
    </row>
    <row r="1898" spans="1:4" ht="25.5">
      <c r="A1898" s="206">
        <v>6250</v>
      </c>
      <c r="B1898" s="207" t="s">
        <v>5834</v>
      </c>
      <c r="C1898" s="206" t="s">
        <v>7869</v>
      </c>
      <c r="D1898" s="208">
        <v>46.6</v>
      </c>
    </row>
    <row r="1899" spans="1:4" ht="25.5">
      <c r="A1899" s="206">
        <v>6251</v>
      </c>
      <c r="B1899" s="207" t="s">
        <v>5832</v>
      </c>
      <c r="C1899" s="206" t="s">
        <v>7869</v>
      </c>
      <c r="D1899" s="208">
        <v>29.49</v>
      </c>
    </row>
    <row r="1900" spans="1:4" ht="25.5">
      <c r="A1900" s="206">
        <v>6252</v>
      </c>
      <c r="B1900" s="207" t="s">
        <v>5833</v>
      </c>
      <c r="C1900" s="206" t="s">
        <v>7869</v>
      </c>
      <c r="D1900" s="208">
        <v>37.630000000000003</v>
      </c>
    </row>
    <row r="1901" spans="1:4" ht="25.5">
      <c r="A1901" s="206">
        <v>6253</v>
      </c>
      <c r="B1901" s="207" t="s">
        <v>5861</v>
      </c>
      <c r="C1901" s="206" t="s">
        <v>7869</v>
      </c>
      <c r="D1901" s="208">
        <v>61.81</v>
      </c>
    </row>
    <row r="1902" spans="1:4" ht="40.5">
      <c r="A1902" s="209">
        <v>6259</v>
      </c>
      <c r="B1902" s="210" t="s">
        <v>8068</v>
      </c>
      <c r="C1902" s="211" t="s">
        <v>596</v>
      </c>
      <c r="D1902" s="212">
        <v>126.12</v>
      </c>
    </row>
    <row r="1903" spans="1:4" ht="40.5">
      <c r="A1903" s="209">
        <v>6260</v>
      </c>
      <c r="B1903" s="210" t="s">
        <v>8069</v>
      </c>
      <c r="C1903" s="211" t="s">
        <v>630</v>
      </c>
      <c r="D1903" s="212">
        <v>24.18</v>
      </c>
    </row>
    <row r="1904" spans="1:4">
      <c r="A1904" s="206">
        <v>6294</v>
      </c>
      <c r="B1904" s="207" t="s">
        <v>5891</v>
      </c>
      <c r="C1904" s="206" t="s">
        <v>7869</v>
      </c>
      <c r="D1904" s="208">
        <v>5.81</v>
      </c>
    </row>
    <row r="1905" spans="1:4">
      <c r="A1905" s="206">
        <v>6295</v>
      </c>
      <c r="B1905" s="207" t="s">
        <v>5895</v>
      </c>
      <c r="C1905" s="206" t="s">
        <v>7869</v>
      </c>
      <c r="D1905" s="208">
        <v>8.27</v>
      </c>
    </row>
    <row r="1906" spans="1:4">
      <c r="A1906" s="206">
        <v>6296</v>
      </c>
      <c r="B1906" s="207" t="s">
        <v>5890</v>
      </c>
      <c r="C1906" s="206" t="s">
        <v>7869</v>
      </c>
      <c r="D1906" s="208">
        <v>20.38</v>
      </c>
    </row>
    <row r="1907" spans="1:4">
      <c r="A1907" s="206">
        <v>6297</v>
      </c>
      <c r="B1907" s="207" t="s">
        <v>5889</v>
      </c>
      <c r="C1907" s="206" t="s">
        <v>7869</v>
      </c>
      <c r="D1907" s="208">
        <v>25.82</v>
      </c>
    </row>
    <row r="1908" spans="1:4">
      <c r="A1908" s="206">
        <v>6298</v>
      </c>
      <c r="B1908" s="207" t="s">
        <v>5894</v>
      </c>
      <c r="C1908" s="206" t="s">
        <v>7869</v>
      </c>
      <c r="D1908" s="208">
        <v>40.9</v>
      </c>
    </row>
    <row r="1909" spans="1:4">
      <c r="A1909" s="206">
        <v>6299</v>
      </c>
      <c r="B1909" s="207" t="s">
        <v>5893</v>
      </c>
      <c r="C1909" s="206" t="s">
        <v>7869</v>
      </c>
      <c r="D1909" s="208">
        <v>77.67</v>
      </c>
    </row>
    <row r="1910" spans="1:4">
      <c r="A1910" s="206">
        <v>6300</v>
      </c>
      <c r="B1910" s="207" t="s">
        <v>5897</v>
      </c>
      <c r="C1910" s="206" t="s">
        <v>7869</v>
      </c>
      <c r="D1910" s="208">
        <v>191.8</v>
      </c>
    </row>
    <row r="1911" spans="1:4">
      <c r="A1911" s="206">
        <v>6301</v>
      </c>
      <c r="B1911" s="207" t="s">
        <v>5899</v>
      </c>
      <c r="C1911" s="206" t="s">
        <v>7869</v>
      </c>
      <c r="D1911" s="208">
        <v>642.16</v>
      </c>
    </row>
    <row r="1912" spans="1:4">
      <c r="A1912" s="206">
        <v>6302</v>
      </c>
      <c r="B1912" s="207" t="s">
        <v>5918</v>
      </c>
      <c r="C1912" s="206" t="s">
        <v>7869</v>
      </c>
      <c r="D1912" s="208">
        <v>9.6</v>
      </c>
    </row>
    <row r="1913" spans="1:4">
      <c r="A1913" s="206">
        <v>6303</v>
      </c>
      <c r="B1913" s="207" t="s">
        <v>5910</v>
      </c>
      <c r="C1913" s="206" t="s">
        <v>7869</v>
      </c>
      <c r="D1913" s="208">
        <v>15.62</v>
      </c>
    </row>
    <row r="1914" spans="1:4">
      <c r="A1914" s="206">
        <v>6304</v>
      </c>
      <c r="B1914" s="207" t="s">
        <v>5907</v>
      </c>
      <c r="C1914" s="206" t="s">
        <v>7869</v>
      </c>
      <c r="D1914" s="208">
        <v>30.34</v>
      </c>
    </row>
    <row r="1915" spans="1:4">
      <c r="A1915" s="206">
        <v>6305</v>
      </c>
      <c r="B1915" s="207" t="s">
        <v>5917</v>
      </c>
      <c r="C1915" s="206" t="s">
        <v>7869</v>
      </c>
      <c r="D1915" s="208">
        <v>45.28</v>
      </c>
    </row>
    <row r="1916" spans="1:4">
      <c r="A1916" s="206">
        <v>6306</v>
      </c>
      <c r="B1916" s="207" t="s">
        <v>5916</v>
      </c>
      <c r="C1916" s="206" t="s">
        <v>7869</v>
      </c>
      <c r="D1916" s="208">
        <v>45.28</v>
      </c>
    </row>
    <row r="1917" spans="1:4">
      <c r="A1917" s="206">
        <v>6307</v>
      </c>
      <c r="B1917" s="207" t="s">
        <v>5913</v>
      </c>
      <c r="C1917" s="206" t="s">
        <v>7869</v>
      </c>
      <c r="D1917" s="208">
        <v>83.95</v>
      </c>
    </row>
    <row r="1918" spans="1:4">
      <c r="A1918" s="206">
        <v>6308</v>
      </c>
      <c r="B1918" s="207" t="s">
        <v>5911</v>
      </c>
      <c r="C1918" s="206" t="s">
        <v>7869</v>
      </c>
      <c r="D1918" s="208">
        <v>83.95</v>
      </c>
    </row>
    <row r="1919" spans="1:4">
      <c r="A1919" s="206">
        <v>6309</v>
      </c>
      <c r="B1919" s="207" t="s">
        <v>5914</v>
      </c>
      <c r="C1919" s="206" t="s">
        <v>7869</v>
      </c>
      <c r="D1919" s="208">
        <v>86.39</v>
      </c>
    </row>
    <row r="1920" spans="1:4">
      <c r="A1920" s="206">
        <v>6310</v>
      </c>
      <c r="B1920" s="207" t="s">
        <v>5921</v>
      </c>
      <c r="C1920" s="206" t="s">
        <v>7869</v>
      </c>
      <c r="D1920" s="208">
        <v>120.76</v>
      </c>
    </row>
    <row r="1921" spans="1:4">
      <c r="A1921" s="206">
        <v>6311</v>
      </c>
      <c r="B1921" s="207" t="s">
        <v>5920</v>
      </c>
      <c r="C1921" s="206" t="s">
        <v>7869</v>
      </c>
      <c r="D1921" s="208">
        <v>120.76</v>
      </c>
    </row>
    <row r="1922" spans="1:4">
      <c r="A1922" s="206">
        <v>6312</v>
      </c>
      <c r="B1922" s="207" t="s">
        <v>5919</v>
      </c>
      <c r="C1922" s="206" t="s">
        <v>7869</v>
      </c>
      <c r="D1922" s="208">
        <v>120.76</v>
      </c>
    </row>
    <row r="1923" spans="1:4">
      <c r="A1923" s="206">
        <v>6313</v>
      </c>
      <c r="B1923" s="207" t="s">
        <v>5923</v>
      </c>
      <c r="C1923" s="206" t="s">
        <v>7869</v>
      </c>
      <c r="D1923" s="208">
        <v>120.76</v>
      </c>
    </row>
    <row r="1924" spans="1:4">
      <c r="A1924" s="206">
        <v>6314</v>
      </c>
      <c r="B1924" s="207" t="s">
        <v>5922</v>
      </c>
      <c r="C1924" s="206" t="s">
        <v>7869</v>
      </c>
      <c r="D1924" s="208">
        <v>120.76</v>
      </c>
    </row>
    <row r="1925" spans="1:4">
      <c r="A1925" s="206">
        <v>6315</v>
      </c>
      <c r="B1925" s="207" t="s">
        <v>5924</v>
      </c>
      <c r="C1925" s="206" t="s">
        <v>7869</v>
      </c>
      <c r="D1925" s="208">
        <v>228.65</v>
      </c>
    </row>
    <row r="1926" spans="1:4">
      <c r="A1926" s="206">
        <v>6316</v>
      </c>
      <c r="B1926" s="207" t="s">
        <v>5925</v>
      </c>
      <c r="C1926" s="206" t="s">
        <v>7869</v>
      </c>
      <c r="D1926" s="208">
        <v>228.65</v>
      </c>
    </row>
    <row r="1927" spans="1:4">
      <c r="A1927" s="206">
        <v>6317</v>
      </c>
      <c r="B1927" s="207" t="s">
        <v>5912</v>
      </c>
      <c r="C1927" s="206" t="s">
        <v>7869</v>
      </c>
      <c r="D1927" s="208">
        <v>83.95</v>
      </c>
    </row>
    <row r="1928" spans="1:4">
      <c r="A1928" s="206">
        <v>6318</v>
      </c>
      <c r="B1928" s="207" t="s">
        <v>5915</v>
      </c>
      <c r="C1928" s="206" t="s">
        <v>7869</v>
      </c>
      <c r="D1928" s="208">
        <v>45.28</v>
      </c>
    </row>
    <row r="1929" spans="1:4">
      <c r="A1929" s="206">
        <v>6319</v>
      </c>
      <c r="B1929" s="207" t="s">
        <v>5906</v>
      </c>
      <c r="C1929" s="206" t="s">
        <v>7869</v>
      </c>
      <c r="D1929" s="208">
        <v>30.34</v>
      </c>
    </row>
    <row r="1930" spans="1:4">
      <c r="A1930" s="206">
        <v>6320</v>
      </c>
      <c r="B1930" s="207" t="s">
        <v>5909</v>
      </c>
      <c r="C1930" s="206" t="s">
        <v>7869</v>
      </c>
      <c r="D1930" s="208">
        <v>15.62</v>
      </c>
    </row>
    <row r="1931" spans="1:4">
      <c r="A1931" s="206">
        <v>6321</v>
      </c>
      <c r="B1931" s="207" t="s">
        <v>5898</v>
      </c>
      <c r="C1931" s="206" t="s">
        <v>7869</v>
      </c>
      <c r="D1931" s="208">
        <v>273.97000000000003</v>
      </c>
    </row>
    <row r="1932" spans="1:4">
      <c r="A1932" s="206">
        <v>6322</v>
      </c>
      <c r="B1932" s="207" t="s">
        <v>5896</v>
      </c>
      <c r="C1932" s="206" t="s">
        <v>7869</v>
      </c>
      <c r="D1932" s="208">
        <v>104.03</v>
      </c>
    </row>
    <row r="1933" spans="1:4">
      <c r="A1933" s="206">
        <v>6323</v>
      </c>
      <c r="B1933" s="207" t="s">
        <v>5892</v>
      </c>
      <c r="C1933" s="206" t="s">
        <v>7869</v>
      </c>
      <c r="D1933" s="208">
        <v>13.32</v>
      </c>
    </row>
    <row r="1934" spans="1:4" ht="27">
      <c r="A1934" s="209">
        <v>6391</v>
      </c>
      <c r="B1934" s="210" t="s">
        <v>1750</v>
      </c>
      <c r="C1934" s="211" t="s">
        <v>518</v>
      </c>
      <c r="D1934" s="212">
        <v>116.8</v>
      </c>
    </row>
    <row r="1935" spans="1:4" ht="13.5">
      <c r="A1935" s="209">
        <v>6454</v>
      </c>
      <c r="B1935" s="210" t="s">
        <v>840</v>
      </c>
      <c r="C1935" s="211" t="s">
        <v>820</v>
      </c>
      <c r="D1935" s="212">
        <v>140.01</v>
      </c>
    </row>
    <row r="1936" spans="1:4" ht="13.5">
      <c r="A1936" s="209">
        <v>6514</v>
      </c>
      <c r="B1936" s="210" t="s">
        <v>1482</v>
      </c>
      <c r="C1936" s="211" t="s">
        <v>820</v>
      </c>
      <c r="D1936" s="212">
        <v>84.55</v>
      </c>
    </row>
    <row r="1937" spans="1:4" ht="40.5">
      <c r="A1937" s="209">
        <v>6879</v>
      </c>
      <c r="B1937" s="210" t="s">
        <v>8070</v>
      </c>
      <c r="C1937" s="211" t="s">
        <v>596</v>
      </c>
      <c r="D1937" s="212">
        <v>113.62</v>
      </c>
    </row>
    <row r="1938" spans="1:4" ht="40.5">
      <c r="A1938" s="209">
        <v>6880</v>
      </c>
      <c r="B1938" s="210" t="s">
        <v>8071</v>
      </c>
      <c r="C1938" s="211" t="s">
        <v>630</v>
      </c>
      <c r="D1938" s="212">
        <v>37.65</v>
      </c>
    </row>
    <row r="1939" spans="1:4" ht="27">
      <c r="A1939" s="209">
        <v>7030</v>
      </c>
      <c r="B1939" s="210" t="s">
        <v>8072</v>
      </c>
      <c r="C1939" s="211" t="s">
        <v>596</v>
      </c>
      <c r="D1939" s="212">
        <v>158.62</v>
      </c>
    </row>
    <row r="1940" spans="1:4" ht="27">
      <c r="A1940" s="209">
        <v>7031</v>
      </c>
      <c r="B1940" s="210" t="s">
        <v>8073</v>
      </c>
      <c r="C1940" s="211" t="s">
        <v>630</v>
      </c>
      <c r="D1940" s="212">
        <v>3.13</v>
      </c>
    </row>
    <row r="1941" spans="1:4" ht="27">
      <c r="A1941" s="209">
        <v>7032</v>
      </c>
      <c r="B1941" s="210" t="s">
        <v>8074</v>
      </c>
      <c r="C1941" s="211" t="s">
        <v>662</v>
      </c>
      <c r="D1941" s="212">
        <v>2.2400000000000002</v>
      </c>
    </row>
    <row r="1942" spans="1:4" ht="27">
      <c r="A1942" s="209">
        <v>7033</v>
      </c>
      <c r="B1942" s="210" t="s">
        <v>8075</v>
      </c>
      <c r="C1942" s="211" t="s">
        <v>662</v>
      </c>
      <c r="D1942" s="212">
        <v>0.89</v>
      </c>
    </row>
    <row r="1943" spans="1:4" ht="27">
      <c r="A1943" s="209">
        <v>7034</v>
      </c>
      <c r="B1943" s="210" t="s">
        <v>8076</v>
      </c>
      <c r="C1943" s="211" t="s">
        <v>662</v>
      </c>
      <c r="D1943" s="212">
        <v>4.2</v>
      </c>
    </row>
    <row r="1944" spans="1:4" ht="27">
      <c r="A1944" s="209">
        <v>7035</v>
      </c>
      <c r="B1944" s="210" t="s">
        <v>8077</v>
      </c>
      <c r="C1944" s="211" t="s">
        <v>662</v>
      </c>
      <c r="D1944" s="212">
        <v>151.29</v>
      </c>
    </row>
    <row r="1945" spans="1:4" ht="40.5">
      <c r="A1945" s="209">
        <v>7038</v>
      </c>
      <c r="B1945" s="210" t="s">
        <v>8078</v>
      </c>
      <c r="C1945" s="211" t="s">
        <v>662</v>
      </c>
      <c r="D1945" s="212">
        <v>18.649999999999999</v>
      </c>
    </row>
    <row r="1946" spans="1:4" ht="40.5">
      <c r="A1946" s="209">
        <v>7039</v>
      </c>
      <c r="B1946" s="210" t="s">
        <v>8079</v>
      </c>
      <c r="C1946" s="211" t="s">
        <v>662</v>
      </c>
      <c r="D1946" s="212">
        <v>4.9000000000000004</v>
      </c>
    </row>
    <row r="1947" spans="1:4" ht="40.5">
      <c r="A1947" s="209">
        <v>7040</v>
      </c>
      <c r="B1947" s="210" t="s">
        <v>8080</v>
      </c>
      <c r="C1947" s="211" t="s">
        <v>662</v>
      </c>
      <c r="D1947" s="212">
        <v>23.34</v>
      </c>
    </row>
    <row r="1948" spans="1:4" ht="40.5">
      <c r="A1948" s="209">
        <v>7042</v>
      </c>
      <c r="B1948" s="210" t="s">
        <v>8081</v>
      </c>
      <c r="C1948" s="211" t="s">
        <v>596</v>
      </c>
      <c r="D1948" s="212">
        <v>4.0999999999999996</v>
      </c>
    </row>
    <row r="1949" spans="1:4" ht="40.5">
      <c r="A1949" s="209">
        <v>7043</v>
      </c>
      <c r="B1949" s="210" t="s">
        <v>8082</v>
      </c>
      <c r="C1949" s="211" t="s">
        <v>630</v>
      </c>
      <c r="D1949" s="212">
        <v>0.19</v>
      </c>
    </row>
    <row r="1950" spans="1:4" ht="40.5">
      <c r="A1950" s="209">
        <v>7044</v>
      </c>
      <c r="B1950" s="210" t="s">
        <v>8083</v>
      </c>
      <c r="C1950" s="211" t="s">
        <v>662</v>
      </c>
      <c r="D1950" s="212">
        <v>0.16</v>
      </c>
    </row>
    <row r="1951" spans="1:4" ht="40.5">
      <c r="A1951" s="209">
        <v>7045</v>
      </c>
      <c r="B1951" s="210" t="s">
        <v>8084</v>
      </c>
      <c r="C1951" s="211" t="s">
        <v>662</v>
      </c>
      <c r="D1951" s="212">
        <v>0.03</v>
      </c>
    </row>
    <row r="1952" spans="1:4" ht="40.5">
      <c r="A1952" s="209">
        <v>7046</v>
      </c>
      <c r="B1952" s="210" t="s">
        <v>8085</v>
      </c>
      <c r="C1952" s="211" t="s">
        <v>662</v>
      </c>
      <c r="D1952" s="212">
        <v>0.17</v>
      </c>
    </row>
    <row r="1953" spans="1:4" ht="40.5">
      <c r="A1953" s="209">
        <v>7047</v>
      </c>
      <c r="B1953" s="210" t="s">
        <v>8086</v>
      </c>
      <c r="C1953" s="211" t="s">
        <v>662</v>
      </c>
      <c r="D1953" s="212">
        <v>3.74</v>
      </c>
    </row>
    <row r="1954" spans="1:4">
      <c r="A1954" s="206">
        <v>7048</v>
      </c>
      <c r="B1954" s="207" t="s">
        <v>6008</v>
      </c>
      <c r="C1954" s="206" t="s">
        <v>7869</v>
      </c>
      <c r="D1954" s="208">
        <v>18.5</v>
      </c>
    </row>
    <row r="1955" spans="1:4" ht="40.5">
      <c r="A1955" s="209">
        <v>7049</v>
      </c>
      <c r="B1955" s="210" t="s">
        <v>8087</v>
      </c>
      <c r="C1955" s="211" t="s">
        <v>596</v>
      </c>
      <c r="D1955" s="212">
        <v>114.94</v>
      </c>
    </row>
    <row r="1956" spans="1:4" ht="40.5">
      <c r="A1956" s="209">
        <v>7050</v>
      </c>
      <c r="B1956" s="210" t="s">
        <v>8088</v>
      </c>
      <c r="C1956" s="211" t="s">
        <v>630</v>
      </c>
      <c r="D1956" s="212">
        <v>34.979999999999997</v>
      </c>
    </row>
    <row r="1957" spans="1:4" ht="40.5">
      <c r="A1957" s="209">
        <v>7051</v>
      </c>
      <c r="B1957" s="210" t="s">
        <v>8089</v>
      </c>
      <c r="C1957" s="211" t="s">
        <v>662</v>
      </c>
      <c r="D1957" s="212">
        <v>16.54</v>
      </c>
    </row>
    <row r="1958" spans="1:4" ht="40.5">
      <c r="A1958" s="209">
        <v>7052</v>
      </c>
      <c r="B1958" s="210" t="s">
        <v>8090</v>
      </c>
      <c r="C1958" s="211" t="s">
        <v>662</v>
      </c>
      <c r="D1958" s="212">
        <v>4.34</v>
      </c>
    </row>
    <row r="1959" spans="1:4" ht="40.5">
      <c r="A1959" s="209">
        <v>7053</v>
      </c>
      <c r="B1959" s="210" t="s">
        <v>8091</v>
      </c>
      <c r="C1959" s="211" t="s">
        <v>662</v>
      </c>
      <c r="D1959" s="212">
        <v>20.7</v>
      </c>
    </row>
    <row r="1960" spans="1:4" ht="54">
      <c r="A1960" s="209">
        <v>7054</v>
      </c>
      <c r="B1960" s="210" t="s">
        <v>8092</v>
      </c>
      <c r="C1960" s="211" t="s">
        <v>662</v>
      </c>
      <c r="D1960" s="212">
        <v>59.26</v>
      </c>
    </row>
    <row r="1961" spans="1:4" ht="40.5">
      <c r="A1961" s="209">
        <v>7058</v>
      </c>
      <c r="B1961" s="210" t="s">
        <v>8093</v>
      </c>
      <c r="C1961" s="211" t="s">
        <v>662</v>
      </c>
      <c r="D1961" s="212">
        <v>9</v>
      </c>
    </row>
    <row r="1962" spans="1:4" ht="40.5">
      <c r="A1962" s="209">
        <v>7059</v>
      </c>
      <c r="B1962" s="210" t="s">
        <v>8094</v>
      </c>
      <c r="C1962" s="211" t="s">
        <v>662</v>
      </c>
      <c r="D1962" s="212">
        <v>3.15</v>
      </c>
    </row>
    <row r="1963" spans="1:4" ht="40.5">
      <c r="A1963" s="209">
        <v>7060</v>
      </c>
      <c r="B1963" s="210" t="s">
        <v>8095</v>
      </c>
      <c r="C1963" s="211" t="s">
        <v>662</v>
      </c>
      <c r="D1963" s="212">
        <v>16.89</v>
      </c>
    </row>
    <row r="1964" spans="1:4" ht="40.5">
      <c r="A1964" s="209">
        <v>7061</v>
      </c>
      <c r="B1964" s="210" t="s">
        <v>8096</v>
      </c>
      <c r="C1964" s="211" t="s">
        <v>662</v>
      </c>
      <c r="D1964" s="212">
        <v>86.52</v>
      </c>
    </row>
    <row r="1965" spans="1:4" ht="27">
      <c r="A1965" s="209">
        <v>7063</v>
      </c>
      <c r="B1965" s="210" t="s">
        <v>674</v>
      </c>
      <c r="C1965" s="211" t="s">
        <v>662</v>
      </c>
      <c r="D1965" s="212">
        <v>9.3699999999999992</v>
      </c>
    </row>
    <row r="1966" spans="1:4" ht="27">
      <c r="A1966" s="209">
        <v>7064</v>
      </c>
      <c r="B1966" s="210" t="s">
        <v>675</v>
      </c>
      <c r="C1966" s="211" t="s">
        <v>662</v>
      </c>
      <c r="D1966" s="212">
        <v>2.46</v>
      </c>
    </row>
    <row r="1967" spans="1:4" ht="27">
      <c r="A1967" s="209">
        <v>7065</v>
      </c>
      <c r="B1967" s="210" t="s">
        <v>676</v>
      </c>
      <c r="C1967" s="211" t="s">
        <v>662</v>
      </c>
      <c r="D1967" s="212">
        <v>10.25</v>
      </c>
    </row>
    <row r="1968" spans="1:4" ht="27">
      <c r="A1968" s="209">
        <v>7066</v>
      </c>
      <c r="B1968" s="210" t="s">
        <v>677</v>
      </c>
      <c r="C1968" s="211" t="s">
        <v>662</v>
      </c>
      <c r="D1968" s="212">
        <v>57.04</v>
      </c>
    </row>
    <row r="1969" spans="1:4" ht="25.5">
      <c r="A1969" s="206">
        <v>7068</v>
      </c>
      <c r="B1969" s="207" t="s">
        <v>5935</v>
      </c>
      <c r="C1969" s="206" t="s">
        <v>7869</v>
      </c>
      <c r="D1969" s="208">
        <v>374.27</v>
      </c>
    </row>
    <row r="1970" spans="1:4">
      <c r="A1970" s="206">
        <v>7069</v>
      </c>
      <c r="B1970" s="207" t="s">
        <v>6016</v>
      </c>
      <c r="C1970" s="206" t="s">
        <v>7869</v>
      </c>
      <c r="D1970" s="208">
        <v>106.25</v>
      </c>
    </row>
    <row r="1971" spans="1:4">
      <c r="A1971" s="206">
        <v>7070</v>
      </c>
      <c r="B1971" s="207" t="s">
        <v>6017</v>
      </c>
      <c r="C1971" s="206" t="s">
        <v>7869</v>
      </c>
      <c r="D1971" s="208">
        <v>180.64</v>
      </c>
    </row>
    <row r="1972" spans="1:4">
      <c r="A1972" s="206">
        <v>7082</v>
      </c>
      <c r="B1972" s="207" t="s">
        <v>6015</v>
      </c>
      <c r="C1972" s="206" t="s">
        <v>7869</v>
      </c>
      <c r="D1972" s="208">
        <v>64.47</v>
      </c>
    </row>
    <row r="1973" spans="1:4">
      <c r="A1973" s="206">
        <v>7088</v>
      </c>
      <c r="B1973" s="207" t="s">
        <v>6009</v>
      </c>
      <c r="C1973" s="206" t="s">
        <v>7869</v>
      </c>
      <c r="D1973" s="208">
        <v>46.36</v>
      </c>
    </row>
    <row r="1974" spans="1:4">
      <c r="A1974" s="206">
        <v>7091</v>
      </c>
      <c r="B1974" s="207" t="s">
        <v>5981</v>
      </c>
      <c r="C1974" s="206" t="s">
        <v>7869</v>
      </c>
      <c r="D1974" s="208">
        <v>10.73</v>
      </c>
    </row>
    <row r="1975" spans="1:4">
      <c r="A1975" s="206">
        <v>7094</v>
      </c>
      <c r="B1975" s="207" t="s">
        <v>5965</v>
      </c>
      <c r="C1975" s="206" t="s">
        <v>7869</v>
      </c>
      <c r="D1975" s="208">
        <v>6.06</v>
      </c>
    </row>
    <row r="1976" spans="1:4">
      <c r="A1976" s="206">
        <v>7097</v>
      </c>
      <c r="B1976" s="207" t="s">
        <v>5985</v>
      </c>
      <c r="C1976" s="206" t="s">
        <v>7869</v>
      </c>
      <c r="D1976" s="208">
        <v>4.7699999999999996</v>
      </c>
    </row>
    <row r="1977" spans="1:4">
      <c r="A1977" s="206">
        <v>7098</v>
      </c>
      <c r="B1977" s="207" t="s">
        <v>5969</v>
      </c>
      <c r="C1977" s="206" t="s">
        <v>7869</v>
      </c>
      <c r="D1977" s="208">
        <v>1.76</v>
      </c>
    </row>
    <row r="1978" spans="1:4" ht="25.5">
      <c r="A1978" s="206">
        <v>7103</v>
      </c>
      <c r="B1978" s="207" t="s">
        <v>5979</v>
      </c>
      <c r="C1978" s="206" t="s">
        <v>7869</v>
      </c>
      <c r="D1978" s="208">
        <v>11.9</v>
      </c>
    </row>
    <row r="1979" spans="1:4" ht="25.5">
      <c r="A1979" s="206">
        <v>7104</v>
      </c>
      <c r="B1979" s="207" t="s">
        <v>5937</v>
      </c>
      <c r="C1979" s="206" t="s">
        <v>7869</v>
      </c>
      <c r="D1979" s="208">
        <v>2.1800000000000002</v>
      </c>
    </row>
    <row r="1980" spans="1:4">
      <c r="A1980" s="206">
        <v>7105</v>
      </c>
      <c r="B1980" s="207" t="s">
        <v>5900</v>
      </c>
      <c r="C1980" s="206" t="s">
        <v>7869</v>
      </c>
      <c r="D1980" s="208">
        <v>26.6</v>
      </c>
    </row>
    <row r="1981" spans="1:4" ht="25.5">
      <c r="A1981" s="206">
        <v>7106</v>
      </c>
      <c r="B1981" s="207" t="s">
        <v>5936</v>
      </c>
      <c r="C1981" s="206" t="s">
        <v>7869</v>
      </c>
      <c r="D1981" s="208">
        <v>79.430000000000007</v>
      </c>
    </row>
    <row r="1982" spans="1:4" ht="25.5">
      <c r="A1982" s="206">
        <v>7108</v>
      </c>
      <c r="B1982" s="207" t="s">
        <v>5940</v>
      </c>
      <c r="C1982" s="206" t="s">
        <v>7869</v>
      </c>
      <c r="D1982" s="208">
        <v>6.42</v>
      </c>
    </row>
    <row r="1983" spans="1:4" ht="25.5">
      <c r="A1983" s="206">
        <v>7109</v>
      </c>
      <c r="B1983" s="207" t="s">
        <v>5976</v>
      </c>
      <c r="C1983" s="206" t="s">
        <v>7869</v>
      </c>
      <c r="D1983" s="208">
        <v>1.69</v>
      </c>
    </row>
    <row r="1984" spans="1:4">
      <c r="A1984" s="206">
        <v>7110</v>
      </c>
      <c r="B1984" s="207" t="s">
        <v>5970</v>
      </c>
      <c r="C1984" s="206" t="s">
        <v>7869</v>
      </c>
      <c r="D1984" s="208">
        <v>25.3</v>
      </c>
    </row>
    <row r="1985" spans="1:4" ht="25.5">
      <c r="A1985" s="206">
        <v>7114</v>
      </c>
      <c r="B1985" s="207" t="s">
        <v>5975</v>
      </c>
      <c r="C1985" s="206" t="s">
        <v>7869</v>
      </c>
      <c r="D1985" s="208">
        <v>11.9</v>
      </c>
    </row>
    <row r="1986" spans="1:4">
      <c r="A1986" s="206">
        <v>7116</v>
      </c>
      <c r="B1986" s="207" t="s">
        <v>5966</v>
      </c>
      <c r="C1986" s="206" t="s">
        <v>7869</v>
      </c>
      <c r="D1986" s="208">
        <v>1.97</v>
      </c>
    </row>
    <row r="1987" spans="1:4">
      <c r="A1987" s="206">
        <v>7117</v>
      </c>
      <c r="B1987" s="207" t="s">
        <v>5968</v>
      </c>
      <c r="C1987" s="206" t="s">
        <v>7869</v>
      </c>
      <c r="D1987" s="208">
        <v>10.65</v>
      </c>
    </row>
    <row r="1988" spans="1:4">
      <c r="A1988" s="206">
        <v>7118</v>
      </c>
      <c r="B1988" s="207" t="s">
        <v>5967</v>
      </c>
      <c r="C1988" s="206" t="s">
        <v>7869</v>
      </c>
      <c r="D1988" s="208">
        <v>14</v>
      </c>
    </row>
    <row r="1989" spans="1:4">
      <c r="A1989" s="206">
        <v>7119</v>
      </c>
      <c r="B1989" s="207" t="s">
        <v>5904</v>
      </c>
      <c r="C1989" s="206" t="s">
        <v>7869</v>
      </c>
      <c r="D1989" s="208">
        <v>5.87</v>
      </c>
    </row>
    <row r="1990" spans="1:4">
      <c r="A1990" s="206">
        <v>7120</v>
      </c>
      <c r="B1990" s="207" t="s">
        <v>5905</v>
      </c>
      <c r="C1990" s="206" t="s">
        <v>7869</v>
      </c>
      <c r="D1990" s="208">
        <v>3.47</v>
      </c>
    </row>
    <row r="1991" spans="1:4" ht="25.5">
      <c r="A1991" s="206">
        <v>7121</v>
      </c>
      <c r="B1991" s="207" t="s">
        <v>5972</v>
      </c>
      <c r="C1991" s="206" t="s">
        <v>7869</v>
      </c>
      <c r="D1991" s="208">
        <v>6.33</v>
      </c>
    </row>
    <row r="1992" spans="1:4" ht="25.5">
      <c r="A1992" s="206">
        <v>7122</v>
      </c>
      <c r="B1992" s="207" t="s">
        <v>5974</v>
      </c>
      <c r="C1992" s="206" t="s">
        <v>7869</v>
      </c>
      <c r="D1992" s="208">
        <v>7.13</v>
      </c>
    </row>
    <row r="1993" spans="1:4">
      <c r="A1993" s="206">
        <v>7123</v>
      </c>
      <c r="B1993" s="207" t="s">
        <v>5971</v>
      </c>
      <c r="C1993" s="206" t="s">
        <v>7869</v>
      </c>
      <c r="D1993" s="208">
        <v>2.33</v>
      </c>
    </row>
    <row r="1994" spans="1:4">
      <c r="A1994" s="206">
        <v>7126</v>
      </c>
      <c r="B1994" s="207" t="s">
        <v>5980</v>
      </c>
      <c r="C1994" s="206" t="s">
        <v>7869</v>
      </c>
      <c r="D1994" s="208">
        <v>11.2</v>
      </c>
    </row>
    <row r="1995" spans="1:4" ht="25.5">
      <c r="A1995" s="206">
        <v>7128</v>
      </c>
      <c r="B1995" s="207" t="s">
        <v>5939</v>
      </c>
      <c r="C1995" s="206" t="s">
        <v>7869</v>
      </c>
      <c r="D1995" s="208">
        <v>5.79</v>
      </c>
    </row>
    <row r="1996" spans="1:4" ht="25.5">
      <c r="A1996" s="206">
        <v>7129</v>
      </c>
      <c r="B1996" s="207" t="s">
        <v>5941</v>
      </c>
      <c r="C1996" s="206" t="s">
        <v>7869</v>
      </c>
      <c r="D1996" s="208">
        <v>6.45</v>
      </c>
    </row>
    <row r="1997" spans="1:4" ht="25.5">
      <c r="A1997" s="206">
        <v>7130</v>
      </c>
      <c r="B1997" s="207" t="s">
        <v>5942</v>
      </c>
      <c r="C1997" s="206" t="s">
        <v>7869</v>
      </c>
      <c r="D1997" s="208">
        <v>8.74</v>
      </c>
    </row>
    <row r="1998" spans="1:4" ht="25.5">
      <c r="A1998" s="206">
        <v>7131</v>
      </c>
      <c r="B1998" s="207" t="s">
        <v>5943</v>
      </c>
      <c r="C1998" s="206" t="s">
        <v>7869</v>
      </c>
      <c r="D1998" s="208">
        <v>10.039999999999999</v>
      </c>
    </row>
    <row r="1999" spans="1:4" ht="25.5">
      <c r="A1999" s="206">
        <v>7132</v>
      </c>
      <c r="B1999" s="207" t="s">
        <v>5944</v>
      </c>
      <c r="C1999" s="206" t="s">
        <v>7869</v>
      </c>
      <c r="D1999" s="208">
        <v>29.93</v>
      </c>
    </row>
    <row r="2000" spans="1:4" ht="25.5">
      <c r="A2000" s="206">
        <v>7133</v>
      </c>
      <c r="B2000" s="207" t="s">
        <v>5945</v>
      </c>
      <c r="C2000" s="206" t="s">
        <v>7869</v>
      </c>
      <c r="D2000" s="208">
        <v>47.5</v>
      </c>
    </row>
    <row r="2001" spans="1:4" ht="25.5">
      <c r="A2001" s="206">
        <v>7135</v>
      </c>
      <c r="B2001" s="207" t="s">
        <v>5977</v>
      </c>
      <c r="C2001" s="206" t="s">
        <v>7869</v>
      </c>
      <c r="D2001" s="208">
        <v>2.69</v>
      </c>
    </row>
    <row r="2002" spans="1:4" ht="25.5">
      <c r="A2002" s="206">
        <v>7136</v>
      </c>
      <c r="B2002" s="207" t="s">
        <v>5938</v>
      </c>
      <c r="C2002" s="206" t="s">
        <v>7869</v>
      </c>
      <c r="D2002" s="208">
        <v>4.25</v>
      </c>
    </row>
    <row r="2003" spans="1:4" ht="25.5">
      <c r="A2003" s="206">
        <v>7137</v>
      </c>
      <c r="B2003" s="207" t="s">
        <v>5973</v>
      </c>
      <c r="C2003" s="206" t="s">
        <v>7869</v>
      </c>
      <c r="D2003" s="208">
        <v>6.92</v>
      </c>
    </row>
    <row r="2004" spans="1:4">
      <c r="A2004" s="206">
        <v>7138</v>
      </c>
      <c r="B2004" s="207" t="s">
        <v>5989</v>
      </c>
      <c r="C2004" s="206" t="s">
        <v>7869</v>
      </c>
      <c r="D2004" s="208">
        <v>0.66</v>
      </c>
    </row>
    <row r="2005" spans="1:4">
      <c r="A2005" s="206">
        <v>7139</v>
      </c>
      <c r="B2005" s="207" t="s">
        <v>5990</v>
      </c>
      <c r="C2005" s="206" t="s">
        <v>7869</v>
      </c>
      <c r="D2005" s="208">
        <v>0.92</v>
      </c>
    </row>
    <row r="2006" spans="1:4">
      <c r="A2006" s="206">
        <v>7140</v>
      </c>
      <c r="B2006" s="207" t="s">
        <v>5991</v>
      </c>
      <c r="C2006" s="206" t="s">
        <v>7869</v>
      </c>
      <c r="D2006" s="208">
        <v>2.2799999999999998</v>
      </c>
    </row>
    <row r="2007" spans="1:4">
      <c r="A2007" s="206">
        <v>7141</v>
      </c>
      <c r="B2007" s="207" t="s">
        <v>5992</v>
      </c>
      <c r="C2007" s="206" t="s">
        <v>7869</v>
      </c>
      <c r="D2007" s="208">
        <v>5.9</v>
      </c>
    </row>
    <row r="2008" spans="1:4">
      <c r="A2008" s="206">
        <v>7142</v>
      </c>
      <c r="B2008" s="207" t="s">
        <v>5996</v>
      </c>
      <c r="C2008" s="206" t="s">
        <v>7869</v>
      </c>
      <c r="D2008" s="208">
        <v>6.67</v>
      </c>
    </row>
    <row r="2009" spans="1:4">
      <c r="A2009" s="206">
        <v>7143</v>
      </c>
      <c r="B2009" s="207" t="s">
        <v>5993</v>
      </c>
      <c r="C2009" s="206" t="s">
        <v>7869</v>
      </c>
      <c r="D2009" s="208">
        <v>19.13</v>
      </c>
    </row>
    <row r="2010" spans="1:4">
      <c r="A2010" s="206">
        <v>7144</v>
      </c>
      <c r="B2010" s="207" t="s">
        <v>5994</v>
      </c>
      <c r="C2010" s="206" t="s">
        <v>7869</v>
      </c>
      <c r="D2010" s="208">
        <v>36.67</v>
      </c>
    </row>
    <row r="2011" spans="1:4">
      <c r="A2011" s="206">
        <v>7145</v>
      </c>
      <c r="B2011" s="207" t="s">
        <v>5995</v>
      </c>
      <c r="C2011" s="206" t="s">
        <v>7869</v>
      </c>
      <c r="D2011" s="208">
        <v>57.51</v>
      </c>
    </row>
    <row r="2012" spans="1:4">
      <c r="A2012" s="206">
        <v>7146</v>
      </c>
      <c r="B2012" s="207" t="s">
        <v>5988</v>
      </c>
      <c r="C2012" s="206" t="s">
        <v>7869</v>
      </c>
      <c r="D2012" s="208">
        <v>107.57</v>
      </c>
    </row>
    <row r="2013" spans="1:4">
      <c r="A2013" s="206">
        <v>7153</v>
      </c>
      <c r="B2013" s="207" t="s">
        <v>6022</v>
      </c>
      <c r="C2013" s="206" t="s">
        <v>7872</v>
      </c>
      <c r="D2013" s="208">
        <v>20.03</v>
      </c>
    </row>
    <row r="2014" spans="1:4" ht="38.25">
      <c r="A2014" s="206">
        <v>7154</v>
      </c>
      <c r="B2014" s="207" t="s">
        <v>6034</v>
      </c>
      <c r="C2014" s="206" t="s">
        <v>7866</v>
      </c>
      <c r="D2014" s="208">
        <v>6.3</v>
      </c>
    </row>
    <row r="2015" spans="1:4" ht="38.25">
      <c r="A2015" s="206">
        <v>7155</v>
      </c>
      <c r="B2015" s="207" t="s">
        <v>6033</v>
      </c>
      <c r="C2015" s="206" t="s">
        <v>7874</v>
      </c>
      <c r="D2015" s="208">
        <v>14</v>
      </c>
    </row>
    <row r="2016" spans="1:4" ht="25.5">
      <c r="A2016" s="206">
        <v>7156</v>
      </c>
      <c r="B2016" s="207" t="s">
        <v>6041</v>
      </c>
      <c r="C2016" s="206" t="s">
        <v>7874</v>
      </c>
      <c r="D2016" s="208">
        <v>18.920000000000002</v>
      </c>
    </row>
    <row r="2017" spans="1:4" ht="25.5">
      <c r="A2017" s="206">
        <v>7158</v>
      </c>
      <c r="B2017" s="207" t="s">
        <v>6048</v>
      </c>
      <c r="C2017" s="206" t="s">
        <v>7874</v>
      </c>
      <c r="D2017" s="208">
        <v>24.31</v>
      </c>
    </row>
    <row r="2018" spans="1:4">
      <c r="A2018" s="206">
        <v>7161</v>
      </c>
      <c r="B2018" s="207" t="s">
        <v>6059</v>
      </c>
      <c r="C2018" s="206" t="s">
        <v>7874</v>
      </c>
      <c r="D2018" s="208">
        <v>4.58</v>
      </c>
    </row>
    <row r="2019" spans="1:4" ht="25.5">
      <c r="A2019" s="206">
        <v>7162</v>
      </c>
      <c r="B2019" s="207" t="s">
        <v>6049</v>
      </c>
      <c r="C2019" s="206" t="s">
        <v>7874</v>
      </c>
      <c r="D2019" s="208">
        <v>36.549999999999997</v>
      </c>
    </row>
    <row r="2020" spans="1:4">
      <c r="A2020" s="206">
        <v>7164</v>
      </c>
      <c r="B2020" s="207" t="s">
        <v>6056</v>
      </c>
      <c r="C2020" s="206" t="s">
        <v>7874</v>
      </c>
      <c r="D2020" s="208">
        <v>30.2</v>
      </c>
    </row>
    <row r="2021" spans="1:4" ht="25.5">
      <c r="A2021" s="206">
        <v>7167</v>
      </c>
      <c r="B2021" s="207" t="s">
        <v>6045</v>
      </c>
      <c r="C2021" s="206" t="s">
        <v>7874</v>
      </c>
      <c r="D2021" s="208">
        <v>16.13</v>
      </c>
    </row>
    <row r="2022" spans="1:4" ht="25.5">
      <c r="A2022" s="206">
        <v>7170</v>
      </c>
      <c r="B2022" s="207" t="s">
        <v>6060</v>
      </c>
      <c r="C2022" s="206" t="s">
        <v>7874</v>
      </c>
      <c r="D2022" s="208">
        <v>2</v>
      </c>
    </row>
    <row r="2023" spans="1:4" ht="25.5">
      <c r="A2023" s="206">
        <v>7173</v>
      </c>
      <c r="B2023" s="207" t="s">
        <v>6068</v>
      </c>
      <c r="C2023" s="206" t="s">
        <v>7978</v>
      </c>
      <c r="D2023" s="208">
        <v>2000</v>
      </c>
    </row>
    <row r="2024" spans="1:4" ht="25.5">
      <c r="A2024" s="206">
        <v>7175</v>
      </c>
      <c r="B2024" s="207" t="s">
        <v>6073</v>
      </c>
      <c r="C2024" s="206" t="s">
        <v>7869</v>
      </c>
      <c r="D2024" s="208">
        <v>2.2599999999999998</v>
      </c>
    </row>
    <row r="2025" spans="1:4" ht="25.5">
      <c r="A2025" s="206">
        <v>7176</v>
      </c>
      <c r="B2025" s="207" t="s">
        <v>6068</v>
      </c>
      <c r="C2025" s="206" t="s">
        <v>7869</v>
      </c>
      <c r="D2025" s="208">
        <v>2</v>
      </c>
    </row>
    <row r="2026" spans="1:4" ht="25.5">
      <c r="A2026" s="206">
        <v>7180</v>
      </c>
      <c r="B2026" s="207" t="s">
        <v>6070</v>
      </c>
      <c r="C2026" s="206" t="s">
        <v>7869</v>
      </c>
      <c r="D2026" s="208">
        <v>1.9</v>
      </c>
    </row>
    <row r="2027" spans="1:4" ht="25.5">
      <c r="A2027" s="206">
        <v>7181</v>
      </c>
      <c r="B2027" s="207" t="s">
        <v>3494</v>
      </c>
      <c r="C2027" s="206" t="s">
        <v>7869</v>
      </c>
      <c r="D2027" s="208">
        <v>5.18</v>
      </c>
    </row>
    <row r="2028" spans="1:4" ht="25.5">
      <c r="A2028" s="206">
        <v>7183</v>
      </c>
      <c r="B2028" s="207" t="s">
        <v>6069</v>
      </c>
      <c r="C2028" s="206" t="s">
        <v>7869</v>
      </c>
      <c r="D2028" s="208">
        <v>3.21</v>
      </c>
    </row>
    <row r="2029" spans="1:4">
      <c r="A2029" s="206">
        <v>7184</v>
      </c>
      <c r="B2029" s="207" t="s">
        <v>6083</v>
      </c>
      <c r="C2029" s="206" t="s">
        <v>7874</v>
      </c>
      <c r="D2029" s="208">
        <v>23.2</v>
      </c>
    </row>
    <row r="2030" spans="1:4">
      <c r="A2030" s="206">
        <v>7186</v>
      </c>
      <c r="B2030" s="207" t="s">
        <v>6095</v>
      </c>
      <c r="C2030" s="206" t="s">
        <v>7869</v>
      </c>
      <c r="D2030" s="208">
        <v>34.9</v>
      </c>
    </row>
    <row r="2031" spans="1:4">
      <c r="A2031" s="206">
        <v>7189</v>
      </c>
      <c r="B2031" s="207" t="s">
        <v>6100</v>
      </c>
      <c r="C2031" s="206" t="s">
        <v>7869</v>
      </c>
      <c r="D2031" s="208">
        <v>64.349999999999994</v>
      </c>
    </row>
    <row r="2032" spans="1:4">
      <c r="A2032" s="206">
        <v>7190</v>
      </c>
      <c r="B2032" s="207" t="s">
        <v>6091</v>
      </c>
      <c r="C2032" s="206" t="s">
        <v>7869</v>
      </c>
      <c r="D2032" s="208">
        <v>6.07</v>
      </c>
    </row>
    <row r="2033" spans="1:4">
      <c r="A2033" s="206">
        <v>7191</v>
      </c>
      <c r="B2033" s="207" t="s">
        <v>6093</v>
      </c>
      <c r="C2033" s="206" t="s">
        <v>7869</v>
      </c>
      <c r="D2033" s="208">
        <v>12.24</v>
      </c>
    </row>
    <row r="2034" spans="1:4">
      <c r="A2034" s="206">
        <v>7192</v>
      </c>
      <c r="B2034" s="207" t="s">
        <v>6098</v>
      </c>
      <c r="C2034" s="206" t="s">
        <v>7869</v>
      </c>
      <c r="D2034" s="208">
        <v>38.380000000000003</v>
      </c>
    </row>
    <row r="2035" spans="1:4">
      <c r="A2035" s="206">
        <v>7193</v>
      </c>
      <c r="B2035" s="207" t="s">
        <v>6099</v>
      </c>
      <c r="C2035" s="206" t="s">
        <v>7869</v>
      </c>
      <c r="D2035" s="208">
        <v>45.81</v>
      </c>
    </row>
    <row r="2036" spans="1:4">
      <c r="A2036" s="206">
        <v>7194</v>
      </c>
      <c r="B2036" s="207" t="s">
        <v>6096</v>
      </c>
      <c r="C2036" s="206" t="s">
        <v>7874</v>
      </c>
      <c r="D2036" s="208">
        <v>17.3</v>
      </c>
    </row>
    <row r="2037" spans="1:4">
      <c r="A2037" s="206">
        <v>7195</v>
      </c>
      <c r="B2037" s="207" t="s">
        <v>6094</v>
      </c>
      <c r="C2037" s="206" t="s">
        <v>7869</v>
      </c>
      <c r="D2037" s="208">
        <v>29.17</v>
      </c>
    </row>
    <row r="2038" spans="1:4">
      <c r="A2038" s="206">
        <v>7197</v>
      </c>
      <c r="B2038" s="207" t="s">
        <v>6097</v>
      </c>
      <c r="C2038" s="206" t="s">
        <v>7869</v>
      </c>
      <c r="D2038" s="208">
        <v>69.78</v>
      </c>
    </row>
    <row r="2039" spans="1:4">
      <c r="A2039" s="206">
        <v>7198</v>
      </c>
      <c r="B2039" s="207" t="s">
        <v>6101</v>
      </c>
      <c r="C2039" s="206" t="s">
        <v>7874</v>
      </c>
      <c r="D2039" s="208">
        <v>23.95</v>
      </c>
    </row>
    <row r="2040" spans="1:4">
      <c r="A2040" s="206">
        <v>7202</v>
      </c>
      <c r="B2040" s="207" t="s">
        <v>6090</v>
      </c>
      <c r="C2040" s="206" t="s">
        <v>7874</v>
      </c>
      <c r="D2040" s="208">
        <v>35.42</v>
      </c>
    </row>
    <row r="2041" spans="1:4">
      <c r="A2041" s="206">
        <v>7207</v>
      </c>
      <c r="B2041" s="207" t="s">
        <v>6096</v>
      </c>
      <c r="C2041" s="206" t="s">
        <v>7869</v>
      </c>
      <c r="D2041" s="208">
        <v>46.45</v>
      </c>
    </row>
    <row r="2042" spans="1:4">
      <c r="A2042" s="206">
        <v>7210</v>
      </c>
      <c r="B2042" s="207" t="s">
        <v>6107</v>
      </c>
      <c r="C2042" s="206" t="s">
        <v>7869</v>
      </c>
      <c r="D2042" s="208">
        <v>126.01</v>
      </c>
    </row>
    <row r="2043" spans="1:4">
      <c r="A2043" s="206">
        <v>7212</v>
      </c>
      <c r="B2043" s="207" t="s">
        <v>6112</v>
      </c>
      <c r="C2043" s="206" t="s">
        <v>7869</v>
      </c>
      <c r="D2043" s="208">
        <v>201.58</v>
      </c>
    </row>
    <row r="2044" spans="1:4">
      <c r="A2044" s="206">
        <v>7213</v>
      </c>
      <c r="B2044" s="207" t="s">
        <v>6093</v>
      </c>
      <c r="C2044" s="206" t="s">
        <v>7874</v>
      </c>
      <c r="D2044" s="208">
        <v>10.029999999999999</v>
      </c>
    </row>
    <row r="2045" spans="1:4" ht="25.5">
      <c r="A2045" s="206">
        <v>7214</v>
      </c>
      <c r="B2045" s="207" t="s">
        <v>3496</v>
      </c>
      <c r="C2045" s="206" t="s">
        <v>7869</v>
      </c>
      <c r="D2045" s="208">
        <v>23.75</v>
      </c>
    </row>
    <row r="2046" spans="1:4" ht="25.5">
      <c r="A2046" s="206">
        <v>7215</v>
      </c>
      <c r="B2046" s="207" t="s">
        <v>3491</v>
      </c>
      <c r="C2046" s="206" t="s">
        <v>7869</v>
      </c>
      <c r="D2046" s="208">
        <v>16.579999999999998</v>
      </c>
    </row>
    <row r="2047" spans="1:4" ht="25.5">
      <c r="A2047" s="206">
        <v>7216</v>
      </c>
      <c r="B2047" s="207" t="s">
        <v>3492</v>
      </c>
      <c r="C2047" s="206" t="s">
        <v>7869</v>
      </c>
      <c r="D2047" s="208">
        <v>69.33</v>
      </c>
    </row>
    <row r="2048" spans="1:4" ht="25.5">
      <c r="A2048" s="206">
        <v>7219</v>
      </c>
      <c r="B2048" s="207" t="s">
        <v>3497</v>
      </c>
      <c r="C2048" s="206" t="s">
        <v>7869</v>
      </c>
      <c r="D2048" s="208">
        <v>24.58</v>
      </c>
    </row>
    <row r="2049" spans="1:4">
      <c r="A2049" s="206">
        <v>7220</v>
      </c>
      <c r="B2049" s="207" t="s">
        <v>6116</v>
      </c>
      <c r="C2049" s="206" t="s">
        <v>7869</v>
      </c>
      <c r="D2049" s="208">
        <v>342.99</v>
      </c>
    </row>
    <row r="2050" spans="1:4">
      <c r="A2050" s="206">
        <v>7221</v>
      </c>
      <c r="B2050" s="207" t="s">
        <v>6107</v>
      </c>
      <c r="C2050" s="206" t="s">
        <v>7874</v>
      </c>
      <c r="D2050" s="208">
        <v>53.85</v>
      </c>
    </row>
    <row r="2051" spans="1:4">
      <c r="A2051" s="206">
        <v>7223</v>
      </c>
      <c r="B2051" s="207" t="s">
        <v>6104</v>
      </c>
      <c r="C2051" s="206" t="s">
        <v>7869</v>
      </c>
      <c r="D2051" s="208">
        <v>69.510000000000005</v>
      </c>
    </row>
    <row r="2052" spans="1:4">
      <c r="A2052" s="206">
        <v>7224</v>
      </c>
      <c r="B2052" s="207" t="s">
        <v>6106</v>
      </c>
      <c r="C2052" s="206" t="s">
        <v>7869</v>
      </c>
      <c r="D2052" s="208">
        <v>110.75</v>
      </c>
    </row>
    <row r="2053" spans="1:4">
      <c r="A2053" s="206">
        <v>7225</v>
      </c>
      <c r="B2053" s="207" t="s">
        <v>6108</v>
      </c>
      <c r="C2053" s="206" t="s">
        <v>7869</v>
      </c>
      <c r="D2053" s="208">
        <v>140.02000000000001</v>
      </c>
    </row>
    <row r="2054" spans="1:4">
      <c r="A2054" s="206">
        <v>7226</v>
      </c>
      <c r="B2054" s="207" t="s">
        <v>6109</v>
      </c>
      <c r="C2054" s="206" t="s">
        <v>7869</v>
      </c>
      <c r="D2054" s="208">
        <v>154.08000000000001</v>
      </c>
    </row>
    <row r="2055" spans="1:4">
      <c r="A2055" s="206">
        <v>7227</v>
      </c>
      <c r="B2055" s="207" t="s">
        <v>6111</v>
      </c>
      <c r="C2055" s="206" t="s">
        <v>7869</v>
      </c>
      <c r="D2055" s="208">
        <v>182.06</v>
      </c>
    </row>
    <row r="2056" spans="1:4">
      <c r="A2056" s="206">
        <v>7229</v>
      </c>
      <c r="B2056" s="207" t="s">
        <v>6113</v>
      </c>
      <c r="C2056" s="206" t="s">
        <v>7869</v>
      </c>
      <c r="D2056" s="208">
        <v>133.30000000000001</v>
      </c>
    </row>
    <row r="2057" spans="1:4">
      <c r="A2057" s="206">
        <v>7230</v>
      </c>
      <c r="B2057" s="207" t="s">
        <v>6114</v>
      </c>
      <c r="C2057" s="206" t="s">
        <v>7869</v>
      </c>
      <c r="D2057" s="208">
        <v>212.43</v>
      </c>
    </row>
    <row r="2058" spans="1:4">
      <c r="A2058" s="206">
        <v>7231</v>
      </c>
      <c r="B2058" s="207" t="s">
        <v>6115</v>
      </c>
      <c r="C2058" s="206" t="s">
        <v>7869</v>
      </c>
      <c r="D2058" s="208">
        <v>278.98</v>
      </c>
    </row>
    <row r="2059" spans="1:4">
      <c r="A2059" s="206">
        <v>7233</v>
      </c>
      <c r="B2059" s="207" t="s">
        <v>6118</v>
      </c>
      <c r="C2059" s="206" t="s">
        <v>7869</v>
      </c>
      <c r="D2059" s="208">
        <v>427.39</v>
      </c>
    </row>
    <row r="2060" spans="1:4">
      <c r="A2060" s="206">
        <v>7234</v>
      </c>
      <c r="B2060" s="207" t="s">
        <v>6105</v>
      </c>
      <c r="C2060" s="206" t="s">
        <v>7869</v>
      </c>
      <c r="D2060" s="208">
        <v>100.27</v>
      </c>
    </row>
    <row r="2061" spans="1:4">
      <c r="A2061" s="206">
        <v>7236</v>
      </c>
      <c r="B2061" s="207" t="s">
        <v>6110</v>
      </c>
      <c r="C2061" s="206" t="s">
        <v>7869</v>
      </c>
      <c r="D2061" s="208">
        <v>168.05</v>
      </c>
    </row>
    <row r="2062" spans="1:4" ht="25.5">
      <c r="A2062" s="206">
        <v>7237</v>
      </c>
      <c r="B2062" s="207" t="s">
        <v>5697</v>
      </c>
      <c r="C2062" s="206" t="s">
        <v>7869</v>
      </c>
      <c r="D2062" s="208">
        <v>15.22</v>
      </c>
    </row>
    <row r="2063" spans="1:4">
      <c r="A2063" s="206">
        <v>7238</v>
      </c>
      <c r="B2063" s="207" t="s">
        <v>6064</v>
      </c>
      <c r="C2063" s="206" t="s">
        <v>7874</v>
      </c>
      <c r="D2063" s="208">
        <v>23.03</v>
      </c>
    </row>
    <row r="2064" spans="1:4">
      <c r="A2064" s="206">
        <v>7239</v>
      </c>
      <c r="B2064" s="207" t="s">
        <v>6065</v>
      </c>
      <c r="C2064" s="206" t="s">
        <v>7874</v>
      </c>
      <c r="D2064" s="208">
        <v>28.64</v>
      </c>
    </row>
    <row r="2065" spans="1:4">
      <c r="A2065" s="206">
        <v>7240</v>
      </c>
      <c r="B2065" s="207" t="s">
        <v>6066</v>
      </c>
      <c r="C2065" s="206" t="s">
        <v>7874</v>
      </c>
      <c r="D2065" s="208">
        <v>32.880000000000003</v>
      </c>
    </row>
    <row r="2066" spans="1:4">
      <c r="A2066" s="206">
        <v>7241</v>
      </c>
      <c r="B2066" s="207" t="s">
        <v>3486</v>
      </c>
      <c r="C2066" s="206" t="s">
        <v>7874</v>
      </c>
      <c r="D2066" s="208">
        <v>33.229999999999997</v>
      </c>
    </row>
    <row r="2067" spans="1:4">
      <c r="A2067" s="206">
        <v>7243</v>
      </c>
      <c r="B2067" s="207" t="s">
        <v>6079</v>
      </c>
      <c r="C2067" s="206" t="s">
        <v>7874</v>
      </c>
      <c r="D2067" s="208">
        <v>26.18</v>
      </c>
    </row>
    <row r="2068" spans="1:4">
      <c r="A2068" s="206">
        <v>7245</v>
      </c>
      <c r="B2068" s="207" t="s">
        <v>6102</v>
      </c>
      <c r="C2068" s="206" t="s">
        <v>7869</v>
      </c>
      <c r="D2068" s="208">
        <v>35.369999999999997</v>
      </c>
    </row>
    <row r="2069" spans="1:4">
      <c r="A2069" s="206">
        <v>7246</v>
      </c>
      <c r="B2069" s="207" t="s">
        <v>6122</v>
      </c>
      <c r="C2069" s="206" t="s">
        <v>7869</v>
      </c>
      <c r="D2069" s="208">
        <v>32.909999999999997</v>
      </c>
    </row>
    <row r="2070" spans="1:4" ht="25.5">
      <c r="A2070" s="206">
        <v>7247</v>
      </c>
      <c r="B2070" s="207" t="s">
        <v>4572</v>
      </c>
      <c r="C2070" s="206" t="s">
        <v>7872</v>
      </c>
      <c r="D2070" s="208">
        <v>2.13</v>
      </c>
    </row>
    <row r="2071" spans="1:4">
      <c r="A2071" s="206">
        <v>7252</v>
      </c>
      <c r="B2071" s="207" t="s">
        <v>4567</v>
      </c>
      <c r="C2071" s="206" t="s">
        <v>7872</v>
      </c>
      <c r="D2071" s="208">
        <v>2.13</v>
      </c>
    </row>
    <row r="2072" spans="1:4">
      <c r="A2072" s="206">
        <v>7253</v>
      </c>
      <c r="B2072" s="207" t="s">
        <v>6161</v>
      </c>
      <c r="C2072" s="206" t="s">
        <v>7867</v>
      </c>
      <c r="D2072" s="208">
        <v>79.28</v>
      </c>
    </row>
    <row r="2073" spans="1:4">
      <c r="A2073" s="206">
        <v>7256</v>
      </c>
      <c r="B2073" s="207" t="s">
        <v>6166</v>
      </c>
      <c r="C2073" s="206" t="s">
        <v>7869</v>
      </c>
      <c r="D2073" s="208">
        <v>0.62</v>
      </c>
    </row>
    <row r="2074" spans="1:4">
      <c r="A2074" s="206">
        <v>7258</v>
      </c>
      <c r="B2074" s="207" t="s">
        <v>6164</v>
      </c>
      <c r="C2074" s="206" t="s">
        <v>7869</v>
      </c>
      <c r="D2074" s="208">
        <v>0.35</v>
      </c>
    </row>
    <row r="2075" spans="1:4">
      <c r="A2075" s="206">
        <v>7260</v>
      </c>
      <c r="B2075" s="207" t="s">
        <v>6165</v>
      </c>
      <c r="C2075" s="206" t="s">
        <v>7869</v>
      </c>
      <c r="D2075" s="208">
        <v>1.06</v>
      </c>
    </row>
    <row r="2076" spans="1:4">
      <c r="A2076" s="206">
        <v>7266</v>
      </c>
      <c r="B2076" s="207" t="s">
        <v>2486</v>
      </c>
      <c r="C2076" s="206" t="s">
        <v>7978</v>
      </c>
      <c r="D2076" s="208">
        <v>550</v>
      </c>
    </row>
    <row r="2077" spans="1:4">
      <c r="A2077" s="206">
        <v>7267</v>
      </c>
      <c r="B2077" s="207" t="s">
        <v>2491</v>
      </c>
      <c r="C2077" s="206" t="s">
        <v>7869</v>
      </c>
      <c r="D2077" s="208">
        <v>0.38</v>
      </c>
    </row>
    <row r="2078" spans="1:4">
      <c r="A2078" s="206">
        <v>7268</v>
      </c>
      <c r="B2078" s="207" t="s">
        <v>2490</v>
      </c>
      <c r="C2078" s="206" t="s">
        <v>7869</v>
      </c>
      <c r="D2078" s="208">
        <v>0.78</v>
      </c>
    </row>
    <row r="2079" spans="1:4">
      <c r="A2079" s="206">
        <v>7269</v>
      </c>
      <c r="B2079" s="207" t="s">
        <v>2488</v>
      </c>
      <c r="C2079" s="206" t="s">
        <v>7869</v>
      </c>
      <c r="D2079" s="208">
        <v>0.37</v>
      </c>
    </row>
    <row r="2080" spans="1:4">
      <c r="A2080" s="206">
        <v>7270</v>
      </c>
      <c r="B2080" s="207" t="s">
        <v>2487</v>
      </c>
      <c r="C2080" s="206" t="s">
        <v>7869</v>
      </c>
      <c r="D2080" s="208">
        <v>0.52</v>
      </c>
    </row>
    <row r="2081" spans="1:4">
      <c r="A2081" s="206">
        <v>7271</v>
      </c>
      <c r="B2081" s="207" t="s">
        <v>2489</v>
      </c>
      <c r="C2081" s="206" t="s">
        <v>7869</v>
      </c>
      <c r="D2081" s="208">
        <v>0.55000000000000004</v>
      </c>
    </row>
    <row r="2082" spans="1:4">
      <c r="A2082" s="206">
        <v>7272</v>
      </c>
      <c r="B2082" s="207" t="s">
        <v>3760</v>
      </c>
      <c r="C2082" s="206" t="s">
        <v>7869</v>
      </c>
      <c r="D2082" s="208">
        <v>3.71</v>
      </c>
    </row>
    <row r="2083" spans="1:4">
      <c r="A2083" s="206">
        <v>7273</v>
      </c>
      <c r="B2083" s="207" t="s">
        <v>3759</v>
      </c>
      <c r="C2083" s="206" t="s">
        <v>7869</v>
      </c>
      <c r="D2083" s="208">
        <v>2.66</v>
      </c>
    </row>
    <row r="2084" spans="1:4" ht="25.5">
      <c r="A2084" s="206">
        <v>7274</v>
      </c>
      <c r="B2084" s="207" t="s">
        <v>6173</v>
      </c>
      <c r="C2084" s="206" t="s">
        <v>7869</v>
      </c>
      <c r="D2084" s="208">
        <v>20.49</v>
      </c>
    </row>
    <row r="2085" spans="1:4" ht="25.5">
      <c r="A2085" s="206">
        <v>7275</v>
      </c>
      <c r="B2085" s="207" t="s">
        <v>6174</v>
      </c>
      <c r="C2085" s="206" t="s">
        <v>7869</v>
      </c>
      <c r="D2085" s="208">
        <v>539.15</v>
      </c>
    </row>
    <row r="2086" spans="1:4" ht="25.5">
      <c r="A2086" s="206">
        <v>7276</v>
      </c>
      <c r="B2086" s="207" t="s">
        <v>6171</v>
      </c>
      <c r="C2086" s="206" t="s">
        <v>7869</v>
      </c>
      <c r="D2086" s="208">
        <v>595.78</v>
      </c>
    </row>
    <row r="2087" spans="1:4" ht="25.5">
      <c r="A2087" s="206">
        <v>7277</v>
      </c>
      <c r="B2087" s="207" t="s">
        <v>8097</v>
      </c>
      <c r="C2087" s="206" t="s">
        <v>7869</v>
      </c>
      <c r="D2087" s="208">
        <v>769.17</v>
      </c>
    </row>
    <row r="2088" spans="1:4" ht="25.5">
      <c r="A2088" s="206">
        <v>7278</v>
      </c>
      <c r="B2088" s="207" t="s">
        <v>6172</v>
      </c>
      <c r="C2088" s="206" t="s">
        <v>7869</v>
      </c>
      <c r="D2088" s="208">
        <v>985.89</v>
      </c>
    </row>
    <row r="2089" spans="1:4" ht="25.5">
      <c r="A2089" s="206">
        <v>7280</v>
      </c>
      <c r="B2089" s="207" t="s">
        <v>6169</v>
      </c>
      <c r="C2089" s="206" t="s">
        <v>7869</v>
      </c>
      <c r="D2089" s="208">
        <v>292.33</v>
      </c>
    </row>
    <row r="2090" spans="1:4" ht="25.5">
      <c r="A2090" s="206">
        <v>7282</v>
      </c>
      <c r="B2090" s="207" t="s">
        <v>6170</v>
      </c>
      <c r="C2090" s="206" t="s">
        <v>7869</v>
      </c>
      <c r="D2090" s="208">
        <v>550.27</v>
      </c>
    </row>
    <row r="2091" spans="1:4" ht="25.5">
      <c r="A2091" s="206">
        <v>7284</v>
      </c>
      <c r="B2091" s="207" t="s">
        <v>6175</v>
      </c>
      <c r="C2091" s="206" t="s">
        <v>7869</v>
      </c>
      <c r="D2091" s="208">
        <v>1660.57</v>
      </c>
    </row>
    <row r="2092" spans="1:4">
      <c r="A2092" s="206">
        <v>7287</v>
      </c>
      <c r="B2092" s="207" t="s">
        <v>6183</v>
      </c>
      <c r="C2092" s="206" t="s">
        <v>7975</v>
      </c>
      <c r="D2092" s="208">
        <v>57.92</v>
      </c>
    </row>
    <row r="2093" spans="1:4">
      <c r="A2093" s="206">
        <v>7288</v>
      </c>
      <c r="B2093" s="207" t="s">
        <v>6197</v>
      </c>
      <c r="C2093" s="206" t="s">
        <v>7868</v>
      </c>
      <c r="D2093" s="208">
        <v>20.62</v>
      </c>
    </row>
    <row r="2094" spans="1:4">
      <c r="A2094" s="206">
        <v>7292</v>
      </c>
      <c r="B2094" s="207" t="s">
        <v>6196</v>
      </c>
      <c r="C2094" s="206" t="s">
        <v>7868</v>
      </c>
      <c r="D2094" s="208">
        <v>18.2</v>
      </c>
    </row>
    <row r="2095" spans="1:4">
      <c r="A2095" s="206">
        <v>7293</v>
      </c>
      <c r="B2095" s="207" t="s">
        <v>6194</v>
      </c>
      <c r="C2095" s="206" t="s">
        <v>7868</v>
      </c>
      <c r="D2095" s="208">
        <v>19.38</v>
      </c>
    </row>
    <row r="2096" spans="1:4">
      <c r="A2096" s="206">
        <v>7304</v>
      </c>
      <c r="B2096" s="207" t="s">
        <v>6193</v>
      </c>
      <c r="C2096" s="206" t="s">
        <v>7868</v>
      </c>
      <c r="D2096" s="208">
        <v>43.23</v>
      </c>
    </row>
    <row r="2097" spans="1:4">
      <c r="A2097" s="206">
        <v>7306</v>
      </c>
      <c r="B2097" s="207" t="s">
        <v>6204</v>
      </c>
      <c r="C2097" s="206" t="s">
        <v>7868</v>
      </c>
      <c r="D2097" s="208">
        <v>22.23</v>
      </c>
    </row>
    <row r="2098" spans="1:4">
      <c r="A2098" s="206">
        <v>7307</v>
      </c>
      <c r="B2098" s="207" t="s">
        <v>4056</v>
      </c>
      <c r="C2098" s="206" t="s">
        <v>7868</v>
      </c>
      <c r="D2098" s="208">
        <v>18.899999999999999</v>
      </c>
    </row>
    <row r="2099" spans="1:4">
      <c r="A2099" s="206">
        <v>7311</v>
      </c>
      <c r="B2099" s="207" t="s">
        <v>6195</v>
      </c>
      <c r="C2099" s="206" t="s">
        <v>7868</v>
      </c>
      <c r="D2099" s="208">
        <v>18.739999999999998</v>
      </c>
    </row>
    <row r="2100" spans="1:4" ht="25.5">
      <c r="A2100" s="206">
        <v>7313</v>
      </c>
      <c r="B2100" s="207" t="s">
        <v>6188</v>
      </c>
      <c r="C2100" s="206" t="s">
        <v>7868</v>
      </c>
      <c r="D2100" s="208">
        <v>11.71</v>
      </c>
    </row>
    <row r="2101" spans="1:4">
      <c r="A2101" s="206">
        <v>7314</v>
      </c>
      <c r="B2101" s="207" t="s">
        <v>6191</v>
      </c>
      <c r="C2101" s="206" t="s">
        <v>7868</v>
      </c>
      <c r="D2101" s="208">
        <v>86.54</v>
      </c>
    </row>
    <row r="2102" spans="1:4">
      <c r="A2102" s="206">
        <v>7317</v>
      </c>
      <c r="B2102" s="207" t="s">
        <v>5719</v>
      </c>
      <c r="C2102" s="206" t="s">
        <v>7866</v>
      </c>
      <c r="D2102" s="208">
        <v>22.17</v>
      </c>
    </row>
    <row r="2103" spans="1:4" ht="25.5">
      <c r="A2103" s="206">
        <v>7319</v>
      </c>
      <c r="B2103" s="207" t="s">
        <v>6189</v>
      </c>
      <c r="C2103" s="206" t="s">
        <v>7868</v>
      </c>
      <c r="D2103" s="208">
        <v>6.7</v>
      </c>
    </row>
    <row r="2104" spans="1:4" ht="25.5">
      <c r="A2104" s="206">
        <v>7325</v>
      </c>
      <c r="B2104" s="207" t="s">
        <v>2179</v>
      </c>
      <c r="C2104" s="206" t="s">
        <v>7866</v>
      </c>
      <c r="D2104" s="208">
        <v>4.8099999999999996</v>
      </c>
    </row>
    <row r="2105" spans="1:4">
      <c r="A2105" s="206">
        <v>7334</v>
      </c>
      <c r="B2105" s="207" t="s">
        <v>2178</v>
      </c>
      <c r="C2105" s="206" t="s">
        <v>7868</v>
      </c>
      <c r="D2105" s="208">
        <v>8.52</v>
      </c>
    </row>
    <row r="2106" spans="1:4">
      <c r="A2106" s="206">
        <v>7338</v>
      </c>
      <c r="B2106" s="207" t="s">
        <v>6206</v>
      </c>
      <c r="C2106" s="206" t="s">
        <v>7866</v>
      </c>
      <c r="D2106" s="208">
        <v>26.21</v>
      </c>
    </row>
    <row r="2107" spans="1:4">
      <c r="A2107" s="206">
        <v>7340</v>
      </c>
      <c r="B2107" s="207" t="s">
        <v>4224</v>
      </c>
      <c r="C2107" s="206" t="s">
        <v>7868</v>
      </c>
      <c r="D2107" s="208">
        <v>15.9</v>
      </c>
    </row>
    <row r="2108" spans="1:4">
      <c r="A2108" s="206">
        <v>7342</v>
      </c>
      <c r="B2108" s="207" t="s">
        <v>6203</v>
      </c>
      <c r="C2108" s="206" t="s">
        <v>7866</v>
      </c>
      <c r="D2108" s="208">
        <v>1.28</v>
      </c>
    </row>
    <row r="2109" spans="1:4" ht="25.5">
      <c r="A2109" s="206">
        <v>7343</v>
      </c>
      <c r="B2109" s="207" t="s">
        <v>6182</v>
      </c>
      <c r="C2109" s="206" t="s">
        <v>7868</v>
      </c>
      <c r="D2109" s="208">
        <v>7.77</v>
      </c>
    </row>
    <row r="2110" spans="1:4">
      <c r="A2110" s="206">
        <v>7344</v>
      </c>
      <c r="B2110" s="207" t="s">
        <v>6200</v>
      </c>
      <c r="C2110" s="206" t="s">
        <v>7975</v>
      </c>
      <c r="D2110" s="208">
        <v>49.98</v>
      </c>
    </row>
    <row r="2111" spans="1:4">
      <c r="A2111" s="206">
        <v>7345</v>
      </c>
      <c r="B2111" s="207" t="s">
        <v>6201</v>
      </c>
      <c r="C2111" s="206" t="s">
        <v>7868</v>
      </c>
      <c r="D2111" s="208">
        <v>13.88</v>
      </c>
    </row>
    <row r="2112" spans="1:4">
      <c r="A2112" s="206">
        <v>7347</v>
      </c>
      <c r="B2112" s="207" t="s">
        <v>6185</v>
      </c>
      <c r="C2112" s="206" t="s">
        <v>7975</v>
      </c>
      <c r="D2112" s="208">
        <v>38.58</v>
      </c>
    </row>
    <row r="2113" spans="1:4">
      <c r="A2113" s="206">
        <v>7348</v>
      </c>
      <c r="B2113" s="207" t="s">
        <v>6185</v>
      </c>
      <c r="C2113" s="206" t="s">
        <v>7868</v>
      </c>
      <c r="D2113" s="208">
        <v>10.71</v>
      </c>
    </row>
    <row r="2114" spans="1:4">
      <c r="A2114" s="206">
        <v>7350</v>
      </c>
      <c r="B2114" s="207" t="s">
        <v>6184</v>
      </c>
      <c r="C2114" s="206" t="s">
        <v>7868</v>
      </c>
      <c r="D2114" s="208">
        <v>19.100000000000001</v>
      </c>
    </row>
    <row r="2115" spans="1:4">
      <c r="A2115" s="206">
        <v>7353</v>
      </c>
      <c r="B2115" s="207" t="s">
        <v>5647</v>
      </c>
      <c r="C2115" s="206" t="s">
        <v>7868</v>
      </c>
      <c r="D2115" s="208">
        <v>18.600000000000001</v>
      </c>
    </row>
    <row r="2116" spans="1:4">
      <c r="A2116" s="206">
        <v>7355</v>
      </c>
      <c r="B2116" s="207" t="s">
        <v>6186</v>
      </c>
      <c r="C2116" s="206" t="s">
        <v>7975</v>
      </c>
      <c r="D2116" s="208">
        <v>57.82</v>
      </c>
    </row>
    <row r="2117" spans="1:4">
      <c r="A2117" s="206">
        <v>7356</v>
      </c>
      <c r="B2117" s="207" t="s">
        <v>6187</v>
      </c>
      <c r="C2117" s="206" t="s">
        <v>7868</v>
      </c>
      <c r="D2117" s="208">
        <v>16.059999999999999</v>
      </c>
    </row>
    <row r="2118" spans="1:4">
      <c r="A2118" s="206">
        <v>7524</v>
      </c>
      <c r="B2118" s="207" t="s">
        <v>6211</v>
      </c>
      <c r="C2118" s="206" t="s">
        <v>7869</v>
      </c>
      <c r="D2118" s="208">
        <v>23.66</v>
      </c>
    </row>
    <row r="2119" spans="1:4">
      <c r="A2119" s="206">
        <v>7525</v>
      </c>
      <c r="B2119" s="207" t="s">
        <v>6210</v>
      </c>
      <c r="C2119" s="206" t="s">
        <v>7869</v>
      </c>
      <c r="D2119" s="208">
        <v>25.11</v>
      </c>
    </row>
    <row r="2120" spans="1:4" ht="25.5">
      <c r="A2120" s="206">
        <v>7528</v>
      </c>
      <c r="B2120" s="207" t="s">
        <v>6219</v>
      </c>
      <c r="C2120" s="206" t="s">
        <v>7869</v>
      </c>
      <c r="D2120" s="208">
        <v>5.0999999999999996</v>
      </c>
    </row>
    <row r="2121" spans="1:4">
      <c r="A2121" s="206">
        <v>7543</v>
      </c>
      <c r="B2121" s="207" t="s">
        <v>5823</v>
      </c>
      <c r="C2121" s="206" t="s">
        <v>7869</v>
      </c>
      <c r="D2121" s="208">
        <v>3.44</v>
      </c>
    </row>
    <row r="2122" spans="1:4" ht="25.5">
      <c r="A2122" s="206">
        <v>7552</v>
      </c>
      <c r="B2122" s="207" t="s">
        <v>5328</v>
      </c>
      <c r="C2122" s="206" t="s">
        <v>7869</v>
      </c>
      <c r="D2122" s="208">
        <v>12.27</v>
      </c>
    </row>
    <row r="2123" spans="1:4" ht="25.5">
      <c r="A2123" s="206">
        <v>7568</v>
      </c>
      <c r="B2123" s="207" t="s">
        <v>2587</v>
      </c>
      <c r="C2123" s="206" t="s">
        <v>7869</v>
      </c>
      <c r="D2123" s="208">
        <v>0.61</v>
      </c>
    </row>
    <row r="2124" spans="1:4">
      <c r="A2124" s="206">
        <v>7569</v>
      </c>
      <c r="B2124" s="207" t="s">
        <v>4182</v>
      </c>
      <c r="C2124" s="206" t="s">
        <v>7869</v>
      </c>
      <c r="D2124" s="208">
        <v>36.32</v>
      </c>
    </row>
    <row r="2125" spans="1:4" ht="25.5">
      <c r="A2125" s="206">
        <v>7571</v>
      </c>
      <c r="B2125" s="207" t="s">
        <v>6136</v>
      </c>
      <c r="C2125" s="206" t="s">
        <v>7869</v>
      </c>
      <c r="D2125" s="208">
        <v>8.43</v>
      </c>
    </row>
    <row r="2126" spans="1:4" ht="25.5">
      <c r="A2126" s="206">
        <v>7572</v>
      </c>
      <c r="B2126" s="207" t="s">
        <v>5799</v>
      </c>
      <c r="C2126" s="206" t="s">
        <v>7869</v>
      </c>
      <c r="D2126" s="208">
        <v>6.91</v>
      </c>
    </row>
    <row r="2127" spans="1:4" ht="25.5">
      <c r="A2127" s="206">
        <v>7576</v>
      </c>
      <c r="B2127" s="207" t="s">
        <v>5797</v>
      </c>
      <c r="C2127" s="206" t="s">
        <v>7869</v>
      </c>
      <c r="D2127" s="208">
        <v>90.71</v>
      </c>
    </row>
    <row r="2128" spans="1:4">
      <c r="A2128" s="206">
        <v>7581</v>
      </c>
      <c r="B2128" s="207" t="s">
        <v>5705</v>
      </c>
      <c r="C2128" s="206" t="s">
        <v>7869</v>
      </c>
      <c r="D2128" s="208">
        <v>2.21</v>
      </c>
    </row>
    <row r="2129" spans="1:4" ht="25.5">
      <c r="A2129" s="206">
        <v>7583</v>
      </c>
      <c r="B2129" s="207" t="s">
        <v>2593</v>
      </c>
      <c r="C2129" s="206" t="s">
        <v>7869</v>
      </c>
      <c r="D2129" s="208">
        <v>0.41</v>
      </c>
    </row>
    <row r="2130" spans="1:4" ht="25.5">
      <c r="A2130" s="206">
        <v>7584</v>
      </c>
      <c r="B2130" s="207" t="s">
        <v>8098</v>
      </c>
      <c r="C2130" s="206" t="s">
        <v>7869</v>
      </c>
      <c r="D2130" s="208">
        <v>0.93</v>
      </c>
    </row>
    <row r="2131" spans="1:4">
      <c r="A2131" s="206">
        <v>7588</v>
      </c>
      <c r="B2131" s="207" t="s">
        <v>2391</v>
      </c>
      <c r="C2131" s="206" t="s">
        <v>7869</v>
      </c>
      <c r="D2131" s="208">
        <v>44.96</v>
      </c>
    </row>
    <row r="2132" spans="1:4">
      <c r="A2132" s="206">
        <v>7592</v>
      </c>
      <c r="B2132" s="207" t="s">
        <v>6223</v>
      </c>
      <c r="C2132" s="206" t="s">
        <v>7872</v>
      </c>
      <c r="D2132" s="208">
        <v>12.19</v>
      </c>
    </row>
    <row r="2133" spans="1:4">
      <c r="A2133" s="206">
        <v>7595</v>
      </c>
      <c r="B2133" s="207" t="s">
        <v>5014</v>
      </c>
      <c r="C2133" s="206" t="s">
        <v>7872</v>
      </c>
      <c r="D2133" s="208">
        <v>9.89</v>
      </c>
    </row>
    <row r="2134" spans="1:4" ht="25.5">
      <c r="A2134" s="206">
        <v>7602</v>
      </c>
      <c r="B2134" s="207" t="s">
        <v>6241</v>
      </c>
      <c r="C2134" s="206" t="s">
        <v>7869</v>
      </c>
      <c r="D2134" s="208">
        <v>14.08</v>
      </c>
    </row>
    <row r="2135" spans="1:4" ht="25.5">
      <c r="A2135" s="206">
        <v>7603</v>
      </c>
      <c r="B2135" s="207" t="s">
        <v>6242</v>
      </c>
      <c r="C2135" s="206" t="s">
        <v>7869</v>
      </c>
      <c r="D2135" s="208">
        <v>13.65</v>
      </c>
    </row>
    <row r="2136" spans="1:4" ht="25.5">
      <c r="A2136" s="206">
        <v>7604</v>
      </c>
      <c r="B2136" s="207" t="s">
        <v>6239</v>
      </c>
      <c r="C2136" s="206" t="s">
        <v>7869</v>
      </c>
      <c r="D2136" s="208">
        <v>14.2</v>
      </c>
    </row>
    <row r="2137" spans="1:4" ht="25.5">
      <c r="A2137" s="206">
        <v>7606</v>
      </c>
      <c r="B2137" s="207" t="s">
        <v>6249</v>
      </c>
      <c r="C2137" s="206" t="s">
        <v>7869</v>
      </c>
      <c r="D2137" s="208">
        <v>23.92</v>
      </c>
    </row>
    <row r="2138" spans="1:4" ht="25.5">
      <c r="A2138" s="206">
        <v>7608</v>
      </c>
      <c r="B2138" s="207" t="s">
        <v>3179</v>
      </c>
      <c r="C2138" s="206" t="s">
        <v>7869</v>
      </c>
      <c r="D2138" s="208">
        <v>3.43</v>
      </c>
    </row>
    <row r="2139" spans="1:4" ht="38.25">
      <c r="A2139" s="206">
        <v>7610</v>
      </c>
      <c r="B2139" s="207" t="s">
        <v>6265</v>
      </c>
      <c r="C2139" s="206" t="s">
        <v>7869</v>
      </c>
      <c r="D2139" s="208">
        <v>6220.42</v>
      </c>
    </row>
    <row r="2140" spans="1:4" ht="38.25">
      <c r="A2140" s="206">
        <v>7611</v>
      </c>
      <c r="B2140" s="207" t="s">
        <v>6269</v>
      </c>
      <c r="C2140" s="206" t="s">
        <v>7869</v>
      </c>
      <c r="D2140" s="208">
        <v>8985.06</v>
      </c>
    </row>
    <row r="2141" spans="1:4" ht="38.25">
      <c r="A2141" s="206">
        <v>7612</v>
      </c>
      <c r="B2141" s="207" t="s">
        <v>6270</v>
      </c>
      <c r="C2141" s="206" t="s">
        <v>7869</v>
      </c>
      <c r="D2141" s="208">
        <v>51297.05</v>
      </c>
    </row>
    <row r="2142" spans="1:4" ht="38.25">
      <c r="A2142" s="206">
        <v>7613</v>
      </c>
      <c r="B2142" s="207" t="s">
        <v>6259</v>
      </c>
      <c r="C2142" s="206" t="s">
        <v>7869</v>
      </c>
      <c r="D2142" s="208">
        <v>71822.27</v>
      </c>
    </row>
    <row r="2143" spans="1:4" ht="38.25">
      <c r="A2143" s="206">
        <v>7614</v>
      </c>
      <c r="B2143" s="207" t="s">
        <v>6262</v>
      </c>
      <c r="C2143" s="206" t="s">
        <v>7869</v>
      </c>
      <c r="D2143" s="208">
        <v>14002.5</v>
      </c>
    </row>
    <row r="2144" spans="1:4" ht="38.25">
      <c r="A2144" s="206">
        <v>7615</v>
      </c>
      <c r="B2144" s="207" t="s">
        <v>6266</v>
      </c>
      <c r="C2144" s="206" t="s">
        <v>7869</v>
      </c>
      <c r="D2144" s="208">
        <v>22917.35</v>
      </c>
    </row>
    <row r="2145" spans="1:4" ht="38.25">
      <c r="A2145" s="206">
        <v>7616</v>
      </c>
      <c r="B2145" s="207" t="s">
        <v>6268</v>
      </c>
      <c r="C2145" s="206" t="s">
        <v>7869</v>
      </c>
      <c r="D2145" s="208">
        <v>37397.49</v>
      </c>
    </row>
    <row r="2146" spans="1:4" ht="38.25">
      <c r="A2146" s="206">
        <v>7617</v>
      </c>
      <c r="B2146" s="207" t="s">
        <v>6267</v>
      </c>
      <c r="C2146" s="206" t="s">
        <v>7869</v>
      </c>
      <c r="D2146" s="208">
        <v>6947.96</v>
      </c>
    </row>
    <row r="2147" spans="1:4" ht="38.25">
      <c r="A2147" s="206">
        <v>7618</v>
      </c>
      <c r="B2147" s="207" t="s">
        <v>6263</v>
      </c>
      <c r="C2147" s="206" t="s">
        <v>7869</v>
      </c>
      <c r="D2147" s="208">
        <v>90816.76</v>
      </c>
    </row>
    <row r="2148" spans="1:4" ht="38.25">
      <c r="A2148" s="206">
        <v>7619</v>
      </c>
      <c r="B2148" s="207" t="s">
        <v>6260</v>
      </c>
      <c r="C2148" s="206" t="s">
        <v>7869</v>
      </c>
      <c r="D2148" s="208">
        <v>11102.18</v>
      </c>
    </row>
    <row r="2149" spans="1:4" ht="38.25">
      <c r="A2149" s="206">
        <v>7620</v>
      </c>
      <c r="B2149" s="207" t="s">
        <v>6264</v>
      </c>
      <c r="C2149" s="206" t="s">
        <v>7869</v>
      </c>
      <c r="D2149" s="208">
        <v>19643.45</v>
      </c>
    </row>
    <row r="2150" spans="1:4" ht="25.5">
      <c r="A2150" s="206">
        <v>7622</v>
      </c>
      <c r="B2150" s="207" t="s">
        <v>6275</v>
      </c>
      <c r="C2150" s="206" t="s">
        <v>7869</v>
      </c>
      <c r="D2150" s="208">
        <v>501390.5</v>
      </c>
    </row>
    <row r="2151" spans="1:4" ht="25.5">
      <c r="A2151" s="206">
        <v>7623</v>
      </c>
      <c r="B2151" s="207" t="s">
        <v>6277</v>
      </c>
      <c r="C2151" s="206" t="s">
        <v>7869</v>
      </c>
      <c r="D2151" s="208">
        <v>2129114.71</v>
      </c>
    </row>
    <row r="2152" spans="1:4" ht="25.5">
      <c r="A2152" s="206">
        <v>7624</v>
      </c>
      <c r="B2152" s="207" t="s">
        <v>8099</v>
      </c>
      <c r="C2152" s="206" t="s">
        <v>7869</v>
      </c>
      <c r="D2152" s="208">
        <v>650000</v>
      </c>
    </row>
    <row r="2153" spans="1:4" ht="25.5">
      <c r="A2153" s="206">
        <v>7625</v>
      </c>
      <c r="B2153" s="207" t="s">
        <v>6276</v>
      </c>
      <c r="C2153" s="206" t="s">
        <v>7869</v>
      </c>
      <c r="D2153" s="208">
        <v>646024.4</v>
      </c>
    </row>
    <row r="2154" spans="1:4" ht="25.5">
      <c r="A2154" s="206">
        <v>7640</v>
      </c>
      <c r="B2154" s="207" t="s">
        <v>6284</v>
      </c>
      <c r="C2154" s="206" t="s">
        <v>7869</v>
      </c>
      <c r="D2154" s="208">
        <v>128900</v>
      </c>
    </row>
    <row r="2155" spans="1:4">
      <c r="A2155" s="206">
        <v>7660</v>
      </c>
      <c r="B2155" s="207" t="s">
        <v>8100</v>
      </c>
      <c r="C2155" s="206" t="s">
        <v>7873</v>
      </c>
      <c r="D2155" s="208">
        <v>1526.17</v>
      </c>
    </row>
    <row r="2156" spans="1:4">
      <c r="A2156" s="206">
        <v>7661</v>
      </c>
      <c r="B2156" s="207" t="s">
        <v>6335</v>
      </c>
      <c r="C2156" s="206" t="s">
        <v>7873</v>
      </c>
      <c r="D2156" s="208">
        <v>320.05</v>
      </c>
    </row>
    <row r="2157" spans="1:4">
      <c r="A2157" s="206">
        <v>7667</v>
      </c>
      <c r="B2157" s="207" t="s">
        <v>8101</v>
      </c>
      <c r="C2157" s="206" t="s">
        <v>7873</v>
      </c>
      <c r="D2157" s="208">
        <v>1197.22</v>
      </c>
    </row>
    <row r="2158" spans="1:4">
      <c r="A2158" s="206">
        <v>7672</v>
      </c>
      <c r="B2158" s="207" t="s">
        <v>6331</v>
      </c>
      <c r="C2158" s="206" t="s">
        <v>7873</v>
      </c>
      <c r="D2158" s="208">
        <v>212.56</v>
      </c>
    </row>
    <row r="2159" spans="1:4">
      <c r="A2159" s="206">
        <v>7676</v>
      </c>
      <c r="B2159" s="207" t="s">
        <v>8102</v>
      </c>
      <c r="C2159" s="206" t="s">
        <v>7873</v>
      </c>
      <c r="D2159" s="208">
        <v>1543.62</v>
      </c>
    </row>
    <row r="2160" spans="1:4">
      <c r="A2160" s="206">
        <v>7690</v>
      </c>
      <c r="B2160" s="207" t="s">
        <v>6333</v>
      </c>
      <c r="C2160" s="206" t="s">
        <v>7873</v>
      </c>
      <c r="D2160" s="208">
        <v>246.62</v>
      </c>
    </row>
    <row r="2161" spans="1:4" ht="25.5">
      <c r="A2161" s="206">
        <v>7691</v>
      </c>
      <c r="B2161" s="207" t="s">
        <v>6301</v>
      </c>
      <c r="C2161" s="206" t="s">
        <v>7873</v>
      </c>
      <c r="D2161" s="208">
        <v>9.16</v>
      </c>
    </row>
    <row r="2162" spans="1:4" ht="25.5">
      <c r="A2162" s="206">
        <v>7692</v>
      </c>
      <c r="B2162" s="207" t="s">
        <v>6308</v>
      </c>
      <c r="C2162" s="206" t="s">
        <v>7873</v>
      </c>
      <c r="D2162" s="208">
        <v>125.04</v>
      </c>
    </row>
    <row r="2163" spans="1:4" ht="25.5">
      <c r="A2163" s="206">
        <v>7693</v>
      </c>
      <c r="B2163" s="207" t="s">
        <v>6307</v>
      </c>
      <c r="C2163" s="206" t="s">
        <v>7873</v>
      </c>
      <c r="D2163" s="208">
        <v>83.52</v>
      </c>
    </row>
    <row r="2164" spans="1:4" ht="25.5">
      <c r="A2164" s="206">
        <v>7694</v>
      </c>
      <c r="B2164" s="207" t="s">
        <v>6306</v>
      </c>
      <c r="C2164" s="206" t="s">
        <v>7873</v>
      </c>
      <c r="D2164" s="208">
        <v>60.64</v>
      </c>
    </row>
    <row r="2165" spans="1:4" ht="25.5">
      <c r="A2165" s="206">
        <v>7695</v>
      </c>
      <c r="B2165" s="207" t="s">
        <v>6309</v>
      </c>
      <c r="C2165" s="206" t="s">
        <v>7873</v>
      </c>
      <c r="D2165" s="208">
        <v>135.61000000000001</v>
      </c>
    </row>
    <row r="2166" spans="1:4" ht="25.5">
      <c r="A2166" s="206">
        <v>7696</v>
      </c>
      <c r="B2166" s="207" t="s">
        <v>6304</v>
      </c>
      <c r="C2166" s="206" t="s">
        <v>7873</v>
      </c>
      <c r="D2166" s="208">
        <v>36.31</v>
      </c>
    </row>
    <row r="2167" spans="1:4" ht="25.5">
      <c r="A2167" s="206">
        <v>7697</v>
      </c>
      <c r="B2167" s="207" t="s">
        <v>6299</v>
      </c>
      <c r="C2167" s="206" t="s">
        <v>7873</v>
      </c>
      <c r="D2167" s="208">
        <v>25.18</v>
      </c>
    </row>
    <row r="2168" spans="1:4" ht="25.5">
      <c r="A2168" s="206">
        <v>7698</v>
      </c>
      <c r="B2168" s="207" t="s">
        <v>6300</v>
      </c>
      <c r="C2168" s="206" t="s">
        <v>7873</v>
      </c>
      <c r="D2168" s="208">
        <v>21.67</v>
      </c>
    </row>
    <row r="2169" spans="1:4" ht="25.5">
      <c r="A2169" s="206">
        <v>7700</v>
      </c>
      <c r="B2169" s="207" t="s">
        <v>6305</v>
      </c>
      <c r="C2169" s="206" t="s">
        <v>7873</v>
      </c>
      <c r="D2169" s="208">
        <v>11.58</v>
      </c>
    </row>
    <row r="2170" spans="1:4" ht="25.5">
      <c r="A2170" s="206">
        <v>7701</v>
      </c>
      <c r="B2170" s="207" t="s">
        <v>6303</v>
      </c>
      <c r="C2170" s="206" t="s">
        <v>7873</v>
      </c>
      <c r="D2170" s="208">
        <v>45.06</v>
      </c>
    </row>
    <row r="2171" spans="1:4" ht="25.5">
      <c r="A2171" s="206">
        <v>7714</v>
      </c>
      <c r="B2171" s="207" t="s">
        <v>6358</v>
      </c>
      <c r="C2171" s="206" t="s">
        <v>7873</v>
      </c>
      <c r="D2171" s="208">
        <v>83.15</v>
      </c>
    </row>
    <row r="2172" spans="1:4" ht="25.5">
      <c r="A2172" s="206">
        <v>7720</v>
      </c>
      <c r="B2172" s="207" t="s">
        <v>6336</v>
      </c>
      <c r="C2172" s="206" t="s">
        <v>7873</v>
      </c>
      <c r="D2172" s="208">
        <v>410.73</v>
      </c>
    </row>
    <row r="2173" spans="1:4" ht="25.5">
      <c r="A2173" s="206">
        <v>7722</v>
      </c>
      <c r="B2173" s="207" t="s">
        <v>6372</v>
      </c>
      <c r="C2173" s="206" t="s">
        <v>7873</v>
      </c>
      <c r="D2173" s="208">
        <v>162.77000000000001</v>
      </c>
    </row>
    <row r="2174" spans="1:4" ht="25.5">
      <c r="A2174" s="206">
        <v>7725</v>
      </c>
      <c r="B2174" s="207" t="s">
        <v>6359</v>
      </c>
      <c r="C2174" s="206" t="s">
        <v>7873</v>
      </c>
      <c r="D2174" s="208">
        <v>110</v>
      </c>
    </row>
    <row r="2175" spans="1:4" ht="25.5">
      <c r="A2175" s="206">
        <v>7727</v>
      </c>
      <c r="B2175" s="207" t="s">
        <v>6367</v>
      </c>
      <c r="C2175" s="206" t="s">
        <v>7873</v>
      </c>
      <c r="D2175" s="208">
        <v>1291.74</v>
      </c>
    </row>
    <row r="2176" spans="1:4" ht="25.5">
      <c r="A2176" s="206">
        <v>7733</v>
      </c>
      <c r="B2176" s="207" t="s">
        <v>6348</v>
      </c>
      <c r="C2176" s="206" t="s">
        <v>7873</v>
      </c>
      <c r="D2176" s="208">
        <v>266.5</v>
      </c>
    </row>
    <row r="2177" spans="1:4" ht="25.5">
      <c r="A2177" s="206">
        <v>7734</v>
      </c>
      <c r="B2177" s="207" t="s">
        <v>6350</v>
      </c>
      <c r="C2177" s="206" t="s">
        <v>7873</v>
      </c>
      <c r="D2177" s="208">
        <v>474.01</v>
      </c>
    </row>
    <row r="2178" spans="1:4" ht="25.5">
      <c r="A2178" s="206">
        <v>7735</v>
      </c>
      <c r="B2178" s="207" t="s">
        <v>6344</v>
      </c>
      <c r="C2178" s="206" t="s">
        <v>7873</v>
      </c>
      <c r="D2178" s="208">
        <v>518.5</v>
      </c>
    </row>
    <row r="2179" spans="1:4" ht="25.5">
      <c r="A2179" s="206">
        <v>7740</v>
      </c>
      <c r="B2179" s="207" t="s">
        <v>6338</v>
      </c>
      <c r="C2179" s="206" t="s">
        <v>7873</v>
      </c>
      <c r="D2179" s="208">
        <v>114.14</v>
      </c>
    </row>
    <row r="2180" spans="1:4" ht="25.5">
      <c r="A2180" s="206">
        <v>7741</v>
      </c>
      <c r="B2180" s="207" t="s">
        <v>6339</v>
      </c>
      <c r="C2180" s="206" t="s">
        <v>7873</v>
      </c>
      <c r="D2180" s="208">
        <v>144.04</v>
      </c>
    </row>
    <row r="2181" spans="1:4" ht="25.5">
      <c r="A2181" s="206">
        <v>7742</v>
      </c>
      <c r="B2181" s="207" t="s">
        <v>6360</v>
      </c>
      <c r="C2181" s="206" t="s">
        <v>7873</v>
      </c>
      <c r="D2181" s="208">
        <v>154.4</v>
      </c>
    </row>
    <row r="2182" spans="1:4" ht="25.5">
      <c r="A2182" s="206">
        <v>7743</v>
      </c>
      <c r="B2182" s="207" t="s">
        <v>6347</v>
      </c>
      <c r="C2182" s="206" t="s">
        <v>7873</v>
      </c>
      <c r="D2182" s="208">
        <v>238.99</v>
      </c>
    </row>
    <row r="2183" spans="1:4" ht="25.5">
      <c r="A2183" s="206">
        <v>7744</v>
      </c>
      <c r="B2183" s="207" t="s">
        <v>6341</v>
      </c>
      <c r="C2183" s="206" t="s">
        <v>7873</v>
      </c>
      <c r="D2183" s="208">
        <v>223.53</v>
      </c>
    </row>
    <row r="2184" spans="1:4" ht="25.5">
      <c r="A2184" s="206">
        <v>7745</v>
      </c>
      <c r="B2184" s="207" t="s">
        <v>6357</v>
      </c>
      <c r="C2184" s="206" t="s">
        <v>7873</v>
      </c>
      <c r="D2184" s="208">
        <v>62.97</v>
      </c>
    </row>
    <row r="2185" spans="1:4" ht="25.5">
      <c r="A2185" s="206">
        <v>7750</v>
      </c>
      <c r="B2185" s="207" t="s">
        <v>6361</v>
      </c>
      <c r="C2185" s="206" t="s">
        <v>7873</v>
      </c>
      <c r="D2185" s="208">
        <v>175.09</v>
      </c>
    </row>
    <row r="2186" spans="1:4" ht="25.5">
      <c r="A2186" s="206">
        <v>7752</v>
      </c>
      <c r="B2186" s="207" t="s">
        <v>6370</v>
      </c>
      <c r="C2186" s="206" t="s">
        <v>7873</v>
      </c>
      <c r="D2186" s="208">
        <v>80.680000000000007</v>
      </c>
    </row>
    <row r="2187" spans="1:4" ht="25.5">
      <c r="A2187" s="206">
        <v>7753</v>
      </c>
      <c r="B2187" s="207" t="s">
        <v>6351</v>
      </c>
      <c r="C2187" s="206" t="s">
        <v>7873</v>
      </c>
      <c r="D2187" s="208">
        <v>240.33</v>
      </c>
    </row>
    <row r="2188" spans="1:4" ht="25.5">
      <c r="A2188" s="206">
        <v>7754</v>
      </c>
      <c r="B2188" s="207" t="s">
        <v>6343</v>
      </c>
      <c r="C2188" s="206" t="s">
        <v>7873</v>
      </c>
      <c r="D2188" s="208">
        <v>378.29</v>
      </c>
    </row>
    <row r="2189" spans="1:4" ht="25.5">
      <c r="A2189" s="206">
        <v>7755</v>
      </c>
      <c r="B2189" s="207" t="s">
        <v>6345</v>
      </c>
      <c r="C2189" s="206" t="s">
        <v>7873</v>
      </c>
      <c r="D2189" s="208">
        <v>139.05000000000001</v>
      </c>
    </row>
    <row r="2190" spans="1:4" ht="25.5">
      <c r="A2190" s="206">
        <v>7756</v>
      </c>
      <c r="B2190" s="207" t="s">
        <v>6362</v>
      </c>
      <c r="C2190" s="206" t="s">
        <v>7873</v>
      </c>
      <c r="D2190" s="208">
        <v>216.16</v>
      </c>
    </row>
    <row r="2191" spans="1:4" ht="25.5">
      <c r="A2191" s="206">
        <v>7757</v>
      </c>
      <c r="B2191" s="207" t="s">
        <v>6353</v>
      </c>
      <c r="C2191" s="206" t="s">
        <v>7873</v>
      </c>
      <c r="D2191" s="208">
        <v>340.59</v>
      </c>
    </row>
    <row r="2192" spans="1:4" ht="25.5">
      <c r="A2192" s="206">
        <v>7758</v>
      </c>
      <c r="B2192" s="207" t="s">
        <v>6354</v>
      </c>
      <c r="C2192" s="206" t="s">
        <v>7873</v>
      </c>
      <c r="D2192" s="208">
        <v>506.6</v>
      </c>
    </row>
    <row r="2193" spans="1:4" ht="25.5">
      <c r="A2193" s="206">
        <v>7759</v>
      </c>
      <c r="B2193" s="207" t="s">
        <v>6355</v>
      </c>
      <c r="C2193" s="206" t="s">
        <v>7873</v>
      </c>
      <c r="D2193" s="208">
        <v>1103.7</v>
      </c>
    </row>
    <row r="2194" spans="1:4" ht="25.5">
      <c r="A2194" s="206">
        <v>7760</v>
      </c>
      <c r="B2194" s="207" t="s">
        <v>6368</v>
      </c>
      <c r="C2194" s="206" t="s">
        <v>7873</v>
      </c>
      <c r="D2194" s="208">
        <v>62.66</v>
      </c>
    </row>
    <row r="2195" spans="1:4" ht="25.5">
      <c r="A2195" s="206">
        <v>7761</v>
      </c>
      <c r="B2195" s="207" t="s">
        <v>6369</v>
      </c>
      <c r="C2195" s="206" t="s">
        <v>7873</v>
      </c>
      <c r="D2195" s="208">
        <v>66.599999999999994</v>
      </c>
    </row>
    <row r="2196" spans="1:4" ht="25.5">
      <c r="A2196" s="206">
        <v>7762</v>
      </c>
      <c r="B2196" s="207" t="s">
        <v>6371</v>
      </c>
      <c r="C2196" s="206" t="s">
        <v>7873</v>
      </c>
      <c r="D2196" s="208">
        <v>105.55</v>
      </c>
    </row>
    <row r="2197" spans="1:4" ht="25.5">
      <c r="A2197" s="206">
        <v>7763</v>
      </c>
      <c r="B2197" s="207" t="s">
        <v>6373</v>
      </c>
      <c r="C2197" s="206" t="s">
        <v>7873</v>
      </c>
      <c r="D2197" s="208">
        <v>181.39</v>
      </c>
    </row>
    <row r="2198" spans="1:4" ht="25.5">
      <c r="A2198" s="206">
        <v>7764</v>
      </c>
      <c r="B2198" s="207" t="s">
        <v>6374</v>
      </c>
      <c r="C2198" s="206" t="s">
        <v>7873</v>
      </c>
      <c r="D2198" s="208">
        <v>272.47000000000003</v>
      </c>
    </row>
    <row r="2199" spans="1:4" ht="25.5">
      <c r="A2199" s="206">
        <v>7765</v>
      </c>
      <c r="B2199" s="207" t="s">
        <v>6363</v>
      </c>
      <c r="C2199" s="206" t="s">
        <v>7873</v>
      </c>
      <c r="D2199" s="208">
        <v>265.41000000000003</v>
      </c>
    </row>
    <row r="2200" spans="1:4" ht="25.5">
      <c r="A2200" s="206">
        <v>7766</v>
      </c>
      <c r="B2200" s="207" t="s">
        <v>6365</v>
      </c>
      <c r="C2200" s="206" t="s">
        <v>7873</v>
      </c>
      <c r="D2200" s="208">
        <v>386</v>
      </c>
    </row>
    <row r="2201" spans="1:4" ht="25.5">
      <c r="A2201" s="206">
        <v>7767</v>
      </c>
      <c r="B2201" s="207" t="s">
        <v>6366</v>
      </c>
      <c r="C2201" s="206" t="s">
        <v>7873</v>
      </c>
      <c r="D2201" s="208">
        <v>594.80999999999995</v>
      </c>
    </row>
    <row r="2202" spans="1:4" ht="25.5">
      <c r="A2202" s="206">
        <v>7773</v>
      </c>
      <c r="B2202" s="207" t="s">
        <v>6342</v>
      </c>
      <c r="C2202" s="206" t="s">
        <v>7873</v>
      </c>
      <c r="D2202" s="208">
        <v>278.38</v>
      </c>
    </row>
    <row r="2203" spans="1:4" ht="25.5">
      <c r="A2203" s="206">
        <v>7774</v>
      </c>
      <c r="B2203" s="207" t="s">
        <v>6340</v>
      </c>
      <c r="C2203" s="206" t="s">
        <v>7873</v>
      </c>
      <c r="D2203" s="208">
        <v>193.91</v>
      </c>
    </row>
    <row r="2204" spans="1:4" ht="25.5">
      <c r="A2204" s="206">
        <v>7775</v>
      </c>
      <c r="B2204" s="207" t="s">
        <v>6349</v>
      </c>
      <c r="C2204" s="206" t="s">
        <v>7873</v>
      </c>
      <c r="D2204" s="208">
        <v>327.88</v>
      </c>
    </row>
    <row r="2205" spans="1:4" ht="25.5">
      <c r="A2205" s="206">
        <v>7776</v>
      </c>
      <c r="B2205" s="207" t="s">
        <v>6346</v>
      </c>
      <c r="C2205" s="206" t="s">
        <v>7873</v>
      </c>
      <c r="D2205" s="208">
        <v>180.98</v>
      </c>
    </row>
    <row r="2206" spans="1:4" ht="25.5">
      <c r="A2206" s="206">
        <v>7778</v>
      </c>
      <c r="B2206" s="207" t="s">
        <v>6435</v>
      </c>
      <c r="C2206" s="206" t="s">
        <v>7873</v>
      </c>
      <c r="D2206" s="208">
        <v>24.44</v>
      </c>
    </row>
    <row r="2207" spans="1:4" ht="25.5">
      <c r="A2207" s="206">
        <v>7781</v>
      </c>
      <c r="B2207" s="207" t="s">
        <v>6437</v>
      </c>
      <c r="C2207" s="206" t="s">
        <v>7873</v>
      </c>
      <c r="D2207" s="208">
        <v>38.9</v>
      </c>
    </row>
    <row r="2208" spans="1:4" ht="25.5">
      <c r="A2208" s="206">
        <v>7783</v>
      </c>
      <c r="B2208" s="207" t="s">
        <v>6440</v>
      </c>
      <c r="C2208" s="206" t="s">
        <v>7873</v>
      </c>
      <c r="D2208" s="208">
        <v>27.43</v>
      </c>
    </row>
    <row r="2209" spans="1:4" ht="25.5">
      <c r="A2209" s="206">
        <v>7785</v>
      </c>
      <c r="B2209" s="207" t="s">
        <v>6442</v>
      </c>
      <c r="C2209" s="206" t="s">
        <v>7873</v>
      </c>
      <c r="D2209" s="208">
        <v>41.9</v>
      </c>
    </row>
    <row r="2210" spans="1:4" ht="25.5">
      <c r="A2210" s="206">
        <v>7790</v>
      </c>
      <c r="B2210" s="207" t="s">
        <v>6441</v>
      </c>
      <c r="C2210" s="206" t="s">
        <v>7873</v>
      </c>
      <c r="D2210" s="208">
        <v>31.92</v>
      </c>
    </row>
    <row r="2211" spans="1:4" ht="25.5">
      <c r="A2211" s="206">
        <v>7791</v>
      </c>
      <c r="B2211" s="207" t="s">
        <v>6439</v>
      </c>
      <c r="C2211" s="206" t="s">
        <v>7873</v>
      </c>
      <c r="D2211" s="208">
        <v>71.819999999999993</v>
      </c>
    </row>
    <row r="2212" spans="1:4" ht="25.5">
      <c r="A2212" s="206">
        <v>7792</v>
      </c>
      <c r="B2212" s="207" t="s">
        <v>6443</v>
      </c>
      <c r="C2212" s="206" t="s">
        <v>7873</v>
      </c>
      <c r="D2212" s="208">
        <v>60.85</v>
      </c>
    </row>
    <row r="2213" spans="1:4" ht="25.5">
      <c r="A2213" s="206">
        <v>7793</v>
      </c>
      <c r="B2213" s="207" t="s">
        <v>6444</v>
      </c>
      <c r="C2213" s="206" t="s">
        <v>7873</v>
      </c>
      <c r="D2213" s="208">
        <v>78.53</v>
      </c>
    </row>
    <row r="2214" spans="1:4" ht="25.5">
      <c r="A2214" s="206">
        <v>7795</v>
      </c>
      <c r="B2214" s="207" t="s">
        <v>6438</v>
      </c>
      <c r="C2214" s="206" t="s">
        <v>7873</v>
      </c>
      <c r="D2214" s="208">
        <v>56.36</v>
      </c>
    </row>
    <row r="2215" spans="1:4" ht="25.5">
      <c r="A2215" s="206">
        <v>7796</v>
      </c>
      <c r="B2215" s="207" t="s">
        <v>6436</v>
      </c>
      <c r="C2215" s="206" t="s">
        <v>7873</v>
      </c>
      <c r="D2215" s="208">
        <v>29.43</v>
      </c>
    </row>
    <row r="2216" spans="1:4" ht="13.5">
      <c r="A2216" s="209">
        <v>8260</v>
      </c>
      <c r="B2216" s="210" t="s">
        <v>1127</v>
      </c>
      <c r="C2216" s="211" t="s">
        <v>542</v>
      </c>
      <c r="D2216" s="212">
        <v>2687.26</v>
      </c>
    </row>
    <row r="2217" spans="1:4" ht="27">
      <c r="A2217" s="209">
        <v>9535</v>
      </c>
      <c r="B2217" s="210" t="s">
        <v>8103</v>
      </c>
      <c r="C2217" s="211" t="s">
        <v>542</v>
      </c>
      <c r="D2217" s="212">
        <v>65.25</v>
      </c>
    </row>
    <row r="2218" spans="1:4" ht="13.5">
      <c r="A2218" s="209">
        <v>9537</v>
      </c>
      <c r="B2218" s="210" t="s">
        <v>1732</v>
      </c>
      <c r="C2218" s="211" t="s">
        <v>591</v>
      </c>
      <c r="D2218" s="212">
        <v>2.08</v>
      </c>
    </row>
    <row r="2219" spans="1:4" ht="40.5">
      <c r="A2219" s="209">
        <v>9540</v>
      </c>
      <c r="B2219" s="210" t="s">
        <v>8104</v>
      </c>
      <c r="C2219" s="211" t="s">
        <v>542</v>
      </c>
      <c r="D2219" s="212">
        <v>898.27</v>
      </c>
    </row>
    <row r="2220" spans="1:4" ht="25.5">
      <c r="A2220" s="206">
        <v>9813</v>
      </c>
      <c r="B2220" s="207" t="s">
        <v>6447</v>
      </c>
      <c r="C2220" s="206" t="s">
        <v>7873</v>
      </c>
      <c r="D2220" s="208">
        <v>3.04</v>
      </c>
    </row>
    <row r="2221" spans="1:4" ht="25.5">
      <c r="A2221" s="206">
        <v>9815</v>
      </c>
      <c r="B2221" s="207" t="s">
        <v>6448</v>
      </c>
      <c r="C2221" s="206" t="s">
        <v>7873</v>
      </c>
      <c r="D2221" s="208">
        <v>6</v>
      </c>
    </row>
    <row r="2222" spans="1:4">
      <c r="A2222" s="206">
        <v>9825</v>
      </c>
      <c r="B2222" s="207" t="s">
        <v>6487</v>
      </c>
      <c r="C2222" s="206" t="s">
        <v>7873</v>
      </c>
      <c r="D2222" s="208">
        <v>33.17</v>
      </c>
    </row>
    <row r="2223" spans="1:4">
      <c r="A2223" s="206">
        <v>9826</v>
      </c>
      <c r="B2223" s="207" t="s">
        <v>6490</v>
      </c>
      <c r="C2223" s="206" t="s">
        <v>7873</v>
      </c>
      <c r="D2223" s="208">
        <v>170.8</v>
      </c>
    </row>
    <row r="2224" spans="1:4">
      <c r="A2224" s="206">
        <v>9827</v>
      </c>
      <c r="B2224" s="207" t="s">
        <v>6491</v>
      </c>
      <c r="C2224" s="206" t="s">
        <v>7873</v>
      </c>
      <c r="D2224" s="208">
        <v>248.23</v>
      </c>
    </row>
    <row r="2225" spans="1:4">
      <c r="A2225" s="206">
        <v>9828</v>
      </c>
      <c r="B2225" s="207" t="s">
        <v>6488</v>
      </c>
      <c r="C2225" s="206" t="s">
        <v>7873</v>
      </c>
      <c r="D2225" s="208">
        <v>64.67</v>
      </c>
    </row>
    <row r="2226" spans="1:4">
      <c r="A2226" s="206">
        <v>9829</v>
      </c>
      <c r="B2226" s="207" t="s">
        <v>6489</v>
      </c>
      <c r="C2226" s="206" t="s">
        <v>7873</v>
      </c>
      <c r="D2226" s="208">
        <v>115.13</v>
      </c>
    </row>
    <row r="2227" spans="1:4" ht="25.5">
      <c r="A2227" s="206">
        <v>9830</v>
      </c>
      <c r="B2227" s="207" t="s">
        <v>6505</v>
      </c>
      <c r="C2227" s="206" t="s">
        <v>7873</v>
      </c>
      <c r="D2227" s="208">
        <v>4.2</v>
      </c>
    </row>
    <row r="2228" spans="1:4" ht="25.5">
      <c r="A2228" s="206">
        <v>9833</v>
      </c>
      <c r="B2228" s="207" t="s">
        <v>6504</v>
      </c>
      <c r="C2228" s="206" t="s">
        <v>7873</v>
      </c>
      <c r="D2228" s="208">
        <v>7.85</v>
      </c>
    </row>
    <row r="2229" spans="1:4" ht="25.5">
      <c r="A2229" s="206">
        <v>9834</v>
      </c>
      <c r="B2229" s="207" t="s">
        <v>6516</v>
      </c>
      <c r="C2229" s="206" t="s">
        <v>7873</v>
      </c>
      <c r="D2229" s="208">
        <v>21.84</v>
      </c>
    </row>
    <row r="2230" spans="1:4">
      <c r="A2230" s="206">
        <v>9835</v>
      </c>
      <c r="B2230" s="207" t="s">
        <v>6475</v>
      </c>
      <c r="C2230" s="206" t="s">
        <v>7873</v>
      </c>
      <c r="D2230" s="208">
        <v>2.71</v>
      </c>
    </row>
    <row r="2231" spans="1:4">
      <c r="A2231" s="206">
        <v>9836</v>
      </c>
      <c r="B2231" s="207" t="s">
        <v>6473</v>
      </c>
      <c r="C2231" s="206" t="s">
        <v>7873</v>
      </c>
      <c r="D2231" s="208">
        <v>7.16</v>
      </c>
    </row>
    <row r="2232" spans="1:4">
      <c r="A2232" s="206">
        <v>9837</v>
      </c>
      <c r="B2232" s="207" t="s">
        <v>6503</v>
      </c>
      <c r="C2232" s="206" t="s">
        <v>7873</v>
      </c>
      <c r="D2232" s="208">
        <v>6.3</v>
      </c>
    </row>
    <row r="2233" spans="1:4">
      <c r="A2233" s="206">
        <v>9838</v>
      </c>
      <c r="B2233" s="207" t="s">
        <v>6502</v>
      </c>
      <c r="C2233" s="206" t="s">
        <v>7873</v>
      </c>
      <c r="D2233" s="208">
        <v>4.66</v>
      </c>
    </row>
    <row r="2234" spans="1:4" ht="25.5">
      <c r="A2234" s="206">
        <v>9839</v>
      </c>
      <c r="B2234" s="207" t="s">
        <v>6510</v>
      </c>
      <c r="C2234" s="206" t="s">
        <v>7873</v>
      </c>
      <c r="D2234" s="208">
        <v>8.34</v>
      </c>
    </row>
    <row r="2235" spans="1:4" ht="25.5">
      <c r="A2235" s="206">
        <v>9840</v>
      </c>
      <c r="B2235" s="207" t="s">
        <v>6507</v>
      </c>
      <c r="C2235" s="206" t="s">
        <v>7873</v>
      </c>
      <c r="D2235" s="208">
        <v>28.59</v>
      </c>
    </row>
    <row r="2236" spans="1:4" ht="25.5">
      <c r="A2236" s="206">
        <v>9841</v>
      </c>
      <c r="B2236" s="207" t="s">
        <v>6506</v>
      </c>
      <c r="C2236" s="206" t="s">
        <v>7873</v>
      </c>
      <c r="D2236" s="208">
        <v>13.74</v>
      </c>
    </row>
    <row r="2237" spans="1:4" ht="25.5">
      <c r="A2237" s="206">
        <v>9850</v>
      </c>
      <c r="B2237" s="207" t="s">
        <v>6482</v>
      </c>
      <c r="C2237" s="206" t="s">
        <v>7873</v>
      </c>
      <c r="D2237" s="208">
        <v>90</v>
      </c>
    </row>
    <row r="2238" spans="1:4" ht="25.5">
      <c r="A2238" s="206">
        <v>9851</v>
      </c>
      <c r="B2238" s="207" t="s">
        <v>6485</v>
      </c>
      <c r="C2238" s="206" t="s">
        <v>7873</v>
      </c>
      <c r="D2238" s="208">
        <v>121.59</v>
      </c>
    </row>
    <row r="2239" spans="1:4" ht="25.5">
      <c r="A2239" s="206">
        <v>9853</v>
      </c>
      <c r="B2239" s="207" t="s">
        <v>6483</v>
      </c>
      <c r="C2239" s="206" t="s">
        <v>7873</v>
      </c>
      <c r="D2239" s="208">
        <v>160.04</v>
      </c>
    </row>
    <row r="2240" spans="1:4" ht="25.5">
      <c r="A2240" s="206">
        <v>9854</v>
      </c>
      <c r="B2240" s="207" t="s">
        <v>6484</v>
      </c>
      <c r="C2240" s="206" t="s">
        <v>7873</v>
      </c>
      <c r="D2240" s="208">
        <v>70.12</v>
      </c>
    </row>
    <row r="2241" spans="1:4" ht="25.5">
      <c r="A2241" s="206">
        <v>9855</v>
      </c>
      <c r="B2241" s="207" t="s">
        <v>6486</v>
      </c>
      <c r="C2241" s="206" t="s">
        <v>7873</v>
      </c>
      <c r="D2241" s="208">
        <v>203.38</v>
      </c>
    </row>
    <row r="2242" spans="1:4">
      <c r="A2242" s="206">
        <v>9856</v>
      </c>
      <c r="B2242" s="207" t="s">
        <v>6521</v>
      </c>
      <c r="C2242" s="206" t="s">
        <v>7873</v>
      </c>
      <c r="D2242" s="208">
        <v>5.64</v>
      </c>
    </row>
    <row r="2243" spans="1:4">
      <c r="A2243" s="206">
        <v>9857</v>
      </c>
      <c r="B2243" s="207" t="s">
        <v>6523</v>
      </c>
      <c r="C2243" s="206" t="s">
        <v>7873</v>
      </c>
      <c r="D2243" s="208">
        <v>76.17</v>
      </c>
    </row>
    <row r="2244" spans="1:4">
      <c r="A2244" s="206">
        <v>9858</v>
      </c>
      <c r="B2244" s="207" t="s">
        <v>6526</v>
      </c>
      <c r="C2244" s="206" t="s">
        <v>7873</v>
      </c>
      <c r="D2244" s="208">
        <v>148.19</v>
      </c>
    </row>
    <row r="2245" spans="1:4">
      <c r="A2245" s="206">
        <v>9859</v>
      </c>
      <c r="B2245" s="207" t="s">
        <v>6501</v>
      </c>
      <c r="C2245" s="206" t="s">
        <v>7873</v>
      </c>
      <c r="D2245" s="208">
        <v>7.63</v>
      </c>
    </row>
    <row r="2246" spans="1:4">
      <c r="A2246" s="206">
        <v>9860</v>
      </c>
      <c r="B2246" s="207" t="s">
        <v>6518</v>
      </c>
      <c r="C2246" s="206" t="s">
        <v>7873</v>
      </c>
      <c r="D2246" s="208">
        <v>35.340000000000003</v>
      </c>
    </row>
    <row r="2247" spans="1:4">
      <c r="A2247" s="206">
        <v>9861</v>
      </c>
      <c r="B2247" s="207" t="s">
        <v>6520</v>
      </c>
      <c r="C2247" s="206" t="s">
        <v>7873</v>
      </c>
      <c r="D2247" s="208">
        <v>19.86</v>
      </c>
    </row>
    <row r="2248" spans="1:4">
      <c r="A2248" s="206">
        <v>9862</v>
      </c>
      <c r="B2248" s="207" t="s">
        <v>6519</v>
      </c>
      <c r="C2248" s="206" t="s">
        <v>7873</v>
      </c>
      <c r="D2248" s="208">
        <v>24.7</v>
      </c>
    </row>
    <row r="2249" spans="1:4">
      <c r="A2249" s="206">
        <v>9863</v>
      </c>
      <c r="B2249" s="207" t="s">
        <v>6517</v>
      </c>
      <c r="C2249" s="206" t="s">
        <v>7873</v>
      </c>
      <c r="D2249" s="208">
        <v>58.77</v>
      </c>
    </row>
    <row r="2250" spans="1:4">
      <c r="A2250" s="206">
        <v>9864</v>
      </c>
      <c r="B2250" s="207" t="s">
        <v>6524</v>
      </c>
      <c r="C2250" s="206" t="s">
        <v>7873</v>
      </c>
      <c r="D2250" s="208">
        <v>89.96</v>
      </c>
    </row>
    <row r="2251" spans="1:4">
      <c r="A2251" s="206">
        <v>9865</v>
      </c>
      <c r="B2251" s="207" t="s">
        <v>6525</v>
      </c>
      <c r="C2251" s="206" t="s">
        <v>7873</v>
      </c>
      <c r="D2251" s="208">
        <v>128.16999999999999</v>
      </c>
    </row>
    <row r="2252" spans="1:4">
      <c r="A2252" s="206">
        <v>9866</v>
      </c>
      <c r="B2252" s="207" t="s">
        <v>6522</v>
      </c>
      <c r="C2252" s="206" t="s">
        <v>7873</v>
      </c>
      <c r="D2252" s="208">
        <v>14.92</v>
      </c>
    </row>
    <row r="2253" spans="1:4">
      <c r="A2253" s="206">
        <v>9867</v>
      </c>
      <c r="B2253" s="207" t="s">
        <v>6528</v>
      </c>
      <c r="C2253" s="206" t="s">
        <v>7873</v>
      </c>
      <c r="D2253" s="208">
        <v>2.29</v>
      </c>
    </row>
    <row r="2254" spans="1:4">
      <c r="A2254" s="206">
        <v>9868</v>
      </c>
      <c r="B2254" s="207" t="s">
        <v>6529</v>
      </c>
      <c r="C2254" s="206" t="s">
        <v>7873</v>
      </c>
      <c r="D2254" s="208">
        <v>3.04</v>
      </c>
    </row>
    <row r="2255" spans="1:4">
      <c r="A2255" s="206">
        <v>9869</v>
      </c>
      <c r="B2255" s="207" t="s">
        <v>6530</v>
      </c>
      <c r="C2255" s="206" t="s">
        <v>7873</v>
      </c>
      <c r="D2255" s="208">
        <v>6.52</v>
      </c>
    </row>
    <row r="2256" spans="1:4">
      <c r="A2256" s="206">
        <v>9870</v>
      </c>
      <c r="B2256" s="207" t="s">
        <v>6527</v>
      </c>
      <c r="C2256" s="206" t="s">
        <v>7873</v>
      </c>
      <c r="D2256" s="208">
        <v>54.81</v>
      </c>
    </row>
    <row r="2257" spans="1:4">
      <c r="A2257" s="206">
        <v>9871</v>
      </c>
      <c r="B2257" s="207" t="s">
        <v>6534</v>
      </c>
      <c r="C2257" s="206" t="s">
        <v>7873</v>
      </c>
      <c r="D2257" s="208">
        <v>25.79</v>
      </c>
    </row>
    <row r="2258" spans="1:4">
      <c r="A2258" s="206">
        <v>9872</v>
      </c>
      <c r="B2258" s="207" t="s">
        <v>6535</v>
      </c>
      <c r="C2258" s="206" t="s">
        <v>7873</v>
      </c>
      <c r="D2258" s="208">
        <v>32.51</v>
      </c>
    </row>
    <row r="2259" spans="1:4">
      <c r="A2259" s="206">
        <v>9873</v>
      </c>
      <c r="B2259" s="207" t="s">
        <v>6533</v>
      </c>
      <c r="C2259" s="206" t="s">
        <v>7873</v>
      </c>
      <c r="D2259" s="208">
        <v>18.38</v>
      </c>
    </row>
    <row r="2260" spans="1:4">
      <c r="A2260" s="206">
        <v>9874</v>
      </c>
      <c r="B2260" s="207" t="s">
        <v>6531</v>
      </c>
      <c r="C2260" s="206" t="s">
        <v>7873</v>
      </c>
      <c r="D2260" s="208">
        <v>9.51</v>
      </c>
    </row>
    <row r="2261" spans="1:4">
      <c r="A2261" s="206">
        <v>9875</v>
      </c>
      <c r="B2261" s="207" t="s">
        <v>6532</v>
      </c>
      <c r="C2261" s="206" t="s">
        <v>7873</v>
      </c>
      <c r="D2261" s="208">
        <v>11.79</v>
      </c>
    </row>
    <row r="2262" spans="1:4">
      <c r="A2262" s="206">
        <v>9876</v>
      </c>
      <c r="B2262" s="207" t="s">
        <v>6465</v>
      </c>
      <c r="C2262" s="206" t="s">
        <v>7873</v>
      </c>
      <c r="D2262" s="208">
        <v>9.0299999999999994</v>
      </c>
    </row>
    <row r="2263" spans="1:4">
      <c r="A2263" s="206">
        <v>9877</v>
      </c>
      <c r="B2263" s="207" t="s">
        <v>6466</v>
      </c>
      <c r="C2263" s="206" t="s">
        <v>7873</v>
      </c>
      <c r="D2263" s="208">
        <v>32.630000000000003</v>
      </c>
    </row>
    <row r="2264" spans="1:4">
      <c r="A2264" s="206">
        <v>9878</v>
      </c>
      <c r="B2264" s="207" t="s">
        <v>6467</v>
      </c>
      <c r="C2264" s="206" t="s">
        <v>7873</v>
      </c>
      <c r="D2264" s="208">
        <v>45.29</v>
      </c>
    </row>
    <row r="2265" spans="1:4">
      <c r="A2265" s="206">
        <v>9879</v>
      </c>
      <c r="B2265" s="207" t="s">
        <v>6468</v>
      </c>
      <c r="C2265" s="206" t="s">
        <v>7873</v>
      </c>
      <c r="D2265" s="208">
        <v>106.9</v>
      </c>
    </row>
    <row r="2266" spans="1:4">
      <c r="A2266" s="206">
        <v>9883</v>
      </c>
      <c r="B2266" s="207" t="s">
        <v>6555</v>
      </c>
      <c r="C2266" s="206" t="s">
        <v>7869</v>
      </c>
      <c r="D2266" s="208">
        <v>14.97</v>
      </c>
    </row>
    <row r="2267" spans="1:4">
      <c r="A2267" s="206">
        <v>9884</v>
      </c>
      <c r="B2267" s="207" t="s">
        <v>6553</v>
      </c>
      <c r="C2267" s="206" t="s">
        <v>7869</v>
      </c>
      <c r="D2267" s="208">
        <v>42.71</v>
      </c>
    </row>
    <row r="2268" spans="1:4">
      <c r="A2268" s="206">
        <v>9885</v>
      </c>
      <c r="B2268" s="207" t="s">
        <v>6559</v>
      </c>
      <c r="C2268" s="206" t="s">
        <v>7869</v>
      </c>
      <c r="D2268" s="208">
        <v>19.829999999999998</v>
      </c>
    </row>
    <row r="2269" spans="1:4">
      <c r="A2269" s="206">
        <v>9886</v>
      </c>
      <c r="B2269" s="207" t="s">
        <v>6556</v>
      </c>
      <c r="C2269" s="206" t="s">
        <v>7869</v>
      </c>
      <c r="D2269" s="208">
        <v>20.51</v>
      </c>
    </row>
    <row r="2270" spans="1:4">
      <c r="A2270" s="206">
        <v>9887</v>
      </c>
      <c r="B2270" s="207" t="s">
        <v>6558</v>
      </c>
      <c r="C2270" s="206" t="s">
        <v>7869</v>
      </c>
      <c r="D2270" s="208">
        <v>62.8</v>
      </c>
    </row>
    <row r="2271" spans="1:4">
      <c r="A2271" s="206">
        <v>9888</v>
      </c>
      <c r="B2271" s="207" t="s">
        <v>6554</v>
      </c>
      <c r="C2271" s="206" t="s">
        <v>7869</v>
      </c>
      <c r="D2271" s="208">
        <v>34.31</v>
      </c>
    </row>
    <row r="2272" spans="1:4">
      <c r="A2272" s="206">
        <v>9889</v>
      </c>
      <c r="B2272" s="207" t="s">
        <v>6557</v>
      </c>
      <c r="C2272" s="206" t="s">
        <v>7869</v>
      </c>
      <c r="D2272" s="208">
        <v>103.91</v>
      </c>
    </row>
    <row r="2273" spans="1:4">
      <c r="A2273" s="206">
        <v>9890</v>
      </c>
      <c r="B2273" s="207" t="s">
        <v>6560</v>
      </c>
      <c r="C2273" s="206" t="s">
        <v>7869</v>
      </c>
      <c r="D2273" s="208">
        <v>160.99</v>
      </c>
    </row>
    <row r="2274" spans="1:4">
      <c r="A2274" s="206">
        <v>9891</v>
      </c>
      <c r="B2274" s="207" t="s">
        <v>6561</v>
      </c>
      <c r="C2274" s="206" t="s">
        <v>7869</v>
      </c>
      <c r="D2274" s="208">
        <v>226</v>
      </c>
    </row>
    <row r="2275" spans="1:4">
      <c r="A2275" s="206">
        <v>9892</v>
      </c>
      <c r="B2275" s="207" t="s">
        <v>6564</v>
      </c>
      <c r="C2275" s="206" t="s">
        <v>7869</v>
      </c>
      <c r="D2275" s="208">
        <v>6.23</v>
      </c>
    </row>
    <row r="2276" spans="1:4">
      <c r="A2276" s="206">
        <v>9893</v>
      </c>
      <c r="B2276" s="207" t="s">
        <v>6565</v>
      </c>
      <c r="C2276" s="206" t="s">
        <v>7869</v>
      </c>
      <c r="D2276" s="208">
        <v>68.27</v>
      </c>
    </row>
    <row r="2277" spans="1:4">
      <c r="A2277" s="206">
        <v>9894</v>
      </c>
      <c r="B2277" s="207" t="s">
        <v>6576</v>
      </c>
      <c r="C2277" s="206" t="s">
        <v>7869</v>
      </c>
      <c r="D2277" s="208">
        <v>23.59</v>
      </c>
    </row>
    <row r="2278" spans="1:4">
      <c r="A2278" s="206">
        <v>9895</v>
      </c>
      <c r="B2278" s="207" t="s">
        <v>6575</v>
      </c>
      <c r="C2278" s="206" t="s">
        <v>7869</v>
      </c>
      <c r="D2278" s="208">
        <v>12.07</v>
      </c>
    </row>
    <row r="2279" spans="1:4">
      <c r="A2279" s="206">
        <v>9896</v>
      </c>
      <c r="B2279" s="207" t="s">
        <v>6567</v>
      </c>
      <c r="C2279" s="206" t="s">
        <v>7869</v>
      </c>
      <c r="D2279" s="208">
        <v>25.86</v>
      </c>
    </row>
    <row r="2280" spans="1:4">
      <c r="A2280" s="206">
        <v>9897</v>
      </c>
      <c r="B2280" s="207" t="s">
        <v>6577</v>
      </c>
      <c r="C2280" s="206" t="s">
        <v>7869</v>
      </c>
      <c r="D2280" s="208">
        <v>27.74</v>
      </c>
    </row>
    <row r="2281" spans="1:4">
      <c r="A2281" s="206">
        <v>9898</v>
      </c>
      <c r="B2281" s="207" t="s">
        <v>6569</v>
      </c>
      <c r="C2281" s="206" t="s">
        <v>7869</v>
      </c>
      <c r="D2281" s="208">
        <v>140.33000000000001</v>
      </c>
    </row>
    <row r="2282" spans="1:4">
      <c r="A2282" s="206">
        <v>9899</v>
      </c>
      <c r="B2282" s="207" t="s">
        <v>6570</v>
      </c>
      <c r="C2282" s="206" t="s">
        <v>7869</v>
      </c>
      <c r="D2282" s="208">
        <v>8.58</v>
      </c>
    </row>
    <row r="2283" spans="1:4">
      <c r="A2283" s="206">
        <v>9900</v>
      </c>
      <c r="B2283" s="207" t="s">
        <v>6568</v>
      </c>
      <c r="C2283" s="206" t="s">
        <v>7869</v>
      </c>
      <c r="D2283" s="208">
        <v>16.010000000000002</v>
      </c>
    </row>
    <row r="2284" spans="1:4">
      <c r="A2284" s="206">
        <v>9901</v>
      </c>
      <c r="B2284" s="207" t="s">
        <v>6566</v>
      </c>
      <c r="C2284" s="206" t="s">
        <v>7869</v>
      </c>
      <c r="D2284" s="208">
        <v>30.03</v>
      </c>
    </row>
    <row r="2285" spans="1:4">
      <c r="A2285" s="206">
        <v>9902</v>
      </c>
      <c r="B2285" s="207" t="s">
        <v>6571</v>
      </c>
      <c r="C2285" s="206" t="s">
        <v>7869</v>
      </c>
      <c r="D2285" s="208">
        <v>177.8</v>
      </c>
    </row>
    <row r="2286" spans="1:4">
      <c r="A2286" s="206">
        <v>9905</v>
      </c>
      <c r="B2286" s="207" t="s">
        <v>6573</v>
      </c>
      <c r="C2286" s="206" t="s">
        <v>7869</v>
      </c>
      <c r="D2286" s="208">
        <v>6.05</v>
      </c>
    </row>
    <row r="2287" spans="1:4">
      <c r="A2287" s="206">
        <v>9906</v>
      </c>
      <c r="B2287" s="207" t="s">
        <v>6574</v>
      </c>
      <c r="C2287" s="206" t="s">
        <v>7869</v>
      </c>
      <c r="D2287" s="208">
        <v>7.15</v>
      </c>
    </row>
    <row r="2288" spans="1:4">
      <c r="A2288" s="206">
        <v>9907</v>
      </c>
      <c r="B2288" s="207" t="s">
        <v>6580</v>
      </c>
      <c r="C2288" s="206" t="s">
        <v>7869</v>
      </c>
      <c r="D2288" s="208">
        <v>197.98</v>
      </c>
    </row>
    <row r="2289" spans="1:4">
      <c r="A2289" s="206">
        <v>9908</v>
      </c>
      <c r="B2289" s="207" t="s">
        <v>6572</v>
      </c>
      <c r="C2289" s="206" t="s">
        <v>7869</v>
      </c>
      <c r="D2289" s="208">
        <v>450.27</v>
      </c>
    </row>
    <row r="2290" spans="1:4">
      <c r="A2290" s="206">
        <v>9909</v>
      </c>
      <c r="B2290" s="207" t="s">
        <v>6579</v>
      </c>
      <c r="C2290" s="206" t="s">
        <v>7869</v>
      </c>
      <c r="D2290" s="208">
        <v>133.37</v>
      </c>
    </row>
    <row r="2291" spans="1:4">
      <c r="A2291" s="206">
        <v>9910</v>
      </c>
      <c r="B2291" s="207" t="s">
        <v>6578</v>
      </c>
      <c r="C2291" s="206" t="s">
        <v>7869</v>
      </c>
      <c r="D2291" s="208">
        <v>64.180000000000007</v>
      </c>
    </row>
    <row r="2292" spans="1:4" ht="25.5">
      <c r="A2292" s="206">
        <v>9912</v>
      </c>
      <c r="B2292" s="207" t="s">
        <v>6600</v>
      </c>
      <c r="C2292" s="206" t="s">
        <v>7869</v>
      </c>
      <c r="D2292" s="208">
        <v>1550000</v>
      </c>
    </row>
    <row r="2293" spans="1:4">
      <c r="A2293" s="206">
        <v>9914</v>
      </c>
      <c r="B2293" s="207" t="s">
        <v>6598</v>
      </c>
      <c r="C2293" s="206" t="s">
        <v>7869</v>
      </c>
      <c r="D2293" s="208">
        <v>700000</v>
      </c>
    </row>
    <row r="2294" spans="1:4" ht="25.5">
      <c r="A2294" s="206">
        <v>9921</v>
      </c>
      <c r="B2294" s="207" t="s">
        <v>6601</v>
      </c>
      <c r="C2294" s="206" t="s">
        <v>7869</v>
      </c>
      <c r="D2294" s="208">
        <v>799563.31</v>
      </c>
    </row>
    <row r="2295" spans="1:4" ht="25.5">
      <c r="A2295" s="206">
        <v>10228</v>
      </c>
      <c r="B2295" s="207" t="s">
        <v>6603</v>
      </c>
      <c r="C2295" s="206" t="s">
        <v>7869</v>
      </c>
      <c r="D2295" s="208">
        <v>121.4</v>
      </c>
    </row>
    <row r="2296" spans="1:4" ht="25.5">
      <c r="A2296" s="206">
        <v>10229</v>
      </c>
      <c r="B2296" s="207" t="s">
        <v>6616</v>
      </c>
      <c r="C2296" s="206" t="s">
        <v>7869</v>
      </c>
      <c r="D2296" s="208">
        <v>36.28</v>
      </c>
    </row>
    <row r="2297" spans="1:4" ht="25.5">
      <c r="A2297" s="206">
        <v>10230</v>
      </c>
      <c r="B2297" s="207" t="s">
        <v>6618</v>
      </c>
      <c r="C2297" s="206" t="s">
        <v>7869</v>
      </c>
      <c r="D2297" s="208">
        <v>443.83</v>
      </c>
    </row>
    <row r="2298" spans="1:4" ht="25.5">
      <c r="A2298" s="206">
        <v>10231</v>
      </c>
      <c r="B2298" s="207" t="s">
        <v>6614</v>
      </c>
      <c r="C2298" s="206" t="s">
        <v>7869</v>
      </c>
      <c r="D2298" s="208">
        <v>183.96</v>
      </c>
    </row>
    <row r="2299" spans="1:4" ht="25.5">
      <c r="A2299" s="206">
        <v>10232</v>
      </c>
      <c r="B2299" s="207" t="s">
        <v>6615</v>
      </c>
      <c r="C2299" s="206" t="s">
        <v>7869</v>
      </c>
      <c r="D2299" s="208">
        <v>102.94</v>
      </c>
    </row>
    <row r="2300" spans="1:4" ht="25.5">
      <c r="A2300" s="206">
        <v>10233</v>
      </c>
      <c r="B2300" s="207" t="s">
        <v>6612</v>
      </c>
      <c r="C2300" s="206" t="s">
        <v>7869</v>
      </c>
      <c r="D2300" s="208">
        <v>63.68</v>
      </c>
    </row>
    <row r="2301" spans="1:4" ht="25.5">
      <c r="A2301" s="206">
        <v>10234</v>
      </c>
      <c r="B2301" s="207" t="s">
        <v>6613</v>
      </c>
      <c r="C2301" s="206" t="s">
        <v>7869</v>
      </c>
      <c r="D2301" s="208">
        <v>40.11</v>
      </c>
    </row>
    <row r="2302" spans="1:4" ht="25.5">
      <c r="A2302" s="206">
        <v>10235</v>
      </c>
      <c r="B2302" s="207" t="s">
        <v>6617</v>
      </c>
      <c r="C2302" s="206" t="s">
        <v>7869</v>
      </c>
      <c r="D2302" s="208">
        <v>252.19</v>
      </c>
    </row>
    <row r="2303" spans="1:4" ht="25.5">
      <c r="A2303" s="206">
        <v>10236</v>
      </c>
      <c r="B2303" s="207" t="s">
        <v>6611</v>
      </c>
      <c r="C2303" s="206" t="s">
        <v>7869</v>
      </c>
      <c r="D2303" s="208">
        <v>67.959999999999994</v>
      </c>
    </row>
    <row r="2304" spans="1:4" ht="25.5">
      <c r="A2304" s="206">
        <v>10404</v>
      </c>
      <c r="B2304" s="207" t="s">
        <v>6621</v>
      </c>
      <c r="C2304" s="206" t="s">
        <v>7869</v>
      </c>
      <c r="D2304" s="208">
        <v>47.85</v>
      </c>
    </row>
    <row r="2305" spans="1:4" ht="25.5">
      <c r="A2305" s="206">
        <v>10405</v>
      </c>
      <c r="B2305" s="207" t="s">
        <v>6623</v>
      </c>
      <c r="C2305" s="206" t="s">
        <v>7869</v>
      </c>
      <c r="D2305" s="208">
        <v>264.17</v>
      </c>
    </row>
    <row r="2306" spans="1:4" ht="25.5">
      <c r="A2306" s="206">
        <v>10406</v>
      </c>
      <c r="B2306" s="207" t="s">
        <v>6626</v>
      </c>
      <c r="C2306" s="206" t="s">
        <v>7869</v>
      </c>
      <c r="D2306" s="208">
        <v>364.88</v>
      </c>
    </row>
    <row r="2307" spans="1:4" ht="25.5">
      <c r="A2307" s="206">
        <v>10407</v>
      </c>
      <c r="B2307" s="207" t="s">
        <v>6627</v>
      </c>
      <c r="C2307" s="206" t="s">
        <v>7869</v>
      </c>
      <c r="D2307" s="208">
        <v>565.92999999999995</v>
      </c>
    </row>
    <row r="2308" spans="1:4" ht="25.5">
      <c r="A2308" s="206">
        <v>10408</v>
      </c>
      <c r="B2308" s="207" t="s">
        <v>6624</v>
      </c>
      <c r="C2308" s="206" t="s">
        <v>7869</v>
      </c>
      <c r="D2308" s="208">
        <v>184.73</v>
      </c>
    </row>
    <row r="2309" spans="1:4" ht="25.5">
      <c r="A2309" s="206">
        <v>10409</v>
      </c>
      <c r="B2309" s="207" t="s">
        <v>6619</v>
      </c>
      <c r="C2309" s="206" t="s">
        <v>7869</v>
      </c>
      <c r="D2309" s="208">
        <v>131.85</v>
      </c>
    </row>
    <row r="2310" spans="1:4" ht="25.5">
      <c r="A2310" s="206">
        <v>10410</v>
      </c>
      <c r="B2310" s="207" t="s">
        <v>6622</v>
      </c>
      <c r="C2310" s="206" t="s">
        <v>7869</v>
      </c>
      <c r="D2310" s="208">
        <v>78.81</v>
      </c>
    </row>
    <row r="2311" spans="1:4" ht="25.5">
      <c r="A2311" s="206">
        <v>10411</v>
      </c>
      <c r="B2311" s="207" t="s">
        <v>6620</v>
      </c>
      <c r="C2311" s="206" t="s">
        <v>7869</v>
      </c>
      <c r="D2311" s="208">
        <v>117.98</v>
      </c>
    </row>
    <row r="2312" spans="1:4" ht="25.5">
      <c r="A2312" s="206">
        <v>10412</v>
      </c>
      <c r="B2312" s="207" t="s">
        <v>6625</v>
      </c>
      <c r="C2312" s="206" t="s">
        <v>7869</v>
      </c>
      <c r="D2312" s="208">
        <v>57.98</v>
      </c>
    </row>
    <row r="2313" spans="1:4" ht="25.5">
      <c r="A2313" s="206">
        <v>10413</v>
      </c>
      <c r="B2313" s="207" t="s">
        <v>6634</v>
      </c>
      <c r="C2313" s="206" t="s">
        <v>7869</v>
      </c>
      <c r="D2313" s="208">
        <v>37.17</v>
      </c>
    </row>
    <row r="2314" spans="1:4" ht="25.5">
      <c r="A2314" s="206">
        <v>10414</v>
      </c>
      <c r="B2314" s="207" t="s">
        <v>6635</v>
      </c>
      <c r="C2314" s="206" t="s">
        <v>7869</v>
      </c>
      <c r="D2314" s="208">
        <v>223.81</v>
      </c>
    </row>
    <row r="2315" spans="1:4" ht="25.5">
      <c r="A2315" s="206">
        <v>10415</v>
      </c>
      <c r="B2315" s="207" t="s">
        <v>6636</v>
      </c>
      <c r="C2315" s="206" t="s">
        <v>7869</v>
      </c>
      <c r="D2315" s="208">
        <v>388.43</v>
      </c>
    </row>
    <row r="2316" spans="1:4" ht="25.5">
      <c r="A2316" s="206">
        <v>10416</v>
      </c>
      <c r="B2316" s="207" t="s">
        <v>6628</v>
      </c>
      <c r="C2316" s="206" t="s">
        <v>7869</v>
      </c>
      <c r="D2316" s="208">
        <v>70.19</v>
      </c>
    </row>
    <row r="2317" spans="1:4" ht="25.5">
      <c r="A2317" s="206">
        <v>10417</v>
      </c>
      <c r="B2317" s="207" t="s">
        <v>6633</v>
      </c>
      <c r="C2317" s="206" t="s">
        <v>7869</v>
      </c>
      <c r="D2317" s="208">
        <v>102.28</v>
      </c>
    </row>
    <row r="2318" spans="1:4" ht="25.5">
      <c r="A2318" s="206">
        <v>10418</v>
      </c>
      <c r="B2318" s="207" t="s">
        <v>6631</v>
      </c>
      <c r="C2318" s="206" t="s">
        <v>7869</v>
      </c>
      <c r="D2318" s="208">
        <v>40.61</v>
      </c>
    </row>
    <row r="2319" spans="1:4" ht="25.5">
      <c r="A2319" s="206">
        <v>10419</v>
      </c>
      <c r="B2319" s="207" t="s">
        <v>6629</v>
      </c>
      <c r="C2319" s="206" t="s">
        <v>7869</v>
      </c>
      <c r="D2319" s="208">
        <v>60.93</v>
      </c>
    </row>
    <row r="2320" spans="1:4">
      <c r="A2320" s="206">
        <v>10420</v>
      </c>
      <c r="B2320" s="207" t="s">
        <v>2417</v>
      </c>
      <c r="C2320" s="206" t="s">
        <v>7869</v>
      </c>
      <c r="D2320" s="208">
        <v>115.49</v>
      </c>
    </row>
    <row r="2321" spans="1:4">
      <c r="A2321" s="206">
        <v>10421</v>
      </c>
      <c r="B2321" s="207" t="s">
        <v>2418</v>
      </c>
      <c r="C2321" s="206" t="s">
        <v>7869</v>
      </c>
      <c r="D2321" s="208">
        <v>154.56</v>
      </c>
    </row>
    <row r="2322" spans="1:4">
      <c r="A2322" s="206">
        <v>10422</v>
      </c>
      <c r="B2322" s="207" t="s">
        <v>2416</v>
      </c>
      <c r="C2322" s="206" t="s">
        <v>7869</v>
      </c>
      <c r="D2322" s="208">
        <v>307.93</v>
      </c>
    </row>
    <row r="2323" spans="1:4">
      <c r="A2323" s="206">
        <v>10423</v>
      </c>
      <c r="B2323" s="207" t="s">
        <v>5864</v>
      </c>
      <c r="C2323" s="206" t="s">
        <v>7869</v>
      </c>
      <c r="D2323" s="208">
        <v>312.75</v>
      </c>
    </row>
    <row r="2324" spans="1:4">
      <c r="A2324" s="206">
        <v>10425</v>
      </c>
      <c r="B2324" s="207" t="s">
        <v>4516</v>
      </c>
      <c r="C2324" s="206" t="s">
        <v>7869</v>
      </c>
      <c r="D2324" s="208">
        <v>75.37</v>
      </c>
    </row>
    <row r="2325" spans="1:4">
      <c r="A2325" s="206">
        <v>10426</v>
      </c>
      <c r="B2325" s="207" t="s">
        <v>4515</v>
      </c>
      <c r="C2325" s="206" t="s">
        <v>7869</v>
      </c>
      <c r="D2325" s="208">
        <v>170.91</v>
      </c>
    </row>
    <row r="2326" spans="1:4" ht="25.5">
      <c r="A2326" s="206">
        <v>10427</v>
      </c>
      <c r="B2326" s="207" t="s">
        <v>4522</v>
      </c>
      <c r="C2326" s="206" t="s">
        <v>7869</v>
      </c>
      <c r="D2326" s="208">
        <v>211.32</v>
      </c>
    </row>
    <row r="2327" spans="1:4">
      <c r="A2327" s="206">
        <v>10428</v>
      </c>
      <c r="B2327" s="207" t="s">
        <v>4523</v>
      </c>
      <c r="C2327" s="206" t="s">
        <v>7869</v>
      </c>
      <c r="D2327" s="208">
        <v>214.47</v>
      </c>
    </row>
    <row r="2328" spans="1:4">
      <c r="A2328" s="206">
        <v>10429</v>
      </c>
      <c r="B2328" s="207" t="s">
        <v>4518</v>
      </c>
      <c r="C2328" s="206" t="s">
        <v>7869</v>
      </c>
      <c r="D2328" s="208">
        <v>89.88</v>
      </c>
    </row>
    <row r="2329" spans="1:4">
      <c r="A2329" s="206">
        <v>10430</v>
      </c>
      <c r="B2329" s="207" t="s">
        <v>4913</v>
      </c>
      <c r="C2329" s="206" t="s">
        <v>7869</v>
      </c>
      <c r="D2329" s="208">
        <v>282.76</v>
      </c>
    </row>
    <row r="2330" spans="1:4">
      <c r="A2330" s="206">
        <v>10431</v>
      </c>
      <c r="B2330" s="207" t="s">
        <v>4517</v>
      </c>
      <c r="C2330" s="206" t="s">
        <v>7869</v>
      </c>
      <c r="D2330" s="208">
        <v>187.49</v>
      </c>
    </row>
    <row r="2331" spans="1:4">
      <c r="A2331" s="206">
        <v>10432</v>
      </c>
      <c r="B2331" s="207" t="s">
        <v>4912</v>
      </c>
      <c r="C2331" s="206" t="s">
        <v>7869</v>
      </c>
      <c r="D2331" s="208">
        <v>262.55</v>
      </c>
    </row>
    <row r="2332" spans="1:4">
      <c r="A2332" s="206">
        <v>10475</v>
      </c>
      <c r="B2332" s="207" t="s">
        <v>6666</v>
      </c>
      <c r="C2332" s="206" t="s">
        <v>7868</v>
      </c>
      <c r="D2332" s="208">
        <v>21.14</v>
      </c>
    </row>
    <row r="2333" spans="1:4" ht="25.5">
      <c r="A2333" s="206">
        <v>10478</v>
      </c>
      <c r="B2333" s="207" t="s">
        <v>6664</v>
      </c>
      <c r="C2333" s="206" t="s">
        <v>7868</v>
      </c>
      <c r="D2333" s="208">
        <v>24.03</v>
      </c>
    </row>
    <row r="2334" spans="1:4" ht="25.5">
      <c r="A2334" s="206">
        <v>10481</v>
      </c>
      <c r="B2334" s="207" t="s">
        <v>6667</v>
      </c>
      <c r="C2334" s="206" t="s">
        <v>7868</v>
      </c>
      <c r="D2334" s="208">
        <v>23.06</v>
      </c>
    </row>
    <row r="2335" spans="1:4" ht="25.5">
      <c r="A2335" s="206">
        <v>10488</v>
      </c>
      <c r="B2335" s="207" t="s">
        <v>6679</v>
      </c>
      <c r="C2335" s="206" t="s">
        <v>7869</v>
      </c>
      <c r="D2335" s="208">
        <v>880800</v>
      </c>
    </row>
    <row r="2336" spans="1:4">
      <c r="A2336" s="206">
        <v>10489</v>
      </c>
      <c r="B2336" s="207" t="s">
        <v>6681</v>
      </c>
      <c r="C2336" s="206" t="s">
        <v>7872</v>
      </c>
      <c r="D2336" s="208">
        <v>10.51</v>
      </c>
    </row>
    <row r="2337" spans="1:4">
      <c r="A2337" s="206">
        <v>10490</v>
      </c>
      <c r="B2337" s="207" t="s">
        <v>6695</v>
      </c>
      <c r="C2337" s="206" t="s">
        <v>7874</v>
      </c>
      <c r="D2337" s="208">
        <v>77.5</v>
      </c>
    </row>
    <row r="2338" spans="1:4">
      <c r="A2338" s="206">
        <v>10491</v>
      </c>
      <c r="B2338" s="207" t="s">
        <v>6698</v>
      </c>
      <c r="C2338" s="206" t="s">
        <v>7874</v>
      </c>
      <c r="D2338" s="208">
        <v>146.38</v>
      </c>
    </row>
    <row r="2339" spans="1:4">
      <c r="A2339" s="206">
        <v>10492</v>
      </c>
      <c r="B2339" s="207" t="s">
        <v>6696</v>
      </c>
      <c r="C2339" s="206" t="s">
        <v>7874</v>
      </c>
      <c r="D2339" s="208">
        <v>103.33</v>
      </c>
    </row>
    <row r="2340" spans="1:4">
      <c r="A2340" s="206">
        <v>10493</v>
      </c>
      <c r="B2340" s="207" t="s">
        <v>6697</v>
      </c>
      <c r="C2340" s="206" t="s">
        <v>7874</v>
      </c>
      <c r="D2340" s="208">
        <v>120.55</v>
      </c>
    </row>
    <row r="2341" spans="1:4" ht="25.5">
      <c r="A2341" s="206">
        <v>10496</v>
      </c>
      <c r="B2341" s="207" t="s">
        <v>6684</v>
      </c>
      <c r="C2341" s="206" t="s">
        <v>7874</v>
      </c>
      <c r="D2341" s="208">
        <v>430.55</v>
      </c>
    </row>
    <row r="2342" spans="1:4" ht="25.5">
      <c r="A2342" s="206">
        <v>10497</v>
      </c>
      <c r="B2342" s="207" t="s">
        <v>6685</v>
      </c>
      <c r="C2342" s="206" t="s">
        <v>7874</v>
      </c>
      <c r="D2342" s="208">
        <v>1119.44</v>
      </c>
    </row>
    <row r="2343" spans="1:4">
      <c r="A2343" s="206">
        <v>10498</v>
      </c>
      <c r="B2343" s="207" t="s">
        <v>4875</v>
      </c>
      <c r="C2343" s="206" t="s">
        <v>7866</v>
      </c>
      <c r="D2343" s="208">
        <v>6.57</v>
      </c>
    </row>
    <row r="2344" spans="1:4">
      <c r="A2344" s="206">
        <v>10499</v>
      </c>
      <c r="B2344" s="207" t="s">
        <v>6700</v>
      </c>
      <c r="C2344" s="206" t="s">
        <v>7874</v>
      </c>
      <c r="D2344" s="208">
        <v>86.11</v>
      </c>
    </row>
    <row r="2345" spans="1:4">
      <c r="A2345" s="206">
        <v>10501</v>
      </c>
      <c r="B2345" s="207" t="s">
        <v>6708</v>
      </c>
      <c r="C2345" s="206" t="s">
        <v>7874</v>
      </c>
      <c r="D2345" s="208">
        <v>157.99</v>
      </c>
    </row>
    <row r="2346" spans="1:4">
      <c r="A2346" s="206">
        <v>10502</v>
      </c>
      <c r="B2346" s="207" t="s">
        <v>6707</v>
      </c>
      <c r="C2346" s="206" t="s">
        <v>7874</v>
      </c>
      <c r="D2346" s="208">
        <v>279.64999999999998</v>
      </c>
    </row>
    <row r="2347" spans="1:4">
      <c r="A2347" s="206">
        <v>10503</v>
      </c>
      <c r="B2347" s="207" t="s">
        <v>6709</v>
      </c>
      <c r="C2347" s="206" t="s">
        <v>7874</v>
      </c>
      <c r="D2347" s="208">
        <v>213.45</v>
      </c>
    </row>
    <row r="2348" spans="1:4" ht="25.5">
      <c r="A2348" s="206">
        <v>10504</v>
      </c>
      <c r="B2348" s="207" t="s">
        <v>6686</v>
      </c>
      <c r="C2348" s="206" t="s">
        <v>7874</v>
      </c>
      <c r="D2348" s="208">
        <v>1308.8800000000001</v>
      </c>
    </row>
    <row r="2349" spans="1:4">
      <c r="A2349" s="206">
        <v>10505</v>
      </c>
      <c r="B2349" s="207" t="s">
        <v>6704</v>
      </c>
      <c r="C2349" s="206" t="s">
        <v>7874</v>
      </c>
      <c r="D2349" s="208">
        <v>130.93</v>
      </c>
    </row>
    <row r="2350" spans="1:4">
      <c r="A2350" s="206">
        <v>10506</v>
      </c>
      <c r="B2350" s="207" t="s">
        <v>6705</v>
      </c>
      <c r="C2350" s="206" t="s">
        <v>7874</v>
      </c>
      <c r="D2350" s="208">
        <v>170.92</v>
      </c>
    </row>
    <row r="2351" spans="1:4">
      <c r="A2351" s="206">
        <v>10507</v>
      </c>
      <c r="B2351" s="207" t="s">
        <v>6703</v>
      </c>
      <c r="C2351" s="206" t="s">
        <v>7874</v>
      </c>
      <c r="D2351" s="208">
        <v>221.89</v>
      </c>
    </row>
    <row r="2352" spans="1:4" ht="25.5">
      <c r="A2352" s="206">
        <v>10510</v>
      </c>
      <c r="B2352" s="207" t="s">
        <v>3470</v>
      </c>
      <c r="C2352" s="206" t="s">
        <v>7869</v>
      </c>
      <c r="D2352" s="208">
        <v>65.62</v>
      </c>
    </row>
    <row r="2353" spans="1:4">
      <c r="A2353" s="206">
        <v>10511</v>
      </c>
      <c r="B2353" s="207" t="s">
        <v>3185</v>
      </c>
      <c r="C2353" s="206" t="s">
        <v>7897</v>
      </c>
      <c r="D2353" s="208">
        <v>24.31</v>
      </c>
    </row>
    <row r="2354" spans="1:4">
      <c r="A2354" s="206">
        <v>10512</v>
      </c>
      <c r="B2354" s="207" t="s">
        <v>4951</v>
      </c>
      <c r="C2354" s="206" t="s">
        <v>8105</v>
      </c>
      <c r="D2354" s="208">
        <v>1822.03</v>
      </c>
    </row>
    <row r="2355" spans="1:4" ht="25.5">
      <c r="A2355" s="206">
        <v>10515</v>
      </c>
      <c r="B2355" s="207" t="s">
        <v>5654</v>
      </c>
      <c r="C2355" s="206" t="s">
        <v>7874</v>
      </c>
      <c r="D2355" s="208">
        <v>45.88</v>
      </c>
    </row>
    <row r="2356" spans="1:4">
      <c r="A2356" s="206">
        <v>10518</v>
      </c>
      <c r="B2356" s="207" t="s">
        <v>5649</v>
      </c>
      <c r="C2356" s="206" t="s">
        <v>7869</v>
      </c>
      <c r="D2356" s="208">
        <v>63.19</v>
      </c>
    </row>
    <row r="2357" spans="1:4" ht="51">
      <c r="A2357" s="206">
        <v>10521</v>
      </c>
      <c r="B2357" s="207" t="s">
        <v>2870</v>
      </c>
      <c r="C2357" s="206" t="s">
        <v>7869</v>
      </c>
      <c r="D2357" s="208">
        <v>200.45</v>
      </c>
    </row>
    <row r="2358" spans="1:4" ht="25.5">
      <c r="A2358" s="206">
        <v>10527</v>
      </c>
      <c r="B2358" s="207" t="s">
        <v>4539</v>
      </c>
      <c r="C2358" s="206" t="s">
        <v>8106</v>
      </c>
      <c r="D2358" s="208">
        <v>15</v>
      </c>
    </row>
    <row r="2359" spans="1:4" ht="25.5">
      <c r="A2359" s="206">
        <v>10535</v>
      </c>
      <c r="B2359" s="207" t="s">
        <v>2477</v>
      </c>
      <c r="C2359" s="206" t="s">
        <v>7869</v>
      </c>
      <c r="D2359" s="208">
        <v>3476.96</v>
      </c>
    </row>
    <row r="2360" spans="1:4" ht="25.5">
      <c r="A2360" s="206">
        <v>10537</v>
      </c>
      <c r="B2360" s="207" t="s">
        <v>2478</v>
      </c>
      <c r="C2360" s="206" t="s">
        <v>7869</v>
      </c>
      <c r="D2360" s="208">
        <v>4741.63</v>
      </c>
    </row>
    <row r="2361" spans="1:4" ht="25.5">
      <c r="A2361" s="206">
        <v>10541</v>
      </c>
      <c r="B2361" s="207" t="s">
        <v>2957</v>
      </c>
      <c r="C2361" s="206" t="s">
        <v>7873</v>
      </c>
      <c r="D2361" s="208">
        <v>17.95</v>
      </c>
    </row>
    <row r="2362" spans="1:4" ht="25.5">
      <c r="A2362" s="206">
        <v>10542</v>
      </c>
      <c r="B2362" s="207" t="s">
        <v>2961</v>
      </c>
      <c r="C2362" s="206" t="s">
        <v>7873</v>
      </c>
      <c r="D2362" s="208">
        <v>24.74</v>
      </c>
    </row>
    <row r="2363" spans="1:4" ht="25.5">
      <c r="A2363" s="206">
        <v>10543</v>
      </c>
      <c r="B2363" s="207" t="s">
        <v>2958</v>
      </c>
      <c r="C2363" s="206" t="s">
        <v>7873</v>
      </c>
      <c r="D2363" s="208">
        <v>34.840000000000003</v>
      </c>
    </row>
    <row r="2364" spans="1:4" ht="25.5">
      <c r="A2364" s="206">
        <v>10544</v>
      </c>
      <c r="B2364" s="207" t="s">
        <v>2959</v>
      </c>
      <c r="C2364" s="206" t="s">
        <v>7873</v>
      </c>
      <c r="D2364" s="208">
        <v>41.9</v>
      </c>
    </row>
    <row r="2365" spans="1:4" ht="25.5">
      <c r="A2365" s="206">
        <v>10545</v>
      </c>
      <c r="B2365" s="207" t="s">
        <v>2960</v>
      </c>
      <c r="C2365" s="206" t="s">
        <v>7873</v>
      </c>
      <c r="D2365" s="208">
        <v>64.260000000000005</v>
      </c>
    </row>
    <row r="2366" spans="1:4" ht="25.5">
      <c r="A2366" s="206">
        <v>10553</v>
      </c>
      <c r="B2366" s="207" t="s">
        <v>5398</v>
      </c>
      <c r="C2366" s="206" t="s">
        <v>7869</v>
      </c>
      <c r="D2366" s="208">
        <v>194.95</v>
      </c>
    </row>
    <row r="2367" spans="1:4" ht="25.5">
      <c r="A2367" s="206">
        <v>10554</v>
      </c>
      <c r="B2367" s="207" t="s">
        <v>5402</v>
      </c>
      <c r="C2367" s="206" t="s">
        <v>7869</v>
      </c>
      <c r="D2367" s="208">
        <v>217.87</v>
      </c>
    </row>
    <row r="2368" spans="1:4" ht="25.5">
      <c r="A2368" s="206">
        <v>10555</v>
      </c>
      <c r="B2368" s="207" t="s">
        <v>5405</v>
      </c>
      <c r="C2368" s="206" t="s">
        <v>7869</v>
      </c>
      <c r="D2368" s="208">
        <v>210.28</v>
      </c>
    </row>
    <row r="2369" spans="1:4" ht="25.5">
      <c r="A2369" s="206">
        <v>10556</v>
      </c>
      <c r="B2369" s="207" t="s">
        <v>5407</v>
      </c>
      <c r="C2369" s="206" t="s">
        <v>7869</v>
      </c>
      <c r="D2369" s="208">
        <v>223.39</v>
      </c>
    </row>
    <row r="2370" spans="1:4">
      <c r="A2370" s="206">
        <v>10559</v>
      </c>
      <c r="B2370" s="207" t="s">
        <v>5660</v>
      </c>
      <c r="C2370" s="206" t="s">
        <v>7869</v>
      </c>
      <c r="D2370" s="208">
        <v>2190.5</v>
      </c>
    </row>
    <row r="2371" spans="1:4">
      <c r="A2371" s="206">
        <v>10561</v>
      </c>
      <c r="B2371" s="207" t="s">
        <v>4200</v>
      </c>
      <c r="C2371" s="206" t="s">
        <v>7866</v>
      </c>
      <c r="D2371" s="208">
        <v>0.28999999999999998</v>
      </c>
    </row>
    <row r="2372" spans="1:4">
      <c r="A2372" s="206">
        <v>10567</v>
      </c>
      <c r="B2372" s="207" t="s">
        <v>5814</v>
      </c>
      <c r="C2372" s="206" t="s">
        <v>7873</v>
      </c>
      <c r="D2372" s="208">
        <v>4.3</v>
      </c>
    </row>
    <row r="2373" spans="1:4" ht="25.5">
      <c r="A2373" s="206">
        <v>10569</v>
      </c>
      <c r="B2373" s="207" t="s">
        <v>2901</v>
      </c>
      <c r="C2373" s="206" t="s">
        <v>7869</v>
      </c>
      <c r="D2373" s="208">
        <v>2.82</v>
      </c>
    </row>
    <row r="2374" spans="1:4" ht="25.5">
      <c r="A2374" s="206">
        <v>10571</v>
      </c>
      <c r="B2374" s="207" t="s">
        <v>3733</v>
      </c>
      <c r="C2374" s="206" t="s">
        <v>7874</v>
      </c>
      <c r="D2374" s="208">
        <v>280.64</v>
      </c>
    </row>
    <row r="2375" spans="1:4" ht="38.25">
      <c r="A2375" s="206">
        <v>10575</v>
      </c>
      <c r="B2375" s="207" t="s">
        <v>2553</v>
      </c>
      <c r="C2375" s="206" t="s">
        <v>7869</v>
      </c>
      <c r="D2375" s="208">
        <v>757.89</v>
      </c>
    </row>
    <row r="2376" spans="1:4">
      <c r="A2376" s="206">
        <v>10577</v>
      </c>
      <c r="B2376" s="207" t="s">
        <v>3768</v>
      </c>
      <c r="C2376" s="206" t="s">
        <v>7869</v>
      </c>
      <c r="D2376" s="208">
        <v>15.71</v>
      </c>
    </row>
    <row r="2377" spans="1:4">
      <c r="A2377" s="206">
        <v>10578</v>
      </c>
      <c r="B2377" s="207" t="s">
        <v>3765</v>
      </c>
      <c r="C2377" s="206" t="s">
        <v>7869</v>
      </c>
      <c r="D2377" s="208">
        <v>10.79</v>
      </c>
    </row>
    <row r="2378" spans="1:4">
      <c r="A2378" s="206">
        <v>10579</v>
      </c>
      <c r="B2378" s="207" t="s">
        <v>3770</v>
      </c>
      <c r="C2378" s="206" t="s">
        <v>7869</v>
      </c>
      <c r="D2378" s="208">
        <v>14.37</v>
      </c>
    </row>
    <row r="2379" spans="1:4">
      <c r="A2379" s="206">
        <v>10582</v>
      </c>
      <c r="B2379" s="207" t="s">
        <v>3771</v>
      </c>
      <c r="C2379" s="206" t="s">
        <v>7869</v>
      </c>
      <c r="D2379" s="208">
        <v>5.03</v>
      </c>
    </row>
    <row r="2380" spans="1:4">
      <c r="A2380" s="206">
        <v>10583</v>
      </c>
      <c r="B2380" s="207" t="s">
        <v>3769</v>
      </c>
      <c r="C2380" s="206" t="s">
        <v>7869</v>
      </c>
      <c r="D2380" s="208">
        <v>8.81</v>
      </c>
    </row>
    <row r="2381" spans="1:4" ht="51">
      <c r="A2381" s="206">
        <v>10587</v>
      </c>
      <c r="B2381" s="207" t="s">
        <v>2562</v>
      </c>
      <c r="C2381" s="206" t="s">
        <v>7869</v>
      </c>
      <c r="D2381" s="208">
        <v>2848.67</v>
      </c>
    </row>
    <row r="2382" spans="1:4" ht="38.25">
      <c r="A2382" s="206">
        <v>10588</v>
      </c>
      <c r="B2382" s="207" t="s">
        <v>2570</v>
      </c>
      <c r="C2382" s="206" t="s">
        <v>7869</v>
      </c>
      <c r="D2382" s="208">
        <v>2957.28</v>
      </c>
    </row>
    <row r="2383" spans="1:4" ht="38.25">
      <c r="A2383" s="206">
        <v>10589</v>
      </c>
      <c r="B2383" s="207" t="s">
        <v>2572</v>
      </c>
      <c r="C2383" s="206" t="s">
        <v>7869</v>
      </c>
      <c r="D2383" s="208">
        <v>4798.75</v>
      </c>
    </row>
    <row r="2384" spans="1:4" ht="38.25">
      <c r="A2384" s="206">
        <v>10592</v>
      </c>
      <c r="B2384" s="207" t="s">
        <v>2571</v>
      </c>
      <c r="C2384" s="206" t="s">
        <v>7869</v>
      </c>
      <c r="D2384" s="208">
        <v>3572</v>
      </c>
    </row>
    <row r="2385" spans="1:4" ht="25.5">
      <c r="A2385" s="206">
        <v>10597</v>
      </c>
      <c r="B2385" s="207" t="s">
        <v>8107</v>
      </c>
      <c r="C2385" s="206" t="s">
        <v>7869</v>
      </c>
      <c r="D2385" s="208">
        <v>829911.03</v>
      </c>
    </row>
    <row r="2386" spans="1:4" ht="25.5">
      <c r="A2386" s="206">
        <v>10598</v>
      </c>
      <c r="B2386" s="207" t="s">
        <v>6283</v>
      </c>
      <c r="C2386" s="206" t="s">
        <v>7869</v>
      </c>
      <c r="D2386" s="208">
        <v>84003.03</v>
      </c>
    </row>
    <row r="2387" spans="1:4" ht="25.5">
      <c r="A2387" s="206">
        <v>10601</v>
      </c>
      <c r="B2387" s="207" t="s">
        <v>6593</v>
      </c>
      <c r="C2387" s="206" t="s">
        <v>7869</v>
      </c>
      <c r="D2387" s="208">
        <v>1903913.36</v>
      </c>
    </row>
    <row r="2388" spans="1:4">
      <c r="A2388" s="206">
        <v>10604</v>
      </c>
      <c r="B2388" s="207" t="s">
        <v>3762</v>
      </c>
      <c r="C2388" s="206" t="s">
        <v>7869</v>
      </c>
      <c r="D2388" s="208">
        <v>3.89</v>
      </c>
    </row>
    <row r="2389" spans="1:4">
      <c r="A2389" s="206">
        <v>10605</v>
      </c>
      <c r="B2389" s="207" t="s">
        <v>3761</v>
      </c>
      <c r="C2389" s="206" t="s">
        <v>7869</v>
      </c>
      <c r="D2389" s="208">
        <v>1.95</v>
      </c>
    </row>
    <row r="2390" spans="1:4" ht="25.5">
      <c r="A2390" s="206">
        <v>10608</v>
      </c>
      <c r="B2390" s="207" t="s">
        <v>4902</v>
      </c>
      <c r="C2390" s="206" t="s">
        <v>7869</v>
      </c>
      <c r="D2390" s="208">
        <v>4280.6099999999997</v>
      </c>
    </row>
    <row r="2391" spans="1:4">
      <c r="A2391" s="206">
        <v>10610</v>
      </c>
      <c r="B2391" s="207" t="s">
        <v>2523</v>
      </c>
      <c r="C2391" s="206" t="s">
        <v>7869</v>
      </c>
      <c r="D2391" s="208">
        <v>1.48</v>
      </c>
    </row>
    <row r="2392" spans="1:4" ht="25.5">
      <c r="A2392" s="206">
        <v>10615</v>
      </c>
      <c r="B2392" s="207" t="s">
        <v>8108</v>
      </c>
      <c r="C2392" s="206" t="s">
        <v>7869</v>
      </c>
      <c r="D2392" s="208">
        <v>46150</v>
      </c>
    </row>
    <row r="2393" spans="1:4">
      <c r="A2393" s="206">
        <v>10617</v>
      </c>
      <c r="B2393" s="207" t="s">
        <v>6168</v>
      </c>
      <c r="C2393" s="206" t="s">
        <v>7869</v>
      </c>
      <c r="D2393" s="208">
        <v>3.75</v>
      </c>
    </row>
    <row r="2394" spans="1:4">
      <c r="A2394" s="206">
        <v>10629</v>
      </c>
      <c r="B2394" s="207" t="s">
        <v>3741</v>
      </c>
      <c r="C2394" s="206" t="s">
        <v>7874</v>
      </c>
      <c r="D2394" s="208">
        <v>303.33</v>
      </c>
    </row>
    <row r="2395" spans="1:4" ht="38.25">
      <c r="A2395" s="206">
        <v>10630</v>
      </c>
      <c r="B2395" s="207" t="s">
        <v>8109</v>
      </c>
      <c r="C2395" s="206" t="s">
        <v>7869</v>
      </c>
      <c r="D2395" s="208">
        <v>316678.37</v>
      </c>
    </row>
    <row r="2396" spans="1:4" ht="38.25">
      <c r="A2396" s="206">
        <v>10634</v>
      </c>
      <c r="B2396" s="207" t="s">
        <v>3813</v>
      </c>
      <c r="C2396" s="206" t="s">
        <v>7869</v>
      </c>
      <c r="D2396" s="208">
        <v>133500</v>
      </c>
    </row>
    <row r="2397" spans="1:4" ht="38.25">
      <c r="A2397" s="206">
        <v>10635</v>
      </c>
      <c r="B2397" s="207" t="s">
        <v>3812</v>
      </c>
      <c r="C2397" s="206" t="s">
        <v>7869</v>
      </c>
      <c r="D2397" s="208">
        <v>155902.10999999999</v>
      </c>
    </row>
    <row r="2398" spans="1:4" ht="38.25">
      <c r="A2398" s="206">
        <v>10636</v>
      </c>
      <c r="B2398" s="207" t="s">
        <v>3814</v>
      </c>
      <c r="C2398" s="206" t="s">
        <v>7869</v>
      </c>
      <c r="D2398" s="208">
        <v>293999.69</v>
      </c>
    </row>
    <row r="2399" spans="1:4" ht="38.25">
      <c r="A2399" s="206">
        <v>10637</v>
      </c>
      <c r="B2399" s="207" t="s">
        <v>3815</v>
      </c>
      <c r="C2399" s="206" t="s">
        <v>7869</v>
      </c>
      <c r="D2399" s="208">
        <v>307526.78000000003</v>
      </c>
    </row>
    <row r="2400" spans="1:4" ht="38.25">
      <c r="A2400" s="206">
        <v>10638</v>
      </c>
      <c r="B2400" s="207" t="s">
        <v>3811</v>
      </c>
      <c r="C2400" s="206" t="s">
        <v>7869</v>
      </c>
      <c r="D2400" s="208">
        <v>451039.28</v>
      </c>
    </row>
    <row r="2401" spans="1:4" ht="25.5">
      <c r="A2401" s="206">
        <v>10640</v>
      </c>
      <c r="B2401" s="207" t="s">
        <v>5638</v>
      </c>
      <c r="C2401" s="206" t="s">
        <v>7869</v>
      </c>
      <c r="D2401" s="208">
        <v>17804.41</v>
      </c>
    </row>
    <row r="2402" spans="1:4" ht="25.5">
      <c r="A2402" s="206">
        <v>10642</v>
      </c>
      <c r="B2402" s="207" t="s">
        <v>5676</v>
      </c>
      <c r="C2402" s="206" t="s">
        <v>7869</v>
      </c>
      <c r="D2402" s="208">
        <v>350000</v>
      </c>
    </row>
    <row r="2403" spans="1:4" ht="38.25">
      <c r="A2403" s="206">
        <v>10646</v>
      </c>
      <c r="B2403" s="207" t="s">
        <v>5680</v>
      </c>
      <c r="C2403" s="206" t="s">
        <v>7869</v>
      </c>
      <c r="D2403" s="208">
        <v>223949.91</v>
      </c>
    </row>
    <row r="2404" spans="1:4" ht="25.5">
      <c r="A2404" s="206">
        <v>10658</v>
      </c>
      <c r="B2404" s="207" t="s">
        <v>2221</v>
      </c>
      <c r="C2404" s="206" t="s">
        <v>7869</v>
      </c>
      <c r="D2404" s="208">
        <v>9800</v>
      </c>
    </row>
    <row r="2405" spans="1:4">
      <c r="A2405" s="206">
        <v>10664</v>
      </c>
      <c r="B2405" s="207" t="s">
        <v>5661</v>
      </c>
      <c r="C2405" s="206" t="s">
        <v>7869</v>
      </c>
      <c r="D2405" s="208">
        <v>5953.31</v>
      </c>
    </row>
    <row r="2406" spans="1:4" ht="38.25">
      <c r="A2406" s="206">
        <v>10667</v>
      </c>
      <c r="B2406" s="207" t="s">
        <v>3372</v>
      </c>
      <c r="C2406" s="206" t="s">
        <v>7869</v>
      </c>
      <c r="D2406" s="208">
        <v>9846</v>
      </c>
    </row>
    <row r="2407" spans="1:4" ht="25.5">
      <c r="A2407" s="206">
        <v>10685</v>
      </c>
      <c r="B2407" s="207" t="s">
        <v>3865</v>
      </c>
      <c r="C2407" s="206" t="s">
        <v>7869</v>
      </c>
      <c r="D2407" s="208">
        <v>424289.47</v>
      </c>
    </row>
    <row r="2408" spans="1:4">
      <c r="A2408" s="206">
        <v>10691</v>
      </c>
      <c r="B2408" s="207" t="s">
        <v>5773</v>
      </c>
      <c r="C2408" s="206" t="s">
        <v>7868</v>
      </c>
      <c r="D2408" s="208">
        <v>27.52</v>
      </c>
    </row>
    <row r="2409" spans="1:4" ht="25.5">
      <c r="A2409" s="206">
        <v>10698</v>
      </c>
      <c r="B2409" s="207" t="s">
        <v>3742</v>
      </c>
      <c r="C2409" s="206" t="s">
        <v>7874</v>
      </c>
      <c r="D2409" s="208">
        <v>154.94999999999999</v>
      </c>
    </row>
    <row r="2410" spans="1:4">
      <c r="A2410" s="206">
        <v>10700</v>
      </c>
      <c r="B2410" s="207" t="s">
        <v>2311</v>
      </c>
      <c r="C2410" s="206" t="s">
        <v>7869</v>
      </c>
      <c r="D2410" s="208">
        <v>10879.53</v>
      </c>
    </row>
    <row r="2411" spans="1:4" ht="25.5">
      <c r="A2411" s="206">
        <v>10708</v>
      </c>
      <c r="B2411" s="207" t="s">
        <v>3060</v>
      </c>
      <c r="C2411" s="206" t="s">
        <v>7874</v>
      </c>
      <c r="D2411" s="208">
        <v>25.05</v>
      </c>
    </row>
    <row r="2412" spans="1:4" ht="25.5">
      <c r="A2412" s="206">
        <v>10709</v>
      </c>
      <c r="B2412" s="207" t="s">
        <v>3058</v>
      </c>
      <c r="C2412" s="206" t="s">
        <v>7874</v>
      </c>
      <c r="D2412" s="208">
        <v>79.52</v>
      </c>
    </row>
    <row r="2413" spans="1:4" ht="25.5">
      <c r="A2413" s="206">
        <v>10710</v>
      </c>
      <c r="B2413" s="207" t="s">
        <v>3057</v>
      </c>
      <c r="C2413" s="206" t="s">
        <v>7874</v>
      </c>
      <c r="D2413" s="208">
        <v>64.73</v>
      </c>
    </row>
    <row r="2414" spans="1:4" ht="51">
      <c r="A2414" s="206">
        <v>10712</v>
      </c>
      <c r="B2414" s="207" t="s">
        <v>4179</v>
      </c>
      <c r="C2414" s="206" t="s">
        <v>7869</v>
      </c>
      <c r="D2414" s="208">
        <v>44789.06</v>
      </c>
    </row>
    <row r="2415" spans="1:4">
      <c r="A2415" s="206">
        <v>10730</v>
      </c>
      <c r="B2415" s="207" t="s">
        <v>5179</v>
      </c>
      <c r="C2415" s="206" t="s">
        <v>7874</v>
      </c>
      <c r="D2415" s="208">
        <v>23.96</v>
      </c>
    </row>
    <row r="2416" spans="1:4">
      <c r="A2416" s="206">
        <v>10731</v>
      </c>
      <c r="B2416" s="207" t="s">
        <v>5177</v>
      </c>
      <c r="C2416" s="206" t="s">
        <v>7874</v>
      </c>
      <c r="D2416" s="208">
        <v>24.78</v>
      </c>
    </row>
    <row r="2417" spans="1:4" ht="25.5">
      <c r="A2417" s="206">
        <v>10734</v>
      </c>
      <c r="B2417" s="207" t="s">
        <v>5191</v>
      </c>
      <c r="C2417" s="206" t="s">
        <v>7874</v>
      </c>
      <c r="D2417" s="208">
        <v>46.32</v>
      </c>
    </row>
    <row r="2418" spans="1:4" ht="38.25">
      <c r="A2418" s="206">
        <v>10737</v>
      </c>
      <c r="B2418" s="207" t="s">
        <v>5190</v>
      </c>
      <c r="C2418" s="206" t="s">
        <v>7874</v>
      </c>
      <c r="D2418" s="208">
        <v>77.87</v>
      </c>
    </row>
    <row r="2419" spans="1:4">
      <c r="A2419" s="206">
        <v>10740</v>
      </c>
      <c r="B2419" s="207" t="s">
        <v>5819</v>
      </c>
      <c r="C2419" s="206" t="s">
        <v>7869</v>
      </c>
      <c r="D2419" s="208">
        <v>10897.48</v>
      </c>
    </row>
    <row r="2420" spans="1:4">
      <c r="A2420" s="206">
        <v>10742</v>
      </c>
      <c r="B2420" s="207" t="s">
        <v>5821</v>
      </c>
      <c r="C2420" s="206" t="s">
        <v>7869</v>
      </c>
      <c r="D2420" s="208">
        <v>1150</v>
      </c>
    </row>
    <row r="2421" spans="1:4">
      <c r="A2421" s="206">
        <v>10743</v>
      </c>
      <c r="B2421" s="207" t="s">
        <v>6291</v>
      </c>
      <c r="C2421" s="206" t="s">
        <v>7869</v>
      </c>
      <c r="D2421" s="208">
        <v>636.65</v>
      </c>
    </row>
    <row r="2422" spans="1:4">
      <c r="A2422" s="206">
        <v>10747</v>
      </c>
      <c r="B2422" s="207" t="s">
        <v>4864</v>
      </c>
      <c r="C2422" s="206" t="s">
        <v>7869</v>
      </c>
      <c r="D2422" s="208">
        <v>17591.939999999999</v>
      </c>
    </row>
    <row r="2423" spans="1:4" ht="38.25">
      <c r="A2423" s="206">
        <v>10749</v>
      </c>
      <c r="B2423" s="207" t="s">
        <v>4559</v>
      </c>
      <c r="C2423" s="206" t="s">
        <v>8105</v>
      </c>
      <c r="D2423" s="208">
        <v>6.87</v>
      </c>
    </row>
    <row r="2424" spans="1:4">
      <c r="A2424" s="206">
        <v>10765</v>
      </c>
      <c r="B2424" s="207" t="s">
        <v>3543</v>
      </c>
      <c r="C2424" s="206" t="s">
        <v>7869</v>
      </c>
      <c r="D2424" s="208">
        <v>7.28</v>
      </c>
    </row>
    <row r="2425" spans="1:4">
      <c r="A2425" s="206">
        <v>10767</v>
      </c>
      <c r="B2425" s="207" t="s">
        <v>3544</v>
      </c>
      <c r="C2425" s="206" t="s">
        <v>7869</v>
      </c>
      <c r="D2425" s="208">
        <v>20.02</v>
      </c>
    </row>
    <row r="2426" spans="1:4" ht="25.5">
      <c r="A2426" s="206">
        <v>10775</v>
      </c>
      <c r="B2426" s="207" t="s">
        <v>4551</v>
      </c>
      <c r="C2426" s="206" t="s">
        <v>8105</v>
      </c>
      <c r="D2426" s="208">
        <v>507.5</v>
      </c>
    </row>
    <row r="2427" spans="1:4" ht="25.5">
      <c r="A2427" s="206">
        <v>10776</v>
      </c>
      <c r="B2427" s="207" t="s">
        <v>4552</v>
      </c>
      <c r="C2427" s="206" t="s">
        <v>8105</v>
      </c>
      <c r="D2427" s="208">
        <v>396.48</v>
      </c>
    </row>
    <row r="2428" spans="1:4" ht="25.5">
      <c r="A2428" s="206">
        <v>10777</v>
      </c>
      <c r="B2428" s="207" t="s">
        <v>4554</v>
      </c>
      <c r="C2428" s="206" t="s">
        <v>8105</v>
      </c>
      <c r="D2428" s="208">
        <v>576.22</v>
      </c>
    </row>
    <row r="2429" spans="1:4" ht="25.5">
      <c r="A2429" s="206">
        <v>10778</v>
      </c>
      <c r="B2429" s="207" t="s">
        <v>4555</v>
      </c>
      <c r="C2429" s="206" t="s">
        <v>8105</v>
      </c>
      <c r="D2429" s="208">
        <v>634.37</v>
      </c>
    </row>
    <row r="2430" spans="1:4" ht="25.5">
      <c r="A2430" s="206">
        <v>10779</v>
      </c>
      <c r="B2430" s="207" t="s">
        <v>4553</v>
      </c>
      <c r="C2430" s="206" t="s">
        <v>8105</v>
      </c>
      <c r="D2430" s="208">
        <v>634.37</v>
      </c>
    </row>
    <row r="2431" spans="1:4" ht="25.5">
      <c r="A2431" s="206">
        <v>10780</v>
      </c>
      <c r="B2431" s="207" t="s">
        <v>3923</v>
      </c>
      <c r="C2431" s="206" t="s">
        <v>7869</v>
      </c>
      <c r="D2431" s="208">
        <v>4.67</v>
      </c>
    </row>
    <row r="2432" spans="1:4" ht="25.5">
      <c r="A2432" s="206">
        <v>10781</v>
      </c>
      <c r="B2432" s="207" t="s">
        <v>3924</v>
      </c>
      <c r="C2432" s="206" t="s">
        <v>7869</v>
      </c>
      <c r="D2432" s="208">
        <v>5.8</v>
      </c>
    </row>
    <row r="2433" spans="1:4">
      <c r="A2433" s="206">
        <v>10809</v>
      </c>
      <c r="B2433" s="207" t="s">
        <v>4570</v>
      </c>
      <c r="C2433" s="206" t="s">
        <v>7872</v>
      </c>
      <c r="D2433" s="208">
        <v>1.21</v>
      </c>
    </row>
    <row r="2434" spans="1:4" ht="25.5">
      <c r="A2434" s="206">
        <v>10811</v>
      </c>
      <c r="B2434" s="207" t="s">
        <v>4571</v>
      </c>
      <c r="C2434" s="206" t="s">
        <v>7872</v>
      </c>
      <c r="D2434" s="208">
        <v>1.04</v>
      </c>
    </row>
    <row r="2435" spans="1:4">
      <c r="A2435" s="206">
        <v>10818</v>
      </c>
      <c r="B2435" s="207" t="s">
        <v>3056</v>
      </c>
      <c r="C2435" s="206" t="s">
        <v>7866</v>
      </c>
      <c r="D2435" s="208">
        <v>24.64</v>
      </c>
    </row>
    <row r="2436" spans="1:4" ht="25.5">
      <c r="A2436" s="206">
        <v>10826</v>
      </c>
      <c r="B2436" s="207" t="s">
        <v>4969</v>
      </c>
      <c r="C2436" s="206" t="s">
        <v>7869</v>
      </c>
      <c r="D2436" s="208">
        <v>71.83</v>
      </c>
    </row>
    <row r="2437" spans="1:4" ht="25.5">
      <c r="A2437" s="206">
        <v>10835</v>
      </c>
      <c r="B2437" s="207" t="s">
        <v>4325</v>
      </c>
      <c r="C2437" s="206" t="s">
        <v>7869</v>
      </c>
      <c r="D2437" s="208">
        <v>2.82</v>
      </c>
    </row>
    <row r="2438" spans="1:4" ht="25.5">
      <c r="A2438" s="206">
        <v>10836</v>
      </c>
      <c r="B2438" s="207" t="s">
        <v>4318</v>
      </c>
      <c r="C2438" s="206" t="s">
        <v>7869</v>
      </c>
      <c r="D2438" s="208">
        <v>12.65</v>
      </c>
    </row>
    <row r="2439" spans="1:4" ht="38.25">
      <c r="A2439" s="206">
        <v>10840</v>
      </c>
      <c r="B2439" s="207" t="s">
        <v>5285</v>
      </c>
      <c r="C2439" s="206" t="s">
        <v>7874</v>
      </c>
      <c r="D2439" s="208">
        <v>265</v>
      </c>
    </row>
    <row r="2440" spans="1:4" ht="38.25">
      <c r="A2440" s="206">
        <v>10841</v>
      </c>
      <c r="B2440" s="207" t="s">
        <v>5286</v>
      </c>
      <c r="C2440" s="206" t="s">
        <v>7874</v>
      </c>
      <c r="D2440" s="208">
        <v>200</v>
      </c>
    </row>
    <row r="2441" spans="1:4" ht="25.5">
      <c r="A2441" s="206">
        <v>10842</v>
      </c>
      <c r="B2441" s="207" t="s">
        <v>5288</v>
      </c>
      <c r="C2441" s="206" t="s">
        <v>7874</v>
      </c>
      <c r="D2441" s="208">
        <v>288.88</v>
      </c>
    </row>
    <row r="2442" spans="1:4">
      <c r="A2442" s="206">
        <v>10848</v>
      </c>
      <c r="B2442" s="207" t="s">
        <v>5314</v>
      </c>
      <c r="C2442" s="206" t="s">
        <v>7869</v>
      </c>
      <c r="D2442" s="208">
        <v>1055.26</v>
      </c>
    </row>
    <row r="2443" spans="1:4">
      <c r="A2443" s="206">
        <v>10849</v>
      </c>
      <c r="B2443" s="207" t="s">
        <v>5313</v>
      </c>
      <c r="C2443" s="206" t="s">
        <v>7869</v>
      </c>
      <c r="D2443" s="208">
        <v>1680.01</v>
      </c>
    </row>
    <row r="2444" spans="1:4">
      <c r="A2444" s="206">
        <v>10850</v>
      </c>
      <c r="B2444" s="207" t="s">
        <v>5325</v>
      </c>
      <c r="C2444" s="206" t="s">
        <v>7869</v>
      </c>
      <c r="D2444" s="208">
        <v>52.5</v>
      </c>
    </row>
    <row r="2445" spans="1:4" ht="25.5">
      <c r="A2445" s="206">
        <v>10851</v>
      </c>
      <c r="B2445" s="207" t="s">
        <v>5311</v>
      </c>
      <c r="C2445" s="206" t="s">
        <v>7869</v>
      </c>
      <c r="D2445" s="208">
        <v>36.450000000000003</v>
      </c>
    </row>
    <row r="2446" spans="1:4">
      <c r="A2446" s="206">
        <v>10853</v>
      </c>
      <c r="B2446" s="207" t="s">
        <v>4525</v>
      </c>
      <c r="C2446" s="206" t="s">
        <v>7869</v>
      </c>
      <c r="D2446" s="208">
        <v>61.01</v>
      </c>
    </row>
    <row r="2447" spans="1:4">
      <c r="A2447" s="206">
        <v>10856</v>
      </c>
      <c r="B2447" s="207" t="s">
        <v>5766</v>
      </c>
      <c r="C2447" s="206" t="s">
        <v>7873</v>
      </c>
      <c r="D2447" s="208">
        <v>77.47</v>
      </c>
    </row>
    <row r="2448" spans="1:4">
      <c r="A2448" s="206">
        <v>10857</v>
      </c>
      <c r="B2448" s="207" t="s">
        <v>5663</v>
      </c>
      <c r="C2448" s="206" t="s">
        <v>7873</v>
      </c>
      <c r="D2448" s="208">
        <v>9.65</v>
      </c>
    </row>
    <row r="2449" spans="1:4">
      <c r="A2449" s="206">
        <v>10865</v>
      </c>
      <c r="B2449" s="207" t="s">
        <v>4419</v>
      </c>
      <c r="C2449" s="206" t="s">
        <v>7869</v>
      </c>
      <c r="D2449" s="208">
        <v>11.51</v>
      </c>
    </row>
    <row r="2450" spans="1:4" ht="51">
      <c r="A2450" s="206">
        <v>10885</v>
      </c>
      <c r="B2450" s="207" t="s">
        <v>2871</v>
      </c>
      <c r="C2450" s="206" t="s">
        <v>7869</v>
      </c>
      <c r="D2450" s="208">
        <v>253.55</v>
      </c>
    </row>
    <row r="2451" spans="1:4" ht="25.5">
      <c r="A2451" s="206">
        <v>10886</v>
      </c>
      <c r="B2451" s="207" t="s">
        <v>3910</v>
      </c>
      <c r="C2451" s="206" t="s">
        <v>7869</v>
      </c>
      <c r="D2451" s="208">
        <v>113.75</v>
      </c>
    </row>
    <row r="2452" spans="1:4" ht="25.5">
      <c r="A2452" s="206">
        <v>10888</v>
      </c>
      <c r="B2452" s="207" t="s">
        <v>3911</v>
      </c>
      <c r="C2452" s="206" t="s">
        <v>7869</v>
      </c>
      <c r="D2452" s="208">
        <v>359.99</v>
      </c>
    </row>
    <row r="2453" spans="1:4" ht="25.5">
      <c r="A2453" s="206">
        <v>10889</v>
      </c>
      <c r="B2453" s="207" t="s">
        <v>3912</v>
      </c>
      <c r="C2453" s="206" t="s">
        <v>7869</v>
      </c>
      <c r="D2453" s="208">
        <v>390</v>
      </c>
    </row>
    <row r="2454" spans="1:4" ht="25.5">
      <c r="A2454" s="206">
        <v>10890</v>
      </c>
      <c r="B2454" s="207" t="s">
        <v>3913</v>
      </c>
      <c r="C2454" s="206" t="s">
        <v>7869</v>
      </c>
      <c r="D2454" s="208">
        <v>179.99</v>
      </c>
    </row>
    <row r="2455" spans="1:4" ht="25.5">
      <c r="A2455" s="206">
        <v>10891</v>
      </c>
      <c r="B2455" s="207" t="s">
        <v>3914</v>
      </c>
      <c r="C2455" s="206" t="s">
        <v>7869</v>
      </c>
      <c r="D2455" s="208">
        <v>109.99</v>
      </c>
    </row>
    <row r="2456" spans="1:4" ht="25.5">
      <c r="A2456" s="206">
        <v>10892</v>
      </c>
      <c r="B2456" s="207" t="s">
        <v>3915</v>
      </c>
      <c r="C2456" s="206" t="s">
        <v>7869</v>
      </c>
      <c r="D2456" s="208">
        <v>130</v>
      </c>
    </row>
    <row r="2457" spans="1:4" ht="25.5">
      <c r="A2457" s="206">
        <v>10899</v>
      </c>
      <c r="B2457" s="207" t="s">
        <v>2157</v>
      </c>
      <c r="C2457" s="206" t="s">
        <v>7869</v>
      </c>
      <c r="D2457" s="208">
        <v>57.89</v>
      </c>
    </row>
    <row r="2458" spans="1:4" ht="25.5">
      <c r="A2458" s="206">
        <v>10900</v>
      </c>
      <c r="B2458" s="207" t="s">
        <v>2158</v>
      </c>
      <c r="C2458" s="206" t="s">
        <v>7869</v>
      </c>
      <c r="D2458" s="208">
        <v>45.31</v>
      </c>
    </row>
    <row r="2459" spans="1:4" ht="25.5">
      <c r="A2459" s="206">
        <v>10902</v>
      </c>
      <c r="B2459" s="207" t="s">
        <v>3872</v>
      </c>
      <c r="C2459" s="206" t="s">
        <v>7869</v>
      </c>
      <c r="D2459" s="208">
        <v>47.37</v>
      </c>
    </row>
    <row r="2460" spans="1:4" ht="25.5">
      <c r="A2460" s="206">
        <v>10903</v>
      </c>
      <c r="B2460" s="207" t="s">
        <v>3875</v>
      </c>
      <c r="C2460" s="206" t="s">
        <v>7869</v>
      </c>
      <c r="D2460" s="208">
        <v>78.03</v>
      </c>
    </row>
    <row r="2461" spans="1:4" ht="38.25">
      <c r="A2461" s="206">
        <v>10904</v>
      </c>
      <c r="B2461" s="207" t="s">
        <v>8110</v>
      </c>
      <c r="C2461" s="206" t="s">
        <v>7869</v>
      </c>
      <c r="D2461" s="208">
        <v>132.16</v>
      </c>
    </row>
    <row r="2462" spans="1:4" ht="25.5">
      <c r="A2462" s="206">
        <v>10905</v>
      </c>
      <c r="B2462" s="207" t="s">
        <v>5830</v>
      </c>
      <c r="C2462" s="206" t="s">
        <v>7869</v>
      </c>
      <c r="D2462" s="208">
        <v>69.22</v>
      </c>
    </row>
    <row r="2463" spans="1:4" ht="25.5">
      <c r="A2463" s="206">
        <v>10908</v>
      </c>
      <c r="B2463" s="207" t="s">
        <v>4388</v>
      </c>
      <c r="C2463" s="206" t="s">
        <v>7869</v>
      </c>
      <c r="D2463" s="208">
        <v>10.52</v>
      </c>
    </row>
    <row r="2464" spans="1:4" ht="25.5">
      <c r="A2464" s="206">
        <v>10909</v>
      </c>
      <c r="B2464" s="207" t="s">
        <v>4389</v>
      </c>
      <c r="C2464" s="206" t="s">
        <v>7869</v>
      </c>
      <c r="D2464" s="208">
        <v>12.78</v>
      </c>
    </row>
    <row r="2465" spans="1:4" ht="25.5">
      <c r="A2465" s="206">
        <v>10911</v>
      </c>
      <c r="B2465" s="207" t="s">
        <v>4395</v>
      </c>
      <c r="C2465" s="206" t="s">
        <v>7869</v>
      </c>
      <c r="D2465" s="208">
        <v>12.11</v>
      </c>
    </row>
    <row r="2466" spans="1:4" ht="38.25">
      <c r="A2466" s="206">
        <v>10915</v>
      </c>
      <c r="B2466" s="207" t="s">
        <v>6035</v>
      </c>
      <c r="C2466" s="206" t="s">
        <v>7866</v>
      </c>
      <c r="D2466" s="208">
        <v>6.54</v>
      </c>
    </row>
    <row r="2467" spans="1:4" ht="38.25">
      <c r="A2467" s="206">
        <v>10916</v>
      </c>
      <c r="B2467" s="207" t="s">
        <v>6038</v>
      </c>
      <c r="C2467" s="206" t="s">
        <v>7866</v>
      </c>
      <c r="D2467" s="208">
        <v>6.35</v>
      </c>
    </row>
    <row r="2468" spans="1:4" ht="38.25">
      <c r="A2468" s="206">
        <v>10917</v>
      </c>
      <c r="B2468" s="207" t="s">
        <v>6036</v>
      </c>
      <c r="C2468" s="206" t="s">
        <v>7874</v>
      </c>
      <c r="D2468" s="208">
        <v>6.35</v>
      </c>
    </row>
    <row r="2469" spans="1:4">
      <c r="A2469" s="206">
        <v>10920</v>
      </c>
      <c r="B2469" s="207" t="s">
        <v>6063</v>
      </c>
      <c r="C2469" s="206" t="s">
        <v>7874</v>
      </c>
      <c r="D2469" s="208">
        <v>12.61</v>
      </c>
    </row>
    <row r="2470" spans="1:4" ht="38.25">
      <c r="A2470" s="206">
        <v>10921</v>
      </c>
      <c r="B2470" s="207" t="s">
        <v>4201</v>
      </c>
      <c r="C2470" s="206" t="s">
        <v>7869</v>
      </c>
      <c r="D2470" s="208">
        <v>3546</v>
      </c>
    </row>
    <row r="2471" spans="1:4" ht="38.25">
      <c r="A2471" s="206">
        <v>10922</v>
      </c>
      <c r="B2471" s="207" t="s">
        <v>4202</v>
      </c>
      <c r="C2471" s="206" t="s">
        <v>7869</v>
      </c>
      <c r="D2471" s="208">
        <v>3211.87</v>
      </c>
    </row>
    <row r="2472" spans="1:4" ht="25.5">
      <c r="A2472" s="206">
        <v>10923</v>
      </c>
      <c r="B2472" s="207" t="s">
        <v>4203</v>
      </c>
      <c r="C2472" s="206" t="s">
        <v>7869</v>
      </c>
      <c r="D2472" s="208">
        <v>1898.35</v>
      </c>
    </row>
    <row r="2473" spans="1:4" ht="25.5">
      <c r="A2473" s="206">
        <v>10924</v>
      </c>
      <c r="B2473" s="207" t="s">
        <v>4204</v>
      </c>
      <c r="C2473" s="206" t="s">
        <v>7869</v>
      </c>
      <c r="D2473" s="208">
        <v>1999.34</v>
      </c>
    </row>
    <row r="2474" spans="1:4" ht="25.5">
      <c r="A2474" s="206">
        <v>10927</v>
      </c>
      <c r="B2474" s="207" t="s">
        <v>6047</v>
      </c>
      <c r="C2474" s="206" t="s">
        <v>7874</v>
      </c>
      <c r="D2474" s="208">
        <v>17.420000000000002</v>
      </c>
    </row>
    <row r="2475" spans="1:4" ht="25.5">
      <c r="A2475" s="206">
        <v>10928</v>
      </c>
      <c r="B2475" s="207" t="s">
        <v>6044</v>
      </c>
      <c r="C2475" s="206" t="s">
        <v>7874</v>
      </c>
      <c r="D2475" s="208">
        <v>11.81</v>
      </c>
    </row>
    <row r="2476" spans="1:4">
      <c r="A2476" s="206">
        <v>10931</v>
      </c>
      <c r="B2476" s="207" t="s">
        <v>6055</v>
      </c>
      <c r="C2476" s="206" t="s">
        <v>7874</v>
      </c>
      <c r="D2476" s="208">
        <v>10.78</v>
      </c>
    </row>
    <row r="2477" spans="1:4" ht="25.5">
      <c r="A2477" s="206">
        <v>10932</v>
      </c>
      <c r="B2477" s="207" t="s">
        <v>6050</v>
      </c>
      <c r="C2477" s="206" t="s">
        <v>7874</v>
      </c>
      <c r="D2477" s="208">
        <v>64.73</v>
      </c>
    </row>
    <row r="2478" spans="1:4" ht="25.5">
      <c r="A2478" s="206">
        <v>10933</v>
      </c>
      <c r="B2478" s="207" t="s">
        <v>6046</v>
      </c>
      <c r="C2478" s="206" t="s">
        <v>7874</v>
      </c>
      <c r="D2478" s="208">
        <v>14.42</v>
      </c>
    </row>
    <row r="2479" spans="1:4" ht="25.5">
      <c r="A2479" s="206">
        <v>10935</v>
      </c>
      <c r="B2479" s="207" t="s">
        <v>6053</v>
      </c>
      <c r="C2479" s="206" t="s">
        <v>7874</v>
      </c>
      <c r="D2479" s="208">
        <v>33.5</v>
      </c>
    </row>
    <row r="2480" spans="1:4" ht="25.5">
      <c r="A2480" s="206">
        <v>10937</v>
      </c>
      <c r="B2480" s="207" t="s">
        <v>6052</v>
      </c>
      <c r="C2480" s="206" t="s">
        <v>7874</v>
      </c>
      <c r="D2480" s="208">
        <v>25.44</v>
      </c>
    </row>
    <row r="2481" spans="1:4">
      <c r="A2481" s="206">
        <v>10956</v>
      </c>
      <c r="B2481" s="207" t="s">
        <v>2468</v>
      </c>
      <c r="C2481" s="206" t="s">
        <v>7869</v>
      </c>
      <c r="D2481" s="208">
        <v>55.6</v>
      </c>
    </row>
    <row r="2482" spans="1:4">
      <c r="A2482" s="206">
        <v>10957</v>
      </c>
      <c r="B2482" s="207" t="s">
        <v>3103</v>
      </c>
      <c r="C2482" s="206" t="s">
        <v>7866</v>
      </c>
      <c r="D2482" s="208">
        <v>9.1300000000000008</v>
      </c>
    </row>
    <row r="2483" spans="1:4">
      <c r="A2483" s="206">
        <v>10962</v>
      </c>
      <c r="B2483" s="207" t="s">
        <v>5208</v>
      </c>
      <c r="C2483" s="206" t="s">
        <v>7866</v>
      </c>
      <c r="D2483" s="208">
        <v>3.96</v>
      </c>
    </row>
    <row r="2484" spans="1:4">
      <c r="A2484" s="206">
        <v>10963</v>
      </c>
      <c r="B2484" s="207" t="s">
        <v>5207</v>
      </c>
      <c r="C2484" s="206" t="s">
        <v>7873</v>
      </c>
      <c r="D2484" s="208">
        <v>127.54</v>
      </c>
    </row>
    <row r="2485" spans="1:4">
      <c r="A2485" s="206">
        <v>10965</v>
      </c>
      <c r="B2485" s="207" t="s">
        <v>5215</v>
      </c>
      <c r="C2485" s="206" t="s">
        <v>7873</v>
      </c>
      <c r="D2485" s="208">
        <v>33.57</v>
      </c>
    </row>
    <row r="2486" spans="1:4">
      <c r="A2486" s="206">
        <v>10966</v>
      </c>
      <c r="B2486" s="207" t="s">
        <v>5216</v>
      </c>
      <c r="C2486" s="206" t="s">
        <v>7866</v>
      </c>
      <c r="D2486" s="208">
        <v>3.75</v>
      </c>
    </row>
    <row r="2487" spans="1:4">
      <c r="A2487" s="206">
        <v>10997</v>
      </c>
      <c r="B2487" s="207" t="s">
        <v>3779</v>
      </c>
      <c r="C2487" s="206" t="s">
        <v>7866</v>
      </c>
      <c r="D2487" s="208">
        <v>12.93</v>
      </c>
    </row>
    <row r="2488" spans="1:4">
      <c r="A2488" s="206">
        <v>10998</v>
      </c>
      <c r="B2488" s="207" t="s">
        <v>3776</v>
      </c>
      <c r="C2488" s="206" t="s">
        <v>7866</v>
      </c>
      <c r="D2488" s="208">
        <v>13.55</v>
      </c>
    </row>
    <row r="2489" spans="1:4">
      <c r="A2489" s="206">
        <v>10999</v>
      </c>
      <c r="B2489" s="207" t="s">
        <v>3778</v>
      </c>
      <c r="C2489" s="206" t="s">
        <v>7866</v>
      </c>
      <c r="D2489" s="208">
        <v>11.93</v>
      </c>
    </row>
    <row r="2490" spans="1:4">
      <c r="A2490" s="206">
        <v>11002</v>
      </c>
      <c r="B2490" s="207" t="s">
        <v>3777</v>
      </c>
      <c r="C2490" s="206" t="s">
        <v>7866</v>
      </c>
      <c r="D2490" s="208">
        <v>12.41</v>
      </c>
    </row>
    <row r="2491" spans="1:4" ht="25.5">
      <c r="A2491" s="206">
        <v>11013</v>
      </c>
      <c r="B2491" s="207" t="s">
        <v>3488</v>
      </c>
      <c r="C2491" s="206" t="s">
        <v>7869</v>
      </c>
      <c r="D2491" s="208">
        <v>10.31</v>
      </c>
    </row>
    <row r="2492" spans="1:4" ht="25.5">
      <c r="A2492" s="206">
        <v>11017</v>
      </c>
      <c r="B2492" s="207" t="s">
        <v>3489</v>
      </c>
      <c r="C2492" s="206" t="s">
        <v>7869</v>
      </c>
      <c r="D2492" s="208">
        <v>4.4000000000000004</v>
      </c>
    </row>
    <row r="2493" spans="1:4">
      <c r="A2493" s="206">
        <v>11026</v>
      </c>
      <c r="B2493" s="207" t="s">
        <v>3094</v>
      </c>
      <c r="C2493" s="206" t="s">
        <v>7866</v>
      </c>
      <c r="D2493" s="208">
        <v>9.5</v>
      </c>
    </row>
    <row r="2494" spans="1:4">
      <c r="A2494" s="206">
        <v>11027</v>
      </c>
      <c r="B2494" s="207" t="s">
        <v>3095</v>
      </c>
      <c r="C2494" s="206" t="s">
        <v>7866</v>
      </c>
      <c r="D2494" s="208">
        <v>10.09</v>
      </c>
    </row>
    <row r="2495" spans="1:4" ht="25.5">
      <c r="A2495" s="206">
        <v>11029</v>
      </c>
      <c r="B2495" s="207" t="s">
        <v>4195</v>
      </c>
      <c r="C2495" s="206" t="s">
        <v>7899</v>
      </c>
      <c r="D2495" s="208">
        <v>1.04</v>
      </c>
    </row>
    <row r="2496" spans="1:4">
      <c r="A2496" s="206">
        <v>11032</v>
      </c>
      <c r="B2496" s="207" t="s">
        <v>4132</v>
      </c>
      <c r="C2496" s="206" t="s">
        <v>7869</v>
      </c>
      <c r="D2496" s="208">
        <v>6.81</v>
      </c>
    </row>
    <row r="2497" spans="1:4">
      <c r="A2497" s="206">
        <v>11033</v>
      </c>
      <c r="B2497" s="207" t="s">
        <v>5804</v>
      </c>
      <c r="C2497" s="206" t="s">
        <v>7869</v>
      </c>
      <c r="D2497" s="208">
        <v>3.87</v>
      </c>
    </row>
    <row r="2498" spans="1:4">
      <c r="A2498" s="206">
        <v>11045</v>
      </c>
      <c r="B2498" s="207" t="s">
        <v>4747</v>
      </c>
      <c r="C2498" s="206" t="s">
        <v>7869</v>
      </c>
      <c r="D2498" s="208">
        <v>27.69</v>
      </c>
    </row>
    <row r="2499" spans="1:4">
      <c r="A2499" s="206">
        <v>11046</v>
      </c>
      <c r="B2499" s="207" t="s">
        <v>3096</v>
      </c>
      <c r="C2499" s="206" t="s">
        <v>7866</v>
      </c>
      <c r="D2499" s="208">
        <v>9.8000000000000007</v>
      </c>
    </row>
    <row r="2500" spans="1:4">
      <c r="A2500" s="206">
        <v>11047</v>
      </c>
      <c r="B2500" s="207" t="s">
        <v>3097</v>
      </c>
      <c r="C2500" s="206" t="s">
        <v>7866</v>
      </c>
      <c r="D2500" s="208">
        <v>7.4</v>
      </c>
    </row>
    <row r="2501" spans="1:4">
      <c r="A2501" s="206">
        <v>11049</v>
      </c>
      <c r="B2501" s="207" t="s">
        <v>3098</v>
      </c>
      <c r="C2501" s="206" t="s">
        <v>7866</v>
      </c>
      <c r="D2501" s="208">
        <v>9.1300000000000008</v>
      </c>
    </row>
    <row r="2502" spans="1:4">
      <c r="A2502" s="206">
        <v>11051</v>
      </c>
      <c r="B2502" s="207" t="s">
        <v>3099</v>
      </c>
      <c r="C2502" s="206" t="s">
        <v>7866</v>
      </c>
      <c r="D2502" s="208">
        <v>9.81</v>
      </c>
    </row>
    <row r="2503" spans="1:4" ht="25.5">
      <c r="A2503" s="206">
        <v>11054</v>
      </c>
      <c r="B2503" s="207" t="s">
        <v>5125</v>
      </c>
      <c r="C2503" s="206" t="s">
        <v>7869</v>
      </c>
      <c r="D2503" s="208">
        <v>0.02</v>
      </c>
    </row>
    <row r="2504" spans="1:4" ht="25.5">
      <c r="A2504" s="206">
        <v>11055</v>
      </c>
      <c r="B2504" s="207" t="s">
        <v>5126</v>
      </c>
      <c r="C2504" s="206" t="s">
        <v>7869</v>
      </c>
      <c r="D2504" s="208">
        <v>0.04</v>
      </c>
    </row>
    <row r="2505" spans="1:4" ht="25.5">
      <c r="A2505" s="206">
        <v>11056</v>
      </c>
      <c r="B2505" s="207" t="s">
        <v>5127</v>
      </c>
      <c r="C2505" s="206" t="s">
        <v>7869</v>
      </c>
      <c r="D2505" s="208">
        <v>0.04</v>
      </c>
    </row>
    <row r="2506" spans="1:4" ht="25.5">
      <c r="A2506" s="206">
        <v>11057</v>
      </c>
      <c r="B2506" s="207" t="s">
        <v>5128</v>
      </c>
      <c r="C2506" s="206" t="s">
        <v>7869</v>
      </c>
      <c r="D2506" s="208">
        <v>0.09</v>
      </c>
    </row>
    <row r="2507" spans="1:4" ht="25.5">
      <c r="A2507" s="206">
        <v>11058</v>
      </c>
      <c r="B2507" s="207" t="s">
        <v>5130</v>
      </c>
      <c r="C2507" s="206" t="s">
        <v>7869</v>
      </c>
      <c r="D2507" s="208">
        <v>0.23</v>
      </c>
    </row>
    <row r="2508" spans="1:4" ht="25.5">
      <c r="A2508" s="206">
        <v>11059</v>
      </c>
      <c r="B2508" s="207" t="s">
        <v>5129</v>
      </c>
      <c r="C2508" s="206" t="s">
        <v>7869</v>
      </c>
      <c r="D2508" s="208">
        <v>0.18</v>
      </c>
    </row>
    <row r="2509" spans="1:4" ht="25.5">
      <c r="A2509" s="206">
        <v>11060</v>
      </c>
      <c r="B2509" s="207" t="s">
        <v>6208</v>
      </c>
      <c r="C2509" s="206" t="s">
        <v>7869</v>
      </c>
      <c r="D2509" s="208">
        <v>22.96</v>
      </c>
    </row>
    <row r="2510" spans="1:4">
      <c r="A2510" s="206">
        <v>11061</v>
      </c>
      <c r="B2510" s="207" t="s">
        <v>3100</v>
      </c>
      <c r="C2510" s="206" t="s">
        <v>7866</v>
      </c>
      <c r="D2510" s="208">
        <v>6.86</v>
      </c>
    </row>
    <row r="2511" spans="1:4">
      <c r="A2511" s="206">
        <v>11062</v>
      </c>
      <c r="B2511" s="207" t="s">
        <v>5308</v>
      </c>
      <c r="C2511" s="206" t="s">
        <v>7874</v>
      </c>
      <c r="D2511" s="208">
        <v>40.03</v>
      </c>
    </row>
    <row r="2512" spans="1:4">
      <c r="A2512" s="206">
        <v>11063</v>
      </c>
      <c r="B2512" s="207" t="s">
        <v>5309</v>
      </c>
      <c r="C2512" s="206" t="s">
        <v>7874</v>
      </c>
      <c r="D2512" s="208">
        <v>38.76</v>
      </c>
    </row>
    <row r="2513" spans="1:4" ht="25.5">
      <c r="A2513" s="206">
        <v>11064</v>
      </c>
      <c r="B2513" s="207" t="s">
        <v>5696</v>
      </c>
      <c r="C2513" s="206" t="s">
        <v>7869</v>
      </c>
      <c r="D2513" s="208">
        <v>11.15</v>
      </c>
    </row>
    <row r="2514" spans="1:4" ht="25.5">
      <c r="A2514" s="206">
        <v>11065</v>
      </c>
      <c r="B2514" s="207" t="s">
        <v>5851</v>
      </c>
      <c r="C2514" s="206" t="s">
        <v>7869</v>
      </c>
      <c r="D2514" s="208">
        <v>10.61</v>
      </c>
    </row>
    <row r="2515" spans="1:4" ht="25.5">
      <c r="A2515" s="206">
        <v>11066</v>
      </c>
      <c r="B2515" s="207" t="s">
        <v>5850</v>
      </c>
      <c r="C2515" s="206" t="s">
        <v>7869</v>
      </c>
      <c r="D2515" s="208">
        <v>9.26</v>
      </c>
    </row>
    <row r="2516" spans="1:4" ht="25.5">
      <c r="A2516" s="206">
        <v>11067</v>
      </c>
      <c r="B2516" s="207" t="s">
        <v>6080</v>
      </c>
      <c r="C2516" s="206" t="s">
        <v>7869</v>
      </c>
      <c r="D2516" s="208">
        <v>114.57</v>
      </c>
    </row>
    <row r="2517" spans="1:4" ht="25.5">
      <c r="A2517" s="206">
        <v>11068</v>
      </c>
      <c r="B2517" s="207" t="s">
        <v>6081</v>
      </c>
      <c r="C2517" s="206" t="s">
        <v>7869</v>
      </c>
      <c r="D2517" s="208">
        <v>161.81</v>
      </c>
    </row>
    <row r="2518" spans="1:4">
      <c r="A2518" s="206">
        <v>11071</v>
      </c>
      <c r="B2518" s="207" t="s">
        <v>5339</v>
      </c>
      <c r="C2518" s="206" t="s">
        <v>7869</v>
      </c>
      <c r="D2518" s="208">
        <v>7.87</v>
      </c>
    </row>
    <row r="2519" spans="1:4">
      <c r="A2519" s="206">
        <v>11072</v>
      </c>
      <c r="B2519" s="207" t="s">
        <v>5340</v>
      </c>
      <c r="C2519" s="206" t="s">
        <v>7869</v>
      </c>
      <c r="D2519" s="208">
        <v>2.88</v>
      </c>
    </row>
    <row r="2520" spans="1:4">
      <c r="A2520" s="206">
        <v>11073</v>
      </c>
      <c r="B2520" s="207" t="s">
        <v>5338</v>
      </c>
      <c r="C2520" s="206" t="s">
        <v>7869</v>
      </c>
      <c r="D2520" s="208">
        <v>6.6</v>
      </c>
    </row>
    <row r="2521" spans="1:4" ht="25.5">
      <c r="A2521" s="206">
        <v>11075</v>
      </c>
      <c r="B2521" s="207" t="s">
        <v>2334</v>
      </c>
      <c r="C2521" s="206" t="s">
        <v>7867</v>
      </c>
      <c r="D2521" s="208">
        <v>982.5</v>
      </c>
    </row>
    <row r="2522" spans="1:4" ht="25.5">
      <c r="A2522" s="206">
        <v>11076</v>
      </c>
      <c r="B2522" s="207" t="s">
        <v>2335</v>
      </c>
      <c r="C2522" s="206" t="s">
        <v>7867</v>
      </c>
      <c r="D2522" s="208">
        <v>75</v>
      </c>
    </row>
    <row r="2523" spans="1:4" ht="25.5">
      <c r="A2523" s="206">
        <v>11079</v>
      </c>
      <c r="B2523" s="207" t="s">
        <v>4879</v>
      </c>
      <c r="C2523" s="206" t="s">
        <v>7867</v>
      </c>
      <c r="D2523" s="208">
        <v>620.04999999999995</v>
      </c>
    </row>
    <row r="2524" spans="1:4" ht="25.5">
      <c r="A2524" s="206">
        <v>11082</v>
      </c>
      <c r="B2524" s="207" t="s">
        <v>4880</v>
      </c>
      <c r="C2524" s="206" t="s">
        <v>7867</v>
      </c>
      <c r="D2524" s="208">
        <v>632.6</v>
      </c>
    </row>
    <row r="2525" spans="1:4" ht="25.5">
      <c r="A2525" s="206">
        <v>11086</v>
      </c>
      <c r="B2525" s="207" t="s">
        <v>5639</v>
      </c>
      <c r="C2525" s="206" t="s">
        <v>7867</v>
      </c>
      <c r="D2525" s="208">
        <v>44.68</v>
      </c>
    </row>
    <row r="2526" spans="1:4" ht="25.5">
      <c r="A2526" s="206">
        <v>11088</v>
      </c>
      <c r="B2526" s="207" t="s">
        <v>6071</v>
      </c>
      <c r="C2526" s="206" t="s">
        <v>7869</v>
      </c>
      <c r="D2526" s="208">
        <v>1.81</v>
      </c>
    </row>
    <row r="2527" spans="1:4" ht="25.5">
      <c r="A2527" s="206">
        <v>11091</v>
      </c>
      <c r="B2527" s="207" t="s">
        <v>5260</v>
      </c>
      <c r="C2527" s="206" t="s">
        <v>7869</v>
      </c>
      <c r="D2527" s="208">
        <v>0.9</v>
      </c>
    </row>
    <row r="2528" spans="1:4">
      <c r="A2528" s="206">
        <v>11096</v>
      </c>
      <c r="B2528" s="207" t="s">
        <v>5354</v>
      </c>
      <c r="C2528" s="206" t="s">
        <v>7866</v>
      </c>
      <c r="D2528" s="208">
        <v>0.25</v>
      </c>
    </row>
    <row r="2529" spans="1:4">
      <c r="A2529" s="206">
        <v>11107</v>
      </c>
      <c r="B2529" s="207" t="s">
        <v>2325</v>
      </c>
      <c r="C2529" s="206" t="s">
        <v>7866</v>
      </c>
      <c r="D2529" s="208">
        <v>10.89</v>
      </c>
    </row>
    <row r="2530" spans="1:4">
      <c r="A2530" s="206">
        <v>11112</v>
      </c>
      <c r="B2530" s="207" t="s">
        <v>3168</v>
      </c>
      <c r="C2530" s="206" t="s">
        <v>7866</v>
      </c>
      <c r="D2530" s="208">
        <v>14.28</v>
      </c>
    </row>
    <row r="2531" spans="1:4">
      <c r="A2531" s="206">
        <v>11113</v>
      </c>
      <c r="B2531" s="207" t="s">
        <v>3170</v>
      </c>
      <c r="C2531" s="206" t="s">
        <v>7866</v>
      </c>
      <c r="D2531" s="208">
        <v>14.28</v>
      </c>
    </row>
    <row r="2532" spans="1:4">
      <c r="A2532" s="206">
        <v>11114</v>
      </c>
      <c r="B2532" s="207" t="s">
        <v>3171</v>
      </c>
      <c r="C2532" s="206" t="s">
        <v>7873</v>
      </c>
      <c r="D2532" s="208">
        <v>10.98</v>
      </c>
    </row>
    <row r="2533" spans="1:4">
      <c r="A2533" s="206">
        <v>11115</v>
      </c>
      <c r="B2533" s="207" t="s">
        <v>3169</v>
      </c>
      <c r="C2533" s="206" t="s">
        <v>7873</v>
      </c>
      <c r="D2533" s="208">
        <v>6.61</v>
      </c>
    </row>
    <row r="2534" spans="1:4">
      <c r="A2534" s="206">
        <v>11116</v>
      </c>
      <c r="B2534" s="207" t="s">
        <v>3752</v>
      </c>
      <c r="C2534" s="206" t="s">
        <v>7869</v>
      </c>
      <c r="D2534" s="208">
        <v>370.09</v>
      </c>
    </row>
    <row r="2535" spans="1:4">
      <c r="A2535" s="206">
        <v>11122</v>
      </c>
      <c r="B2535" s="207" t="s">
        <v>3109</v>
      </c>
      <c r="C2535" s="206" t="s">
        <v>7866</v>
      </c>
      <c r="D2535" s="208">
        <v>14.28</v>
      </c>
    </row>
    <row r="2536" spans="1:4">
      <c r="A2536" s="206">
        <v>11123</v>
      </c>
      <c r="B2536" s="207" t="s">
        <v>3110</v>
      </c>
      <c r="C2536" s="206" t="s">
        <v>7866</v>
      </c>
      <c r="D2536" s="208">
        <v>14.28</v>
      </c>
    </row>
    <row r="2537" spans="1:4">
      <c r="A2537" s="206">
        <v>11125</v>
      </c>
      <c r="B2537" s="207" t="s">
        <v>3111</v>
      </c>
      <c r="C2537" s="206" t="s">
        <v>7866</v>
      </c>
      <c r="D2537" s="208">
        <v>14.28</v>
      </c>
    </row>
    <row r="2538" spans="1:4" ht="25.5">
      <c r="A2538" s="206">
        <v>11130</v>
      </c>
      <c r="B2538" s="207" t="s">
        <v>3127</v>
      </c>
      <c r="C2538" s="206" t="s">
        <v>7874</v>
      </c>
      <c r="D2538" s="208">
        <v>17.59</v>
      </c>
    </row>
    <row r="2539" spans="1:4" ht="25.5">
      <c r="A2539" s="206">
        <v>11131</v>
      </c>
      <c r="B2539" s="207" t="s">
        <v>3124</v>
      </c>
      <c r="C2539" s="206" t="s">
        <v>7874</v>
      </c>
      <c r="D2539" s="208">
        <v>34.94</v>
      </c>
    </row>
    <row r="2540" spans="1:4" ht="25.5">
      <c r="A2540" s="206">
        <v>11132</v>
      </c>
      <c r="B2540" s="207" t="s">
        <v>3125</v>
      </c>
      <c r="C2540" s="206" t="s">
        <v>7874</v>
      </c>
      <c r="D2540" s="208">
        <v>41.31</v>
      </c>
    </row>
    <row r="2541" spans="1:4" ht="25.5">
      <c r="A2541" s="206">
        <v>11134</v>
      </c>
      <c r="B2541" s="207" t="s">
        <v>3128</v>
      </c>
      <c r="C2541" s="206" t="s">
        <v>7874</v>
      </c>
      <c r="D2541" s="208">
        <v>27.97</v>
      </c>
    </row>
    <row r="2542" spans="1:4" ht="25.5">
      <c r="A2542" s="206">
        <v>11135</v>
      </c>
      <c r="B2542" s="207" t="s">
        <v>3129</v>
      </c>
      <c r="C2542" s="206" t="s">
        <v>7874</v>
      </c>
      <c r="D2542" s="208">
        <v>34.090000000000003</v>
      </c>
    </row>
    <row r="2543" spans="1:4" ht="25.5">
      <c r="A2543" s="206">
        <v>11136</v>
      </c>
      <c r="B2543" s="207" t="s">
        <v>3130</v>
      </c>
      <c r="C2543" s="206" t="s">
        <v>7874</v>
      </c>
      <c r="D2543" s="208">
        <v>36.880000000000003</v>
      </c>
    </row>
    <row r="2544" spans="1:4" ht="25.5">
      <c r="A2544" s="206">
        <v>11137</v>
      </c>
      <c r="B2544" s="207" t="s">
        <v>3132</v>
      </c>
      <c r="C2544" s="206" t="s">
        <v>7874</v>
      </c>
      <c r="D2544" s="208">
        <v>52.35</v>
      </c>
    </row>
    <row r="2545" spans="1:4">
      <c r="A2545" s="206">
        <v>11138</v>
      </c>
      <c r="B2545" s="207" t="s">
        <v>5019</v>
      </c>
      <c r="C2545" s="206" t="s">
        <v>7868</v>
      </c>
      <c r="D2545" s="208">
        <v>2.27</v>
      </c>
    </row>
    <row r="2546" spans="1:4" ht="25.5">
      <c r="A2546" s="206">
        <v>11145</v>
      </c>
      <c r="B2546" s="207" t="s">
        <v>3241</v>
      </c>
      <c r="C2546" s="206" t="s">
        <v>7867</v>
      </c>
      <c r="D2546" s="208">
        <v>345.89</v>
      </c>
    </row>
    <row r="2547" spans="1:4" ht="25.5">
      <c r="A2547" s="206">
        <v>11146</v>
      </c>
      <c r="B2547" s="207" t="s">
        <v>3221</v>
      </c>
      <c r="C2547" s="206" t="s">
        <v>7867</v>
      </c>
      <c r="D2547" s="208">
        <v>293.68</v>
      </c>
    </row>
    <row r="2548" spans="1:4" ht="25.5">
      <c r="A2548" s="206">
        <v>11147</v>
      </c>
      <c r="B2548" s="207" t="s">
        <v>3222</v>
      </c>
      <c r="C2548" s="206" t="s">
        <v>7867</v>
      </c>
      <c r="D2548" s="208">
        <v>304.56</v>
      </c>
    </row>
    <row r="2549" spans="1:4">
      <c r="A2549" s="206">
        <v>11149</v>
      </c>
      <c r="B2549" s="207" t="s">
        <v>5494</v>
      </c>
      <c r="C2549" s="206" t="s">
        <v>7975</v>
      </c>
      <c r="D2549" s="208">
        <v>153.63</v>
      </c>
    </row>
    <row r="2550" spans="1:4" ht="25.5">
      <c r="A2550" s="206">
        <v>11154</v>
      </c>
      <c r="B2550" s="207" t="s">
        <v>5378</v>
      </c>
      <c r="C2550" s="206" t="s">
        <v>7869</v>
      </c>
      <c r="D2550" s="208">
        <v>753.24</v>
      </c>
    </row>
    <row r="2551" spans="1:4">
      <c r="A2551" s="206">
        <v>11157</v>
      </c>
      <c r="B2551" s="207" t="s">
        <v>6720</v>
      </c>
      <c r="C2551" s="206" t="s">
        <v>7975</v>
      </c>
      <c r="D2551" s="208">
        <v>124.43</v>
      </c>
    </row>
    <row r="2552" spans="1:4">
      <c r="A2552" s="206">
        <v>11161</v>
      </c>
      <c r="B2552" s="207" t="s">
        <v>2939</v>
      </c>
      <c r="C2552" s="206" t="s">
        <v>7866</v>
      </c>
      <c r="D2552" s="208">
        <v>0.9</v>
      </c>
    </row>
    <row r="2553" spans="1:4">
      <c r="A2553" s="206">
        <v>11162</v>
      </c>
      <c r="B2553" s="207" t="s">
        <v>4014</v>
      </c>
      <c r="C2553" s="206" t="s">
        <v>7869</v>
      </c>
      <c r="D2553" s="208">
        <v>1.1499999999999999</v>
      </c>
    </row>
    <row r="2554" spans="1:4">
      <c r="A2554" s="206">
        <v>11174</v>
      </c>
      <c r="B2554" s="207" t="s">
        <v>5496</v>
      </c>
      <c r="C2554" s="206" t="s">
        <v>7976</v>
      </c>
      <c r="D2554" s="208">
        <v>436.21</v>
      </c>
    </row>
    <row r="2555" spans="1:4">
      <c r="A2555" s="206">
        <v>11183</v>
      </c>
      <c r="B2555" s="207" t="s">
        <v>4266</v>
      </c>
      <c r="C2555" s="206" t="s">
        <v>7869</v>
      </c>
      <c r="D2555" s="208">
        <v>236.91</v>
      </c>
    </row>
    <row r="2556" spans="1:4">
      <c r="A2556" s="206">
        <v>11185</v>
      </c>
      <c r="B2556" s="207" t="s">
        <v>6702</v>
      </c>
      <c r="C2556" s="206" t="s">
        <v>7874</v>
      </c>
      <c r="D2556" s="208">
        <v>266.94</v>
      </c>
    </row>
    <row r="2557" spans="1:4">
      <c r="A2557" s="206">
        <v>11186</v>
      </c>
      <c r="B2557" s="207" t="s">
        <v>3890</v>
      </c>
      <c r="C2557" s="206" t="s">
        <v>7874</v>
      </c>
      <c r="D2557" s="208">
        <v>296.22000000000003</v>
      </c>
    </row>
    <row r="2558" spans="1:4">
      <c r="A2558" s="206">
        <v>11188</v>
      </c>
      <c r="B2558" s="207" t="s">
        <v>6691</v>
      </c>
      <c r="C2558" s="206" t="s">
        <v>7874</v>
      </c>
      <c r="D2558" s="208">
        <v>137.77000000000001</v>
      </c>
    </row>
    <row r="2559" spans="1:4">
      <c r="A2559" s="206">
        <v>11189</v>
      </c>
      <c r="B2559" s="207" t="s">
        <v>6692</v>
      </c>
      <c r="C2559" s="206" t="s">
        <v>7874</v>
      </c>
      <c r="D2559" s="208">
        <v>206.66</v>
      </c>
    </row>
    <row r="2560" spans="1:4">
      <c r="A2560" s="206">
        <v>11190</v>
      </c>
      <c r="B2560" s="207" t="s">
        <v>4267</v>
      </c>
      <c r="C2560" s="206" t="s">
        <v>7869</v>
      </c>
      <c r="D2560" s="208">
        <v>109.9</v>
      </c>
    </row>
    <row r="2561" spans="1:4">
      <c r="A2561" s="206">
        <v>11192</v>
      </c>
      <c r="B2561" s="207" t="s">
        <v>4269</v>
      </c>
      <c r="C2561" s="206" t="s">
        <v>7869</v>
      </c>
      <c r="D2561" s="208">
        <v>202.21</v>
      </c>
    </row>
    <row r="2562" spans="1:4" ht="25.5">
      <c r="A2562" s="206">
        <v>11193</v>
      </c>
      <c r="B2562" s="207" t="s">
        <v>4281</v>
      </c>
      <c r="C2562" s="206" t="s">
        <v>7874</v>
      </c>
      <c r="D2562" s="208">
        <v>428.87</v>
      </c>
    </row>
    <row r="2563" spans="1:4" ht="25.5">
      <c r="A2563" s="206">
        <v>11194</v>
      </c>
      <c r="B2563" s="207" t="s">
        <v>4282</v>
      </c>
      <c r="C2563" s="206" t="s">
        <v>7874</v>
      </c>
      <c r="D2563" s="208">
        <v>386.14</v>
      </c>
    </row>
    <row r="2564" spans="1:4" ht="38.25">
      <c r="A2564" s="206">
        <v>11197</v>
      </c>
      <c r="B2564" s="207" t="s">
        <v>4283</v>
      </c>
      <c r="C2564" s="206" t="s">
        <v>7869</v>
      </c>
      <c r="D2564" s="208">
        <v>587.34</v>
      </c>
    </row>
    <row r="2565" spans="1:4" ht="38.25">
      <c r="A2565" s="206">
        <v>11199</v>
      </c>
      <c r="B2565" s="207" t="s">
        <v>4273</v>
      </c>
      <c r="C2565" s="206" t="s">
        <v>7869</v>
      </c>
      <c r="D2565" s="208">
        <v>606.95000000000005</v>
      </c>
    </row>
    <row r="2566" spans="1:4" ht="25.5">
      <c r="A2566" s="206">
        <v>11227</v>
      </c>
      <c r="B2566" s="207" t="s">
        <v>4280</v>
      </c>
      <c r="C2566" s="206" t="s">
        <v>7869</v>
      </c>
      <c r="D2566" s="208">
        <v>448.01</v>
      </c>
    </row>
    <row r="2567" spans="1:4">
      <c r="A2567" s="206">
        <v>11231</v>
      </c>
      <c r="B2567" s="207" t="s">
        <v>4269</v>
      </c>
      <c r="C2567" s="206" t="s">
        <v>7874</v>
      </c>
      <c r="D2567" s="208">
        <v>315.95</v>
      </c>
    </row>
    <row r="2568" spans="1:4">
      <c r="A2568" s="206">
        <v>11234</v>
      </c>
      <c r="B2568" s="207" t="s">
        <v>5545</v>
      </c>
      <c r="C2568" s="206" t="s">
        <v>7869</v>
      </c>
      <c r="D2568" s="208">
        <v>49.17</v>
      </c>
    </row>
    <row r="2569" spans="1:4" ht="25.5">
      <c r="A2569" s="206">
        <v>11235</v>
      </c>
      <c r="B2569" s="207" t="s">
        <v>4143</v>
      </c>
      <c r="C2569" s="206" t="s">
        <v>7869</v>
      </c>
      <c r="D2569" s="208">
        <v>113.48</v>
      </c>
    </row>
    <row r="2570" spans="1:4" ht="25.5">
      <c r="A2570" s="206">
        <v>11236</v>
      </c>
      <c r="B2570" s="207" t="s">
        <v>4144</v>
      </c>
      <c r="C2570" s="206" t="s">
        <v>7869</v>
      </c>
      <c r="D2570" s="208">
        <v>144.22</v>
      </c>
    </row>
    <row r="2571" spans="1:4" ht="25.5">
      <c r="A2571" s="206">
        <v>11241</v>
      </c>
      <c r="B2571" s="207" t="s">
        <v>5836</v>
      </c>
      <c r="C2571" s="206" t="s">
        <v>7869</v>
      </c>
      <c r="D2571" s="208">
        <v>132.4</v>
      </c>
    </row>
    <row r="2572" spans="1:4">
      <c r="A2572" s="206">
        <v>11244</v>
      </c>
      <c r="B2572" s="207" t="s">
        <v>4141</v>
      </c>
      <c r="C2572" s="206" t="s">
        <v>7869</v>
      </c>
      <c r="D2572" s="208">
        <v>148.71</v>
      </c>
    </row>
    <row r="2573" spans="1:4" ht="25.5">
      <c r="A2573" s="206">
        <v>11245</v>
      </c>
      <c r="B2573" s="207" t="s">
        <v>4142</v>
      </c>
      <c r="C2573" s="206" t="s">
        <v>7869</v>
      </c>
      <c r="D2573" s="208">
        <v>205.69</v>
      </c>
    </row>
    <row r="2574" spans="1:4" ht="25.5">
      <c r="A2574" s="206">
        <v>11247</v>
      </c>
      <c r="B2574" s="207" t="s">
        <v>2897</v>
      </c>
      <c r="C2574" s="206" t="s">
        <v>7869</v>
      </c>
      <c r="D2574" s="208">
        <v>909.71</v>
      </c>
    </row>
    <row r="2575" spans="1:4" ht="25.5">
      <c r="A2575" s="206">
        <v>11249</v>
      </c>
      <c r="B2575" s="207" t="s">
        <v>2899</v>
      </c>
      <c r="C2575" s="206" t="s">
        <v>7869</v>
      </c>
      <c r="D2575" s="208">
        <v>2973.52</v>
      </c>
    </row>
    <row r="2576" spans="1:4" ht="25.5">
      <c r="A2576" s="206">
        <v>11250</v>
      </c>
      <c r="B2576" s="207" t="s">
        <v>2887</v>
      </c>
      <c r="C2576" s="206" t="s">
        <v>7869</v>
      </c>
      <c r="D2576" s="208">
        <v>46.45</v>
      </c>
    </row>
    <row r="2577" spans="1:4" ht="25.5">
      <c r="A2577" s="206">
        <v>11251</v>
      </c>
      <c r="B2577" s="207" t="s">
        <v>2889</v>
      </c>
      <c r="C2577" s="206" t="s">
        <v>7869</v>
      </c>
      <c r="D2577" s="208">
        <v>97.75</v>
      </c>
    </row>
    <row r="2578" spans="1:4" ht="25.5">
      <c r="A2578" s="206">
        <v>11253</v>
      </c>
      <c r="B2578" s="207" t="s">
        <v>2891</v>
      </c>
      <c r="C2578" s="206" t="s">
        <v>7869</v>
      </c>
      <c r="D2578" s="208">
        <v>192.24</v>
      </c>
    </row>
    <row r="2579" spans="1:4" ht="25.5">
      <c r="A2579" s="206">
        <v>11254</v>
      </c>
      <c r="B2579" s="207" t="s">
        <v>2892</v>
      </c>
      <c r="C2579" s="206" t="s">
        <v>7869</v>
      </c>
      <c r="D2579" s="208">
        <v>206.54</v>
      </c>
    </row>
    <row r="2580" spans="1:4" ht="25.5">
      <c r="A2580" s="206">
        <v>11255</v>
      </c>
      <c r="B2580" s="207" t="s">
        <v>2893</v>
      </c>
      <c r="C2580" s="206" t="s">
        <v>7869</v>
      </c>
      <c r="D2580" s="208">
        <v>312.81</v>
      </c>
    </row>
    <row r="2581" spans="1:4" ht="25.5">
      <c r="A2581" s="206">
        <v>11256</v>
      </c>
      <c r="B2581" s="207" t="s">
        <v>2894</v>
      </c>
      <c r="C2581" s="206" t="s">
        <v>7869</v>
      </c>
      <c r="D2581" s="208">
        <v>357.95</v>
      </c>
    </row>
    <row r="2582" spans="1:4" ht="25.5">
      <c r="A2582" s="206">
        <v>11267</v>
      </c>
      <c r="B2582" s="207" t="s">
        <v>2384</v>
      </c>
      <c r="C2582" s="206" t="s">
        <v>7869</v>
      </c>
      <c r="D2582" s="208">
        <v>5.26</v>
      </c>
    </row>
    <row r="2583" spans="1:4" ht="25.5">
      <c r="A2583" s="206">
        <v>11270</v>
      </c>
      <c r="B2583" s="207" t="s">
        <v>2035</v>
      </c>
      <c r="C2583" s="206" t="s">
        <v>7869</v>
      </c>
      <c r="D2583" s="208">
        <v>1.1399999999999999</v>
      </c>
    </row>
    <row r="2584" spans="1:4" ht="25.5">
      <c r="A2584" s="206">
        <v>11272</v>
      </c>
      <c r="B2584" s="207" t="s">
        <v>2210</v>
      </c>
      <c r="C2584" s="206" t="s">
        <v>7869</v>
      </c>
      <c r="D2584" s="208">
        <v>3.71</v>
      </c>
    </row>
    <row r="2585" spans="1:4" ht="25.5">
      <c r="A2585" s="206">
        <v>11273</v>
      </c>
      <c r="B2585" s="207" t="s">
        <v>2209</v>
      </c>
      <c r="C2585" s="206" t="s">
        <v>7869</v>
      </c>
      <c r="D2585" s="208">
        <v>6.15</v>
      </c>
    </row>
    <row r="2586" spans="1:4" ht="25.5">
      <c r="A2586" s="206">
        <v>11274</v>
      </c>
      <c r="B2586" s="207" t="s">
        <v>2212</v>
      </c>
      <c r="C2586" s="206" t="s">
        <v>7869</v>
      </c>
      <c r="D2586" s="208">
        <v>1.1299999999999999</v>
      </c>
    </row>
    <row r="2587" spans="1:4" ht="25.5">
      <c r="A2587" s="206">
        <v>11275</v>
      </c>
      <c r="B2587" s="207" t="s">
        <v>2211</v>
      </c>
      <c r="C2587" s="206" t="s">
        <v>7869</v>
      </c>
      <c r="D2587" s="208">
        <v>1.49</v>
      </c>
    </row>
    <row r="2588" spans="1:4" ht="25.5">
      <c r="A2588" s="206">
        <v>11280</v>
      </c>
      <c r="B2588" s="207" t="s">
        <v>3401</v>
      </c>
      <c r="C2588" s="206" t="s">
        <v>7869</v>
      </c>
      <c r="D2588" s="208">
        <v>11263.96</v>
      </c>
    </row>
    <row r="2589" spans="1:4" ht="51">
      <c r="A2589" s="206">
        <v>11281</v>
      </c>
      <c r="B2589" s="207" t="s">
        <v>8111</v>
      </c>
      <c r="C2589" s="206" t="s">
        <v>7869</v>
      </c>
      <c r="D2589" s="208">
        <v>12400</v>
      </c>
    </row>
    <row r="2590" spans="1:4" ht="25.5">
      <c r="A2590" s="206">
        <v>11289</v>
      </c>
      <c r="B2590" s="207" t="s">
        <v>5835</v>
      </c>
      <c r="C2590" s="206" t="s">
        <v>7869</v>
      </c>
      <c r="D2590" s="208">
        <v>52.96</v>
      </c>
    </row>
    <row r="2591" spans="1:4">
      <c r="A2591" s="206">
        <v>11292</v>
      </c>
      <c r="B2591" s="207" t="s">
        <v>5841</v>
      </c>
      <c r="C2591" s="206" t="s">
        <v>7869</v>
      </c>
      <c r="D2591" s="208">
        <v>188.2</v>
      </c>
    </row>
    <row r="2592" spans="1:4" ht="25.5">
      <c r="A2592" s="206">
        <v>11293</v>
      </c>
      <c r="B2592" s="207" t="s">
        <v>5843</v>
      </c>
      <c r="C2592" s="206" t="s">
        <v>7869</v>
      </c>
      <c r="D2592" s="208">
        <v>208.06</v>
      </c>
    </row>
    <row r="2593" spans="1:4" ht="25.5">
      <c r="A2593" s="206">
        <v>11296</v>
      </c>
      <c r="B2593" s="207" t="s">
        <v>5848</v>
      </c>
      <c r="C2593" s="206" t="s">
        <v>7869</v>
      </c>
      <c r="D2593" s="208">
        <v>1286.67</v>
      </c>
    </row>
    <row r="2594" spans="1:4" ht="25.5">
      <c r="A2594" s="206">
        <v>11299</v>
      </c>
      <c r="B2594" s="207" t="s">
        <v>5849</v>
      </c>
      <c r="C2594" s="206" t="s">
        <v>7869</v>
      </c>
      <c r="D2594" s="208">
        <v>435.51</v>
      </c>
    </row>
    <row r="2595" spans="1:4" ht="25.5">
      <c r="A2595" s="206">
        <v>11301</v>
      </c>
      <c r="B2595" s="207" t="s">
        <v>5837</v>
      </c>
      <c r="C2595" s="206" t="s">
        <v>7869</v>
      </c>
      <c r="D2595" s="208">
        <v>335.73</v>
      </c>
    </row>
    <row r="2596" spans="1:4" ht="25.5">
      <c r="A2596" s="206">
        <v>11315</v>
      </c>
      <c r="B2596" s="207" t="s">
        <v>5840</v>
      </c>
      <c r="C2596" s="206" t="s">
        <v>7869</v>
      </c>
      <c r="D2596" s="208">
        <v>80.38</v>
      </c>
    </row>
    <row r="2597" spans="1:4" ht="25.5">
      <c r="A2597" s="206">
        <v>11316</v>
      </c>
      <c r="B2597" s="207" t="s">
        <v>5844</v>
      </c>
      <c r="C2597" s="206" t="s">
        <v>7869</v>
      </c>
      <c r="D2597" s="208">
        <v>264.8</v>
      </c>
    </row>
    <row r="2598" spans="1:4">
      <c r="A2598" s="206">
        <v>11321</v>
      </c>
      <c r="B2598" s="207" t="s">
        <v>5591</v>
      </c>
      <c r="C2598" s="206" t="s">
        <v>7869</v>
      </c>
      <c r="D2598" s="208">
        <v>18.309999999999999</v>
      </c>
    </row>
    <row r="2599" spans="1:4">
      <c r="A2599" s="206">
        <v>11323</v>
      </c>
      <c r="B2599" s="207" t="s">
        <v>5592</v>
      </c>
      <c r="C2599" s="206" t="s">
        <v>7869</v>
      </c>
      <c r="D2599" s="208">
        <v>21.88</v>
      </c>
    </row>
    <row r="2600" spans="1:4" ht="25.5">
      <c r="A2600" s="206">
        <v>11359</v>
      </c>
      <c r="B2600" s="207" t="s">
        <v>3878</v>
      </c>
      <c r="C2600" s="206" t="s">
        <v>7869</v>
      </c>
      <c r="D2600" s="208">
        <v>815.31</v>
      </c>
    </row>
    <row r="2601" spans="1:4" ht="25.5">
      <c r="A2601" s="206">
        <v>11364</v>
      </c>
      <c r="B2601" s="207" t="s">
        <v>5391</v>
      </c>
      <c r="C2601" s="206" t="s">
        <v>7869</v>
      </c>
      <c r="D2601" s="208">
        <v>104.9</v>
      </c>
    </row>
    <row r="2602" spans="1:4" ht="25.5">
      <c r="A2602" s="206">
        <v>11365</v>
      </c>
      <c r="B2602" s="207" t="s">
        <v>5392</v>
      </c>
      <c r="C2602" s="206" t="s">
        <v>7869</v>
      </c>
      <c r="D2602" s="208">
        <v>112.97</v>
      </c>
    </row>
    <row r="2603" spans="1:4" ht="25.5">
      <c r="A2603" s="206">
        <v>11366</v>
      </c>
      <c r="B2603" s="207" t="s">
        <v>5393</v>
      </c>
      <c r="C2603" s="206" t="s">
        <v>7869</v>
      </c>
      <c r="D2603" s="208">
        <v>119.55</v>
      </c>
    </row>
    <row r="2604" spans="1:4" ht="25.5">
      <c r="A2604" s="206">
        <v>11367</v>
      </c>
      <c r="B2604" s="207" t="s">
        <v>5394</v>
      </c>
      <c r="C2604" s="206" t="s">
        <v>7874</v>
      </c>
      <c r="D2604" s="208">
        <v>92.09</v>
      </c>
    </row>
    <row r="2605" spans="1:4" ht="25.5">
      <c r="A2605" s="206">
        <v>11378</v>
      </c>
      <c r="B2605" s="207" t="s">
        <v>5931</v>
      </c>
      <c r="C2605" s="206" t="s">
        <v>7869</v>
      </c>
      <c r="D2605" s="208">
        <v>69.760000000000005</v>
      </c>
    </row>
    <row r="2606" spans="1:4" ht="25.5">
      <c r="A2606" s="206">
        <v>11379</v>
      </c>
      <c r="B2606" s="207" t="s">
        <v>5932</v>
      </c>
      <c r="C2606" s="206" t="s">
        <v>7869</v>
      </c>
      <c r="D2606" s="208">
        <v>76.19</v>
      </c>
    </row>
    <row r="2607" spans="1:4">
      <c r="A2607" s="206">
        <v>11427</v>
      </c>
      <c r="B2607" s="207" t="s">
        <v>5364</v>
      </c>
      <c r="C2607" s="206" t="s">
        <v>7866</v>
      </c>
      <c r="D2607" s="208">
        <v>61.79</v>
      </c>
    </row>
    <row r="2608" spans="1:4" ht="25.5">
      <c r="A2608" s="206">
        <v>11447</v>
      </c>
      <c r="B2608" s="207" t="s">
        <v>3748</v>
      </c>
      <c r="C2608" s="206" t="s">
        <v>7869</v>
      </c>
      <c r="D2608" s="208">
        <v>10.41</v>
      </c>
    </row>
    <row r="2609" spans="1:4">
      <c r="A2609" s="206">
        <v>11449</v>
      </c>
      <c r="B2609" s="207" t="s">
        <v>3750</v>
      </c>
      <c r="C2609" s="206" t="s">
        <v>7869</v>
      </c>
      <c r="D2609" s="208">
        <v>28.38</v>
      </c>
    </row>
    <row r="2610" spans="1:4" ht="25.5">
      <c r="A2610" s="206">
        <v>11451</v>
      </c>
      <c r="B2610" s="207" t="s">
        <v>3751</v>
      </c>
      <c r="C2610" s="206" t="s">
        <v>7869</v>
      </c>
      <c r="D2610" s="208">
        <v>27.9</v>
      </c>
    </row>
    <row r="2611" spans="1:4" ht="25.5">
      <c r="A2611" s="206">
        <v>11455</v>
      </c>
      <c r="B2611" s="207" t="s">
        <v>3965</v>
      </c>
      <c r="C2611" s="206" t="s">
        <v>7869</v>
      </c>
      <c r="D2611" s="208">
        <v>8.17</v>
      </c>
    </row>
    <row r="2612" spans="1:4" ht="25.5">
      <c r="A2612" s="206">
        <v>11456</v>
      </c>
      <c r="B2612" s="207" t="s">
        <v>3960</v>
      </c>
      <c r="C2612" s="206" t="s">
        <v>7869</v>
      </c>
      <c r="D2612" s="208">
        <v>11.41</v>
      </c>
    </row>
    <row r="2613" spans="1:4">
      <c r="A2613" s="206">
        <v>11457</v>
      </c>
      <c r="B2613" s="207" t="s">
        <v>5871</v>
      </c>
      <c r="C2613" s="206" t="s">
        <v>7869</v>
      </c>
      <c r="D2613" s="208">
        <v>24.02</v>
      </c>
    </row>
    <row r="2614" spans="1:4" ht="25.5">
      <c r="A2614" s="206">
        <v>11458</v>
      </c>
      <c r="B2614" s="207" t="s">
        <v>3970</v>
      </c>
      <c r="C2614" s="206" t="s">
        <v>7869</v>
      </c>
      <c r="D2614" s="208">
        <v>18.260000000000002</v>
      </c>
    </row>
    <row r="2615" spans="1:4" ht="25.5">
      <c r="A2615" s="206">
        <v>11461</v>
      </c>
      <c r="B2615" s="207" t="s">
        <v>3972</v>
      </c>
      <c r="C2615" s="206" t="s">
        <v>7869</v>
      </c>
      <c r="D2615" s="208">
        <v>4.63</v>
      </c>
    </row>
    <row r="2616" spans="1:4" ht="25.5">
      <c r="A2616" s="206">
        <v>11462</v>
      </c>
      <c r="B2616" s="207" t="s">
        <v>4116</v>
      </c>
      <c r="C2616" s="206" t="s">
        <v>7986</v>
      </c>
      <c r="D2616" s="208">
        <v>13.39</v>
      </c>
    </row>
    <row r="2617" spans="1:4" ht="25.5">
      <c r="A2617" s="206">
        <v>11467</v>
      </c>
      <c r="B2617" s="207" t="s">
        <v>3365</v>
      </c>
      <c r="C2617" s="206" t="s">
        <v>7869</v>
      </c>
      <c r="D2617" s="208">
        <v>13.05</v>
      </c>
    </row>
    <row r="2618" spans="1:4" ht="25.5">
      <c r="A2618" s="206">
        <v>11468</v>
      </c>
      <c r="B2618" s="207" t="s">
        <v>3954</v>
      </c>
      <c r="C2618" s="206" t="s">
        <v>7869</v>
      </c>
      <c r="D2618" s="208">
        <v>8.17</v>
      </c>
    </row>
    <row r="2619" spans="1:4" ht="38.25">
      <c r="A2619" s="206">
        <v>11469</v>
      </c>
      <c r="B2619" s="207" t="s">
        <v>3955</v>
      </c>
      <c r="C2619" s="206" t="s">
        <v>7869</v>
      </c>
      <c r="D2619" s="208">
        <v>9.75</v>
      </c>
    </row>
    <row r="2620" spans="1:4" ht="25.5">
      <c r="A2620" s="206">
        <v>11470</v>
      </c>
      <c r="B2620" s="207" t="s">
        <v>3932</v>
      </c>
      <c r="C2620" s="206" t="s">
        <v>7869</v>
      </c>
      <c r="D2620" s="208">
        <v>18.54</v>
      </c>
    </row>
    <row r="2621" spans="1:4" ht="38.25">
      <c r="A2621" s="206">
        <v>11474</v>
      </c>
      <c r="B2621" s="207" t="s">
        <v>3931</v>
      </c>
      <c r="C2621" s="206" t="s">
        <v>7869</v>
      </c>
      <c r="D2621" s="208">
        <v>28.29</v>
      </c>
    </row>
    <row r="2622" spans="1:4" ht="38.25">
      <c r="A2622" s="206">
        <v>11476</v>
      </c>
      <c r="B2622" s="207" t="s">
        <v>3950</v>
      </c>
      <c r="C2622" s="206" t="s">
        <v>7869</v>
      </c>
      <c r="D2622" s="208">
        <v>23.17</v>
      </c>
    </row>
    <row r="2623" spans="1:4" ht="25.5">
      <c r="A2623" s="206">
        <v>11477</v>
      </c>
      <c r="B2623" s="207" t="s">
        <v>3956</v>
      </c>
      <c r="C2623" s="206" t="s">
        <v>7899</v>
      </c>
      <c r="D2623" s="208">
        <v>44.33</v>
      </c>
    </row>
    <row r="2624" spans="1:4" ht="25.5">
      <c r="A2624" s="206">
        <v>11478</v>
      </c>
      <c r="B2624" s="207" t="s">
        <v>3947</v>
      </c>
      <c r="C2624" s="206" t="s">
        <v>7869</v>
      </c>
      <c r="D2624" s="208">
        <v>38.67</v>
      </c>
    </row>
    <row r="2625" spans="1:4" ht="25.5">
      <c r="A2625" s="206">
        <v>11479</v>
      </c>
      <c r="B2625" s="207" t="s">
        <v>3945</v>
      </c>
      <c r="C2625" s="206" t="s">
        <v>7869</v>
      </c>
      <c r="D2625" s="208">
        <v>22.04</v>
      </c>
    </row>
    <row r="2626" spans="1:4" ht="25.5">
      <c r="A2626" s="206">
        <v>11480</v>
      </c>
      <c r="B2626" s="207" t="s">
        <v>3933</v>
      </c>
      <c r="C2626" s="206" t="s">
        <v>7899</v>
      </c>
      <c r="D2626" s="208">
        <v>46.28</v>
      </c>
    </row>
    <row r="2627" spans="1:4" ht="38.25">
      <c r="A2627" s="206">
        <v>11481</v>
      </c>
      <c r="B2627" s="207" t="s">
        <v>3938</v>
      </c>
      <c r="C2627" s="206" t="s">
        <v>7869</v>
      </c>
      <c r="D2627" s="208">
        <v>14.57</v>
      </c>
    </row>
    <row r="2628" spans="1:4" ht="25.5">
      <c r="A2628" s="206">
        <v>11482</v>
      </c>
      <c r="B2628" s="207" t="s">
        <v>3935</v>
      </c>
      <c r="C2628" s="206" t="s">
        <v>7899</v>
      </c>
      <c r="D2628" s="208">
        <v>42.03</v>
      </c>
    </row>
    <row r="2629" spans="1:4" ht="38.25">
      <c r="A2629" s="206">
        <v>11484</v>
      </c>
      <c r="B2629" s="207" t="s">
        <v>3952</v>
      </c>
      <c r="C2629" s="206" t="s">
        <v>7869</v>
      </c>
      <c r="D2629" s="208">
        <v>26.69</v>
      </c>
    </row>
    <row r="2630" spans="1:4" ht="25.5">
      <c r="A2630" s="206">
        <v>11493</v>
      </c>
      <c r="B2630" s="207" t="s">
        <v>5933</v>
      </c>
      <c r="C2630" s="206" t="s">
        <v>7869</v>
      </c>
      <c r="D2630" s="208">
        <v>38.56</v>
      </c>
    </row>
    <row r="2631" spans="1:4">
      <c r="A2631" s="206">
        <v>11499</v>
      </c>
      <c r="B2631" s="207" t="s">
        <v>4932</v>
      </c>
      <c r="C2631" s="206" t="s">
        <v>7869</v>
      </c>
      <c r="D2631" s="208">
        <v>1009.21</v>
      </c>
    </row>
    <row r="2632" spans="1:4" ht="25.5">
      <c r="A2632" s="206">
        <v>11518</v>
      </c>
      <c r="B2632" s="207" t="s">
        <v>4776</v>
      </c>
      <c r="C2632" s="206" t="s">
        <v>7986</v>
      </c>
      <c r="D2632" s="208">
        <v>29.27</v>
      </c>
    </row>
    <row r="2633" spans="1:4" ht="25.5">
      <c r="A2633" s="206">
        <v>11519</v>
      </c>
      <c r="B2633" s="207" t="s">
        <v>4774</v>
      </c>
      <c r="C2633" s="206" t="s">
        <v>7986</v>
      </c>
      <c r="D2633" s="208">
        <v>25.37</v>
      </c>
    </row>
    <row r="2634" spans="1:4" ht="25.5">
      <c r="A2634" s="206">
        <v>11520</v>
      </c>
      <c r="B2634" s="207" t="s">
        <v>4775</v>
      </c>
      <c r="C2634" s="206" t="s">
        <v>7986</v>
      </c>
      <c r="D2634" s="208">
        <v>10.06</v>
      </c>
    </row>
    <row r="2635" spans="1:4" ht="38.25">
      <c r="A2635" s="206">
        <v>11522</v>
      </c>
      <c r="B2635" s="207" t="s">
        <v>5518</v>
      </c>
      <c r="C2635" s="206" t="s">
        <v>7869</v>
      </c>
      <c r="D2635" s="208">
        <v>13.13</v>
      </c>
    </row>
    <row r="2636" spans="1:4" ht="38.25">
      <c r="A2636" s="206">
        <v>11523</v>
      </c>
      <c r="B2636" s="207" t="s">
        <v>5519</v>
      </c>
      <c r="C2636" s="206" t="s">
        <v>7869</v>
      </c>
      <c r="D2636" s="208">
        <v>12.29</v>
      </c>
    </row>
    <row r="2637" spans="1:4" ht="25.5">
      <c r="A2637" s="206">
        <v>11524</v>
      </c>
      <c r="B2637" s="207" t="s">
        <v>5520</v>
      </c>
      <c r="C2637" s="206" t="s">
        <v>7869</v>
      </c>
      <c r="D2637" s="208">
        <v>25.3</v>
      </c>
    </row>
    <row r="2638" spans="1:4" ht="25.5">
      <c r="A2638" s="206">
        <v>11552</v>
      </c>
      <c r="B2638" s="207" t="s">
        <v>5241</v>
      </c>
      <c r="C2638" s="206" t="s">
        <v>7873</v>
      </c>
      <c r="D2638" s="208">
        <v>8.0299999999999994</v>
      </c>
    </row>
    <row r="2639" spans="1:4" ht="25.5">
      <c r="A2639" s="206">
        <v>11557</v>
      </c>
      <c r="B2639" s="207" t="s">
        <v>3892</v>
      </c>
      <c r="C2639" s="206" t="s">
        <v>7986</v>
      </c>
      <c r="D2639" s="208">
        <v>27.09</v>
      </c>
    </row>
    <row r="2640" spans="1:4" ht="25.5">
      <c r="A2640" s="206">
        <v>11558</v>
      </c>
      <c r="B2640" s="207" t="s">
        <v>3891</v>
      </c>
      <c r="C2640" s="206" t="s">
        <v>7986</v>
      </c>
      <c r="D2640" s="208">
        <v>10.7</v>
      </c>
    </row>
    <row r="2641" spans="1:4" ht="25.5">
      <c r="A2641" s="206">
        <v>11559</v>
      </c>
      <c r="B2641" s="207" t="s">
        <v>5266</v>
      </c>
      <c r="C2641" s="206" t="s">
        <v>7869</v>
      </c>
      <c r="D2641" s="208">
        <v>3.69</v>
      </c>
    </row>
    <row r="2642" spans="1:4">
      <c r="A2642" s="206">
        <v>11560</v>
      </c>
      <c r="B2642" s="207" t="s">
        <v>4931</v>
      </c>
      <c r="C2642" s="206" t="s">
        <v>7869</v>
      </c>
      <c r="D2642" s="208">
        <v>114.93</v>
      </c>
    </row>
    <row r="2643" spans="1:4">
      <c r="A2643" s="206">
        <v>11561</v>
      </c>
      <c r="B2643" s="207" t="s">
        <v>4930</v>
      </c>
      <c r="C2643" s="206" t="s">
        <v>7869</v>
      </c>
      <c r="D2643" s="208">
        <v>135.03</v>
      </c>
    </row>
    <row r="2644" spans="1:4">
      <c r="A2644" s="206">
        <v>11571</v>
      </c>
      <c r="B2644" s="207" t="s">
        <v>4929</v>
      </c>
      <c r="C2644" s="206" t="s">
        <v>7869</v>
      </c>
      <c r="D2644" s="208">
        <v>174.59</v>
      </c>
    </row>
    <row r="2645" spans="1:4" ht="25.5">
      <c r="A2645" s="206">
        <v>11572</v>
      </c>
      <c r="B2645" s="207" t="s">
        <v>5493</v>
      </c>
      <c r="C2645" s="206" t="s">
        <v>7869</v>
      </c>
      <c r="D2645" s="208">
        <v>14.82</v>
      </c>
    </row>
    <row r="2646" spans="1:4" ht="25.5">
      <c r="A2646" s="206">
        <v>11573</v>
      </c>
      <c r="B2646" s="207" t="s">
        <v>5670</v>
      </c>
      <c r="C2646" s="206" t="s">
        <v>7869</v>
      </c>
      <c r="D2646" s="208">
        <v>5.94</v>
      </c>
    </row>
    <row r="2647" spans="1:4" ht="25.5">
      <c r="A2647" s="206">
        <v>11575</v>
      </c>
      <c r="B2647" s="207" t="s">
        <v>5673</v>
      </c>
      <c r="C2647" s="206" t="s">
        <v>7869</v>
      </c>
      <c r="D2647" s="208">
        <v>28.1</v>
      </c>
    </row>
    <row r="2648" spans="1:4" ht="25.5">
      <c r="A2648" s="206">
        <v>11577</v>
      </c>
      <c r="B2648" s="207" t="s">
        <v>5689</v>
      </c>
      <c r="C2648" s="206" t="s">
        <v>7869</v>
      </c>
      <c r="D2648" s="208">
        <v>8.61</v>
      </c>
    </row>
    <row r="2649" spans="1:4" ht="25.5">
      <c r="A2649" s="206">
        <v>11578</v>
      </c>
      <c r="B2649" s="207" t="s">
        <v>5688</v>
      </c>
      <c r="C2649" s="206" t="s">
        <v>7869</v>
      </c>
      <c r="D2649" s="208">
        <v>9.0299999999999994</v>
      </c>
    </row>
    <row r="2650" spans="1:4" ht="25.5">
      <c r="A2650" s="206">
        <v>11580</v>
      </c>
      <c r="B2650" s="207" t="s">
        <v>6289</v>
      </c>
      <c r="C2650" s="206" t="s">
        <v>7873</v>
      </c>
      <c r="D2650" s="208">
        <v>10.46</v>
      </c>
    </row>
    <row r="2651" spans="1:4" ht="25.5">
      <c r="A2651" s="206">
        <v>11581</v>
      </c>
      <c r="B2651" s="207" t="s">
        <v>6288</v>
      </c>
      <c r="C2651" s="206" t="s">
        <v>7873</v>
      </c>
      <c r="D2651" s="208">
        <v>22.98</v>
      </c>
    </row>
    <row r="2652" spans="1:4" ht="25.5">
      <c r="A2652" s="206">
        <v>11584</v>
      </c>
      <c r="B2652" s="207" t="s">
        <v>3167</v>
      </c>
      <c r="C2652" s="206" t="s">
        <v>7869</v>
      </c>
      <c r="D2652" s="208">
        <v>75.13</v>
      </c>
    </row>
    <row r="2653" spans="1:4" ht="25.5">
      <c r="A2653" s="206">
        <v>11587</v>
      </c>
      <c r="B2653" s="207" t="s">
        <v>4038</v>
      </c>
      <c r="C2653" s="206" t="s">
        <v>7874</v>
      </c>
      <c r="D2653" s="208">
        <v>45.23</v>
      </c>
    </row>
    <row r="2654" spans="1:4" ht="25.5">
      <c r="A2654" s="206">
        <v>11588</v>
      </c>
      <c r="B2654" s="207" t="s">
        <v>4070</v>
      </c>
      <c r="C2654" s="206" t="s">
        <v>7869</v>
      </c>
      <c r="D2654" s="208">
        <v>900.37</v>
      </c>
    </row>
    <row r="2655" spans="1:4" ht="25.5">
      <c r="A2655" s="206">
        <v>11590</v>
      </c>
      <c r="B2655" s="207" t="s">
        <v>4076</v>
      </c>
      <c r="C2655" s="206" t="s">
        <v>7869</v>
      </c>
      <c r="D2655" s="208">
        <v>914.28</v>
      </c>
    </row>
    <row r="2656" spans="1:4" ht="25.5">
      <c r="A2656" s="206">
        <v>11591</v>
      </c>
      <c r="B2656" s="207" t="s">
        <v>4075</v>
      </c>
      <c r="C2656" s="206" t="s">
        <v>7869</v>
      </c>
      <c r="D2656" s="208">
        <v>877.33</v>
      </c>
    </row>
    <row r="2657" spans="1:4" ht="25.5">
      <c r="A2657" s="206">
        <v>11592</v>
      </c>
      <c r="B2657" s="207" t="s">
        <v>4093</v>
      </c>
      <c r="C2657" s="206" t="s">
        <v>7869</v>
      </c>
      <c r="D2657" s="208">
        <v>382.66</v>
      </c>
    </row>
    <row r="2658" spans="1:4" ht="25.5">
      <c r="A2658" s="206">
        <v>11593</v>
      </c>
      <c r="B2658" s="207" t="s">
        <v>4081</v>
      </c>
      <c r="C2658" s="206" t="s">
        <v>7869</v>
      </c>
      <c r="D2658" s="208">
        <v>535.04</v>
      </c>
    </row>
    <row r="2659" spans="1:4" ht="25.5">
      <c r="A2659" s="206">
        <v>11594</v>
      </c>
      <c r="B2659" s="207" t="s">
        <v>4078</v>
      </c>
      <c r="C2659" s="206" t="s">
        <v>7869</v>
      </c>
      <c r="D2659" s="208">
        <v>286.97000000000003</v>
      </c>
    </row>
    <row r="2660" spans="1:4" ht="25.5">
      <c r="A2660" s="206">
        <v>11596</v>
      </c>
      <c r="B2660" s="207" t="s">
        <v>4068</v>
      </c>
      <c r="C2660" s="206" t="s">
        <v>7869</v>
      </c>
      <c r="D2660" s="208">
        <v>303.89</v>
      </c>
    </row>
    <row r="2661" spans="1:4" ht="25.5">
      <c r="A2661" s="206">
        <v>11597</v>
      </c>
      <c r="B2661" s="207" t="s">
        <v>4083</v>
      </c>
      <c r="C2661" s="206" t="s">
        <v>7869</v>
      </c>
      <c r="D2661" s="208">
        <v>444.99</v>
      </c>
    </row>
    <row r="2662" spans="1:4" ht="25.5">
      <c r="A2662" s="206">
        <v>11599</v>
      </c>
      <c r="B2662" s="207" t="s">
        <v>4080</v>
      </c>
      <c r="C2662" s="206" t="s">
        <v>7869</v>
      </c>
      <c r="D2662" s="208">
        <v>381.64</v>
      </c>
    </row>
    <row r="2663" spans="1:4">
      <c r="A2663" s="206">
        <v>11609</v>
      </c>
      <c r="B2663" s="207" t="s">
        <v>5769</v>
      </c>
      <c r="C2663" s="206" t="s">
        <v>7868</v>
      </c>
      <c r="D2663" s="208">
        <v>9.6300000000000008</v>
      </c>
    </row>
    <row r="2664" spans="1:4" ht="25.5">
      <c r="A2664" s="206">
        <v>11615</v>
      </c>
      <c r="B2664" s="207" t="s">
        <v>5361</v>
      </c>
      <c r="C2664" s="206" t="s">
        <v>7874</v>
      </c>
      <c r="D2664" s="208">
        <v>3.01</v>
      </c>
    </row>
    <row r="2665" spans="1:4">
      <c r="A2665" s="206">
        <v>11616</v>
      </c>
      <c r="B2665" s="207" t="s">
        <v>4860</v>
      </c>
      <c r="C2665" s="206" t="s">
        <v>7869</v>
      </c>
      <c r="D2665" s="208">
        <v>15485.06</v>
      </c>
    </row>
    <row r="2666" spans="1:4" ht="25.5">
      <c r="A2666" s="206">
        <v>11621</v>
      </c>
      <c r="B2666" s="207" t="s">
        <v>4824</v>
      </c>
      <c r="C2666" s="206" t="s">
        <v>7874</v>
      </c>
      <c r="D2666" s="208">
        <v>30.66</v>
      </c>
    </row>
    <row r="2667" spans="1:4">
      <c r="A2667" s="206">
        <v>11622</v>
      </c>
      <c r="B2667" s="207" t="s">
        <v>5717</v>
      </c>
      <c r="C2667" s="206" t="s">
        <v>7866</v>
      </c>
      <c r="D2667" s="208">
        <v>55.61</v>
      </c>
    </row>
    <row r="2668" spans="1:4" ht="25.5">
      <c r="A2668" s="206">
        <v>11638</v>
      </c>
      <c r="B2668" s="207" t="s">
        <v>2866</v>
      </c>
      <c r="C2668" s="206" t="s">
        <v>7869</v>
      </c>
      <c r="D2668" s="208">
        <v>100.34</v>
      </c>
    </row>
    <row r="2669" spans="1:4">
      <c r="A2669" s="206">
        <v>11641</v>
      </c>
      <c r="B2669" s="207" t="s">
        <v>4484</v>
      </c>
      <c r="C2669" s="206" t="s">
        <v>7874</v>
      </c>
      <c r="D2669" s="208">
        <v>10.78</v>
      </c>
    </row>
    <row r="2670" spans="1:4" ht="25.5">
      <c r="A2670" s="206">
        <v>11649</v>
      </c>
      <c r="B2670" s="207" t="s">
        <v>4479</v>
      </c>
      <c r="C2670" s="206" t="s">
        <v>7869</v>
      </c>
      <c r="D2670" s="208">
        <v>244.68</v>
      </c>
    </row>
    <row r="2671" spans="1:4" ht="25.5">
      <c r="A2671" s="206">
        <v>11650</v>
      </c>
      <c r="B2671" s="207" t="s">
        <v>4480</v>
      </c>
      <c r="C2671" s="206" t="s">
        <v>7869</v>
      </c>
      <c r="D2671" s="208">
        <v>417.05</v>
      </c>
    </row>
    <row r="2672" spans="1:4" ht="25.5">
      <c r="A2672" s="206">
        <v>11651</v>
      </c>
      <c r="B2672" s="207" t="s">
        <v>5252</v>
      </c>
      <c r="C2672" s="206" t="s">
        <v>7869</v>
      </c>
      <c r="D2672" s="208">
        <v>12697.32</v>
      </c>
    </row>
    <row r="2673" spans="1:4" ht="25.5">
      <c r="A2673" s="206">
        <v>11652</v>
      </c>
      <c r="B2673" s="207" t="s">
        <v>6673</v>
      </c>
      <c r="C2673" s="206" t="s">
        <v>7869</v>
      </c>
      <c r="D2673" s="208">
        <v>2446.71</v>
      </c>
    </row>
    <row r="2674" spans="1:4">
      <c r="A2674" s="206">
        <v>11655</v>
      </c>
      <c r="B2674" s="207" t="s">
        <v>5982</v>
      </c>
      <c r="C2674" s="206" t="s">
        <v>7869</v>
      </c>
      <c r="D2674" s="208">
        <v>9.6</v>
      </c>
    </row>
    <row r="2675" spans="1:4">
      <c r="A2675" s="206">
        <v>11656</v>
      </c>
      <c r="B2675" s="207" t="s">
        <v>5983</v>
      </c>
      <c r="C2675" s="206" t="s">
        <v>7869</v>
      </c>
      <c r="D2675" s="208">
        <v>9.8800000000000008</v>
      </c>
    </row>
    <row r="2676" spans="1:4">
      <c r="A2676" s="206">
        <v>11657</v>
      </c>
      <c r="B2676" s="207" t="s">
        <v>5986</v>
      </c>
      <c r="C2676" s="206" t="s">
        <v>7869</v>
      </c>
      <c r="D2676" s="208">
        <v>8.33</v>
      </c>
    </row>
    <row r="2677" spans="1:4">
      <c r="A2677" s="206">
        <v>11658</v>
      </c>
      <c r="B2677" s="207" t="s">
        <v>5987</v>
      </c>
      <c r="C2677" s="206" t="s">
        <v>7869</v>
      </c>
      <c r="D2677" s="208">
        <v>9.42</v>
      </c>
    </row>
    <row r="2678" spans="1:4" ht="25.5">
      <c r="A2678" s="206">
        <v>11663</v>
      </c>
      <c r="B2678" s="207" t="s">
        <v>6176</v>
      </c>
      <c r="C2678" s="206" t="s">
        <v>7869</v>
      </c>
      <c r="D2678" s="208">
        <v>200.66</v>
      </c>
    </row>
    <row r="2679" spans="1:4" ht="25.5">
      <c r="A2679" s="206">
        <v>11665</v>
      </c>
      <c r="B2679" s="207" t="s">
        <v>6177</v>
      </c>
      <c r="C2679" s="206" t="s">
        <v>7869</v>
      </c>
      <c r="D2679" s="208">
        <v>887.28</v>
      </c>
    </row>
    <row r="2680" spans="1:4" ht="25.5">
      <c r="A2680" s="206">
        <v>11666</v>
      </c>
      <c r="B2680" s="207" t="s">
        <v>6178</v>
      </c>
      <c r="C2680" s="206" t="s">
        <v>7869</v>
      </c>
      <c r="D2680" s="208">
        <v>894.33</v>
      </c>
    </row>
    <row r="2681" spans="1:4" ht="25.5">
      <c r="A2681" s="206">
        <v>11667</v>
      </c>
      <c r="B2681" s="207" t="s">
        <v>6179</v>
      </c>
      <c r="C2681" s="206" t="s">
        <v>7869</v>
      </c>
      <c r="D2681" s="208">
        <v>1020.59</v>
      </c>
    </row>
    <row r="2682" spans="1:4" ht="25.5">
      <c r="A2682" s="206">
        <v>11668</v>
      </c>
      <c r="B2682" s="207" t="s">
        <v>6180</v>
      </c>
      <c r="C2682" s="206" t="s">
        <v>7869</v>
      </c>
      <c r="D2682" s="208">
        <v>1099.07</v>
      </c>
    </row>
    <row r="2683" spans="1:4" ht="25.5">
      <c r="A2683" s="206">
        <v>11669</v>
      </c>
      <c r="B2683" s="207" t="s">
        <v>5602</v>
      </c>
      <c r="C2683" s="206" t="s">
        <v>7869</v>
      </c>
      <c r="D2683" s="208">
        <v>36.44</v>
      </c>
    </row>
    <row r="2684" spans="1:4" ht="25.5">
      <c r="A2684" s="206">
        <v>11670</v>
      </c>
      <c r="B2684" s="207" t="s">
        <v>5603</v>
      </c>
      <c r="C2684" s="206" t="s">
        <v>7869</v>
      </c>
      <c r="D2684" s="208">
        <v>13.96</v>
      </c>
    </row>
    <row r="2685" spans="1:4" ht="25.5">
      <c r="A2685" s="206">
        <v>11671</v>
      </c>
      <c r="B2685" s="207" t="s">
        <v>5605</v>
      </c>
      <c r="C2685" s="206" t="s">
        <v>7869</v>
      </c>
      <c r="D2685" s="208">
        <v>58.57</v>
      </c>
    </row>
    <row r="2686" spans="1:4" ht="25.5">
      <c r="A2686" s="206">
        <v>11672</v>
      </c>
      <c r="B2686" s="207" t="s">
        <v>5601</v>
      </c>
      <c r="C2686" s="206" t="s">
        <v>7869</v>
      </c>
      <c r="D2686" s="208">
        <v>38.270000000000003</v>
      </c>
    </row>
    <row r="2687" spans="1:4" ht="25.5">
      <c r="A2687" s="206">
        <v>11673</v>
      </c>
      <c r="B2687" s="207" t="s">
        <v>5607</v>
      </c>
      <c r="C2687" s="206" t="s">
        <v>7869</v>
      </c>
      <c r="D2687" s="208">
        <v>13.17</v>
      </c>
    </row>
    <row r="2688" spans="1:4" ht="25.5">
      <c r="A2688" s="206">
        <v>11674</v>
      </c>
      <c r="B2688" s="207" t="s">
        <v>5608</v>
      </c>
      <c r="C2688" s="206" t="s">
        <v>7869</v>
      </c>
      <c r="D2688" s="208">
        <v>16.96</v>
      </c>
    </row>
    <row r="2689" spans="1:4" ht="25.5">
      <c r="A2689" s="206">
        <v>11675</v>
      </c>
      <c r="B2689" s="207" t="s">
        <v>5609</v>
      </c>
      <c r="C2689" s="206" t="s">
        <v>7869</v>
      </c>
      <c r="D2689" s="208">
        <v>26.93</v>
      </c>
    </row>
    <row r="2690" spans="1:4" ht="25.5">
      <c r="A2690" s="206">
        <v>11676</v>
      </c>
      <c r="B2690" s="207" t="s">
        <v>5610</v>
      </c>
      <c r="C2690" s="206" t="s">
        <v>7869</v>
      </c>
      <c r="D2690" s="208">
        <v>36.020000000000003</v>
      </c>
    </row>
    <row r="2691" spans="1:4" ht="25.5">
      <c r="A2691" s="206">
        <v>11677</v>
      </c>
      <c r="B2691" s="207" t="s">
        <v>5611</v>
      </c>
      <c r="C2691" s="206" t="s">
        <v>7869</v>
      </c>
      <c r="D2691" s="208">
        <v>37.200000000000003</v>
      </c>
    </row>
    <row r="2692" spans="1:4" ht="25.5">
      <c r="A2692" s="206">
        <v>11678</v>
      </c>
      <c r="B2692" s="207" t="s">
        <v>5612</v>
      </c>
      <c r="C2692" s="206" t="s">
        <v>7869</v>
      </c>
      <c r="D2692" s="208">
        <v>68.13</v>
      </c>
    </row>
    <row r="2693" spans="1:4">
      <c r="A2693" s="206">
        <v>11679</v>
      </c>
      <c r="B2693" s="207" t="s">
        <v>2583</v>
      </c>
      <c r="C2693" s="206" t="s">
        <v>7869</v>
      </c>
      <c r="D2693" s="208">
        <v>4.8499999999999996</v>
      </c>
    </row>
    <row r="2694" spans="1:4">
      <c r="A2694" s="206">
        <v>11680</v>
      </c>
      <c r="B2694" s="207" t="s">
        <v>2584</v>
      </c>
      <c r="C2694" s="206" t="s">
        <v>7869</v>
      </c>
      <c r="D2694" s="208">
        <v>4</v>
      </c>
    </row>
    <row r="2695" spans="1:4">
      <c r="A2695" s="206">
        <v>11681</v>
      </c>
      <c r="B2695" s="207" t="s">
        <v>3835</v>
      </c>
      <c r="C2695" s="206" t="s">
        <v>7869</v>
      </c>
      <c r="D2695" s="208">
        <v>5.26</v>
      </c>
    </row>
    <row r="2696" spans="1:4">
      <c r="A2696" s="206">
        <v>11683</v>
      </c>
      <c r="B2696" s="207" t="s">
        <v>3832</v>
      </c>
      <c r="C2696" s="206" t="s">
        <v>7869</v>
      </c>
      <c r="D2696" s="208">
        <v>19.05</v>
      </c>
    </row>
    <row r="2697" spans="1:4">
      <c r="A2697" s="206">
        <v>11684</v>
      </c>
      <c r="B2697" s="207" t="s">
        <v>3833</v>
      </c>
      <c r="C2697" s="206" t="s">
        <v>7869</v>
      </c>
      <c r="D2697" s="208">
        <v>20.86</v>
      </c>
    </row>
    <row r="2698" spans="1:4">
      <c r="A2698" s="206">
        <v>11685</v>
      </c>
      <c r="B2698" s="207" t="s">
        <v>2582</v>
      </c>
      <c r="C2698" s="206" t="s">
        <v>7869</v>
      </c>
      <c r="D2698" s="208">
        <v>13.43</v>
      </c>
    </row>
    <row r="2699" spans="1:4" ht="25.5">
      <c r="A2699" s="206">
        <v>11686</v>
      </c>
      <c r="B2699" s="207" t="s">
        <v>3368</v>
      </c>
      <c r="C2699" s="206" t="s">
        <v>7869</v>
      </c>
      <c r="D2699" s="208">
        <v>7.67</v>
      </c>
    </row>
    <row r="2700" spans="1:4" ht="25.5">
      <c r="A2700" s="206">
        <v>11687</v>
      </c>
      <c r="B2700" s="207" t="s">
        <v>2429</v>
      </c>
      <c r="C2700" s="206" t="s">
        <v>7873</v>
      </c>
      <c r="D2700" s="208">
        <v>648.30999999999995</v>
      </c>
    </row>
    <row r="2701" spans="1:4" ht="25.5">
      <c r="A2701" s="206">
        <v>11688</v>
      </c>
      <c r="B2701" s="207" t="s">
        <v>5852</v>
      </c>
      <c r="C2701" s="206" t="s">
        <v>7869</v>
      </c>
      <c r="D2701" s="208">
        <v>298.91000000000003</v>
      </c>
    </row>
    <row r="2702" spans="1:4" ht="25.5">
      <c r="A2702" s="206">
        <v>11689</v>
      </c>
      <c r="B2702" s="207" t="s">
        <v>2430</v>
      </c>
      <c r="C2702" s="206" t="s">
        <v>7873</v>
      </c>
      <c r="D2702" s="208">
        <v>812.3</v>
      </c>
    </row>
    <row r="2703" spans="1:4" ht="25.5">
      <c r="A2703" s="206">
        <v>11690</v>
      </c>
      <c r="B2703" s="207" t="s">
        <v>5866</v>
      </c>
      <c r="C2703" s="206" t="s">
        <v>7869</v>
      </c>
      <c r="D2703" s="208">
        <v>94.96</v>
      </c>
    </row>
    <row r="2704" spans="1:4">
      <c r="A2704" s="206">
        <v>11692</v>
      </c>
      <c r="B2704" s="207" t="s">
        <v>2428</v>
      </c>
      <c r="C2704" s="206" t="s">
        <v>7874</v>
      </c>
      <c r="D2704" s="208">
        <v>239.36</v>
      </c>
    </row>
    <row r="2705" spans="1:4">
      <c r="A2705" s="206">
        <v>11693</v>
      </c>
      <c r="B2705" s="207" t="s">
        <v>2431</v>
      </c>
      <c r="C2705" s="206" t="s">
        <v>7874</v>
      </c>
      <c r="D2705" s="208">
        <v>107.44</v>
      </c>
    </row>
    <row r="2706" spans="1:4" ht="25.5">
      <c r="A2706" s="206">
        <v>11694</v>
      </c>
      <c r="B2706" s="207" t="s">
        <v>2868</v>
      </c>
      <c r="C2706" s="206" t="s">
        <v>7869</v>
      </c>
      <c r="D2706" s="208">
        <v>645.69000000000005</v>
      </c>
    </row>
    <row r="2707" spans="1:4" ht="25.5">
      <c r="A2707" s="206">
        <v>11696</v>
      </c>
      <c r="B2707" s="207" t="s">
        <v>4521</v>
      </c>
      <c r="C2707" s="206" t="s">
        <v>7869</v>
      </c>
      <c r="D2707" s="208">
        <v>117.85</v>
      </c>
    </row>
    <row r="2708" spans="1:4">
      <c r="A2708" s="206">
        <v>11697</v>
      </c>
      <c r="B2708" s="207" t="s">
        <v>4909</v>
      </c>
      <c r="C2708" s="206" t="s">
        <v>7869</v>
      </c>
      <c r="D2708" s="208">
        <v>417.47</v>
      </c>
    </row>
    <row r="2709" spans="1:4">
      <c r="A2709" s="206">
        <v>11698</v>
      </c>
      <c r="B2709" s="207" t="s">
        <v>4910</v>
      </c>
      <c r="C2709" s="206" t="s">
        <v>7869</v>
      </c>
      <c r="D2709" s="208">
        <v>498.03</v>
      </c>
    </row>
    <row r="2710" spans="1:4">
      <c r="A2710" s="206">
        <v>11699</v>
      </c>
      <c r="B2710" s="207" t="s">
        <v>4911</v>
      </c>
      <c r="C2710" s="206" t="s">
        <v>7869</v>
      </c>
      <c r="D2710" s="208">
        <v>550.42999999999995</v>
      </c>
    </row>
    <row r="2711" spans="1:4">
      <c r="A2711" s="206">
        <v>11703</v>
      </c>
      <c r="B2711" s="207" t="s">
        <v>5078</v>
      </c>
      <c r="C2711" s="206" t="s">
        <v>7869</v>
      </c>
      <c r="D2711" s="208">
        <v>31.8</v>
      </c>
    </row>
    <row r="2712" spans="1:4">
      <c r="A2712" s="206">
        <v>11707</v>
      </c>
      <c r="B2712" s="207" t="s">
        <v>5552</v>
      </c>
      <c r="C2712" s="206" t="s">
        <v>7869</v>
      </c>
      <c r="D2712" s="208">
        <v>9.74</v>
      </c>
    </row>
    <row r="2713" spans="1:4">
      <c r="A2713" s="206">
        <v>11708</v>
      </c>
      <c r="B2713" s="207" t="s">
        <v>5549</v>
      </c>
      <c r="C2713" s="206" t="s">
        <v>7869</v>
      </c>
      <c r="D2713" s="208">
        <v>13</v>
      </c>
    </row>
    <row r="2714" spans="1:4">
      <c r="A2714" s="206">
        <v>11709</v>
      </c>
      <c r="B2714" s="207" t="s">
        <v>5550</v>
      </c>
      <c r="C2714" s="206" t="s">
        <v>7869</v>
      </c>
      <c r="D2714" s="208">
        <v>30.54</v>
      </c>
    </row>
    <row r="2715" spans="1:4">
      <c r="A2715" s="206">
        <v>11710</v>
      </c>
      <c r="B2715" s="207" t="s">
        <v>5551</v>
      </c>
      <c r="C2715" s="206" t="s">
        <v>7869</v>
      </c>
      <c r="D2715" s="208">
        <v>70.22</v>
      </c>
    </row>
    <row r="2716" spans="1:4">
      <c r="A2716" s="206">
        <v>11711</v>
      </c>
      <c r="B2716" s="207" t="s">
        <v>5554</v>
      </c>
      <c r="C2716" s="206" t="s">
        <v>7869</v>
      </c>
      <c r="D2716" s="208">
        <v>6.28</v>
      </c>
    </row>
    <row r="2717" spans="1:4" ht="25.5">
      <c r="A2717" s="206">
        <v>11712</v>
      </c>
      <c r="B2717" s="207" t="s">
        <v>2931</v>
      </c>
      <c r="C2717" s="206" t="s">
        <v>7869</v>
      </c>
      <c r="D2717" s="208">
        <v>20</v>
      </c>
    </row>
    <row r="2718" spans="1:4">
      <c r="A2718" s="206">
        <v>11713</v>
      </c>
      <c r="B2718" s="207" t="s">
        <v>2928</v>
      </c>
      <c r="C2718" s="206" t="s">
        <v>7869</v>
      </c>
      <c r="D2718" s="208">
        <v>19.829999999999998</v>
      </c>
    </row>
    <row r="2719" spans="1:4">
      <c r="A2719" s="206">
        <v>11714</v>
      </c>
      <c r="B2719" s="207" t="s">
        <v>2933</v>
      </c>
      <c r="C2719" s="206" t="s">
        <v>7869</v>
      </c>
      <c r="D2719" s="208">
        <v>27.04</v>
      </c>
    </row>
    <row r="2720" spans="1:4">
      <c r="A2720" s="206">
        <v>11715</v>
      </c>
      <c r="B2720" s="207" t="s">
        <v>2934</v>
      </c>
      <c r="C2720" s="206" t="s">
        <v>7869</v>
      </c>
      <c r="D2720" s="208">
        <v>31.11</v>
      </c>
    </row>
    <row r="2721" spans="1:4">
      <c r="A2721" s="206">
        <v>11716</v>
      </c>
      <c r="B2721" s="207" t="s">
        <v>2929</v>
      </c>
      <c r="C2721" s="206" t="s">
        <v>7869</v>
      </c>
      <c r="D2721" s="208">
        <v>8.4700000000000006</v>
      </c>
    </row>
    <row r="2722" spans="1:4">
      <c r="A2722" s="206">
        <v>11717</v>
      </c>
      <c r="B2722" s="207" t="s">
        <v>2932</v>
      </c>
      <c r="C2722" s="206" t="s">
        <v>7869</v>
      </c>
      <c r="D2722" s="208">
        <v>21.73</v>
      </c>
    </row>
    <row r="2723" spans="1:4">
      <c r="A2723" s="206">
        <v>11718</v>
      </c>
      <c r="B2723" s="207" t="s">
        <v>5614</v>
      </c>
      <c r="C2723" s="206" t="s">
        <v>7869</v>
      </c>
      <c r="D2723" s="208">
        <v>12.32</v>
      </c>
    </row>
    <row r="2724" spans="1:4">
      <c r="A2724" s="206">
        <v>11719</v>
      </c>
      <c r="B2724" s="207" t="s">
        <v>5616</v>
      </c>
      <c r="C2724" s="206" t="s">
        <v>7869</v>
      </c>
      <c r="D2724" s="208">
        <v>10</v>
      </c>
    </row>
    <row r="2725" spans="1:4">
      <c r="A2725" s="206">
        <v>11731</v>
      </c>
      <c r="B2725" s="207" t="s">
        <v>4145</v>
      </c>
      <c r="C2725" s="206" t="s">
        <v>7869</v>
      </c>
      <c r="D2725" s="208">
        <v>3.22</v>
      </c>
    </row>
    <row r="2726" spans="1:4">
      <c r="A2726" s="206">
        <v>11732</v>
      </c>
      <c r="B2726" s="207" t="s">
        <v>4146</v>
      </c>
      <c r="C2726" s="206" t="s">
        <v>7869</v>
      </c>
      <c r="D2726" s="208">
        <v>16.37</v>
      </c>
    </row>
    <row r="2727" spans="1:4">
      <c r="A2727" s="206">
        <v>11733</v>
      </c>
      <c r="B2727" s="207" t="s">
        <v>5503</v>
      </c>
      <c r="C2727" s="206" t="s">
        <v>7869</v>
      </c>
      <c r="D2727" s="208">
        <v>1.44</v>
      </c>
    </row>
    <row r="2728" spans="1:4">
      <c r="A2728" s="206">
        <v>11734</v>
      </c>
      <c r="B2728" s="207" t="s">
        <v>5504</v>
      </c>
      <c r="C2728" s="206" t="s">
        <v>7869</v>
      </c>
      <c r="D2728" s="208">
        <v>2.2200000000000002</v>
      </c>
    </row>
    <row r="2729" spans="1:4">
      <c r="A2729" s="206">
        <v>11735</v>
      </c>
      <c r="B2729" s="207" t="s">
        <v>5502</v>
      </c>
      <c r="C2729" s="206" t="s">
        <v>7869</v>
      </c>
      <c r="D2729" s="208">
        <v>2.95</v>
      </c>
    </row>
    <row r="2730" spans="1:4">
      <c r="A2730" s="206">
        <v>11737</v>
      </c>
      <c r="B2730" s="207" t="s">
        <v>5505</v>
      </c>
      <c r="C2730" s="206" t="s">
        <v>7869</v>
      </c>
      <c r="D2730" s="208">
        <v>3.94</v>
      </c>
    </row>
    <row r="2731" spans="1:4">
      <c r="A2731" s="206">
        <v>11738</v>
      </c>
      <c r="B2731" s="207" t="s">
        <v>5506</v>
      </c>
      <c r="C2731" s="206" t="s">
        <v>7869</v>
      </c>
      <c r="D2731" s="208">
        <v>6.4</v>
      </c>
    </row>
    <row r="2732" spans="1:4">
      <c r="A2732" s="206">
        <v>11739</v>
      </c>
      <c r="B2732" s="207" t="s">
        <v>5553</v>
      </c>
      <c r="C2732" s="206" t="s">
        <v>7869</v>
      </c>
      <c r="D2732" s="208">
        <v>4.29</v>
      </c>
    </row>
    <row r="2733" spans="1:4">
      <c r="A2733" s="206">
        <v>11741</v>
      </c>
      <c r="B2733" s="207" t="s">
        <v>5556</v>
      </c>
      <c r="C2733" s="206" t="s">
        <v>7869</v>
      </c>
      <c r="D2733" s="208">
        <v>4.42</v>
      </c>
    </row>
    <row r="2734" spans="1:4" ht="25.5">
      <c r="A2734" s="206">
        <v>11743</v>
      </c>
      <c r="B2734" s="207" t="s">
        <v>5557</v>
      </c>
      <c r="C2734" s="206" t="s">
        <v>7869</v>
      </c>
      <c r="D2734" s="208">
        <v>4.0199999999999996</v>
      </c>
    </row>
    <row r="2735" spans="1:4" ht="25.5">
      <c r="A2735" s="206">
        <v>11745</v>
      </c>
      <c r="B2735" s="207" t="s">
        <v>5558</v>
      </c>
      <c r="C2735" s="206" t="s">
        <v>7869</v>
      </c>
      <c r="D2735" s="208">
        <v>5.71</v>
      </c>
    </row>
    <row r="2736" spans="1:4">
      <c r="A2736" s="206">
        <v>11746</v>
      </c>
      <c r="B2736" s="207" t="s">
        <v>6605</v>
      </c>
      <c r="C2736" s="206" t="s">
        <v>7869</v>
      </c>
      <c r="D2736" s="208">
        <v>35.31</v>
      </c>
    </row>
    <row r="2737" spans="1:4">
      <c r="A2737" s="206">
        <v>11747</v>
      </c>
      <c r="B2737" s="207" t="s">
        <v>6609</v>
      </c>
      <c r="C2737" s="206" t="s">
        <v>7869</v>
      </c>
      <c r="D2737" s="208">
        <v>97.79</v>
      </c>
    </row>
    <row r="2738" spans="1:4">
      <c r="A2738" s="206">
        <v>11748</v>
      </c>
      <c r="B2738" s="207" t="s">
        <v>6608</v>
      </c>
      <c r="C2738" s="206" t="s">
        <v>7869</v>
      </c>
      <c r="D2738" s="208">
        <v>22.66</v>
      </c>
    </row>
    <row r="2739" spans="1:4">
      <c r="A2739" s="206">
        <v>11749</v>
      </c>
      <c r="B2739" s="207" t="s">
        <v>6610</v>
      </c>
      <c r="C2739" s="206" t="s">
        <v>7869</v>
      </c>
      <c r="D2739" s="208">
        <v>26.15</v>
      </c>
    </row>
    <row r="2740" spans="1:4">
      <c r="A2740" s="206">
        <v>11750</v>
      </c>
      <c r="B2740" s="207" t="s">
        <v>6607</v>
      </c>
      <c r="C2740" s="206" t="s">
        <v>7869</v>
      </c>
      <c r="D2740" s="208">
        <v>52.63</v>
      </c>
    </row>
    <row r="2741" spans="1:4">
      <c r="A2741" s="206">
        <v>11751</v>
      </c>
      <c r="B2741" s="207" t="s">
        <v>6606</v>
      </c>
      <c r="C2741" s="206" t="s">
        <v>7869</v>
      </c>
      <c r="D2741" s="208">
        <v>63.42</v>
      </c>
    </row>
    <row r="2742" spans="1:4">
      <c r="A2742" s="206">
        <v>11752</v>
      </c>
      <c r="B2742" s="207" t="s">
        <v>5632</v>
      </c>
      <c r="C2742" s="206" t="s">
        <v>7869</v>
      </c>
      <c r="D2742" s="208">
        <v>10.71</v>
      </c>
    </row>
    <row r="2743" spans="1:4">
      <c r="A2743" s="206">
        <v>11753</v>
      </c>
      <c r="B2743" s="207" t="s">
        <v>5633</v>
      </c>
      <c r="C2743" s="206" t="s">
        <v>7869</v>
      </c>
      <c r="D2743" s="208">
        <v>12.79</v>
      </c>
    </row>
    <row r="2744" spans="1:4">
      <c r="A2744" s="206">
        <v>11756</v>
      </c>
      <c r="B2744" s="207" t="s">
        <v>5631</v>
      </c>
      <c r="C2744" s="206" t="s">
        <v>7869</v>
      </c>
      <c r="D2744" s="208">
        <v>18.57</v>
      </c>
    </row>
    <row r="2745" spans="1:4">
      <c r="A2745" s="206">
        <v>11757</v>
      </c>
      <c r="B2745" s="207" t="s">
        <v>5699</v>
      </c>
      <c r="C2745" s="206" t="s">
        <v>7869</v>
      </c>
      <c r="D2745" s="208">
        <v>31</v>
      </c>
    </row>
    <row r="2746" spans="1:4" ht="25.5">
      <c r="A2746" s="206">
        <v>11758</v>
      </c>
      <c r="B2746" s="207" t="s">
        <v>5700</v>
      </c>
      <c r="C2746" s="206" t="s">
        <v>7869</v>
      </c>
      <c r="D2746" s="208">
        <v>29.46</v>
      </c>
    </row>
    <row r="2747" spans="1:4">
      <c r="A2747" s="206">
        <v>11761</v>
      </c>
      <c r="B2747" s="207" t="s">
        <v>2389</v>
      </c>
      <c r="C2747" s="206" t="s">
        <v>7869</v>
      </c>
      <c r="D2747" s="208">
        <v>46.71</v>
      </c>
    </row>
    <row r="2748" spans="1:4">
      <c r="A2748" s="206">
        <v>11762</v>
      </c>
      <c r="B2748" s="207" t="s">
        <v>6225</v>
      </c>
      <c r="C2748" s="206" t="s">
        <v>7869</v>
      </c>
      <c r="D2748" s="208">
        <v>53.34</v>
      </c>
    </row>
    <row r="2749" spans="1:4" ht="25.5">
      <c r="A2749" s="206">
        <v>11763</v>
      </c>
      <c r="B2749" s="207" t="s">
        <v>6243</v>
      </c>
      <c r="C2749" s="206" t="s">
        <v>7869</v>
      </c>
      <c r="D2749" s="208">
        <v>53.89</v>
      </c>
    </row>
    <row r="2750" spans="1:4" ht="25.5">
      <c r="A2750" s="206">
        <v>11764</v>
      </c>
      <c r="B2750" s="207" t="s">
        <v>6244</v>
      </c>
      <c r="C2750" s="206" t="s">
        <v>7869</v>
      </c>
      <c r="D2750" s="208">
        <v>57.56</v>
      </c>
    </row>
    <row r="2751" spans="1:4" ht="25.5">
      <c r="A2751" s="206">
        <v>11765</v>
      </c>
      <c r="B2751" s="207" t="s">
        <v>6252</v>
      </c>
      <c r="C2751" s="206" t="s">
        <v>7869</v>
      </c>
      <c r="D2751" s="208">
        <v>36.08</v>
      </c>
    </row>
    <row r="2752" spans="1:4" ht="25.5">
      <c r="A2752" s="206">
        <v>11766</v>
      </c>
      <c r="B2752" s="207" t="s">
        <v>6251</v>
      </c>
      <c r="C2752" s="206" t="s">
        <v>7869</v>
      </c>
      <c r="D2752" s="208">
        <v>26.5</v>
      </c>
    </row>
    <row r="2753" spans="1:4" ht="25.5">
      <c r="A2753" s="206">
        <v>11767</v>
      </c>
      <c r="B2753" s="207" t="s">
        <v>6248</v>
      </c>
      <c r="C2753" s="206" t="s">
        <v>7869</v>
      </c>
      <c r="D2753" s="208">
        <v>95.55</v>
      </c>
    </row>
    <row r="2754" spans="1:4">
      <c r="A2754" s="206">
        <v>11769</v>
      </c>
      <c r="B2754" s="207" t="s">
        <v>4921</v>
      </c>
      <c r="C2754" s="206" t="s">
        <v>7869</v>
      </c>
      <c r="D2754" s="208">
        <v>191.24</v>
      </c>
    </row>
    <row r="2755" spans="1:4" ht="25.5">
      <c r="A2755" s="206">
        <v>11771</v>
      </c>
      <c r="B2755" s="207" t="s">
        <v>4926</v>
      </c>
      <c r="C2755" s="206" t="s">
        <v>7869</v>
      </c>
      <c r="D2755" s="208">
        <v>237.22</v>
      </c>
    </row>
    <row r="2756" spans="1:4" ht="25.5">
      <c r="A2756" s="206">
        <v>11772</v>
      </c>
      <c r="B2756" s="207" t="s">
        <v>6228</v>
      </c>
      <c r="C2756" s="206" t="s">
        <v>7869</v>
      </c>
      <c r="D2756" s="208">
        <v>90.53</v>
      </c>
    </row>
    <row r="2757" spans="1:4" ht="25.5">
      <c r="A2757" s="206">
        <v>11773</v>
      </c>
      <c r="B2757" s="207" t="s">
        <v>6234</v>
      </c>
      <c r="C2757" s="206" t="s">
        <v>7869</v>
      </c>
      <c r="D2757" s="208">
        <v>86.43</v>
      </c>
    </row>
    <row r="2758" spans="1:4" ht="25.5">
      <c r="A2758" s="206">
        <v>11775</v>
      </c>
      <c r="B2758" s="207" t="s">
        <v>6235</v>
      </c>
      <c r="C2758" s="206" t="s">
        <v>7869</v>
      </c>
      <c r="D2758" s="208">
        <v>90.25</v>
      </c>
    </row>
    <row r="2759" spans="1:4">
      <c r="A2759" s="206">
        <v>11777</v>
      </c>
      <c r="B2759" s="207" t="s">
        <v>6240</v>
      </c>
      <c r="C2759" s="206" t="s">
        <v>7869</v>
      </c>
      <c r="D2759" s="208">
        <v>115.14</v>
      </c>
    </row>
    <row r="2760" spans="1:4" ht="25.5">
      <c r="A2760" s="206">
        <v>11781</v>
      </c>
      <c r="B2760" s="207" t="s">
        <v>6604</v>
      </c>
      <c r="C2760" s="206" t="s">
        <v>7869</v>
      </c>
      <c r="D2760" s="208">
        <v>98.34</v>
      </c>
    </row>
    <row r="2761" spans="1:4">
      <c r="A2761" s="206">
        <v>11784</v>
      </c>
      <c r="B2761" s="207" t="s">
        <v>2421</v>
      </c>
      <c r="C2761" s="206" t="s">
        <v>7869</v>
      </c>
      <c r="D2761" s="208">
        <v>432.14</v>
      </c>
    </row>
    <row r="2762" spans="1:4">
      <c r="A2762" s="206">
        <v>11786</v>
      </c>
      <c r="B2762" s="207" t="s">
        <v>6657</v>
      </c>
      <c r="C2762" s="206" t="s">
        <v>7869</v>
      </c>
      <c r="D2762" s="208">
        <v>260.12</v>
      </c>
    </row>
    <row r="2763" spans="1:4">
      <c r="A2763" s="206">
        <v>11789</v>
      </c>
      <c r="B2763" s="207" t="s">
        <v>2271</v>
      </c>
      <c r="C2763" s="206" t="s">
        <v>7869</v>
      </c>
      <c r="D2763" s="208">
        <v>0.56000000000000005</v>
      </c>
    </row>
    <row r="2764" spans="1:4" ht="25.5">
      <c r="A2764" s="206">
        <v>11790</v>
      </c>
      <c r="B2764" s="207" t="s">
        <v>5121</v>
      </c>
      <c r="C2764" s="206" t="s">
        <v>7869</v>
      </c>
      <c r="D2764" s="208">
        <v>11.83</v>
      </c>
    </row>
    <row r="2765" spans="1:4" ht="25.5">
      <c r="A2765" s="206">
        <v>11795</v>
      </c>
      <c r="B2765" s="207" t="s">
        <v>4137</v>
      </c>
      <c r="C2765" s="206" t="s">
        <v>7874</v>
      </c>
      <c r="D2765" s="208">
        <v>400</v>
      </c>
    </row>
    <row r="2766" spans="1:4" ht="25.5">
      <c r="A2766" s="206">
        <v>11811</v>
      </c>
      <c r="B2766" s="207" t="s">
        <v>2293</v>
      </c>
      <c r="C2766" s="206" t="s">
        <v>7869</v>
      </c>
      <c r="D2766" s="208">
        <v>3899.93</v>
      </c>
    </row>
    <row r="2767" spans="1:4" ht="25.5">
      <c r="A2767" s="206">
        <v>11814</v>
      </c>
      <c r="B2767" s="207" t="s">
        <v>2290</v>
      </c>
      <c r="C2767" s="206" t="s">
        <v>7869</v>
      </c>
      <c r="D2767" s="208">
        <v>6270.73</v>
      </c>
    </row>
    <row r="2768" spans="1:4" ht="25.5">
      <c r="A2768" s="206">
        <v>11816</v>
      </c>
      <c r="B2768" s="207" t="s">
        <v>2289</v>
      </c>
      <c r="C2768" s="206" t="s">
        <v>7869</v>
      </c>
      <c r="D2768" s="208">
        <v>2880.78</v>
      </c>
    </row>
    <row r="2769" spans="1:4" ht="25.5">
      <c r="A2769" s="206">
        <v>11821</v>
      </c>
      <c r="B2769" s="207" t="s">
        <v>3335</v>
      </c>
      <c r="C2769" s="206" t="s">
        <v>7869</v>
      </c>
      <c r="D2769" s="208">
        <v>5</v>
      </c>
    </row>
    <row r="2770" spans="1:4">
      <c r="A2770" s="206">
        <v>11822</v>
      </c>
      <c r="B2770" s="207" t="s">
        <v>6257</v>
      </c>
      <c r="C2770" s="206" t="s">
        <v>7869</v>
      </c>
      <c r="D2770" s="208">
        <v>30.65</v>
      </c>
    </row>
    <row r="2771" spans="1:4" ht="25.5">
      <c r="A2771" s="206">
        <v>11823</v>
      </c>
      <c r="B2771" s="207" t="s">
        <v>6255</v>
      </c>
      <c r="C2771" s="206" t="s">
        <v>7869</v>
      </c>
      <c r="D2771" s="208">
        <v>5</v>
      </c>
    </row>
    <row r="2772" spans="1:4" ht="25.5">
      <c r="A2772" s="206">
        <v>11824</v>
      </c>
      <c r="B2772" s="207" t="s">
        <v>6253</v>
      </c>
      <c r="C2772" s="206" t="s">
        <v>7869</v>
      </c>
      <c r="D2772" s="208">
        <v>27.33</v>
      </c>
    </row>
    <row r="2773" spans="1:4" ht="25.5">
      <c r="A2773" s="206">
        <v>11825</v>
      </c>
      <c r="B2773" s="207" t="s">
        <v>6247</v>
      </c>
      <c r="C2773" s="206" t="s">
        <v>7869</v>
      </c>
      <c r="D2773" s="208">
        <v>23.65</v>
      </c>
    </row>
    <row r="2774" spans="1:4" ht="25.5">
      <c r="A2774" s="206">
        <v>11826</v>
      </c>
      <c r="B2774" s="207" t="s">
        <v>6245</v>
      </c>
      <c r="C2774" s="206" t="s">
        <v>7869</v>
      </c>
      <c r="D2774" s="208">
        <v>22.96</v>
      </c>
    </row>
    <row r="2775" spans="1:4" ht="25.5">
      <c r="A2775" s="206">
        <v>11829</v>
      </c>
      <c r="B2775" s="207" t="s">
        <v>6246</v>
      </c>
      <c r="C2775" s="206" t="s">
        <v>7869</v>
      </c>
      <c r="D2775" s="208">
        <v>13.79</v>
      </c>
    </row>
    <row r="2776" spans="1:4" ht="25.5">
      <c r="A2776" s="206">
        <v>11830</v>
      </c>
      <c r="B2776" s="207" t="s">
        <v>6250</v>
      </c>
      <c r="C2776" s="206" t="s">
        <v>7869</v>
      </c>
      <c r="D2776" s="208">
        <v>14.91</v>
      </c>
    </row>
    <row r="2777" spans="1:4">
      <c r="A2777" s="206">
        <v>11831</v>
      </c>
      <c r="B2777" s="207" t="s">
        <v>6258</v>
      </c>
      <c r="C2777" s="206" t="s">
        <v>7869</v>
      </c>
      <c r="D2777" s="208">
        <v>23.27</v>
      </c>
    </row>
    <row r="2778" spans="1:4">
      <c r="A2778" s="206">
        <v>11832</v>
      </c>
      <c r="B2778" s="207" t="s">
        <v>6256</v>
      </c>
      <c r="C2778" s="206" t="s">
        <v>7869</v>
      </c>
      <c r="D2778" s="208">
        <v>11.25</v>
      </c>
    </row>
    <row r="2779" spans="1:4">
      <c r="A2779" s="206">
        <v>11836</v>
      </c>
      <c r="B2779" s="207" t="s">
        <v>4798</v>
      </c>
      <c r="C2779" s="206" t="s">
        <v>7867</v>
      </c>
      <c r="D2779" s="208">
        <v>1233.82</v>
      </c>
    </row>
    <row r="2780" spans="1:4" ht="25.5">
      <c r="A2780" s="206">
        <v>11837</v>
      </c>
      <c r="B2780" s="207" t="s">
        <v>4124</v>
      </c>
      <c r="C2780" s="206" t="s">
        <v>7869</v>
      </c>
      <c r="D2780" s="208">
        <v>34.619999999999997</v>
      </c>
    </row>
    <row r="2781" spans="1:4">
      <c r="A2781" s="206">
        <v>11838</v>
      </c>
      <c r="B2781" s="207" t="s">
        <v>6146</v>
      </c>
      <c r="C2781" s="206" t="s">
        <v>7869</v>
      </c>
      <c r="D2781" s="208">
        <v>18.84</v>
      </c>
    </row>
    <row r="2782" spans="1:4">
      <c r="A2782" s="206">
        <v>11839</v>
      </c>
      <c r="B2782" s="207" t="s">
        <v>6149</v>
      </c>
      <c r="C2782" s="206" t="s">
        <v>7869</v>
      </c>
      <c r="D2782" s="208">
        <v>27.42</v>
      </c>
    </row>
    <row r="2783" spans="1:4" ht="25.5">
      <c r="A2783" s="206">
        <v>11844</v>
      </c>
      <c r="B2783" s="207" t="s">
        <v>5465</v>
      </c>
      <c r="C2783" s="206" t="s">
        <v>7873</v>
      </c>
      <c r="D2783" s="208">
        <v>16.95</v>
      </c>
    </row>
    <row r="2784" spans="1:4">
      <c r="A2784" s="206">
        <v>11849</v>
      </c>
      <c r="B2784" s="207" t="s">
        <v>3195</v>
      </c>
      <c r="C2784" s="206" t="s">
        <v>7868</v>
      </c>
      <c r="D2784" s="208">
        <v>9.39</v>
      </c>
    </row>
    <row r="2785" spans="1:4" ht="25.5">
      <c r="A2785" s="206">
        <v>11854</v>
      </c>
      <c r="B2785" s="207" t="s">
        <v>3344</v>
      </c>
      <c r="C2785" s="206" t="s">
        <v>7869</v>
      </c>
      <c r="D2785" s="208">
        <v>5.08</v>
      </c>
    </row>
    <row r="2786" spans="1:4" ht="25.5">
      <c r="A2786" s="206">
        <v>11855</v>
      </c>
      <c r="B2786" s="207" t="s">
        <v>3347</v>
      </c>
      <c r="C2786" s="206" t="s">
        <v>7869</v>
      </c>
      <c r="D2786" s="208">
        <v>10.64</v>
      </c>
    </row>
    <row r="2787" spans="1:4" ht="25.5">
      <c r="A2787" s="206">
        <v>11856</v>
      </c>
      <c r="B2787" s="207" t="s">
        <v>3338</v>
      </c>
      <c r="C2787" s="206" t="s">
        <v>7869</v>
      </c>
      <c r="D2787" s="208">
        <v>3.28</v>
      </c>
    </row>
    <row r="2788" spans="1:4" ht="25.5">
      <c r="A2788" s="206">
        <v>11857</v>
      </c>
      <c r="B2788" s="207" t="s">
        <v>3339</v>
      </c>
      <c r="C2788" s="206" t="s">
        <v>7869</v>
      </c>
      <c r="D2788" s="208">
        <v>17.260000000000002</v>
      </c>
    </row>
    <row r="2789" spans="1:4" ht="25.5">
      <c r="A2789" s="206">
        <v>11858</v>
      </c>
      <c r="B2789" s="207" t="s">
        <v>3340</v>
      </c>
      <c r="C2789" s="206" t="s">
        <v>7869</v>
      </c>
      <c r="D2789" s="208">
        <v>21.42</v>
      </c>
    </row>
    <row r="2790" spans="1:4" ht="25.5">
      <c r="A2790" s="206">
        <v>11859</v>
      </c>
      <c r="B2790" s="207" t="s">
        <v>3342</v>
      </c>
      <c r="C2790" s="206" t="s">
        <v>7869</v>
      </c>
      <c r="D2790" s="208">
        <v>29.15</v>
      </c>
    </row>
    <row r="2791" spans="1:4" ht="25.5">
      <c r="A2791" s="206">
        <v>11862</v>
      </c>
      <c r="B2791" s="207" t="s">
        <v>3345</v>
      </c>
      <c r="C2791" s="206" t="s">
        <v>7869</v>
      </c>
      <c r="D2791" s="208">
        <v>7.12</v>
      </c>
    </row>
    <row r="2792" spans="1:4" ht="25.5">
      <c r="A2792" s="206">
        <v>11863</v>
      </c>
      <c r="B2792" s="207" t="s">
        <v>3346</v>
      </c>
      <c r="C2792" s="206" t="s">
        <v>7869</v>
      </c>
      <c r="D2792" s="208">
        <v>2.87</v>
      </c>
    </row>
    <row r="2793" spans="1:4" ht="25.5">
      <c r="A2793" s="206">
        <v>11864</v>
      </c>
      <c r="B2793" s="207" t="s">
        <v>3348</v>
      </c>
      <c r="C2793" s="206" t="s">
        <v>7869</v>
      </c>
      <c r="D2793" s="208">
        <v>16.079999999999998</v>
      </c>
    </row>
    <row r="2794" spans="1:4">
      <c r="A2794" s="206">
        <v>11868</v>
      </c>
      <c r="B2794" s="207" t="s">
        <v>2861</v>
      </c>
      <c r="C2794" s="206" t="s">
        <v>7869</v>
      </c>
      <c r="D2794" s="208">
        <v>290.19</v>
      </c>
    </row>
    <row r="2795" spans="1:4">
      <c r="A2795" s="206">
        <v>11869</v>
      </c>
      <c r="B2795" s="207" t="s">
        <v>2863</v>
      </c>
      <c r="C2795" s="206" t="s">
        <v>7869</v>
      </c>
      <c r="D2795" s="208">
        <v>470.84</v>
      </c>
    </row>
    <row r="2796" spans="1:4">
      <c r="A2796" s="206">
        <v>11871</v>
      </c>
      <c r="B2796" s="207" t="s">
        <v>2855</v>
      </c>
      <c r="C2796" s="206" t="s">
        <v>7869</v>
      </c>
      <c r="D2796" s="208">
        <v>211.15</v>
      </c>
    </row>
    <row r="2797" spans="1:4" ht="25.5">
      <c r="A2797" s="206">
        <v>11880</v>
      </c>
      <c r="B2797" s="207" t="s">
        <v>2935</v>
      </c>
      <c r="C2797" s="206" t="s">
        <v>7869</v>
      </c>
      <c r="D2797" s="208">
        <v>55.92</v>
      </c>
    </row>
    <row r="2798" spans="1:4" ht="25.5">
      <c r="A2798" s="206">
        <v>11881</v>
      </c>
      <c r="B2798" s="207" t="s">
        <v>2912</v>
      </c>
      <c r="C2798" s="206" t="s">
        <v>7869</v>
      </c>
      <c r="D2798" s="208">
        <v>62.56</v>
      </c>
    </row>
    <row r="2799" spans="1:4">
      <c r="A2799" s="206">
        <v>11882</v>
      </c>
      <c r="B2799" s="207" t="s">
        <v>2922</v>
      </c>
      <c r="C2799" s="206" t="s">
        <v>7869</v>
      </c>
      <c r="D2799" s="208">
        <v>70.64</v>
      </c>
    </row>
    <row r="2800" spans="1:4">
      <c r="A2800" s="206">
        <v>11883</v>
      </c>
      <c r="B2800" s="207" t="s">
        <v>4043</v>
      </c>
      <c r="C2800" s="206" t="s">
        <v>7869</v>
      </c>
      <c r="D2800" s="208">
        <v>4228.4399999999996</v>
      </c>
    </row>
    <row r="2801" spans="1:4">
      <c r="A2801" s="206">
        <v>11884</v>
      </c>
      <c r="B2801" s="207" t="s">
        <v>4044</v>
      </c>
      <c r="C2801" s="206" t="s">
        <v>7869</v>
      </c>
      <c r="D2801" s="208">
        <v>4536.74</v>
      </c>
    </row>
    <row r="2802" spans="1:4">
      <c r="A2802" s="206">
        <v>11885</v>
      </c>
      <c r="B2802" s="207" t="s">
        <v>4045</v>
      </c>
      <c r="C2802" s="206" t="s">
        <v>7869</v>
      </c>
      <c r="D2802" s="208">
        <v>5060</v>
      </c>
    </row>
    <row r="2803" spans="1:4">
      <c r="A2803" s="206">
        <v>11886</v>
      </c>
      <c r="B2803" s="207" t="s">
        <v>4046</v>
      </c>
      <c r="C2803" s="206" t="s">
        <v>7869</v>
      </c>
      <c r="D2803" s="208">
        <v>1630.82</v>
      </c>
    </row>
    <row r="2804" spans="1:4">
      <c r="A2804" s="206">
        <v>11887</v>
      </c>
      <c r="B2804" s="207" t="s">
        <v>4042</v>
      </c>
      <c r="C2804" s="206" t="s">
        <v>7869</v>
      </c>
      <c r="D2804" s="208">
        <v>2876.14</v>
      </c>
    </row>
    <row r="2805" spans="1:4">
      <c r="A2805" s="206">
        <v>11888</v>
      </c>
      <c r="B2805" s="207" t="s">
        <v>4047</v>
      </c>
      <c r="C2805" s="206" t="s">
        <v>7869</v>
      </c>
      <c r="D2805" s="208">
        <v>3829.81</v>
      </c>
    </row>
    <row r="2806" spans="1:4" ht="25.5">
      <c r="A2806" s="206">
        <v>11889</v>
      </c>
      <c r="B2806" s="207" t="s">
        <v>3393</v>
      </c>
      <c r="C2806" s="206" t="s">
        <v>7873</v>
      </c>
      <c r="D2806" s="208">
        <v>0.85</v>
      </c>
    </row>
    <row r="2807" spans="1:4" ht="25.5">
      <c r="A2807" s="206">
        <v>11890</v>
      </c>
      <c r="B2807" s="207" t="s">
        <v>3395</v>
      </c>
      <c r="C2807" s="206" t="s">
        <v>7873</v>
      </c>
      <c r="D2807" s="208">
        <v>1.32</v>
      </c>
    </row>
    <row r="2808" spans="1:4" ht="25.5">
      <c r="A2808" s="206">
        <v>11891</v>
      </c>
      <c r="B2808" s="207" t="s">
        <v>3396</v>
      </c>
      <c r="C2808" s="206" t="s">
        <v>7873</v>
      </c>
      <c r="D2808" s="208">
        <v>2.1800000000000002</v>
      </c>
    </row>
    <row r="2809" spans="1:4" ht="25.5">
      <c r="A2809" s="206">
        <v>11892</v>
      </c>
      <c r="B2809" s="207" t="s">
        <v>3397</v>
      </c>
      <c r="C2809" s="206" t="s">
        <v>7873</v>
      </c>
      <c r="D2809" s="208">
        <v>3.36</v>
      </c>
    </row>
    <row r="2810" spans="1:4" ht="25.5">
      <c r="A2810" s="206">
        <v>11894</v>
      </c>
      <c r="B2810" s="207" t="s">
        <v>3979</v>
      </c>
      <c r="C2810" s="206" t="s">
        <v>7869</v>
      </c>
      <c r="D2810" s="208">
        <v>610.54999999999995</v>
      </c>
    </row>
    <row r="2811" spans="1:4">
      <c r="A2811" s="206">
        <v>11895</v>
      </c>
      <c r="B2811" s="207" t="s">
        <v>5786</v>
      </c>
      <c r="C2811" s="206" t="s">
        <v>7869</v>
      </c>
      <c r="D2811" s="208">
        <v>877.98</v>
      </c>
    </row>
    <row r="2812" spans="1:4">
      <c r="A2812" s="206">
        <v>11896</v>
      </c>
      <c r="B2812" s="207" t="s">
        <v>5787</v>
      </c>
      <c r="C2812" s="206" t="s">
        <v>7869</v>
      </c>
      <c r="D2812" s="208">
        <v>4601.83</v>
      </c>
    </row>
    <row r="2813" spans="1:4">
      <c r="A2813" s="206">
        <v>11897</v>
      </c>
      <c r="B2813" s="207" t="s">
        <v>5788</v>
      </c>
      <c r="C2813" s="206" t="s">
        <v>7869</v>
      </c>
      <c r="D2813" s="208">
        <v>6004.58</v>
      </c>
    </row>
    <row r="2814" spans="1:4">
      <c r="A2814" s="206">
        <v>11898</v>
      </c>
      <c r="B2814" s="207" t="s">
        <v>5789</v>
      </c>
      <c r="C2814" s="206" t="s">
        <v>7869</v>
      </c>
      <c r="D2814" s="208">
        <v>6307.33</v>
      </c>
    </row>
    <row r="2815" spans="1:4">
      <c r="A2815" s="206">
        <v>11899</v>
      </c>
      <c r="B2815" s="207" t="s">
        <v>5791</v>
      </c>
      <c r="C2815" s="206" t="s">
        <v>7869</v>
      </c>
      <c r="D2815" s="208">
        <v>3113.3</v>
      </c>
    </row>
    <row r="2816" spans="1:4">
      <c r="A2816" s="206">
        <v>11900</v>
      </c>
      <c r="B2816" s="207" t="s">
        <v>5792</v>
      </c>
      <c r="C2816" s="206" t="s">
        <v>7869</v>
      </c>
      <c r="D2816" s="208">
        <v>4268.8</v>
      </c>
    </row>
    <row r="2817" spans="1:4">
      <c r="A2817" s="206">
        <v>11901</v>
      </c>
      <c r="B2817" s="207" t="s">
        <v>2828</v>
      </c>
      <c r="C2817" s="206" t="s">
        <v>7873</v>
      </c>
      <c r="D2817" s="208">
        <v>0.81</v>
      </c>
    </row>
    <row r="2818" spans="1:4">
      <c r="A2818" s="206">
        <v>11902</v>
      </c>
      <c r="B2818" s="207" t="s">
        <v>2829</v>
      </c>
      <c r="C2818" s="206" t="s">
        <v>7873</v>
      </c>
      <c r="D2818" s="208">
        <v>1.41</v>
      </c>
    </row>
    <row r="2819" spans="1:4">
      <c r="A2819" s="206">
        <v>11903</v>
      </c>
      <c r="B2819" s="207" t="s">
        <v>2830</v>
      </c>
      <c r="C2819" s="206" t="s">
        <v>7873</v>
      </c>
      <c r="D2819" s="208">
        <v>2.1800000000000002</v>
      </c>
    </row>
    <row r="2820" spans="1:4">
      <c r="A2820" s="206">
        <v>11904</v>
      </c>
      <c r="B2820" s="207" t="s">
        <v>2831</v>
      </c>
      <c r="C2820" s="206" t="s">
        <v>7873</v>
      </c>
      <c r="D2820" s="208">
        <v>2.77</v>
      </c>
    </row>
    <row r="2821" spans="1:4">
      <c r="A2821" s="206">
        <v>11905</v>
      </c>
      <c r="B2821" s="207" t="s">
        <v>2832</v>
      </c>
      <c r="C2821" s="206" t="s">
        <v>7873</v>
      </c>
      <c r="D2821" s="208">
        <v>3.73</v>
      </c>
    </row>
    <row r="2822" spans="1:4">
      <c r="A2822" s="206">
        <v>11906</v>
      </c>
      <c r="B2822" s="207" t="s">
        <v>2833</v>
      </c>
      <c r="C2822" s="206" t="s">
        <v>7873</v>
      </c>
      <c r="D2822" s="208">
        <v>4.3</v>
      </c>
    </row>
    <row r="2823" spans="1:4">
      <c r="A2823" s="206">
        <v>11914</v>
      </c>
      <c r="B2823" s="207" t="s">
        <v>2841</v>
      </c>
      <c r="C2823" s="206" t="s">
        <v>7873</v>
      </c>
      <c r="D2823" s="208">
        <v>79.5</v>
      </c>
    </row>
    <row r="2824" spans="1:4">
      <c r="A2824" s="206">
        <v>11916</v>
      </c>
      <c r="B2824" s="207" t="s">
        <v>2840</v>
      </c>
      <c r="C2824" s="206" t="s">
        <v>7873</v>
      </c>
      <c r="D2824" s="208">
        <v>10.95</v>
      </c>
    </row>
    <row r="2825" spans="1:4">
      <c r="A2825" s="206">
        <v>11917</v>
      </c>
      <c r="B2825" s="207" t="s">
        <v>2842</v>
      </c>
      <c r="C2825" s="206" t="s">
        <v>7873</v>
      </c>
      <c r="D2825" s="208">
        <v>19.059999999999999</v>
      </c>
    </row>
    <row r="2826" spans="1:4">
      <c r="A2826" s="206">
        <v>11918</v>
      </c>
      <c r="B2826" s="207" t="s">
        <v>2843</v>
      </c>
      <c r="C2826" s="206" t="s">
        <v>7873</v>
      </c>
      <c r="D2826" s="208">
        <v>25.85</v>
      </c>
    </row>
    <row r="2827" spans="1:4">
      <c r="A2827" s="206">
        <v>11919</v>
      </c>
      <c r="B2827" s="207" t="s">
        <v>2834</v>
      </c>
      <c r="C2827" s="206" t="s">
        <v>7873</v>
      </c>
      <c r="D2827" s="208">
        <v>8.43</v>
      </c>
    </row>
    <row r="2828" spans="1:4">
      <c r="A2828" s="206">
        <v>11920</v>
      </c>
      <c r="B2828" s="207" t="s">
        <v>2835</v>
      </c>
      <c r="C2828" s="206" t="s">
        <v>7873</v>
      </c>
      <c r="D2828" s="208">
        <v>16.34</v>
      </c>
    </row>
    <row r="2829" spans="1:4">
      <c r="A2829" s="206">
        <v>11921</v>
      </c>
      <c r="B2829" s="207" t="s">
        <v>2837</v>
      </c>
      <c r="C2829" s="206" t="s">
        <v>7873</v>
      </c>
      <c r="D2829" s="208">
        <v>22.25</v>
      </c>
    </row>
    <row r="2830" spans="1:4">
      <c r="A2830" s="206">
        <v>11922</v>
      </c>
      <c r="B2830" s="207" t="s">
        <v>2838</v>
      </c>
      <c r="C2830" s="206" t="s">
        <v>7873</v>
      </c>
      <c r="D2830" s="208">
        <v>39.51</v>
      </c>
    </row>
    <row r="2831" spans="1:4">
      <c r="A2831" s="206">
        <v>11923</v>
      </c>
      <c r="B2831" s="207" t="s">
        <v>2839</v>
      </c>
      <c r="C2831" s="206" t="s">
        <v>7873</v>
      </c>
      <c r="D2831" s="208">
        <v>64.53</v>
      </c>
    </row>
    <row r="2832" spans="1:4">
      <c r="A2832" s="206">
        <v>11924</v>
      </c>
      <c r="B2832" s="207" t="s">
        <v>2836</v>
      </c>
      <c r="C2832" s="206" t="s">
        <v>7873</v>
      </c>
      <c r="D2832" s="208">
        <v>158.96</v>
      </c>
    </row>
    <row r="2833" spans="1:4" ht="25.5">
      <c r="A2833" s="206">
        <v>11927</v>
      </c>
      <c r="B2833" s="207" t="s">
        <v>2072</v>
      </c>
      <c r="C2833" s="206" t="s">
        <v>7869</v>
      </c>
      <c r="D2833" s="208">
        <v>3.4</v>
      </c>
    </row>
    <row r="2834" spans="1:4" ht="25.5">
      <c r="A2834" s="206">
        <v>11928</v>
      </c>
      <c r="B2834" s="207" t="s">
        <v>2073</v>
      </c>
      <c r="C2834" s="206" t="s">
        <v>7869</v>
      </c>
      <c r="D2834" s="208">
        <v>3.89</v>
      </c>
    </row>
    <row r="2835" spans="1:4" ht="25.5">
      <c r="A2835" s="206">
        <v>11929</v>
      </c>
      <c r="B2835" s="207" t="s">
        <v>2074</v>
      </c>
      <c r="C2835" s="206" t="s">
        <v>7869</v>
      </c>
      <c r="D2835" s="208">
        <v>6.03</v>
      </c>
    </row>
    <row r="2836" spans="1:4">
      <c r="A2836" s="206">
        <v>11945</v>
      </c>
      <c r="B2836" s="207" t="s">
        <v>2588</v>
      </c>
      <c r="C2836" s="206" t="s">
        <v>7869</v>
      </c>
      <c r="D2836" s="208">
        <v>0.06</v>
      </c>
    </row>
    <row r="2837" spans="1:4">
      <c r="A2837" s="206">
        <v>11946</v>
      </c>
      <c r="B2837" s="207" t="s">
        <v>2589</v>
      </c>
      <c r="C2837" s="206" t="s">
        <v>7869</v>
      </c>
      <c r="D2837" s="208">
        <v>0.06</v>
      </c>
    </row>
    <row r="2838" spans="1:4" ht="25.5">
      <c r="A2838" s="206">
        <v>11948</v>
      </c>
      <c r="B2838" s="207" t="s">
        <v>5148</v>
      </c>
      <c r="C2838" s="206" t="s">
        <v>7869</v>
      </c>
      <c r="D2838" s="208">
        <v>0.28999999999999998</v>
      </c>
    </row>
    <row r="2839" spans="1:4" ht="25.5">
      <c r="A2839" s="206">
        <v>11950</v>
      </c>
      <c r="B2839" s="207" t="s">
        <v>2591</v>
      </c>
      <c r="C2839" s="206" t="s">
        <v>7869</v>
      </c>
      <c r="D2839" s="208">
        <v>0.2</v>
      </c>
    </row>
    <row r="2840" spans="1:4" ht="25.5">
      <c r="A2840" s="206">
        <v>11953</v>
      </c>
      <c r="B2840" s="207" t="s">
        <v>5109</v>
      </c>
      <c r="C2840" s="206" t="s">
        <v>7869</v>
      </c>
      <c r="D2840" s="208">
        <v>1.42</v>
      </c>
    </row>
    <row r="2841" spans="1:4" ht="25.5">
      <c r="A2841" s="206">
        <v>11955</v>
      </c>
      <c r="B2841" s="207" t="s">
        <v>5093</v>
      </c>
      <c r="C2841" s="206" t="s">
        <v>7869</v>
      </c>
      <c r="D2841" s="208">
        <v>1.94</v>
      </c>
    </row>
    <row r="2842" spans="1:4" ht="25.5">
      <c r="A2842" s="206">
        <v>11960</v>
      </c>
      <c r="B2842" s="207" t="s">
        <v>5094</v>
      </c>
      <c r="C2842" s="206" t="s">
        <v>7869</v>
      </c>
      <c r="D2842" s="208">
        <v>0.06</v>
      </c>
    </row>
    <row r="2843" spans="1:4" ht="25.5">
      <c r="A2843" s="206">
        <v>11962</v>
      </c>
      <c r="B2843" s="207" t="s">
        <v>5143</v>
      </c>
      <c r="C2843" s="206" t="s">
        <v>7869</v>
      </c>
      <c r="D2843" s="208">
        <v>0.09</v>
      </c>
    </row>
    <row r="2844" spans="1:4" ht="25.5">
      <c r="A2844" s="206">
        <v>11963</v>
      </c>
      <c r="B2844" s="207" t="s">
        <v>5086</v>
      </c>
      <c r="C2844" s="206" t="s">
        <v>7869</v>
      </c>
      <c r="D2844" s="208">
        <v>4.1500000000000004</v>
      </c>
    </row>
    <row r="2845" spans="1:4" ht="25.5">
      <c r="A2845" s="206">
        <v>11964</v>
      </c>
      <c r="B2845" s="207" t="s">
        <v>5087</v>
      </c>
      <c r="C2845" s="206" t="s">
        <v>7869</v>
      </c>
      <c r="D2845" s="208">
        <v>1.04</v>
      </c>
    </row>
    <row r="2846" spans="1:4">
      <c r="A2846" s="206">
        <v>11971</v>
      </c>
      <c r="B2846" s="207" t="s">
        <v>5373</v>
      </c>
      <c r="C2846" s="206" t="s">
        <v>7869</v>
      </c>
      <c r="D2846" s="208">
        <v>1.85</v>
      </c>
    </row>
    <row r="2847" spans="1:4">
      <c r="A2847" s="206">
        <v>11975</v>
      </c>
      <c r="B2847" s="207" t="s">
        <v>3175</v>
      </c>
      <c r="C2847" s="206" t="s">
        <v>7869</v>
      </c>
      <c r="D2847" s="208">
        <v>10.31</v>
      </c>
    </row>
    <row r="2848" spans="1:4">
      <c r="A2848" s="206">
        <v>11976</v>
      </c>
      <c r="B2848" s="207" t="s">
        <v>8112</v>
      </c>
      <c r="C2848" s="206" t="s">
        <v>7869</v>
      </c>
      <c r="D2848" s="208">
        <v>0.52</v>
      </c>
    </row>
    <row r="2849" spans="1:4">
      <c r="A2849" s="206">
        <v>11977</v>
      </c>
      <c r="B2849" s="207" t="s">
        <v>3174</v>
      </c>
      <c r="C2849" s="206" t="s">
        <v>7869</v>
      </c>
      <c r="D2849" s="208">
        <v>4.7</v>
      </c>
    </row>
    <row r="2850" spans="1:4">
      <c r="A2850" s="206">
        <v>11981</v>
      </c>
      <c r="B2850" s="207" t="s">
        <v>8113</v>
      </c>
      <c r="C2850" s="206" t="s">
        <v>7869</v>
      </c>
      <c r="D2850" s="208">
        <v>14.76</v>
      </c>
    </row>
    <row r="2851" spans="1:4" ht="25.5">
      <c r="A2851" s="206">
        <v>11983</v>
      </c>
      <c r="B2851" s="207" t="s">
        <v>3738</v>
      </c>
      <c r="C2851" s="206" t="s">
        <v>7874</v>
      </c>
      <c r="D2851" s="208">
        <v>248.75</v>
      </c>
    </row>
    <row r="2852" spans="1:4" ht="25.5">
      <c r="A2852" s="206">
        <v>11985</v>
      </c>
      <c r="B2852" s="207" t="s">
        <v>3734</v>
      </c>
      <c r="C2852" s="206" t="s">
        <v>7874</v>
      </c>
      <c r="D2852" s="208">
        <v>271.07</v>
      </c>
    </row>
    <row r="2853" spans="1:4" ht="25.5">
      <c r="A2853" s="206">
        <v>11986</v>
      </c>
      <c r="B2853" s="207" t="s">
        <v>3739</v>
      </c>
      <c r="C2853" s="206" t="s">
        <v>7874</v>
      </c>
      <c r="D2853" s="208">
        <v>302.95999999999998</v>
      </c>
    </row>
    <row r="2854" spans="1:4" ht="25.5">
      <c r="A2854" s="206">
        <v>11987</v>
      </c>
      <c r="B2854" s="207" t="s">
        <v>3728</v>
      </c>
      <c r="C2854" s="206" t="s">
        <v>7874</v>
      </c>
      <c r="D2854" s="208">
        <v>315.72000000000003</v>
      </c>
    </row>
    <row r="2855" spans="1:4" ht="25.5">
      <c r="A2855" s="206">
        <v>11991</v>
      </c>
      <c r="B2855" s="207" t="s">
        <v>4193</v>
      </c>
      <c r="C2855" s="206" t="s">
        <v>7869</v>
      </c>
      <c r="D2855" s="208">
        <v>39.43</v>
      </c>
    </row>
    <row r="2856" spans="1:4" ht="25.5">
      <c r="A2856" s="206">
        <v>12001</v>
      </c>
      <c r="B2856" s="207" t="s">
        <v>2921</v>
      </c>
      <c r="C2856" s="206" t="s">
        <v>7869</v>
      </c>
      <c r="D2856" s="208">
        <v>3.95</v>
      </c>
    </row>
    <row r="2857" spans="1:4" ht="25.5">
      <c r="A2857" s="206">
        <v>12008</v>
      </c>
      <c r="B2857" s="207" t="s">
        <v>3281</v>
      </c>
      <c r="C2857" s="206" t="s">
        <v>7869</v>
      </c>
      <c r="D2857" s="208">
        <v>70.52</v>
      </c>
    </row>
    <row r="2858" spans="1:4">
      <c r="A2858" s="206">
        <v>12010</v>
      </c>
      <c r="B2858" s="207" t="s">
        <v>3290</v>
      </c>
      <c r="C2858" s="206" t="s">
        <v>7869</v>
      </c>
      <c r="D2858" s="208">
        <v>6.43</v>
      </c>
    </row>
    <row r="2859" spans="1:4">
      <c r="A2859" s="206">
        <v>12015</v>
      </c>
      <c r="B2859" s="207" t="s">
        <v>3299</v>
      </c>
      <c r="C2859" s="206" t="s">
        <v>7869</v>
      </c>
      <c r="D2859" s="208">
        <v>8.24</v>
      </c>
    </row>
    <row r="2860" spans="1:4">
      <c r="A2860" s="206">
        <v>12016</v>
      </c>
      <c r="B2860" s="207" t="s">
        <v>3298</v>
      </c>
      <c r="C2860" s="206" t="s">
        <v>7869</v>
      </c>
      <c r="D2860" s="208">
        <v>7.08</v>
      </c>
    </row>
    <row r="2861" spans="1:4">
      <c r="A2861" s="206">
        <v>12019</v>
      </c>
      <c r="B2861" s="207" t="s">
        <v>3301</v>
      </c>
      <c r="C2861" s="206" t="s">
        <v>7869</v>
      </c>
      <c r="D2861" s="208">
        <v>8.24</v>
      </c>
    </row>
    <row r="2862" spans="1:4">
      <c r="A2862" s="206">
        <v>12020</v>
      </c>
      <c r="B2862" s="207" t="s">
        <v>3300</v>
      </c>
      <c r="C2862" s="206" t="s">
        <v>7869</v>
      </c>
      <c r="D2862" s="208">
        <v>7.08</v>
      </c>
    </row>
    <row r="2863" spans="1:4">
      <c r="A2863" s="206">
        <v>12025</v>
      </c>
      <c r="B2863" s="207" t="s">
        <v>3307</v>
      </c>
      <c r="C2863" s="206" t="s">
        <v>7869</v>
      </c>
      <c r="D2863" s="208">
        <v>7.81</v>
      </c>
    </row>
    <row r="2864" spans="1:4" ht="25.5">
      <c r="A2864" s="206">
        <v>12030</v>
      </c>
      <c r="B2864" s="207" t="s">
        <v>4387</v>
      </c>
      <c r="C2864" s="206" t="s">
        <v>7871</v>
      </c>
      <c r="D2864" s="208">
        <v>38.31</v>
      </c>
    </row>
    <row r="2865" spans="1:4" ht="25.5">
      <c r="A2865" s="206">
        <v>12032</v>
      </c>
      <c r="B2865" s="207" t="s">
        <v>4386</v>
      </c>
      <c r="C2865" s="206" t="s">
        <v>7871</v>
      </c>
      <c r="D2865" s="208">
        <v>40.770000000000003</v>
      </c>
    </row>
    <row r="2866" spans="1:4">
      <c r="A2866" s="206">
        <v>12033</v>
      </c>
      <c r="B2866" s="207" t="s">
        <v>3565</v>
      </c>
      <c r="C2866" s="206" t="s">
        <v>7869</v>
      </c>
      <c r="D2866" s="208">
        <v>6.71</v>
      </c>
    </row>
    <row r="2867" spans="1:4">
      <c r="A2867" s="206">
        <v>12034</v>
      </c>
      <c r="B2867" s="207" t="s">
        <v>3570</v>
      </c>
      <c r="C2867" s="206" t="s">
        <v>7869</v>
      </c>
      <c r="D2867" s="208">
        <v>3.04</v>
      </c>
    </row>
    <row r="2868" spans="1:4" ht="25.5">
      <c r="A2868" s="206">
        <v>12038</v>
      </c>
      <c r="B2868" s="207" t="s">
        <v>5533</v>
      </c>
      <c r="C2868" s="206" t="s">
        <v>7869</v>
      </c>
      <c r="D2868" s="208">
        <v>329.77</v>
      </c>
    </row>
    <row r="2869" spans="1:4" ht="25.5">
      <c r="A2869" s="206">
        <v>12039</v>
      </c>
      <c r="B2869" s="207" t="s">
        <v>5524</v>
      </c>
      <c r="C2869" s="206" t="s">
        <v>7869</v>
      </c>
      <c r="D2869" s="208">
        <v>378.78</v>
      </c>
    </row>
    <row r="2870" spans="1:4" ht="25.5">
      <c r="A2870" s="206">
        <v>12040</v>
      </c>
      <c r="B2870" s="207" t="s">
        <v>5534</v>
      </c>
      <c r="C2870" s="206" t="s">
        <v>7869</v>
      </c>
      <c r="D2870" s="208">
        <v>421.36</v>
      </c>
    </row>
    <row r="2871" spans="1:4" ht="25.5">
      <c r="A2871" s="206">
        <v>12041</v>
      </c>
      <c r="B2871" s="207" t="s">
        <v>5527</v>
      </c>
      <c r="C2871" s="206" t="s">
        <v>7869</v>
      </c>
      <c r="D2871" s="208">
        <v>828.68</v>
      </c>
    </row>
    <row r="2872" spans="1:4" ht="25.5">
      <c r="A2872" s="206">
        <v>12042</v>
      </c>
      <c r="B2872" s="207" t="s">
        <v>5530</v>
      </c>
      <c r="C2872" s="206" t="s">
        <v>7869</v>
      </c>
      <c r="D2872" s="208">
        <v>645.74</v>
      </c>
    </row>
    <row r="2873" spans="1:4" ht="25.5">
      <c r="A2873" s="206">
        <v>12043</v>
      </c>
      <c r="B2873" s="207" t="s">
        <v>5528</v>
      </c>
      <c r="C2873" s="206" t="s">
        <v>7869</v>
      </c>
      <c r="D2873" s="208">
        <v>955.54</v>
      </c>
    </row>
    <row r="2874" spans="1:4">
      <c r="A2874" s="206">
        <v>12056</v>
      </c>
      <c r="B2874" s="207" t="s">
        <v>8114</v>
      </c>
      <c r="C2874" s="206" t="s">
        <v>7873</v>
      </c>
      <c r="D2874" s="208">
        <v>11.63</v>
      </c>
    </row>
    <row r="2875" spans="1:4">
      <c r="A2875" s="206">
        <v>12057</v>
      </c>
      <c r="B2875" s="207" t="s">
        <v>8115</v>
      </c>
      <c r="C2875" s="206" t="s">
        <v>7873</v>
      </c>
      <c r="D2875" s="208">
        <v>9.8800000000000008</v>
      </c>
    </row>
    <row r="2876" spans="1:4">
      <c r="A2876" s="206">
        <v>12058</v>
      </c>
      <c r="B2876" s="207" t="s">
        <v>8116</v>
      </c>
      <c r="C2876" s="206" t="s">
        <v>7873</v>
      </c>
      <c r="D2876" s="208">
        <v>6.16</v>
      </c>
    </row>
    <row r="2877" spans="1:4">
      <c r="A2877" s="206">
        <v>12059</v>
      </c>
      <c r="B2877" s="207" t="s">
        <v>8117</v>
      </c>
      <c r="C2877" s="206" t="s">
        <v>7873</v>
      </c>
      <c r="D2877" s="208">
        <v>3.46</v>
      </c>
    </row>
    <row r="2878" spans="1:4">
      <c r="A2878" s="206">
        <v>12060</v>
      </c>
      <c r="B2878" s="207" t="s">
        <v>8118</v>
      </c>
      <c r="C2878" s="206" t="s">
        <v>7873</v>
      </c>
      <c r="D2878" s="208">
        <v>25.68</v>
      </c>
    </row>
    <row r="2879" spans="1:4">
      <c r="A2879" s="206">
        <v>12061</v>
      </c>
      <c r="B2879" s="207" t="s">
        <v>8119</v>
      </c>
      <c r="C2879" s="206" t="s">
        <v>7873</v>
      </c>
      <c r="D2879" s="208">
        <v>15.68</v>
      </c>
    </row>
    <row r="2880" spans="1:4">
      <c r="A2880" s="206">
        <v>12062</v>
      </c>
      <c r="B2880" s="207" t="s">
        <v>8120</v>
      </c>
      <c r="C2880" s="206" t="s">
        <v>7873</v>
      </c>
      <c r="D2880" s="208">
        <v>28.92</v>
      </c>
    </row>
    <row r="2881" spans="1:4">
      <c r="A2881" s="206">
        <v>12067</v>
      </c>
      <c r="B2881" s="207" t="s">
        <v>3794</v>
      </c>
      <c r="C2881" s="206" t="s">
        <v>7873</v>
      </c>
      <c r="D2881" s="208">
        <v>4.82</v>
      </c>
    </row>
    <row r="2882" spans="1:4">
      <c r="A2882" s="206">
        <v>12070</v>
      </c>
      <c r="B2882" s="207" t="s">
        <v>3792</v>
      </c>
      <c r="C2882" s="206" t="s">
        <v>7873</v>
      </c>
      <c r="D2882" s="208">
        <v>2.73</v>
      </c>
    </row>
    <row r="2883" spans="1:4" ht="25.5">
      <c r="A2883" s="206">
        <v>12075</v>
      </c>
      <c r="B2883" s="207" t="s">
        <v>2027</v>
      </c>
      <c r="C2883" s="206" t="s">
        <v>7869</v>
      </c>
      <c r="D2883" s="208">
        <v>546.84</v>
      </c>
    </row>
    <row r="2884" spans="1:4" ht="38.25">
      <c r="A2884" s="206">
        <v>12076</v>
      </c>
      <c r="B2884" s="207" t="s">
        <v>6261</v>
      </c>
      <c r="C2884" s="206" t="s">
        <v>7869</v>
      </c>
      <c r="D2884" s="208">
        <v>5092.74</v>
      </c>
    </row>
    <row r="2885" spans="1:4" ht="25.5">
      <c r="A2885" s="206">
        <v>12081</v>
      </c>
      <c r="B2885" s="207" t="s">
        <v>8121</v>
      </c>
      <c r="C2885" s="206" t="s">
        <v>7869</v>
      </c>
      <c r="D2885" s="208">
        <v>169.87</v>
      </c>
    </row>
    <row r="2886" spans="1:4" ht="25.5">
      <c r="A2886" s="206">
        <v>12082</v>
      </c>
      <c r="B2886" s="207" t="s">
        <v>8122</v>
      </c>
      <c r="C2886" s="206" t="s">
        <v>7869</v>
      </c>
      <c r="D2886" s="208">
        <v>266.97000000000003</v>
      </c>
    </row>
    <row r="2887" spans="1:4" ht="25.5">
      <c r="A2887" s="206">
        <v>12083</v>
      </c>
      <c r="B2887" s="207" t="s">
        <v>8123</v>
      </c>
      <c r="C2887" s="206" t="s">
        <v>7869</v>
      </c>
      <c r="D2887" s="208">
        <v>502.32</v>
      </c>
    </row>
    <row r="2888" spans="1:4">
      <c r="A2888" s="206">
        <v>12114</v>
      </c>
      <c r="B2888" s="207" t="s">
        <v>2985</v>
      </c>
      <c r="C2888" s="206" t="s">
        <v>7869</v>
      </c>
      <c r="D2888" s="208">
        <v>75.2</v>
      </c>
    </row>
    <row r="2889" spans="1:4" ht="25.5">
      <c r="A2889" s="206">
        <v>12118</v>
      </c>
      <c r="B2889" s="207" t="s">
        <v>4446</v>
      </c>
      <c r="C2889" s="206" t="s">
        <v>7869</v>
      </c>
      <c r="D2889" s="208">
        <v>12.55</v>
      </c>
    </row>
    <row r="2890" spans="1:4" ht="25.5">
      <c r="A2890" s="206">
        <v>12128</v>
      </c>
      <c r="B2890" s="207" t="s">
        <v>4240</v>
      </c>
      <c r="C2890" s="206" t="s">
        <v>7869</v>
      </c>
      <c r="D2890" s="208">
        <v>5.23</v>
      </c>
    </row>
    <row r="2891" spans="1:4" ht="25.5">
      <c r="A2891" s="206">
        <v>12129</v>
      </c>
      <c r="B2891" s="207" t="s">
        <v>4241</v>
      </c>
      <c r="C2891" s="206" t="s">
        <v>7869</v>
      </c>
      <c r="D2891" s="208">
        <v>6.91</v>
      </c>
    </row>
    <row r="2892" spans="1:4" ht="25.5">
      <c r="A2892" s="206">
        <v>12147</v>
      </c>
      <c r="B2892" s="207" t="s">
        <v>6220</v>
      </c>
      <c r="C2892" s="206" t="s">
        <v>7869</v>
      </c>
      <c r="D2892" s="208">
        <v>7.77</v>
      </c>
    </row>
    <row r="2893" spans="1:4">
      <c r="A2893" s="206">
        <v>12214</v>
      </c>
      <c r="B2893" s="207" t="s">
        <v>4507</v>
      </c>
      <c r="C2893" s="206" t="s">
        <v>7869</v>
      </c>
      <c r="D2893" s="208">
        <v>12.58</v>
      </c>
    </row>
    <row r="2894" spans="1:4">
      <c r="A2894" s="206">
        <v>12216</v>
      </c>
      <c r="B2894" s="207" t="s">
        <v>4504</v>
      </c>
      <c r="C2894" s="206" t="s">
        <v>7869</v>
      </c>
      <c r="D2894" s="208">
        <v>27.26</v>
      </c>
    </row>
    <row r="2895" spans="1:4" ht="25.5">
      <c r="A2895" s="206">
        <v>12230</v>
      </c>
      <c r="B2895" s="207" t="s">
        <v>4584</v>
      </c>
      <c r="C2895" s="206" t="s">
        <v>7869</v>
      </c>
      <c r="D2895" s="208">
        <v>5.99</v>
      </c>
    </row>
    <row r="2896" spans="1:4" ht="25.5">
      <c r="A2896" s="206">
        <v>12231</v>
      </c>
      <c r="B2896" s="207" t="s">
        <v>4586</v>
      </c>
      <c r="C2896" s="206" t="s">
        <v>7869</v>
      </c>
      <c r="D2896" s="208">
        <v>9.9700000000000006</v>
      </c>
    </row>
    <row r="2897" spans="1:4" ht="25.5">
      <c r="A2897" s="206">
        <v>12232</v>
      </c>
      <c r="B2897" s="207" t="s">
        <v>4588</v>
      </c>
      <c r="C2897" s="206" t="s">
        <v>7869</v>
      </c>
      <c r="D2897" s="208">
        <v>10.44</v>
      </c>
    </row>
    <row r="2898" spans="1:4" ht="25.5">
      <c r="A2898" s="206">
        <v>12239</v>
      </c>
      <c r="B2898" s="207" t="s">
        <v>4590</v>
      </c>
      <c r="C2898" s="206" t="s">
        <v>7869</v>
      </c>
      <c r="D2898" s="208">
        <v>13.68</v>
      </c>
    </row>
    <row r="2899" spans="1:4">
      <c r="A2899" s="206">
        <v>12245</v>
      </c>
      <c r="B2899" s="207" t="s">
        <v>4593</v>
      </c>
      <c r="C2899" s="206" t="s">
        <v>7869</v>
      </c>
      <c r="D2899" s="208">
        <v>53.07</v>
      </c>
    </row>
    <row r="2900" spans="1:4" ht="25.5">
      <c r="A2900" s="206">
        <v>12266</v>
      </c>
      <c r="B2900" s="207" t="s">
        <v>4603</v>
      </c>
      <c r="C2900" s="206" t="s">
        <v>7869</v>
      </c>
      <c r="D2900" s="208">
        <v>35.93</v>
      </c>
    </row>
    <row r="2901" spans="1:4">
      <c r="A2901" s="206">
        <v>12267</v>
      </c>
      <c r="B2901" s="207" t="s">
        <v>4602</v>
      </c>
      <c r="C2901" s="206" t="s">
        <v>7869</v>
      </c>
      <c r="D2901" s="208">
        <v>70.2</v>
      </c>
    </row>
    <row r="2902" spans="1:4">
      <c r="A2902" s="206">
        <v>12271</v>
      </c>
      <c r="B2902" s="207" t="s">
        <v>4592</v>
      </c>
      <c r="C2902" s="206" t="s">
        <v>7869</v>
      </c>
      <c r="D2902" s="208">
        <v>122.35</v>
      </c>
    </row>
    <row r="2903" spans="1:4" ht="38.25">
      <c r="A2903" s="206">
        <v>12273</v>
      </c>
      <c r="B2903" s="207" t="s">
        <v>5500</v>
      </c>
      <c r="C2903" s="206" t="s">
        <v>7869</v>
      </c>
      <c r="D2903" s="208">
        <v>36.1</v>
      </c>
    </row>
    <row r="2904" spans="1:4">
      <c r="A2904" s="206">
        <v>12294</v>
      </c>
      <c r="B2904" s="207" t="s">
        <v>5776</v>
      </c>
      <c r="C2904" s="206" t="s">
        <v>7869</v>
      </c>
      <c r="D2904" s="208">
        <v>8.83</v>
      </c>
    </row>
    <row r="2905" spans="1:4">
      <c r="A2905" s="206">
        <v>12295</v>
      </c>
      <c r="B2905" s="207" t="s">
        <v>5774</v>
      </c>
      <c r="C2905" s="206" t="s">
        <v>7869</v>
      </c>
      <c r="D2905" s="208">
        <v>2.84</v>
      </c>
    </row>
    <row r="2906" spans="1:4">
      <c r="A2906" s="206">
        <v>12296</v>
      </c>
      <c r="B2906" s="207" t="s">
        <v>5775</v>
      </c>
      <c r="C2906" s="206" t="s">
        <v>7869</v>
      </c>
      <c r="D2906" s="208">
        <v>3.68</v>
      </c>
    </row>
    <row r="2907" spans="1:4">
      <c r="A2907" s="206">
        <v>12316</v>
      </c>
      <c r="B2907" s="207" t="s">
        <v>5567</v>
      </c>
      <c r="C2907" s="206" t="s">
        <v>7869</v>
      </c>
      <c r="D2907" s="208">
        <v>37.5</v>
      </c>
    </row>
    <row r="2908" spans="1:4">
      <c r="A2908" s="206">
        <v>12317</v>
      </c>
      <c r="B2908" s="207" t="s">
        <v>5568</v>
      </c>
      <c r="C2908" s="206" t="s">
        <v>7869</v>
      </c>
      <c r="D2908" s="208">
        <v>44.72</v>
      </c>
    </row>
    <row r="2909" spans="1:4">
      <c r="A2909" s="206">
        <v>12318</v>
      </c>
      <c r="B2909" s="207" t="s">
        <v>5569</v>
      </c>
      <c r="C2909" s="206" t="s">
        <v>7869</v>
      </c>
      <c r="D2909" s="208">
        <v>51.52</v>
      </c>
    </row>
    <row r="2910" spans="1:4" ht="25.5">
      <c r="A2910" s="206">
        <v>12327</v>
      </c>
      <c r="B2910" s="207" t="s">
        <v>3191</v>
      </c>
      <c r="C2910" s="206" t="s">
        <v>7869</v>
      </c>
      <c r="D2910" s="208">
        <v>20.8</v>
      </c>
    </row>
    <row r="2911" spans="1:4">
      <c r="A2911" s="206">
        <v>12329</v>
      </c>
      <c r="B2911" s="207" t="s">
        <v>3193</v>
      </c>
      <c r="C2911" s="206" t="s">
        <v>7866</v>
      </c>
      <c r="D2911" s="208">
        <v>62.92</v>
      </c>
    </row>
    <row r="2912" spans="1:4" ht="25.5">
      <c r="A2912" s="206">
        <v>12343</v>
      </c>
      <c r="B2912" s="207" t="s">
        <v>4061</v>
      </c>
      <c r="C2912" s="206" t="s">
        <v>7869</v>
      </c>
      <c r="D2912" s="208">
        <v>2.2799999999999998</v>
      </c>
    </row>
    <row r="2913" spans="1:4" ht="25.5">
      <c r="A2913" s="206">
        <v>12344</v>
      </c>
      <c r="B2913" s="207" t="s">
        <v>4060</v>
      </c>
      <c r="C2913" s="206" t="s">
        <v>7869</v>
      </c>
      <c r="D2913" s="208">
        <v>1.47</v>
      </c>
    </row>
    <row r="2914" spans="1:4">
      <c r="A2914" s="206">
        <v>12357</v>
      </c>
      <c r="B2914" s="207" t="s">
        <v>4877</v>
      </c>
      <c r="C2914" s="206" t="s">
        <v>7869</v>
      </c>
      <c r="D2914" s="208">
        <v>122.66</v>
      </c>
    </row>
    <row r="2915" spans="1:4">
      <c r="A2915" s="206">
        <v>12358</v>
      </c>
      <c r="B2915" s="207" t="s">
        <v>4878</v>
      </c>
      <c r="C2915" s="206" t="s">
        <v>7869</v>
      </c>
      <c r="D2915" s="208">
        <v>137.97</v>
      </c>
    </row>
    <row r="2916" spans="1:4" ht="25.5">
      <c r="A2916" s="206">
        <v>12359</v>
      </c>
      <c r="B2916" s="207" t="s">
        <v>5645</v>
      </c>
      <c r="C2916" s="206" t="s">
        <v>7869</v>
      </c>
      <c r="D2916" s="208">
        <v>87.15</v>
      </c>
    </row>
    <row r="2917" spans="1:4">
      <c r="A2917" s="206">
        <v>12362</v>
      </c>
      <c r="B2917" s="207" t="s">
        <v>5367</v>
      </c>
      <c r="C2917" s="206" t="s">
        <v>7869</v>
      </c>
      <c r="D2917" s="208">
        <v>8.3699999999999992</v>
      </c>
    </row>
    <row r="2918" spans="1:4">
      <c r="A2918" s="206">
        <v>12366</v>
      </c>
      <c r="B2918" s="207" t="s">
        <v>5433</v>
      </c>
      <c r="C2918" s="206" t="s">
        <v>7869</v>
      </c>
      <c r="D2918" s="208">
        <v>552.42999999999995</v>
      </c>
    </row>
    <row r="2919" spans="1:4">
      <c r="A2919" s="206">
        <v>12367</v>
      </c>
      <c r="B2919" s="207" t="s">
        <v>5435</v>
      </c>
      <c r="C2919" s="206" t="s">
        <v>7869</v>
      </c>
      <c r="D2919" s="208">
        <v>2355.15</v>
      </c>
    </row>
    <row r="2920" spans="1:4">
      <c r="A2920" s="206">
        <v>12368</v>
      </c>
      <c r="B2920" s="207" t="s">
        <v>5436</v>
      </c>
      <c r="C2920" s="206" t="s">
        <v>7869</v>
      </c>
      <c r="D2920" s="208">
        <v>4659.87</v>
      </c>
    </row>
    <row r="2921" spans="1:4">
      <c r="A2921" s="206">
        <v>12372</v>
      </c>
      <c r="B2921" s="207" t="s">
        <v>5453</v>
      </c>
      <c r="C2921" s="206" t="s">
        <v>7869</v>
      </c>
      <c r="D2921" s="208">
        <v>588.78</v>
      </c>
    </row>
    <row r="2922" spans="1:4">
      <c r="A2922" s="206">
        <v>12373</v>
      </c>
      <c r="B2922" s="207" t="s">
        <v>5456</v>
      </c>
      <c r="C2922" s="206" t="s">
        <v>7869</v>
      </c>
      <c r="D2922" s="208">
        <v>916.62</v>
      </c>
    </row>
    <row r="2923" spans="1:4">
      <c r="A2923" s="206">
        <v>12374</v>
      </c>
      <c r="B2923" s="207" t="s">
        <v>5452</v>
      </c>
      <c r="C2923" s="206" t="s">
        <v>7869</v>
      </c>
      <c r="D2923" s="208">
        <v>274.11</v>
      </c>
    </row>
    <row r="2924" spans="1:4" ht="25.5">
      <c r="A2924" s="206">
        <v>12378</v>
      </c>
      <c r="B2924" s="207" t="s">
        <v>5430</v>
      </c>
      <c r="C2924" s="206" t="s">
        <v>7869</v>
      </c>
      <c r="D2924" s="208">
        <v>694.36</v>
      </c>
    </row>
    <row r="2925" spans="1:4">
      <c r="A2925" s="206">
        <v>12388</v>
      </c>
      <c r="B2925" s="207" t="s">
        <v>5461</v>
      </c>
      <c r="C2925" s="206" t="s">
        <v>7869</v>
      </c>
      <c r="D2925" s="208">
        <v>172.91</v>
      </c>
    </row>
    <row r="2926" spans="1:4">
      <c r="A2926" s="206">
        <v>12394</v>
      </c>
      <c r="B2926" s="207" t="s">
        <v>2609</v>
      </c>
      <c r="C2926" s="206" t="s">
        <v>7869</v>
      </c>
      <c r="D2926" s="208">
        <v>3.54</v>
      </c>
    </row>
    <row r="2927" spans="1:4">
      <c r="A2927" s="206">
        <v>12395</v>
      </c>
      <c r="B2927" s="207" t="s">
        <v>3016</v>
      </c>
      <c r="C2927" s="206" t="s">
        <v>7869</v>
      </c>
      <c r="D2927" s="208">
        <v>3.23</v>
      </c>
    </row>
    <row r="2928" spans="1:4">
      <c r="A2928" s="206">
        <v>12396</v>
      </c>
      <c r="B2928" s="207" t="s">
        <v>3021</v>
      </c>
      <c r="C2928" s="206" t="s">
        <v>7869</v>
      </c>
      <c r="D2928" s="208">
        <v>3.23</v>
      </c>
    </row>
    <row r="2929" spans="1:4">
      <c r="A2929" s="206">
        <v>12402</v>
      </c>
      <c r="B2929" s="207" t="s">
        <v>3427</v>
      </c>
      <c r="C2929" s="206" t="s">
        <v>7869</v>
      </c>
      <c r="D2929" s="208">
        <v>62.19</v>
      </c>
    </row>
    <row r="2930" spans="1:4" ht="25.5">
      <c r="A2930" s="206">
        <v>12403</v>
      </c>
      <c r="B2930" s="207" t="s">
        <v>3417</v>
      </c>
      <c r="C2930" s="206" t="s">
        <v>7869</v>
      </c>
      <c r="D2930" s="208">
        <v>18.649999999999999</v>
      </c>
    </row>
    <row r="2931" spans="1:4">
      <c r="A2931" s="206">
        <v>12404</v>
      </c>
      <c r="B2931" s="207" t="s">
        <v>4658</v>
      </c>
      <c r="C2931" s="206" t="s">
        <v>7869</v>
      </c>
      <c r="D2931" s="208">
        <v>6.86</v>
      </c>
    </row>
    <row r="2932" spans="1:4">
      <c r="A2932" s="206">
        <v>12406</v>
      </c>
      <c r="B2932" s="207" t="s">
        <v>4691</v>
      </c>
      <c r="C2932" s="206" t="s">
        <v>7869</v>
      </c>
      <c r="D2932" s="208">
        <v>5.9</v>
      </c>
    </row>
    <row r="2933" spans="1:4" ht="25.5">
      <c r="A2933" s="206">
        <v>12407</v>
      </c>
      <c r="B2933" s="207" t="s">
        <v>4673</v>
      </c>
      <c r="C2933" s="206" t="s">
        <v>7869</v>
      </c>
      <c r="D2933" s="208">
        <v>21.38</v>
      </c>
    </row>
    <row r="2934" spans="1:4" ht="25.5">
      <c r="A2934" s="206">
        <v>12408</v>
      </c>
      <c r="B2934" s="207" t="s">
        <v>4674</v>
      </c>
      <c r="C2934" s="206" t="s">
        <v>7869</v>
      </c>
      <c r="D2934" s="208">
        <v>12.07</v>
      </c>
    </row>
    <row r="2935" spans="1:4" ht="25.5">
      <c r="A2935" s="206">
        <v>12409</v>
      </c>
      <c r="B2935" s="207" t="s">
        <v>4675</v>
      </c>
      <c r="C2935" s="206" t="s">
        <v>7869</v>
      </c>
      <c r="D2935" s="208">
        <v>12.07</v>
      </c>
    </row>
    <row r="2936" spans="1:4" ht="25.5">
      <c r="A2936" s="206">
        <v>12410</v>
      </c>
      <c r="B2936" s="207" t="s">
        <v>4676</v>
      </c>
      <c r="C2936" s="206" t="s">
        <v>7869</v>
      </c>
      <c r="D2936" s="208">
        <v>8.31</v>
      </c>
    </row>
    <row r="2937" spans="1:4">
      <c r="A2937" s="206">
        <v>12411</v>
      </c>
      <c r="B2937" s="207" t="s">
        <v>5333</v>
      </c>
      <c r="C2937" s="206" t="s">
        <v>7869</v>
      </c>
      <c r="D2937" s="208">
        <v>25.7</v>
      </c>
    </row>
    <row r="2938" spans="1:4">
      <c r="A2938" s="206">
        <v>12412</v>
      </c>
      <c r="B2938" s="207" t="s">
        <v>5337</v>
      </c>
      <c r="C2938" s="206" t="s">
        <v>7869</v>
      </c>
      <c r="D2938" s="208">
        <v>66.900000000000006</v>
      </c>
    </row>
    <row r="2939" spans="1:4">
      <c r="A2939" s="206">
        <v>12424</v>
      </c>
      <c r="B2939" s="207" t="s">
        <v>6551</v>
      </c>
      <c r="C2939" s="206" t="s">
        <v>7869</v>
      </c>
      <c r="D2939" s="208">
        <v>59.24</v>
      </c>
    </row>
    <row r="2940" spans="1:4">
      <c r="A2940" s="206">
        <v>12425</v>
      </c>
      <c r="B2940" s="207" t="s">
        <v>6537</v>
      </c>
      <c r="C2940" s="206" t="s">
        <v>7869</v>
      </c>
      <c r="D2940" s="208">
        <v>38.47</v>
      </c>
    </row>
    <row r="2941" spans="1:4">
      <c r="A2941" s="206">
        <v>12426</v>
      </c>
      <c r="B2941" s="207" t="s">
        <v>6536</v>
      </c>
      <c r="C2941" s="206" t="s">
        <v>7869</v>
      </c>
      <c r="D2941" s="208">
        <v>28</v>
      </c>
    </row>
    <row r="2942" spans="1:4">
      <c r="A2942" s="206">
        <v>12427</v>
      </c>
      <c r="B2942" s="207" t="s">
        <v>6538</v>
      </c>
      <c r="C2942" s="206" t="s">
        <v>7869</v>
      </c>
      <c r="D2942" s="208">
        <v>159.69</v>
      </c>
    </row>
    <row r="2943" spans="1:4">
      <c r="A2943" s="206">
        <v>12428</v>
      </c>
      <c r="B2943" s="207" t="s">
        <v>6539</v>
      </c>
      <c r="C2943" s="206" t="s">
        <v>7869</v>
      </c>
      <c r="D2943" s="208">
        <v>102.5</v>
      </c>
    </row>
    <row r="2944" spans="1:4">
      <c r="A2944" s="206">
        <v>12429</v>
      </c>
      <c r="B2944" s="207" t="s">
        <v>6541</v>
      </c>
      <c r="C2944" s="206" t="s">
        <v>7869</v>
      </c>
      <c r="D2944" s="208">
        <v>258.23</v>
      </c>
    </row>
    <row r="2945" spans="1:4">
      <c r="A2945" s="206">
        <v>12430</v>
      </c>
      <c r="B2945" s="207" t="s">
        <v>6540</v>
      </c>
      <c r="C2945" s="206" t="s">
        <v>7869</v>
      </c>
      <c r="D2945" s="208">
        <v>34.33</v>
      </c>
    </row>
    <row r="2946" spans="1:4">
      <c r="A2946" s="206">
        <v>12431</v>
      </c>
      <c r="B2946" s="207" t="s">
        <v>6542</v>
      </c>
      <c r="C2946" s="206" t="s">
        <v>7869</v>
      </c>
      <c r="D2946" s="208">
        <v>439.47</v>
      </c>
    </row>
    <row r="2947" spans="1:4">
      <c r="A2947" s="206">
        <v>12432</v>
      </c>
      <c r="B2947" s="207" t="s">
        <v>6543</v>
      </c>
      <c r="C2947" s="206" t="s">
        <v>7869</v>
      </c>
      <c r="D2947" s="208">
        <v>90.38</v>
      </c>
    </row>
    <row r="2948" spans="1:4">
      <c r="A2948" s="206">
        <v>12433</v>
      </c>
      <c r="B2948" s="207" t="s">
        <v>6545</v>
      </c>
      <c r="C2948" s="206" t="s">
        <v>7869</v>
      </c>
      <c r="D2948" s="208">
        <v>57.54</v>
      </c>
    </row>
    <row r="2949" spans="1:4">
      <c r="A2949" s="206">
        <v>12434</v>
      </c>
      <c r="B2949" s="207" t="s">
        <v>6544</v>
      </c>
      <c r="C2949" s="206" t="s">
        <v>7869</v>
      </c>
      <c r="D2949" s="208">
        <v>29.45</v>
      </c>
    </row>
    <row r="2950" spans="1:4">
      <c r="A2950" s="206">
        <v>12435</v>
      </c>
      <c r="B2950" s="207" t="s">
        <v>6546</v>
      </c>
      <c r="C2950" s="206" t="s">
        <v>7869</v>
      </c>
      <c r="D2950" s="208">
        <v>178.07</v>
      </c>
    </row>
    <row r="2951" spans="1:4">
      <c r="A2951" s="206">
        <v>12436</v>
      </c>
      <c r="B2951" s="207" t="s">
        <v>6550</v>
      </c>
      <c r="C2951" s="206" t="s">
        <v>7869</v>
      </c>
      <c r="D2951" s="208">
        <v>328.76</v>
      </c>
    </row>
    <row r="2952" spans="1:4">
      <c r="A2952" s="206">
        <v>12437</v>
      </c>
      <c r="B2952" s="207" t="s">
        <v>6547</v>
      </c>
      <c r="C2952" s="206" t="s">
        <v>7869</v>
      </c>
      <c r="D2952" s="208">
        <v>143.81</v>
      </c>
    </row>
    <row r="2953" spans="1:4">
      <c r="A2953" s="206">
        <v>12438</v>
      </c>
      <c r="B2953" s="207" t="s">
        <v>6549</v>
      </c>
      <c r="C2953" s="206" t="s">
        <v>7869</v>
      </c>
      <c r="D2953" s="208">
        <v>260.26</v>
      </c>
    </row>
    <row r="2954" spans="1:4">
      <c r="A2954" s="206">
        <v>12439</v>
      </c>
      <c r="B2954" s="207" t="s">
        <v>6548</v>
      </c>
      <c r="C2954" s="206" t="s">
        <v>7869</v>
      </c>
      <c r="D2954" s="208">
        <v>46.16</v>
      </c>
    </row>
    <row r="2955" spans="1:4">
      <c r="A2955" s="206">
        <v>12440</v>
      </c>
      <c r="B2955" s="207" t="s">
        <v>6552</v>
      </c>
      <c r="C2955" s="206" t="s">
        <v>7869</v>
      </c>
      <c r="D2955" s="208">
        <v>57.26</v>
      </c>
    </row>
    <row r="2956" spans="1:4">
      <c r="A2956" s="206">
        <v>12530</v>
      </c>
      <c r="B2956" s="207" t="s">
        <v>2259</v>
      </c>
      <c r="C2956" s="206" t="s">
        <v>7869</v>
      </c>
      <c r="D2956" s="208">
        <v>51.64</v>
      </c>
    </row>
    <row r="2957" spans="1:4">
      <c r="A2957" s="206">
        <v>12531</v>
      </c>
      <c r="B2957" s="207" t="s">
        <v>2260</v>
      </c>
      <c r="C2957" s="206" t="s">
        <v>7869</v>
      </c>
      <c r="D2957" s="208">
        <v>57.76</v>
      </c>
    </row>
    <row r="2958" spans="1:4">
      <c r="A2958" s="206">
        <v>12532</v>
      </c>
      <c r="B2958" s="207" t="s">
        <v>2261</v>
      </c>
      <c r="C2958" s="206" t="s">
        <v>7869</v>
      </c>
      <c r="D2958" s="208">
        <v>70.64</v>
      </c>
    </row>
    <row r="2959" spans="1:4">
      <c r="A2959" s="206">
        <v>12533</v>
      </c>
      <c r="B2959" s="207" t="s">
        <v>2262</v>
      </c>
      <c r="C2959" s="206" t="s">
        <v>7869</v>
      </c>
      <c r="D2959" s="208">
        <v>84.26</v>
      </c>
    </row>
    <row r="2960" spans="1:4">
      <c r="A2960" s="206">
        <v>12544</v>
      </c>
      <c r="B2960" s="207" t="s">
        <v>2263</v>
      </c>
      <c r="C2960" s="206" t="s">
        <v>7869</v>
      </c>
      <c r="D2960" s="208">
        <v>102.93</v>
      </c>
    </row>
    <row r="2961" spans="1:4">
      <c r="A2961" s="206">
        <v>12546</v>
      </c>
      <c r="B2961" s="207" t="s">
        <v>2264</v>
      </c>
      <c r="C2961" s="206" t="s">
        <v>7869</v>
      </c>
      <c r="D2961" s="208">
        <v>106.55</v>
      </c>
    </row>
    <row r="2962" spans="1:4">
      <c r="A2962" s="206">
        <v>12547</v>
      </c>
      <c r="B2962" s="207" t="s">
        <v>2265</v>
      </c>
      <c r="C2962" s="206" t="s">
        <v>7869</v>
      </c>
      <c r="D2962" s="208">
        <v>123.91</v>
      </c>
    </row>
    <row r="2963" spans="1:4">
      <c r="A2963" s="206">
        <v>12548</v>
      </c>
      <c r="B2963" s="207" t="s">
        <v>2256</v>
      </c>
      <c r="C2963" s="206" t="s">
        <v>7869</v>
      </c>
      <c r="D2963" s="208">
        <v>84.94</v>
      </c>
    </row>
    <row r="2964" spans="1:4">
      <c r="A2964" s="206">
        <v>12551</v>
      </c>
      <c r="B2964" s="207" t="s">
        <v>2266</v>
      </c>
      <c r="C2964" s="206" t="s">
        <v>7869</v>
      </c>
      <c r="D2964" s="208">
        <v>134.91999999999999</v>
      </c>
    </row>
    <row r="2965" spans="1:4">
      <c r="A2965" s="206">
        <v>12563</v>
      </c>
      <c r="B2965" s="207" t="s">
        <v>2267</v>
      </c>
      <c r="C2965" s="206" t="s">
        <v>7869</v>
      </c>
      <c r="D2965" s="208">
        <v>211.92</v>
      </c>
    </row>
    <row r="2966" spans="1:4">
      <c r="A2966" s="206">
        <v>12565</v>
      </c>
      <c r="B2966" s="207" t="s">
        <v>2268</v>
      </c>
      <c r="C2966" s="206" t="s">
        <v>7869</v>
      </c>
      <c r="D2966" s="208">
        <v>333.49</v>
      </c>
    </row>
    <row r="2967" spans="1:4">
      <c r="A2967" s="206">
        <v>12567</v>
      </c>
      <c r="B2967" s="207" t="s">
        <v>2269</v>
      </c>
      <c r="C2967" s="206" t="s">
        <v>7869</v>
      </c>
      <c r="D2967" s="208">
        <v>433.94</v>
      </c>
    </row>
    <row r="2968" spans="1:4">
      <c r="A2968" s="206">
        <v>12568</v>
      </c>
      <c r="B2968" s="207" t="s">
        <v>2270</v>
      </c>
      <c r="C2968" s="206" t="s">
        <v>7869</v>
      </c>
      <c r="D2968" s="208">
        <v>716.51</v>
      </c>
    </row>
    <row r="2969" spans="1:4" ht="25.5">
      <c r="A2969" s="206">
        <v>12569</v>
      </c>
      <c r="B2969" s="207" t="s">
        <v>6364</v>
      </c>
      <c r="C2969" s="206" t="s">
        <v>7873</v>
      </c>
      <c r="D2969" s="208">
        <v>285.58999999999997</v>
      </c>
    </row>
    <row r="2970" spans="1:4" ht="25.5">
      <c r="A2970" s="206">
        <v>12572</v>
      </c>
      <c r="B2970" s="207" t="s">
        <v>6375</v>
      </c>
      <c r="C2970" s="206" t="s">
        <v>7873</v>
      </c>
      <c r="D2970" s="208">
        <v>357.24</v>
      </c>
    </row>
    <row r="2971" spans="1:4" ht="25.5">
      <c r="A2971" s="206">
        <v>12573</v>
      </c>
      <c r="B2971" s="207" t="s">
        <v>6376</v>
      </c>
      <c r="C2971" s="206" t="s">
        <v>7873</v>
      </c>
      <c r="D2971" s="208">
        <v>375.41</v>
      </c>
    </row>
    <row r="2972" spans="1:4" ht="25.5">
      <c r="A2972" s="206">
        <v>12574</v>
      </c>
      <c r="B2972" s="207" t="s">
        <v>6377</v>
      </c>
      <c r="C2972" s="206" t="s">
        <v>7873</v>
      </c>
      <c r="D2972" s="208">
        <v>487.81</v>
      </c>
    </row>
    <row r="2973" spans="1:4" ht="25.5">
      <c r="A2973" s="206">
        <v>12575</v>
      </c>
      <c r="B2973" s="207" t="s">
        <v>6378</v>
      </c>
      <c r="C2973" s="206" t="s">
        <v>7873</v>
      </c>
      <c r="D2973" s="208">
        <v>716</v>
      </c>
    </row>
    <row r="2974" spans="1:4" ht="25.5">
      <c r="A2974" s="206">
        <v>12576</v>
      </c>
      <c r="B2974" s="207" t="s">
        <v>6379</v>
      </c>
      <c r="C2974" s="206" t="s">
        <v>7873</v>
      </c>
      <c r="D2974" s="208">
        <v>75.680000000000007</v>
      </c>
    </row>
    <row r="2975" spans="1:4" ht="25.5">
      <c r="A2975" s="206">
        <v>12577</v>
      </c>
      <c r="B2975" s="207" t="s">
        <v>6380</v>
      </c>
      <c r="C2975" s="206" t="s">
        <v>7873</v>
      </c>
      <c r="D2975" s="208">
        <v>97.88</v>
      </c>
    </row>
    <row r="2976" spans="1:4" ht="25.5">
      <c r="A2976" s="206">
        <v>12578</v>
      </c>
      <c r="B2976" s="207" t="s">
        <v>6381</v>
      </c>
      <c r="C2976" s="206" t="s">
        <v>7873</v>
      </c>
      <c r="D2976" s="208">
        <v>131.29</v>
      </c>
    </row>
    <row r="2977" spans="1:4" ht="25.5">
      <c r="A2977" s="206">
        <v>12579</v>
      </c>
      <c r="B2977" s="207" t="s">
        <v>6382</v>
      </c>
      <c r="C2977" s="206" t="s">
        <v>7873</v>
      </c>
      <c r="D2977" s="208">
        <v>192.25</v>
      </c>
    </row>
    <row r="2978" spans="1:4" ht="25.5">
      <c r="A2978" s="206">
        <v>12580</v>
      </c>
      <c r="B2978" s="207" t="s">
        <v>6383</v>
      </c>
      <c r="C2978" s="206" t="s">
        <v>7873</v>
      </c>
      <c r="D2978" s="208">
        <v>248.18</v>
      </c>
    </row>
    <row r="2979" spans="1:4" ht="25.5">
      <c r="A2979" s="206">
        <v>12581</v>
      </c>
      <c r="B2979" s="207" t="s">
        <v>6384</v>
      </c>
      <c r="C2979" s="206" t="s">
        <v>7873</v>
      </c>
      <c r="D2979" s="208">
        <v>339.58</v>
      </c>
    </row>
    <row r="2980" spans="1:4">
      <c r="A2980" s="206">
        <v>12583</v>
      </c>
      <c r="B2980" s="207" t="s">
        <v>6426</v>
      </c>
      <c r="C2980" s="206" t="s">
        <v>7873</v>
      </c>
      <c r="D2980" s="208">
        <v>23.44</v>
      </c>
    </row>
    <row r="2981" spans="1:4">
      <c r="A2981" s="206">
        <v>12584</v>
      </c>
      <c r="B2981" s="207" t="s">
        <v>8124</v>
      </c>
      <c r="C2981" s="206" t="s">
        <v>7873</v>
      </c>
      <c r="D2981" s="208">
        <v>22.56</v>
      </c>
    </row>
    <row r="2982" spans="1:4" ht="25.5">
      <c r="A2982" s="206">
        <v>12613</v>
      </c>
      <c r="B2982" s="207" t="s">
        <v>6445</v>
      </c>
      <c r="C2982" s="206" t="s">
        <v>7869</v>
      </c>
      <c r="D2982" s="208">
        <v>10.92</v>
      </c>
    </row>
    <row r="2983" spans="1:4" ht="25.5">
      <c r="A2983" s="206">
        <v>12614</v>
      </c>
      <c r="B2983" s="207" t="s">
        <v>2545</v>
      </c>
      <c r="C2983" s="206" t="s">
        <v>7869</v>
      </c>
      <c r="D2983" s="208">
        <v>13.58</v>
      </c>
    </row>
    <row r="2984" spans="1:4" ht="25.5">
      <c r="A2984" s="206">
        <v>12615</v>
      </c>
      <c r="B2984" s="207" t="s">
        <v>2071</v>
      </c>
      <c r="C2984" s="206" t="s">
        <v>7869</v>
      </c>
      <c r="D2984" s="208">
        <v>2.92</v>
      </c>
    </row>
    <row r="2985" spans="1:4" ht="25.5">
      <c r="A2985" s="206">
        <v>12616</v>
      </c>
      <c r="B2985" s="207" t="s">
        <v>2693</v>
      </c>
      <c r="C2985" s="206" t="s">
        <v>7869</v>
      </c>
      <c r="D2985" s="208">
        <v>4.03</v>
      </c>
    </row>
    <row r="2986" spans="1:4" ht="25.5">
      <c r="A2986" s="206">
        <v>12618</v>
      </c>
      <c r="B2986" s="207" t="s">
        <v>2950</v>
      </c>
      <c r="C2986" s="206" t="s">
        <v>7869</v>
      </c>
      <c r="D2986" s="208">
        <v>32.39</v>
      </c>
    </row>
    <row r="2987" spans="1:4" ht="25.5">
      <c r="A2987" s="206">
        <v>12623</v>
      </c>
      <c r="B2987" s="207" t="s">
        <v>3312</v>
      </c>
      <c r="C2987" s="206" t="s">
        <v>7873</v>
      </c>
      <c r="D2987" s="208">
        <v>8.43</v>
      </c>
    </row>
    <row r="2988" spans="1:4" ht="25.5">
      <c r="A2988" s="206">
        <v>12624</v>
      </c>
      <c r="B2988" s="207" t="s">
        <v>3810</v>
      </c>
      <c r="C2988" s="206" t="s">
        <v>7869</v>
      </c>
      <c r="D2988" s="208">
        <v>8.1</v>
      </c>
    </row>
    <row r="2989" spans="1:4" ht="25.5">
      <c r="A2989" s="206">
        <v>12625</v>
      </c>
      <c r="B2989" s="207" t="s">
        <v>4402</v>
      </c>
      <c r="C2989" s="206" t="s">
        <v>7869</v>
      </c>
      <c r="D2989" s="208">
        <v>6.99</v>
      </c>
    </row>
    <row r="2990" spans="1:4" ht="25.5">
      <c r="A2990" s="206">
        <v>12626</v>
      </c>
      <c r="B2990" s="207" t="s">
        <v>5803</v>
      </c>
      <c r="C2990" s="206" t="s">
        <v>7869</v>
      </c>
      <c r="D2990" s="208">
        <v>11.13</v>
      </c>
    </row>
    <row r="2991" spans="1:4" ht="25.5">
      <c r="A2991" s="206">
        <v>12627</v>
      </c>
      <c r="B2991" s="207" t="s">
        <v>6660</v>
      </c>
      <c r="C2991" s="206" t="s">
        <v>7869</v>
      </c>
      <c r="D2991" s="208">
        <v>0.32</v>
      </c>
    </row>
    <row r="2992" spans="1:4" ht="25.5">
      <c r="A2992" s="206">
        <v>12628</v>
      </c>
      <c r="B2992" s="207" t="s">
        <v>4359</v>
      </c>
      <c r="C2992" s="206" t="s">
        <v>7869</v>
      </c>
      <c r="D2992" s="208">
        <v>5.0999999999999996</v>
      </c>
    </row>
    <row r="2993" spans="1:4" ht="25.5">
      <c r="A2993" s="206">
        <v>12629</v>
      </c>
      <c r="B2993" s="207" t="s">
        <v>4360</v>
      </c>
      <c r="C2993" s="206" t="s">
        <v>7869</v>
      </c>
      <c r="D2993" s="208">
        <v>5.53</v>
      </c>
    </row>
    <row r="2994" spans="1:4" ht="25.5">
      <c r="A2994" s="206">
        <v>12657</v>
      </c>
      <c r="B2994" s="207" t="s">
        <v>6632</v>
      </c>
      <c r="C2994" s="206" t="s">
        <v>7869</v>
      </c>
      <c r="D2994" s="208">
        <v>163.89</v>
      </c>
    </row>
    <row r="2995" spans="1:4">
      <c r="A2995" s="206">
        <v>12713</v>
      </c>
      <c r="B2995" s="207" t="s">
        <v>6403</v>
      </c>
      <c r="C2995" s="206" t="s">
        <v>7873</v>
      </c>
      <c r="D2995" s="208">
        <v>13.13</v>
      </c>
    </row>
    <row r="2996" spans="1:4" ht="25.5">
      <c r="A2996" s="206">
        <v>12714</v>
      </c>
      <c r="B2996" s="207" t="s">
        <v>3407</v>
      </c>
      <c r="C2996" s="206" t="s">
        <v>7869</v>
      </c>
      <c r="D2996" s="208">
        <v>2.2000000000000002</v>
      </c>
    </row>
    <row r="2997" spans="1:4" ht="25.5">
      <c r="A2997" s="206">
        <v>12715</v>
      </c>
      <c r="B2997" s="207" t="s">
        <v>3408</v>
      </c>
      <c r="C2997" s="206" t="s">
        <v>7869</v>
      </c>
      <c r="D2997" s="208">
        <v>4.97</v>
      </c>
    </row>
    <row r="2998" spans="1:4" ht="25.5">
      <c r="A2998" s="206">
        <v>12716</v>
      </c>
      <c r="B2998" s="207" t="s">
        <v>3409</v>
      </c>
      <c r="C2998" s="206" t="s">
        <v>7869</v>
      </c>
      <c r="D2998" s="208">
        <v>8.5500000000000007</v>
      </c>
    </row>
    <row r="2999" spans="1:4" ht="25.5">
      <c r="A2999" s="206">
        <v>12717</v>
      </c>
      <c r="B2999" s="207" t="s">
        <v>3410</v>
      </c>
      <c r="C2999" s="206" t="s">
        <v>7869</v>
      </c>
      <c r="D2999" s="208">
        <v>16.8</v>
      </c>
    </row>
    <row r="3000" spans="1:4" ht="25.5">
      <c r="A3000" s="206">
        <v>12718</v>
      </c>
      <c r="B3000" s="207" t="s">
        <v>3411</v>
      </c>
      <c r="C3000" s="206" t="s">
        <v>7869</v>
      </c>
      <c r="D3000" s="208">
        <v>25.79</v>
      </c>
    </row>
    <row r="3001" spans="1:4" ht="25.5">
      <c r="A3001" s="206">
        <v>12719</v>
      </c>
      <c r="B3001" s="207" t="s">
        <v>3412</v>
      </c>
      <c r="C3001" s="206" t="s">
        <v>7869</v>
      </c>
      <c r="D3001" s="208">
        <v>40.94</v>
      </c>
    </row>
    <row r="3002" spans="1:4" ht="25.5">
      <c r="A3002" s="206">
        <v>12720</v>
      </c>
      <c r="B3002" s="207" t="s">
        <v>3413</v>
      </c>
      <c r="C3002" s="206" t="s">
        <v>7869</v>
      </c>
      <c r="D3002" s="208">
        <v>142.56</v>
      </c>
    </row>
    <row r="3003" spans="1:4" ht="25.5">
      <c r="A3003" s="206">
        <v>12721</v>
      </c>
      <c r="B3003" s="207" t="s">
        <v>3414</v>
      </c>
      <c r="C3003" s="206" t="s">
        <v>7869</v>
      </c>
      <c r="D3003" s="208">
        <v>136.71</v>
      </c>
    </row>
    <row r="3004" spans="1:4" ht="25.5">
      <c r="A3004" s="206">
        <v>12722</v>
      </c>
      <c r="B3004" s="207" t="s">
        <v>3406</v>
      </c>
      <c r="C3004" s="206" t="s">
        <v>7869</v>
      </c>
      <c r="D3004" s="208">
        <v>337.81</v>
      </c>
    </row>
    <row r="3005" spans="1:4">
      <c r="A3005" s="206">
        <v>12723</v>
      </c>
      <c r="B3005" s="207" t="s">
        <v>4616</v>
      </c>
      <c r="C3005" s="206" t="s">
        <v>7869</v>
      </c>
      <c r="D3005" s="208">
        <v>1.22</v>
      </c>
    </row>
    <row r="3006" spans="1:4">
      <c r="A3006" s="206">
        <v>12724</v>
      </c>
      <c r="B3006" s="207" t="s">
        <v>4617</v>
      </c>
      <c r="C3006" s="206" t="s">
        <v>7869</v>
      </c>
      <c r="D3006" s="208">
        <v>2.35</v>
      </c>
    </row>
    <row r="3007" spans="1:4">
      <c r="A3007" s="206">
        <v>12725</v>
      </c>
      <c r="B3007" s="207" t="s">
        <v>4618</v>
      </c>
      <c r="C3007" s="206" t="s">
        <v>7869</v>
      </c>
      <c r="D3007" s="208">
        <v>4.7300000000000004</v>
      </c>
    </row>
    <row r="3008" spans="1:4">
      <c r="A3008" s="206">
        <v>12726</v>
      </c>
      <c r="B3008" s="207" t="s">
        <v>4619</v>
      </c>
      <c r="C3008" s="206" t="s">
        <v>7869</v>
      </c>
      <c r="D3008" s="208">
        <v>10.44</v>
      </c>
    </row>
    <row r="3009" spans="1:4">
      <c r="A3009" s="206">
        <v>12727</v>
      </c>
      <c r="B3009" s="207" t="s">
        <v>4620</v>
      </c>
      <c r="C3009" s="206" t="s">
        <v>7869</v>
      </c>
      <c r="D3009" s="208">
        <v>13.24</v>
      </c>
    </row>
    <row r="3010" spans="1:4">
      <c r="A3010" s="206">
        <v>12728</v>
      </c>
      <c r="B3010" s="207" t="s">
        <v>4621</v>
      </c>
      <c r="C3010" s="206" t="s">
        <v>7869</v>
      </c>
      <c r="D3010" s="208">
        <v>21.62</v>
      </c>
    </row>
    <row r="3011" spans="1:4">
      <c r="A3011" s="206">
        <v>12729</v>
      </c>
      <c r="B3011" s="207" t="s">
        <v>4622</v>
      </c>
      <c r="C3011" s="206" t="s">
        <v>7869</v>
      </c>
      <c r="D3011" s="208">
        <v>70.88</v>
      </c>
    </row>
    <row r="3012" spans="1:4">
      <c r="A3012" s="206">
        <v>12730</v>
      </c>
      <c r="B3012" s="207" t="s">
        <v>4623</v>
      </c>
      <c r="C3012" s="206" t="s">
        <v>7869</v>
      </c>
      <c r="D3012" s="208">
        <v>108.52</v>
      </c>
    </row>
    <row r="3013" spans="1:4">
      <c r="A3013" s="206">
        <v>12731</v>
      </c>
      <c r="B3013" s="207" t="s">
        <v>4615</v>
      </c>
      <c r="C3013" s="206" t="s">
        <v>7869</v>
      </c>
      <c r="D3013" s="208">
        <v>158.25</v>
      </c>
    </row>
    <row r="3014" spans="1:4" ht="25.5">
      <c r="A3014" s="206">
        <v>12732</v>
      </c>
      <c r="B3014" s="207" t="s">
        <v>8125</v>
      </c>
      <c r="C3014" s="206" t="s">
        <v>7869</v>
      </c>
      <c r="D3014" s="208">
        <v>124.14</v>
      </c>
    </row>
    <row r="3015" spans="1:4">
      <c r="A3015" s="206">
        <v>12733</v>
      </c>
      <c r="B3015" s="207" t="s">
        <v>5881</v>
      </c>
      <c r="C3015" s="206" t="s">
        <v>7869</v>
      </c>
      <c r="D3015" s="208">
        <v>3</v>
      </c>
    </row>
    <row r="3016" spans="1:4">
      <c r="A3016" s="206">
        <v>12734</v>
      </c>
      <c r="B3016" s="207" t="s">
        <v>5882</v>
      </c>
      <c r="C3016" s="206" t="s">
        <v>7869</v>
      </c>
      <c r="D3016" s="208">
        <v>6.39</v>
      </c>
    </row>
    <row r="3017" spans="1:4">
      <c r="A3017" s="206">
        <v>12735</v>
      </c>
      <c r="B3017" s="207" t="s">
        <v>5883</v>
      </c>
      <c r="C3017" s="206" t="s">
        <v>7869</v>
      </c>
      <c r="D3017" s="208">
        <v>10.51</v>
      </c>
    </row>
    <row r="3018" spans="1:4">
      <c r="A3018" s="206">
        <v>12736</v>
      </c>
      <c r="B3018" s="207" t="s">
        <v>5884</v>
      </c>
      <c r="C3018" s="206" t="s">
        <v>7869</v>
      </c>
      <c r="D3018" s="208">
        <v>24.04</v>
      </c>
    </row>
    <row r="3019" spans="1:4">
      <c r="A3019" s="206">
        <v>12737</v>
      </c>
      <c r="B3019" s="207" t="s">
        <v>5885</v>
      </c>
      <c r="C3019" s="206" t="s">
        <v>7869</v>
      </c>
      <c r="D3019" s="208">
        <v>30.97</v>
      </c>
    </row>
    <row r="3020" spans="1:4">
      <c r="A3020" s="206">
        <v>12738</v>
      </c>
      <c r="B3020" s="207" t="s">
        <v>5886</v>
      </c>
      <c r="C3020" s="206" t="s">
        <v>7869</v>
      </c>
      <c r="D3020" s="208">
        <v>61.21</v>
      </c>
    </row>
    <row r="3021" spans="1:4">
      <c r="A3021" s="206">
        <v>12739</v>
      </c>
      <c r="B3021" s="207" t="s">
        <v>5887</v>
      </c>
      <c r="C3021" s="206" t="s">
        <v>7869</v>
      </c>
      <c r="D3021" s="208">
        <v>174.25</v>
      </c>
    </row>
    <row r="3022" spans="1:4">
      <c r="A3022" s="206">
        <v>12740</v>
      </c>
      <c r="B3022" s="207" t="s">
        <v>5888</v>
      </c>
      <c r="C3022" s="206" t="s">
        <v>7869</v>
      </c>
      <c r="D3022" s="208">
        <v>272.62</v>
      </c>
    </row>
    <row r="3023" spans="1:4">
      <c r="A3023" s="206">
        <v>12741</v>
      </c>
      <c r="B3023" s="207" t="s">
        <v>5880</v>
      </c>
      <c r="C3023" s="206" t="s">
        <v>7869</v>
      </c>
      <c r="D3023" s="208">
        <v>596.08000000000004</v>
      </c>
    </row>
    <row r="3024" spans="1:4">
      <c r="A3024" s="206">
        <v>12742</v>
      </c>
      <c r="B3024" s="207" t="s">
        <v>6402</v>
      </c>
      <c r="C3024" s="206" t="s">
        <v>7873</v>
      </c>
      <c r="D3024" s="208">
        <v>247.56</v>
      </c>
    </row>
    <row r="3025" spans="1:4">
      <c r="A3025" s="206">
        <v>12743</v>
      </c>
      <c r="B3025" s="207" t="s">
        <v>6404</v>
      </c>
      <c r="C3025" s="206" t="s">
        <v>7873</v>
      </c>
      <c r="D3025" s="208">
        <v>22.58</v>
      </c>
    </row>
    <row r="3026" spans="1:4">
      <c r="A3026" s="206">
        <v>12744</v>
      </c>
      <c r="B3026" s="207" t="s">
        <v>6405</v>
      </c>
      <c r="C3026" s="206" t="s">
        <v>7873</v>
      </c>
      <c r="D3026" s="208">
        <v>28.66</v>
      </c>
    </row>
    <row r="3027" spans="1:4">
      <c r="A3027" s="206">
        <v>12745</v>
      </c>
      <c r="B3027" s="207" t="s">
        <v>6406</v>
      </c>
      <c r="C3027" s="206" t="s">
        <v>7873</v>
      </c>
      <c r="D3027" s="208">
        <v>41.63</v>
      </c>
    </row>
    <row r="3028" spans="1:4">
      <c r="A3028" s="206">
        <v>12746</v>
      </c>
      <c r="B3028" s="207" t="s">
        <v>6407</v>
      </c>
      <c r="C3028" s="206" t="s">
        <v>7873</v>
      </c>
      <c r="D3028" s="208">
        <v>56.21</v>
      </c>
    </row>
    <row r="3029" spans="1:4">
      <c r="A3029" s="206">
        <v>12747</v>
      </c>
      <c r="B3029" s="207" t="s">
        <v>6408</v>
      </c>
      <c r="C3029" s="206" t="s">
        <v>7873</v>
      </c>
      <c r="D3029" s="208">
        <v>81.52</v>
      </c>
    </row>
    <row r="3030" spans="1:4">
      <c r="A3030" s="206">
        <v>12748</v>
      </c>
      <c r="B3030" s="207" t="s">
        <v>6409</v>
      </c>
      <c r="C3030" s="206" t="s">
        <v>7873</v>
      </c>
      <c r="D3030" s="208">
        <v>114.85</v>
      </c>
    </row>
    <row r="3031" spans="1:4">
      <c r="A3031" s="206">
        <v>12749</v>
      </c>
      <c r="B3031" s="207" t="s">
        <v>6410</v>
      </c>
      <c r="C3031" s="206" t="s">
        <v>7873</v>
      </c>
      <c r="D3031" s="208">
        <v>167.89</v>
      </c>
    </row>
    <row r="3032" spans="1:4" ht="25.5">
      <c r="A3032" s="206">
        <v>12759</v>
      </c>
      <c r="B3032" s="207" t="s">
        <v>3084</v>
      </c>
      <c r="C3032" s="206" t="s">
        <v>7874</v>
      </c>
      <c r="D3032" s="208">
        <v>580.71</v>
      </c>
    </row>
    <row r="3033" spans="1:4" ht="25.5">
      <c r="A3033" s="206">
        <v>12760</v>
      </c>
      <c r="B3033" s="207" t="s">
        <v>3083</v>
      </c>
      <c r="C3033" s="206" t="s">
        <v>7874</v>
      </c>
      <c r="D3033" s="208">
        <v>871.08</v>
      </c>
    </row>
    <row r="3034" spans="1:4">
      <c r="A3034" s="206">
        <v>12768</v>
      </c>
      <c r="B3034" s="207" t="s">
        <v>4209</v>
      </c>
      <c r="C3034" s="206" t="s">
        <v>7869</v>
      </c>
      <c r="D3034" s="208">
        <v>1050.92</v>
      </c>
    </row>
    <row r="3035" spans="1:4">
      <c r="A3035" s="206">
        <v>12769</v>
      </c>
      <c r="B3035" s="207" t="s">
        <v>4211</v>
      </c>
      <c r="C3035" s="206" t="s">
        <v>7869</v>
      </c>
      <c r="D3035" s="208">
        <v>86.1</v>
      </c>
    </row>
    <row r="3036" spans="1:4">
      <c r="A3036" s="206">
        <v>12770</v>
      </c>
      <c r="B3036" s="207" t="s">
        <v>4207</v>
      </c>
      <c r="C3036" s="206" t="s">
        <v>7869</v>
      </c>
      <c r="D3036" s="208">
        <v>449.49</v>
      </c>
    </row>
    <row r="3037" spans="1:4">
      <c r="A3037" s="206">
        <v>12772</v>
      </c>
      <c r="B3037" s="207" t="s">
        <v>4208</v>
      </c>
      <c r="C3037" s="206" t="s">
        <v>7869</v>
      </c>
      <c r="D3037" s="208">
        <v>747.04</v>
      </c>
    </row>
    <row r="3038" spans="1:4">
      <c r="A3038" s="206">
        <v>12773</v>
      </c>
      <c r="B3038" s="207" t="s">
        <v>4212</v>
      </c>
      <c r="C3038" s="206" t="s">
        <v>7869</v>
      </c>
      <c r="D3038" s="208">
        <v>92.43</v>
      </c>
    </row>
    <row r="3039" spans="1:4">
      <c r="A3039" s="206">
        <v>12774</v>
      </c>
      <c r="B3039" s="207" t="s">
        <v>4213</v>
      </c>
      <c r="C3039" s="206" t="s">
        <v>7869</v>
      </c>
      <c r="D3039" s="208">
        <v>113.95</v>
      </c>
    </row>
    <row r="3040" spans="1:4">
      <c r="A3040" s="206">
        <v>12775</v>
      </c>
      <c r="B3040" s="207" t="s">
        <v>4210</v>
      </c>
      <c r="C3040" s="206" t="s">
        <v>7869</v>
      </c>
      <c r="D3040" s="208">
        <v>329.2</v>
      </c>
    </row>
    <row r="3041" spans="1:4">
      <c r="A3041" s="206">
        <v>12776</v>
      </c>
      <c r="B3041" s="207" t="s">
        <v>4214</v>
      </c>
      <c r="C3041" s="206" t="s">
        <v>7869</v>
      </c>
      <c r="D3041" s="208">
        <v>1696.67</v>
      </c>
    </row>
    <row r="3042" spans="1:4">
      <c r="A3042" s="206">
        <v>12777</v>
      </c>
      <c r="B3042" s="207" t="s">
        <v>4215</v>
      </c>
      <c r="C3042" s="206" t="s">
        <v>7869</v>
      </c>
      <c r="D3042" s="208">
        <v>2215.8000000000002</v>
      </c>
    </row>
    <row r="3043" spans="1:4">
      <c r="A3043" s="206">
        <v>12815</v>
      </c>
      <c r="B3043" s="207" t="s">
        <v>3997</v>
      </c>
      <c r="C3043" s="206" t="s">
        <v>7869</v>
      </c>
      <c r="D3043" s="208">
        <v>5.72</v>
      </c>
    </row>
    <row r="3044" spans="1:4">
      <c r="A3044" s="206">
        <v>12863</v>
      </c>
      <c r="B3044" s="207" t="s">
        <v>2161</v>
      </c>
      <c r="C3044" s="206" t="s">
        <v>7869</v>
      </c>
      <c r="D3044" s="208">
        <v>15.08</v>
      </c>
    </row>
    <row r="3045" spans="1:4">
      <c r="A3045" s="206">
        <v>12865</v>
      </c>
      <c r="B3045" s="207" t="s">
        <v>3904</v>
      </c>
      <c r="C3045" s="206" t="s">
        <v>7872</v>
      </c>
      <c r="D3045" s="208">
        <v>10.74</v>
      </c>
    </row>
    <row r="3046" spans="1:4">
      <c r="A3046" s="206">
        <v>12868</v>
      </c>
      <c r="B3046" s="207" t="s">
        <v>4852</v>
      </c>
      <c r="C3046" s="206" t="s">
        <v>7872</v>
      </c>
      <c r="D3046" s="208">
        <v>10.95</v>
      </c>
    </row>
    <row r="3047" spans="1:4">
      <c r="A3047" s="206">
        <v>12869</v>
      </c>
      <c r="B3047" s="207" t="s">
        <v>6123</v>
      </c>
      <c r="C3047" s="206" t="s">
        <v>7872</v>
      </c>
      <c r="D3047" s="208">
        <v>10.53</v>
      </c>
    </row>
    <row r="3048" spans="1:4">
      <c r="A3048" s="206">
        <v>12872</v>
      </c>
      <c r="B3048" s="207" t="s">
        <v>4111</v>
      </c>
      <c r="C3048" s="206" t="s">
        <v>7872</v>
      </c>
      <c r="D3048" s="208">
        <v>10.74</v>
      </c>
    </row>
    <row r="3049" spans="1:4">
      <c r="A3049" s="206">
        <v>12873</v>
      </c>
      <c r="B3049" s="207" t="s">
        <v>4219</v>
      </c>
      <c r="C3049" s="206" t="s">
        <v>7872</v>
      </c>
      <c r="D3049" s="208">
        <v>12.81</v>
      </c>
    </row>
    <row r="3050" spans="1:4">
      <c r="A3050" s="206">
        <v>12874</v>
      </c>
      <c r="B3050" s="207" t="s">
        <v>5271</v>
      </c>
      <c r="C3050" s="206" t="s">
        <v>7872</v>
      </c>
      <c r="D3050" s="208">
        <v>12.87</v>
      </c>
    </row>
    <row r="3051" spans="1:4" ht="38.25">
      <c r="A3051" s="206">
        <v>12888</v>
      </c>
      <c r="B3051" s="207" t="s">
        <v>2283</v>
      </c>
      <c r="C3051" s="206" t="s">
        <v>8126</v>
      </c>
      <c r="D3051" s="208">
        <v>104.08</v>
      </c>
    </row>
    <row r="3052" spans="1:4" ht="25.5">
      <c r="A3052" s="206">
        <v>12889</v>
      </c>
      <c r="B3052" s="207" t="s">
        <v>2284</v>
      </c>
      <c r="C3052" s="206" t="s">
        <v>8126</v>
      </c>
      <c r="D3052" s="208">
        <v>67.97</v>
      </c>
    </row>
    <row r="3053" spans="1:4">
      <c r="A3053" s="206">
        <v>12892</v>
      </c>
      <c r="B3053" s="207" t="s">
        <v>4741</v>
      </c>
      <c r="C3053" s="206" t="s">
        <v>7986</v>
      </c>
      <c r="D3053" s="208">
        <v>11.61</v>
      </c>
    </row>
    <row r="3054" spans="1:4">
      <c r="A3054" s="206">
        <v>12893</v>
      </c>
      <c r="B3054" s="207" t="s">
        <v>2581</v>
      </c>
      <c r="C3054" s="206" t="s">
        <v>7986</v>
      </c>
      <c r="D3054" s="208">
        <v>61.92</v>
      </c>
    </row>
    <row r="3055" spans="1:4" ht="25.5">
      <c r="A3055" s="206">
        <v>12894</v>
      </c>
      <c r="B3055" s="207" t="s">
        <v>3052</v>
      </c>
      <c r="C3055" s="206" t="s">
        <v>7869</v>
      </c>
      <c r="D3055" s="208">
        <v>16.77</v>
      </c>
    </row>
    <row r="3056" spans="1:4" ht="25.5">
      <c r="A3056" s="206">
        <v>12895</v>
      </c>
      <c r="B3056" s="207" t="s">
        <v>3053</v>
      </c>
      <c r="C3056" s="206" t="s">
        <v>7869</v>
      </c>
      <c r="D3056" s="208">
        <v>12.9</v>
      </c>
    </row>
    <row r="3057" spans="1:4" ht="25.5">
      <c r="A3057" s="206">
        <v>12898</v>
      </c>
      <c r="B3057" s="207" t="s">
        <v>8127</v>
      </c>
      <c r="C3057" s="206" t="s">
        <v>7869</v>
      </c>
      <c r="D3057" s="208">
        <v>116.04</v>
      </c>
    </row>
    <row r="3058" spans="1:4" ht="25.5">
      <c r="A3058" s="206">
        <v>12899</v>
      </c>
      <c r="B3058" s="207" t="s">
        <v>8128</v>
      </c>
      <c r="C3058" s="206" t="s">
        <v>7869</v>
      </c>
      <c r="D3058" s="208">
        <v>73.150000000000006</v>
      </c>
    </row>
    <row r="3059" spans="1:4">
      <c r="A3059" s="206">
        <v>12909</v>
      </c>
      <c r="B3059" s="207" t="s">
        <v>3036</v>
      </c>
      <c r="C3059" s="206" t="s">
        <v>7869</v>
      </c>
      <c r="D3059" s="208">
        <v>2.46</v>
      </c>
    </row>
    <row r="3060" spans="1:4">
      <c r="A3060" s="206">
        <v>12910</v>
      </c>
      <c r="B3060" s="207" t="s">
        <v>3037</v>
      </c>
      <c r="C3060" s="206" t="s">
        <v>7869</v>
      </c>
      <c r="D3060" s="208">
        <v>4.2</v>
      </c>
    </row>
    <row r="3061" spans="1:4">
      <c r="A3061" s="206">
        <v>12920</v>
      </c>
      <c r="B3061" s="207" t="s">
        <v>3480</v>
      </c>
      <c r="C3061" s="206" t="s">
        <v>7869</v>
      </c>
      <c r="D3061" s="208">
        <v>83.88</v>
      </c>
    </row>
    <row r="3062" spans="1:4">
      <c r="A3062" s="206">
        <v>12943</v>
      </c>
      <c r="B3062" s="207" t="s">
        <v>3482</v>
      </c>
      <c r="C3062" s="206" t="s">
        <v>7869</v>
      </c>
      <c r="D3062" s="208">
        <v>45.19</v>
      </c>
    </row>
    <row r="3063" spans="1:4">
      <c r="A3063" s="206">
        <v>13003</v>
      </c>
      <c r="B3063" s="207" t="s">
        <v>2191</v>
      </c>
      <c r="C3063" s="206" t="s">
        <v>7868</v>
      </c>
      <c r="D3063" s="208">
        <v>1.54</v>
      </c>
    </row>
    <row r="3064" spans="1:4">
      <c r="A3064" s="206">
        <v>13042</v>
      </c>
      <c r="B3064" s="207" t="s">
        <v>6325</v>
      </c>
      <c r="C3064" s="206" t="s">
        <v>7873</v>
      </c>
      <c r="D3064" s="208">
        <v>745.25</v>
      </c>
    </row>
    <row r="3065" spans="1:4">
      <c r="A3065" s="206">
        <v>13109</v>
      </c>
      <c r="B3065" s="207" t="s">
        <v>5703</v>
      </c>
      <c r="C3065" s="206" t="s">
        <v>7869</v>
      </c>
      <c r="D3065" s="208">
        <v>165.03</v>
      </c>
    </row>
    <row r="3066" spans="1:4">
      <c r="A3066" s="206">
        <v>13110</v>
      </c>
      <c r="B3066" s="207" t="s">
        <v>5704</v>
      </c>
      <c r="C3066" s="206" t="s">
        <v>7869</v>
      </c>
      <c r="D3066" s="208">
        <v>217.19</v>
      </c>
    </row>
    <row r="3067" spans="1:4">
      <c r="A3067" s="206">
        <v>13113</v>
      </c>
      <c r="B3067" s="207" t="s">
        <v>2257</v>
      </c>
      <c r="C3067" s="206" t="s">
        <v>7869</v>
      </c>
      <c r="D3067" s="208">
        <v>34.81</v>
      </c>
    </row>
    <row r="3068" spans="1:4">
      <c r="A3068" s="206">
        <v>13114</v>
      </c>
      <c r="B3068" s="207" t="s">
        <v>2258</v>
      </c>
      <c r="C3068" s="206" t="s">
        <v>7869</v>
      </c>
      <c r="D3068" s="208">
        <v>42.38</v>
      </c>
    </row>
    <row r="3069" spans="1:4" ht="25.5">
      <c r="A3069" s="206">
        <v>13115</v>
      </c>
      <c r="B3069" s="207" t="s">
        <v>2956</v>
      </c>
      <c r="C3069" s="206" t="s">
        <v>7873</v>
      </c>
      <c r="D3069" s="208">
        <v>15.46</v>
      </c>
    </row>
    <row r="3070" spans="1:4">
      <c r="A3070" s="206">
        <v>13127</v>
      </c>
      <c r="B3070" s="207" t="s">
        <v>6319</v>
      </c>
      <c r="C3070" s="206" t="s">
        <v>7873</v>
      </c>
      <c r="D3070" s="208">
        <v>14.74</v>
      </c>
    </row>
    <row r="3071" spans="1:4">
      <c r="A3071" s="206">
        <v>13137</v>
      </c>
      <c r="B3071" s="207" t="s">
        <v>6320</v>
      </c>
      <c r="C3071" s="206" t="s">
        <v>7873</v>
      </c>
      <c r="D3071" s="208">
        <v>19.559999999999999</v>
      </c>
    </row>
    <row r="3072" spans="1:4">
      <c r="A3072" s="206">
        <v>13141</v>
      </c>
      <c r="B3072" s="207" t="s">
        <v>6327</v>
      </c>
      <c r="C3072" s="206" t="s">
        <v>7873</v>
      </c>
      <c r="D3072" s="208">
        <v>25.34</v>
      </c>
    </row>
    <row r="3073" spans="1:4">
      <c r="A3073" s="206">
        <v>13142</v>
      </c>
      <c r="B3073" s="207" t="s">
        <v>6329</v>
      </c>
      <c r="C3073" s="206" t="s">
        <v>7873</v>
      </c>
      <c r="D3073" s="208">
        <v>172.09</v>
      </c>
    </row>
    <row r="3074" spans="1:4" ht="25.5">
      <c r="A3074" s="206">
        <v>13159</v>
      </c>
      <c r="B3074" s="207" t="s">
        <v>6427</v>
      </c>
      <c r="C3074" s="206" t="s">
        <v>7873</v>
      </c>
      <c r="D3074" s="208">
        <v>68.33</v>
      </c>
    </row>
    <row r="3075" spans="1:4" ht="25.5">
      <c r="A3075" s="206">
        <v>13168</v>
      </c>
      <c r="B3075" s="207" t="s">
        <v>6428</v>
      </c>
      <c r="C3075" s="206" t="s">
        <v>7873</v>
      </c>
      <c r="D3075" s="208">
        <v>102.75</v>
      </c>
    </row>
    <row r="3076" spans="1:4" ht="25.5">
      <c r="A3076" s="206">
        <v>13173</v>
      </c>
      <c r="B3076" s="207" t="s">
        <v>6429</v>
      </c>
      <c r="C3076" s="206" t="s">
        <v>7873</v>
      </c>
      <c r="D3076" s="208">
        <v>126.69</v>
      </c>
    </row>
    <row r="3077" spans="1:4" ht="38.25">
      <c r="A3077" s="206">
        <v>13186</v>
      </c>
      <c r="B3077" s="207" t="s">
        <v>5189</v>
      </c>
      <c r="C3077" s="206" t="s">
        <v>7867</v>
      </c>
      <c r="D3077" s="208">
        <v>78.5</v>
      </c>
    </row>
    <row r="3078" spans="1:4" ht="25.5">
      <c r="A3078" s="206">
        <v>13192</v>
      </c>
      <c r="B3078" s="207" t="s">
        <v>4536</v>
      </c>
      <c r="C3078" s="206" t="s">
        <v>7869</v>
      </c>
      <c r="D3078" s="208">
        <v>5082.54</v>
      </c>
    </row>
    <row r="3079" spans="1:4" ht="38.25">
      <c r="A3079" s="206">
        <v>13215</v>
      </c>
      <c r="B3079" s="207" t="s">
        <v>8129</v>
      </c>
      <c r="C3079" s="206" t="s">
        <v>7869</v>
      </c>
      <c r="D3079" s="208">
        <v>383202.84</v>
      </c>
    </row>
    <row r="3080" spans="1:4" ht="25.5">
      <c r="A3080" s="206">
        <v>13227</v>
      </c>
      <c r="B3080" s="207" t="s">
        <v>8130</v>
      </c>
      <c r="C3080" s="206" t="s">
        <v>7869</v>
      </c>
      <c r="D3080" s="208">
        <v>788417.41</v>
      </c>
    </row>
    <row r="3081" spans="1:4" ht="25.5">
      <c r="A3081" s="206">
        <v>13238</v>
      </c>
      <c r="B3081" s="207" t="s">
        <v>6280</v>
      </c>
      <c r="C3081" s="206" t="s">
        <v>7869</v>
      </c>
      <c r="D3081" s="208">
        <v>151788.76999999999</v>
      </c>
    </row>
    <row r="3082" spans="1:4">
      <c r="A3082" s="206">
        <v>13244</v>
      </c>
      <c r="B3082" s="207" t="s">
        <v>3314</v>
      </c>
      <c r="C3082" s="206" t="s">
        <v>7869</v>
      </c>
      <c r="D3082" s="208">
        <v>32.950000000000003</v>
      </c>
    </row>
    <row r="3083" spans="1:4" ht="25.5">
      <c r="A3083" s="206">
        <v>13246</v>
      </c>
      <c r="B3083" s="207" t="s">
        <v>5091</v>
      </c>
      <c r="C3083" s="206" t="s">
        <v>7869</v>
      </c>
      <c r="D3083" s="208">
        <v>0.19</v>
      </c>
    </row>
    <row r="3084" spans="1:4">
      <c r="A3084" s="206">
        <v>13250</v>
      </c>
      <c r="B3084" s="207" t="s">
        <v>4483</v>
      </c>
      <c r="C3084" s="206" t="s">
        <v>7869</v>
      </c>
      <c r="D3084" s="208">
        <v>0.64</v>
      </c>
    </row>
    <row r="3085" spans="1:4" ht="25.5">
      <c r="A3085" s="206">
        <v>13255</v>
      </c>
      <c r="B3085" s="207" t="s">
        <v>5824</v>
      </c>
      <c r="C3085" s="206" t="s">
        <v>7869</v>
      </c>
      <c r="D3085" s="208">
        <v>40.01</v>
      </c>
    </row>
    <row r="3086" spans="1:4" ht="25.5">
      <c r="A3086" s="206">
        <v>13256</v>
      </c>
      <c r="B3086" s="207" t="s">
        <v>6352</v>
      </c>
      <c r="C3086" s="206" t="s">
        <v>7873</v>
      </c>
      <c r="D3086" s="208">
        <v>280.55</v>
      </c>
    </row>
    <row r="3087" spans="1:4">
      <c r="A3087" s="206">
        <v>13261</v>
      </c>
      <c r="B3087" s="207" t="s">
        <v>4015</v>
      </c>
      <c r="C3087" s="206" t="s">
        <v>7869</v>
      </c>
      <c r="D3087" s="208">
        <v>1.52</v>
      </c>
    </row>
    <row r="3088" spans="1:4">
      <c r="A3088" s="206">
        <v>13279</v>
      </c>
      <c r="B3088" s="207" t="s">
        <v>3173</v>
      </c>
      <c r="C3088" s="206" t="s">
        <v>7866</v>
      </c>
      <c r="D3088" s="208">
        <v>9.08</v>
      </c>
    </row>
    <row r="3089" spans="1:4">
      <c r="A3089" s="206">
        <v>13284</v>
      </c>
      <c r="B3089" s="207" t="s">
        <v>3186</v>
      </c>
      <c r="C3089" s="206" t="s">
        <v>7866</v>
      </c>
      <c r="D3089" s="208">
        <v>0.41</v>
      </c>
    </row>
    <row r="3090" spans="1:4" ht="25.5">
      <c r="A3090" s="206">
        <v>13294</v>
      </c>
      <c r="B3090" s="207" t="s">
        <v>5147</v>
      </c>
      <c r="C3090" s="206" t="s">
        <v>7869</v>
      </c>
      <c r="D3090" s="208">
        <v>0.66</v>
      </c>
    </row>
    <row r="3091" spans="1:4">
      <c r="A3091" s="206">
        <v>13329</v>
      </c>
      <c r="B3091" s="207" t="s">
        <v>5778</v>
      </c>
      <c r="C3091" s="206" t="s">
        <v>7869</v>
      </c>
      <c r="D3091" s="208">
        <v>3.7</v>
      </c>
    </row>
    <row r="3092" spans="1:4" ht="25.5">
      <c r="A3092" s="206">
        <v>13333</v>
      </c>
      <c r="B3092" s="207" t="s">
        <v>4150</v>
      </c>
      <c r="C3092" s="206" t="s">
        <v>7869</v>
      </c>
      <c r="D3092" s="208">
        <v>109098.07</v>
      </c>
    </row>
    <row r="3093" spans="1:4">
      <c r="A3093" s="206">
        <v>13335</v>
      </c>
      <c r="B3093" s="207" t="s">
        <v>5454</v>
      </c>
      <c r="C3093" s="206" t="s">
        <v>7869</v>
      </c>
      <c r="D3093" s="208">
        <v>354.57</v>
      </c>
    </row>
    <row r="3094" spans="1:4">
      <c r="A3094" s="206">
        <v>13339</v>
      </c>
      <c r="B3094" s="207" t="s">
        <v>5455</v>
      </c>
      <c r="C3094" s="206" t="s">
        <v>7869</v>
      </c>
      <c r="D3094" s="208">
        <v>875.29</v>
      </c>
    </row>
    <row r="3095" spans="1:4">
      <c r="A3095" s="206">
        <v>13340</v>
      </c>
      <c r="B3095" s="207" t="s">
        <v>5214</v>
      </c>
      <c r="C3095" s="206" t="s">
        <v>7873</v>
      </c>
      <c r="D3095" s="208">
        <v>15.74</v>
      </c>
    </row>
    <row r="3096" spans="1:4" ht="25.5">
      <c r="A3096" s="206">
        <v>13343</v>
      </c>
      <c r="B3096" s="207" t="s">
        <v>4445</v>
      </c>
      <c r="C3096" s="206" t="s">
        <v>7869</v>
      </c>
      <c r="D3096" s="208">
        <v>19.57</v>
      </c>
    </row>
    <row r="3097" spans="1:4" ht="25.5">
      <c r="A3097" s="206">
        <v>13348</v>
      </c>
      <c r="B3097" s="207" t="s">
        <v>2372</v>
      </c>
      <c r="C3097" s="206" t="s">
        <v>7869</v>
      </c>
      <c r="D3097" s="208">
        <v>0.6</v>
      </c>
    </row>
    <row r="3098" spans="1:4" ht="25.5">
      <c r="A3098" s="206">
        <v>13354</v>
      </c>
      <c r="B3098" s="207" t="s">
        <v>8131</v>
      </c>
      <c r="C3098" s="206" t="s">
        <v>7869</v>
      </c>
      <c r="D3098" s="208">
        <v>398.72</v>
      </c>
    </row>
    <row r="3099" spans="1:4">
      <c r="A3099" s="206">
        <v>13356</v>
      </c>
      <c r="B3099" s="207" t="s">
        <v>6310</v>
      </c>
      <c r="C3099" s="206" t="s">
        <v>7873</v>
      </c>
      <c r="D3099" s="208">
        <v>9.83</v>
      </c>
    </row>
    <row r="3100" spans="1:4" ht="25.5">
      <c r="A3100" s="206">
        <v>13360</v>
      </c>
      <c r="B3100" s="207" t="s">
        <v>3737</v>
      </c>
      <c r="C3100" s="206" t="s">
        <v>7874</v>
      </c>
      <c r="D3100" s="208">
        <v>102.05</v>
      </c>
    </row>
    <row r="3101" spans="1:4" ht="25.5">
      <c r="A3101" s="206">
        <v>13361</v>
      </c>
      <c r="B3101" s="207" t="s">
        <v>3727</v>
      </c>
      <c r="C3101" s="206" t="s">
        <v>7874</v>
      </c>
      <c r="D3101" s="208">
        <v>117.99</v>
      </c>
    </row>
    <row r="3102" spans="1:4" ht="25.5">
      <c r="A3102" s="206">
        <v>13369</v>
      </c>
      <c r="B3102" s="207" t="s">
        <v>8132</v>
      </c>
      <c r="C3102" s="206" t="s">
        <v>7869</v>
      </c>
      <c r="D3102" s="208">
        <v>259.52999999999997</v>
      </c>
    </row>
    <row r="3103" spans="1:4" ht="25.5">
      <c r="A3103" s="206">
        <v>13370</v>
      </c>
      <c r="B3103" s="207" t="s">
        <v>8133</v>
      </c>
      <c r="C3103" s="206" t="s">
        <v>7869</v>
      </c>
      <c r="D3103" s="208">
        <v>359.77</v>
      </c>
    </row>
    <row r="3104" spans="1:4">
      <c r="A3104" s="206">
        <v>13374</v>
      </c>
      <c r="B3104" s="207" t="s">
        <v>8134</v>
      </c>
      <c r="C3104" s="206" t="s">
        <v>7869</v>
      </c>
      <c r="D3104" s="208">
        <v>71.069999999999993</v>
      </c>
    </row>
    <row r="3105" spans="1:4" ht="25.5">
      <c r="A3105" s="206">
        <v>13382</v>
      </c>
      <c r="B3105" s="207" t="s">
        <v>2031</v>
      </c>
      <c r="C3105" s="206" t="s">
        <v>7869</v>
      </c>
      <c r="D3105" s="208">
        <v>130.37</v>
      </c>
    </row>
    <row r="3106" spans="1:4">
      <c r="A3106" s="206">
        <v>13388</v>
      </c>
      <c r="B3106" s="207" t="s">
        <v>5759</v>
      </c>
      <c r="C3106" s="206" t="s">
        <v>7866</v>
      </c>
      <c r="D3106" s="208">
        <v>62.92</v>
      </c>
    </row>
    <row r="3107" spans="1:4" ht="38.25">
      <c r="A3107" s="206">
        <v>13390</v>
      </c>
      <c r="B3107" s="207" t="s">
        <v>5595</v>
      </c>
      <c r="C3107" s="206" t="s">
        <v>7869</v>
      </c>
      <c r="D3107" s="208">
        <v>47.33</v>
      </c>
    </row>
    <row r="3108" spans="1:4" ht="25.5">
      <c r="A3108" s="206">
        <v>13393</v>
      </c>
      <c r="B3108" s="207" t="s">
        <v>5522</v>
      </c>
      <c r="C3108" s="206" t="s">
        <v>7869</v>
      </c>
      <c r="D3108" s="208">
        <v>236.07</v>
      </c>
    </row>
    <row r="3109" spans="1:4" ht="25.5">
      <c r="A3109" s="206">
        <v>13395</v>
      </c>
      <c r="B3109" s="207" t="s">
        <v>5523</v>
      </c>
      <c r="C3109" s="206" t="s">
        <v>7869</v>
      </c>
      <c r="D3109" s="208">
        <v>283.07</v>
      </c>
    </row>
    <row r="3110" spans="1:4" ht="25.5">
      <c r="A3110" s="206">
        <v>13396</v>
      </c>
      <c r="B3110" s="207" t="s">
        <v>5525</v>
      </c>
      <c r="C3110" s="206" t="s">
        <v>7869</v>
      </c>
      <c r="D3110" s="208">
        <v>605.84</v>
      </c>
    </row>
    <row r="3111" spans="1:4" ht="25.5">
      <c r="A3111" s="206">
        <v>13397</v>
      </c>
      <c r="B3111" s="207" t="s">
        <v>5526</v>
      </c>
      <c r="C3111" s="206" t="s">
        <v>7869</v>
      </c>
      <c r="D3111" s="208">
        <v>612.34</v>
      </c>
    </row>
    <row r="3112" spans="1:4" ht="25.5">
      <c r="A3112" s="206">
        <v>13399</v>
      </c>
      <c r="B3112" s="207" t="s">
        <v>5541</v>
      </c>
      <c r="C3112" s="206" t="s">
        <v>7869</v>
      </c>
      <c r="D3112" s="208">
        <v>25.94</v>
      </c>
    </row>
    <row r="3113" spans="1:4">
      <c r="A3113" s="206">
        <v>13408</v>
      </c>
      <c r="B3113" s="207" t="s">
        <v>2185</v>
      </c>
      <c r="C3113" s="206" t="s">
        <v>8135</v>
      </c>
      <c r="D3113" s="208">
        <v>1822.2</v>
      </c>
    </row>
    <row r="3114" spans="1:4" ht="25.5">
      <c r="A3114" s="206">
        <v>13415</v>
      </c>
      <c r="B3114" s="207" t="s">
        <v>6232</v>
      </c>
      <c r="C3114" s="206" t="s">
        <v>7869</v>
      </c>
      <c r="D3114" s="208">
        <v>44.9</v>
      </c>
    </row>
    <row r="3115" spans="1:4" ht="25.5">
      <c r="A3115" s="206">
        <v>13416</v>
      </c>
      <c r="B3115" s="207" t="s">
        <v>6237</v>
      </c>
      <c r="C3115" s="206" t="s">
        <v>7869</v>
      </c>
      <c r="D3115" s="208">
        <v>37.18</v>
      </c>
    </row>
    <row r="3116" spans="1:4">
      <c r="A3116" s="206">
        <v>13417</v>
      </c>
      <c r="B3116" s="207" t="s">
        <v>6238</v>
      </c>
      <c r="C3116" s="206" t="s">
        <v>7869</v>
      </c>
      <c r="D3116" s="208">
        <v>32.799999999999997</v>
      </c>
    </row>
    <row r="3117" spans="1:4" ht="25.5">
      <c r="A3117" s="206">
        <v>13418</v>
      </c>
      <c r="B3117" s="207" t="s">
        <v>6226</v>
      </c>
      <c r="C3117" s="206" t="s">
        <v>7869</v>
      </c>
      <c r="D3117" s="208">
        <v>14.9</v>
      </c>
    </row>
    <row r="3118" spans="1:4" ht="25.5">
      <c r="A3118" s="206">
        <v>13447</v>
      </c>
      <c r="B3118" s="207" t="s">
        <v>4862</v>
      </c>
      <c r="C3118" s="206" t="s">
        <v>7869</v>
      </c>
      <c r="D3118" s="208">
        <v>32059.15</v>
      </c>
    </row>
    <row r="3119" spans="1:4" ht="63.75">
      <c r="A3119" s="206">
        <v>13457</v>
      </c>
      <c r="B3119" s="207" t="s">
        <v>8136</v>
      </c>
      <c r="C3119" s="206" t="s">
        <v>7869</v>
      </c>
      <c r="D3119" s="208">
        <v>8985.5</v>
      </c>
    </row>
    <row r="3120" spans="1:4" ht="25.5">
      <c r="A3120" s="206">
        <v>13458</v>
      </c>
      <c r="B3120" s="207" t="s">
        <v>3210</v>
      </c>
      <c r="C3120" s="206" t="s">
        <v>7869</v>
      </c>
      <c r="D3120" s="208">
        <v>15365.21</v>
      </c>
    </row>
    <row r="3121" spans="1:4" ht="25.5">
      <c r="A3121" s="206">
        <v>13475</v>
      </c>
      <c r="B3121" s="207" t="s">
        <v>6675</v>
      </c>
      <c r="C3121" s="206" t="s">
        <v>7869</v>
      </c>
      <c r="D3121" s="208">
        <v>2673.66</v>
      </c>
    </row>
    <row r="3122" spans="1:4" ht="25.5">
      <c r="A3122" s="206">
        <v>13476</v>
      </c>
      <c r="B3122" s="207" t="s">
        <v>6678</v>
      </c>
      <c r="C3122" s="206" t="s">
        <v>7869</v>
      </c>
      <c r="D3122" s="208">
        <v>727026.14</v>
      </c>
    </row>
    <row r="3123" spans="1:4">
      <c r="A3123" s="206">
        <v>13521</v>
      </c>
      <c r="B3123" s="207" t="s">
        <v>5310</v>
      </c>
      <c r="C3123" s="206" t="s">
        <v>7869</v>
      </c>
      <c r="D3123" s="208">
        <v>115.5</v>
      </c>
    </row>
    <row r="3124" spans="1:4">
      <c r="A3124" s="206">
        <v>13532</v>
      </c>
      <c r="B3124" s="207" t="s">
        <v>6663</v>
      </c>
      <c r="C3124" s="206" t="s">
        <v>7869</v>
      </c>
      <c r="D3124" s="208">
        <v>54340.04</v>
      </c>
    </row>
    <row r="3125" spans="1:4" ht="25.5">
      <c r="A3125" s="206">
        <v>13533</v>
      </c>
      <c r="B3125" s="207" t="s">
        <v>4151</v>
      </c>
      <c r="C3125" s="206" t="s">
        <v>7869</v>
      </c>
      <c r="D3125" s="208">
        <v>97521.55</v>
      </c>
    </row>
    <row r="3126" spans="1:4" ht="25.5">
      <c r="A3126" s="206">
        <v>13587</v>
      </c>
      <c r="B3126" s="207" t="s">
        <v>4887</v>
      </c>
      <c r="C3126" s="206" t="s">
        <v>7873</v>
      </c>
      <c r="D3126" s="208">
        <v>1.75</v>
      </c>
    </row>
    <row r="3127" spans="1:4" ht="38.25">
      <c r="A3127" s="206">
        <v>13600</v>
      </c>
      <c r="B3127" s="207" t="s">
        <v>5679</v>
      </c>
      <c r="C3127" s="206" t="s">
        <v>7869</v>
      </c>
      <c r="D3127" s="208">
        <v>300429.15000000002</v>
      </c>
    </row>
    <row r="3128" spans="1:4" ht="25.5">
      <c r="A3128" s="206">
        <v>13606</v>
      </c>
      <c r="B3128" s="207" t="s">
        <v>6680</v>
      </c>
      <c r="C3128" s="206" t="s">
        <v>7869</v>
      </c>
      <c r="D3128" s="208">
        <v>780376.2</v>
      </c>
    </row>
    <row r="3129" spans="1:4" ht="25.5">
      <c r="A3129" s="206">
        <v>13617</v>
      </c>
      <c r="B3129" s="207" t="s">
        <v>2983</v>
      </c>
      <c r="C3129" s="206" t="s">
        <v>7869</v>
      </c>
      <c r="D3129" s="208">
        <v>49589.52</v>
      </c>
    </row>
    <row r="3130" spans="1:4" ht="25.5">
      <c r="A3130" s="206">
        <v>13726</v>
      </c>
      <c r="B3130" s="207" t="s">
        <v>6658</v>
      </c>
      <c r="C3130" s="206" t="s">
        <v>7869</v>
      </c>
      <c r="D3130" s="208">
        <v>31772.95</v>
      </c>
    </row>
    <row r="3131" spans="1:4">
      <c r="A3131" s="206">
        <v>13741</v>
      </c>
      <c r="B3131" s="207" t="s">
        <v>4885</v>
      </c>
      <c r="C3131" s="206" t="s">
        <v>7869</v>
      </c>
      <c r="D3131" s="208">
        <v>2396.14</v>
      </c>
    </row>
    <row r="3132" spans="1:4" ht="25.5">
      <c r="A3132" s="206">
        <v>13761</v>
      </c>
      <c r="B3132" s="207" t="s">
        <v>2282</v>
      </c>
      <c r="C3132" s="206" t="s">
        <v>7869</v>
      </c>
      <c r="D3132" s="208">
        <v>2705.17</v>
      </c>
    </row>
    <row r="3133" spans="1:4" ht="25.5">
      <c r="A3133" s="206">
        <v>13803</v>
      </c>
      <c r="B3133" s="207" t="s">
        <v>3215</v>
      </c>
      <c r="C3133" s="206" t="s">
        <v>7869</v>
      </c>
      <c r="D3133" s="208">
        <v>48200</v>
      </c>
    </row>
    <row r="3134" spans="1:4" ht="25.5">
      <c r="A3134" s="206">
        <v>13836</v>
      </c>
      <c r="B3134" s="207" t="s">
        <v>4849</v>
      </c>
      <c r="C3134" s="206" t="s">
        <v>7869</v>
      </c>
      <c r="D3134" s="208">
        <v>29922.98</v>
      </c>
    </row>
    <row r="3135" spans="1:4">
      <c r="A3135" s="206">
        <v>13860</v>
      </c>
      <c r="B3135" s="207" t="s">
        <v>6662</v>
      </c>
      <c r="C3135" s="206" t="s">
        <v>7869</v>
      </c>
      <c r="D3135" s="208">
        <v>49965.14</v>
      </c>
    </row>
    <row r="3136" spans="1:4" ht="25.5">
      <c r="A3136" s="206">
        <v>13877</v>
      </c>
      <c r="B3136" s="207" t="s">
        <v>4055</v>
      </c>
      <c r="C3136" s="206" t="s">
        <v>7869</v>
      </c>
      <c r="D3136" s="208">
        <v>1052357.2</v>
      </c>
    </row>
    <row r="3137" spans="1:4" ht="25.5">
      <c r="A3137" s="206">
        <v>13883</v>
      </c>
      <c r="B3137" s="207" t="s">
        <v>6591</v>
      </c>
      <c r="C3137" s="206" t="s">
        <v>7869</v>
      </c>
      <c r="D3137" s="208">
        <v>78585.77</v>
      </c>
    </row>
    <row r="3138" spans="1:4" ht="25.5">
      <c r="A3138" s="206">
        <v>13887</v>
      </c>
      <c r="B3138" s="207" t="s">
        <v>3654</v>
      </c>
      <c r="C3138" s="206" t="s">
        <v>7869</v>
      </c>
      <c r="D3138" s="208">
        <v>442.73</v>
      </c>
    </row>
    <row r="3139" spans="1:4" ht="25.5">
      <c r="A3139" s="206">
        <v>13891</v>
      </c>
      <c r="B3139" s="207" t="s">
        <v>2479</v>
      </c>
      <c r="C3139" s="206" t="s">
        <v>7869</v>
      </c>
      <c r="D3139" s="208">
        <v>4349.1400000000003</v>
      </c>
    </row>
    <row r="3140" spans="1:4">
      <c r="A3140" s="206">
        <v>13892</v>
      </c>
      <c r="B3140" s="207" t="s">
        <v>6597</v>
      </c>
      <c r="C3140" s="206" t="s">
        <v>7869</v>
      </c>
      <c r="D3140" s="208">
        <v>647029.46</v>
      </c>
    </row>
    <row r="3141" spans="1:4">
      <c r="A3141" s="206">
        <v>13894</v>
      </c>
      <c r="B3141" s="207" t="s">
        <v>6595</v>
      </c>
      <c r="C3141" s="206" t="s">
        <v>7869</v>
      </c>
      <c r="D3141" s="208">
        <v>392649.25</v>
      </c>
    </row>
    <row r="3142" spans="1:4">
      <c r="A3142" s="206">
        <v>13895</v>
      </c>
      <c r="B3142" s="207" t="s">
        <v>6596</v>
      </c>
      <c r="C3142" s="206" t="s">
        <v>7869</v>
      </c>
      <c r="D3142" s="208">
        <v>527982.35</v>
      </c>
    </row>
    <row r="3143" spans="1:4" ht="25.5">
      <c r="A3143" s="206">
        <v>13896</v>
      </c>
      <c r="B3143" s="207" t="s">
        <v>6674</v>
      </c>
      <c r="C3143" s="206" t="s">
        <v>7869</v>
      </c>
      <c r="D3143" s="208">
        <v>2194.91</v>
      </c>
    </row>
    <row r="3144" spans="1:4" ht="25.5">
      <c r="A3144" s="206">
        <v>13897</v>
      </c>
      <c r="B3144" s="207" t="s">
        <v>5637</v>
      </c>
      <c r="C3144" s="206" t="s">
        <v>7869</v>
      </c>
      <c r="D3144" s="208">
        <v>8220.74</v>
      </c>
    </row>
    <row r="3145" spans="1:4">
      <c r="A3145" s="206">
        <v>13914</v>
      </c>
      <c r="B3145" s="207" t="s">
        <v>5820</v>
      </c>
      <c r="C3145" s="206" t="s">
        <v>7869</v>
      </c>
      <c r="D3145" s="208">
        <v>788.47</v>
      </c>
    </row>
    <row r="3146" spans="1:4" ht="25.5">
      <c r="A3146" s="206">
        <v>13954</v>
      </c>
      <c r="B3146" s="207" t="s">
        <v>5358</v>
      </c>
      <c r="C3146" s="206" t="s">
        <v>7869</v>
      </c>
      <c r="D3146" s="208">
        <v>9013.98</v>
      </c>
    </row>
    <row r="3147" spans="1:4">
      <c r="A3147" s="206">
        <v>13955</v>
      </c>
      <c r="B3147" s="207" t="s">
        <v>4962</v>
      </c>
      <c r="C3147" s="206" t="s">
        <v>7869</v>
      </c>
      <c r="D3147" s="208">
        <v>2146.38</v>
      </c>
    </row>
    <row r="3148" spans="1:4" ht="25.5">
      <c r="A3148" s="206">
        <v>13983</v>
      </c>
      <c r="B3148" s="207" t="s">
        <v>6236</v>
      </c>
      <c r="C3148" s="206" t="s">
        <v>7869</v>
      </c>
      <c r="D3148" s="208">
        <v>46.11</v>
      </c>
    </row>
    <row r="3149" spans="1:4">
      <c r="A3149" s="206">
        <v>13984</v>
      </c>
      <c r="B3149" s="207" t="s">
        <v>6227</v>
      </c>
      <c r="C3149" s="206" t="s">
        <v>7869</v>
      </c>
      <c r="D3149" s="208">
        <v>37.28</v>
      </c>
    </row>
    <row r="3150" spans="1:4">
      <c r="A3150" s="206">
        <v>14013</v>
      </c>
      <c r="B3150" s="207" t="s">
        <v>2576</v>
      </c>
      <c r="C3150" s="206" t="s">
        <v>7869</v>
      </c>
      <c r="D3150" s="208">
        <v>124051.17</v>
      </c>
    </row>
    <row r="3151" spans="1:4" ht="25.5">
      <c r="A3151" s="206">
        <v>14041</v>
      </c>
      <c r="B3151" s="207" t="s">
        <v>3248</v>
      </c>
      <c r="C3151" s="206" t="s">
        <v>7867</v>
      </c>
      <c r="D3151" s="208">
        <v>265.89999999999998</v>
      </c>
    </row>
    <row r="3152" spans="1:4" ht="25.5">
      <c r="A3152" s="206">
        <v>14052</v>
      </c>
      <c r="B3152" s="207" t="s">
        <v>3250</v>
      </c>
      <c r="C3152" s="206" t="s">
        <v>7869</v>
      </c>
      <c r="D3152" s="208">
        <v>6.85</v>
      </c>
    </row>
    <row r="3153" spans="1:4" ht="25.5">
      <c r="A3153" s="206">
        <v>14053</v>
      </c>
      <c r="B3153" s="207" t="s">
        <v>3252</v>
      </c>
      <c r="C3153" s="206" t="s">
        <v>7869</v>
      </c>
      <c r="D3153" s="208">
        <v>6.95</v>
      </c>
    </row>
    <row r="3154" spans="1:4" ht="25.5">
      <c r="A3154" s="206">
        <v>14054</v>
      </c>
      <c r="B3154" s="207" t="s">
        <v>3251</v>
      </c>
      <c r="C3154" s="206" t="s">
        <v>7869</v>
      </c>
      <c r="D3154" s="208">
        <v>8.9</v>
      </c>
    </row>
    <row r="3155" spans="1:4" ht="25.5">
      <c r="A3155" s="206">
        <v>14055</v>
      </c>
      <c r="B3155" s="207" t="s">
        <v>2895</v>
      </c>
      <c r="C3155" s="206" t="s">
        <v>7869</v>
      </c>
      <c r="D3155" s="208">
        <v>635</v>
      </c>
    </row>
    <row r="3156" spans="1:4" ht="25.5">
      <c r="A3156" s="206">
        <v>14057</v>
      </c>
      <c r="B3156" s="207" t="s">
        <v>8137</v>
      </c>
      <c r="C3156" s="206" t="s">
        <v>7869</v>
      </c>
      <c r="D3156" s="208">
        <v>222.61</v>
      </c>
    </row>
    <row r="3157" spans="1:4" ht="25.5">
      <c r="A3157" s="206">
        <v>14058</v>
      </c>
      <c r="B3157" s="207" t="s">
        <v>8138</v>
      </c>
      <c r="C3157" s="206" t="s">
        <v>7869</v>
      </c>
      <c r="D3157" s="208">
        <v>351.17</v>
      </c>
    </row>
    <row r="3158" spans="1:4" ht="38.25">
      <c r="A3158" s="206">
        <v>14077</v>
      </c>
      <c r="B3158" s="207" t="s">
        <v>5226</v>
      </c>
      <c r="C3158" s="206" t="s">
        <v>7873</v>
      </c>
      <c r="D3158" s="208">
        <v>133.16</v>
      </c>
    </row>
    <row r="3159" spans="1:4" ht="25.5">
      <c r="A3159" s="206">
        <v>14112</v>
      </c>
      <c r="B3159" s="207" t="s">
        <v>5839</v>
      </c>
      <c r="C3159" s="206" t="s">
        <v>7869</v>
      </c>
      <c r="D3159" s="208">
        <v>171.65</v>
      </c>
    </row>
    <row r="3160" spans="1:4">
      <c r="A3160" s="206">
        <v>14146</v>
      </c>
      <c r="B3160" s="207" t="s">
        <v>3984</v>
      </c>
      <c r="C3160" s="206" t="s">
        <v>8139</v>
      </c>
      <c r="D3160" s="208">
        <v>73.3</v>
      </c>
    </row>
    <row r="3161" spans="1:4" ht="25.5">
      <c r="A3161" s="206">
        <v>14147</v>
      </c>
      <c r="B3161" s="207" t="s">
        <v>5263</v>
      </c>
      <c r="C3161" s="206" t="s">
        <v>8139</v>
      </c>
      <c r="D3161" s="208">
        <v>57.42</v>
      </c>
    </row>
    <row r="3162" spans="1:4" ht="25.5">
      <c r="A3162" s="206">
        <v>14148</v>
      </c>
      <c r="B3162" s="207" t="s">
        <v>5368</v>
      </c>
      <c r="C3162" s="206" t="s">
        <v>7869</v>
      </c>
      <c r="D3162" s="208">
        <v>0.97</v>
      </c>
    </row>
    <row r="3163" spans="1:4">
      <c r="A3163" s="206">
        <v>14149</v>
      </c>
      <c r="B3163" s="207" t="s">
        <v>5793</v>
      </c>
      <c r="C3163" s="206" t="s">
        <v>8139</v>
      </c>
      <c r="D3163" s="208">
        <v>204.34</v>
      </c>
    </row>
    <row r="3164" spans="1:4" ht="25.5">
      <c r="A3164" s="206">
        <v>14151</v>
      </c>
      <c r="B3164" s="207" t="s">
        <v>4004</v>
      </c>
      <c r="C3164" s="206" t="s">
        <v>7869</v>
      </c>
      <c r="D3164" s="208">
        <v>52.68</v>
      </c>
    </row>
    <row r="3165" spans="1:4" ht="25.5">
      <c r="A3165" s="206">
        <v>14152</v>
      </c>
      <c r="B3165" s="207" t="s">
        <v>4006</v>
      </c>
      <c r="C3165" s="206" t="s">
        <v>7869</v>
      </c>
      <c r="D3165" s="208">
        <v>45.72</v>
      </c>
    </row>
    <row r="3166" spans="1:4" ht="25.5">
      <c r="A3166" s="206">
        <v>14153</v>
      </c>
      <c r="B3166" s="207" t="s">
        <v>4005</v>
      </c>
      <c r="C3166" s="206" t="s">
        <v>7869</v>
      </c>
      <c r="D3166" s="208">
        <v>59.55</v>
      </c>
    </row>
    <row r="3167" spans="1:4" ht="25.5">
      <c r="A3167" s="206">
        <v>14154</v>
      </c>
      <c r="B3167" s="207" t="s">
        <v>4007</v>
      </c>
      <c r="C3167" s="206" t="s">
        <v>7869</v>
      </c>
      <c r="D3167" s="208">
        <v>160.02000000000001</v>
      </c>
    </row>
    <row r="3168" spans="1:4">
      <c r="A3168" s="206">
        <v>14157</v>
      </c>
      <c r="B3168" s="207" t="s">
        <v>4418</v>
      </c>
      <c r="C3168" s="206" t="s">
        <v>7869</v>
      </c>
      <c r="D3168" s="208">
        <v>1.36</v>
      </c>
    </row>
    <row r="3169" spans="1:4" ht="25.5">
      <c r="A3169" s="206">
        <v>14162</v>
      </c>
      <c r="B3169" s="207" t="s">
        <v>8140</v>
      </c>
      <c r="C3169" s="206" t="s">
        <v>7869</v>
      </c>
      <c r="D3169" s="208">
        <v>1133.83</v>
      </c>
    </row>
    <row r="3170" spans="1:4" ht="25.5">
      <c r="A3170" s="206">
        <v>14163</v>
      </c>
      <c r="B3170" s="207" t="s">
        <v>5425</v>
      </c>
      <c r="C3170" s="206" t="s">
        <v>7869</v>
      </c>
      <c r="D3170" s="208">
        <v>1335.1</v>
      </c>
    </row>
    <row r="3171" spans="1:4" ht="25.5">
      <c r="A3171" s="206">
        <v>14164</v>
      </c>
      <c r="B3171" s="207" t="s">
        <v>5424</v>
      </c>
      <c r="C3171" s="206" t="s">
        <v>7869</v>
      </c>
      <c r="D3171" s="208">
        <v>1174.67</v>
      </c>
    </row>
    <row r="3172" spans="1:4" ht="25.5">
      <c r="A3172" s="206">
        <v>14165</v>
      </c>
      <c r="B3172" s="207" t="s">
        <v>5428</v>
      </c>
      <c r="C3172" s="206" t="s">
        <v>7869</v>
      </c>
      <c r="D3172" s="208">
        <v>1186.8900000000001</v>
      </c>
    </row>
    <row r="3173" spans="1:4" ht="25.5">
      <c r="A3173" s="206">
        <v>14166</v>
      </c>
      <c r="B3173" s="207" t="s">
        <v>5427</v>
      </c>
      <c r="C3173" s="206" t="s">
        <v>7869</v>
      </c>
      <c r="D3173" s="208">
        <v>856.74</v>
      </c>
    </row>
    <row r="3174" spans="1:4" ht="25.5">
      <c r="A3174" s="206">
        <v>14170</v>
      </c>
      <c r="B3174" s="207" t="s">
        <v>6076</v>
      </c>
      <c r="C3174" s="206" t="s">
        <v>7874</v>
      </c>
      <c r="D3174" s="208">
        <v>62.53</v>
      </c>
    </row>
    <row r="3175" spans="1:4" ht="25.5">
      <c r="A3175" s="206">
        <v>14171</v>
      </c>
      <c r="B3175" s="207" t="s">
        <v>6075</v>
      </c>
      <c r="C3175" s="206" t="s">
        <v>7874</v>
      </c>
      <c r="D3175" s="208">
        <v>70.77</v>
      </c>
    </row>
    <row r="3176" spans="1:4" ht="25.5">
      <c r="A3176" s="206">
        <v>14172</v>
      </c>
      <c r="B3176" s="207" t="s">
        <v>6078</v>
      </c>
      <c r="C3176" s="206" t="s">
        <v>7874</v>
      </c>
      <c r="D3176" s="208">
        <v>66.739999999999995</v>
      </c>
    </row>
    <row r="3177" spans="1:4" ht="25.5">
      <c r="A3177" s="206">
        <v>14173</v>
      </c>
      <c r="B3177" s="207" t="s">
        <v>6077</v>
      </c>
      <c r="C3177" s="206" t="s">
        <v>7874</v>
      </c>
      <c r="D3177" s="208">
        <v>82.45</v>
      </c>
    </row>
    <row r="3178" spans="1:4" ht="25.5">
      <c r="A3178" s="206">
        <v>14185</v>
      </c>
      <c r="B3178" s="207" t="s">
        <v>2292</v>
      </c>
      <c r="C3178" s="206" t="s">
        <v>7869</v>
      </c>
      <c r="D3178" s="208">
        <v>10199.58</v>
      </c>
    </row>
    <row r="3179" spans="1:4" ht="38.25">
      <c r="A3179" s="206">
        <v>14186</v>
      </c>
      <c r="B3179" s="207" t="s">
        <v>2291</v>
      </c>
      <c r="C3179" s="206" t="s">
        <v>7869</v>
      </c>
      <c r="D3179" s="208">
        <v>7873.75</v>
      </c>
    </row>
    <row r="3180" spans="1:4">
      <c r="A3180" s="206">
        <v>14211</v>
      </c>
      <c r="B3180" s="207" t="s">
        <v>3387</v>
      </c>
      <c r="C3180" s="206" t="s">
        <v>7869</v>
      </c>
      <c r="D3180" s="208">
        <v>19.66</v>
      </c>
    </row>
    <row r="3181" spans="1:4" ht="25.5">
      <c r="A3181" s="206">
        <v>14221</v>
      </c>
      <c r="B3181" s="207" t="s">
        <v>5066</v>
      </c>
      <c r="C3181" s="206" t="s">
        <v>7869</v>
      </c>
      <c r="D3181" s="208">
        <v>221119.99</v>
      </c>
    </row>
    <row r="3182" spans="1:4" ht="25.5">
      <c r="A3182" s="206">
        <v>14250</v>
      </c>
      <c r="B3182" s="207" t="s">
        <v>8141</v>
      </c>
      <c r="C3182" s="206" t="s">
        <v>7972</v>
      </c>
      <c r="D3182" s="208">
        <v>0.63</v>
      </c>
    </row>
    <row r="3183" spans="1:4" ht="25.5">
      <c r="A3183" s="206">
        <v>14252</v>
      </c>
      <c r="B3183" s="207" t="s">
        <v>4940</v>
      </c>
      <c r="C3183" s="206" t="s">
        <v>7869</v>
      </c>
      <c r="D3183" s="208">
        <v>1651.17</v>
      </c>
    </row>
    <row r="3184" spans="1:4" ht="25.5">
      <c r="A3184" s="206">
        <v>14254</v>
      </c>
      <c r="B3184" s="207" t="s">
        <v>4161</v>
      </c>
      <c r="C3184" s="206" t="s">
        <v>7869</v>
      </c>
      <c r="D3184" s="208">
        <v>57203.15</v>
      </c>
    </row>
    <row r="3185" spans="1:4">
      <c r="A3185" s="206">
        <v>14405</v>
      </c>
      <c r="B3185" s="207" t="s">
        <v>5860</v>
      </c>
      <c r="C3185" s="206" t="s">
        <v>7869</v>
      </c>
      <c r="D3185" s="208">
        <v>65434.36</v>
      </c>
    </row>
    <row r="3186" spans="1:4" ht="25.5">
      <c r="A3186" s="206">
        <v>14439</v>
      </c>
      <c r="B3186" s="207" t="s">
        <v>4786</v>
      </c>
      <c r="C3186" s="206" t="s">
        <v>7873</v>
      </c>
      <c r="D3186" s="208">
        <v>1.86</v>
      </c>
    </row>
    <row r="3187" spans="1:4" ht="38.25">
      <c r="A3187" s="206">
        <v>14489</v>
      </c>
      <c r="B3187" s="207" t="s">
        <v>5677</v>
      </c>
      <c r="C3187" s="206" t="s">
        <v>7869</v>
      </c>
      <c r="D3187" s="208">
        <v>310443.49</v>
      </c>
    </row>
    <row r="3188" spans="1:4" ht="25.5">
      <c r="A3188" s="206">
        <v>14511</v>
      </c>
      <c r="B3188" s="207" t="s">
        <v>5675</v>
      </c>
      <c r="C3188" s="206" t="s">
        <v>7869</v>
      </c>
      <c r="D3188" s="208">
        <v>371530.74</v>
      </c>
    </row>
    <row r="3189" spans="1:4" ht="25.5">
      <c r="A3189" s="206">
        <v>14513</v>
      </c>
      <c r="B3189" s="207" t="s">
        <v>5678</v>
      </c>
      <c r="C3189" s="206" t="s">
        <v>7869</v>
      </c>
      <c r="D3189" s="208">
        <v>232839.98</v>
      </c>
    </row>
    <row r="3190" spans="1:4" ht="25.5">
      <c r="A3190" s="206">
        <v>14525</v>
      </c>
      <c r="B3190" s="207" t="s">
        <v>3860</v>
      </c>
      <c r="C3190" s="206" t="s">
        <v>7869</v>
      </c>
      <c r="D3190" s="208">
        <v>472022.03</v>
      </c>
    </row>
    <row r="3191" spans="1:4">
      <c r="A3191" s="206">
        <v>14529</v>
      </c>
      <c r="B3191" s="207" t="s">
        <v>4863</v>
      </c>
      <c r="C3191" s="206" t="s">
        <v>7869</v>
      </c>
      <c r="D3191" s="208">
        <v>17929.87</v>
      </c>
    </row>
    <row r="3192" spans="1:4" ht="25.5">
      <c r="A3192" s="206">
        <v>14531</v>
      </c>
      <c r="B3192" s="207" t="s">
        <v>4858</v>
      </c>
      <c r="C3192" s="206" t="s">
        <v>7869</v>
      </c>
      <c r="D3192" s="208">
        <v>14247.51</v>
      </c>
    </row>
    <row r="3193" spans="1:4" ht="38.25">
      <c r="A3193" s="206">
        <v>14534</v>
      </c>
      <c r="B3193" s="207" t="s">
        <v>4850</v>
      </c>
      <c r="C3193" s="206" t="s">
        <v>7869</v>
      </c>
      <c r="D3193" s="208">
        <v>12526.55</v>
      </c>
    </row>
    <row r="3194" spans="1:4" ht="38.25">
      <c r="A3194" s="206">
        <v>14535</v>
      </c>
      <c r="B3194" s="207" t="s">
        <v>8142</v>
      </c>
      <c r="C3194" s="206" t="s">
        <v>7869</v>
      </c>
      <c r="D3194" s="208">
        <v>124327.23</v>
      </c>
    </row>
    <row r="3195" spans="1:4">
      <c r="A3195" s="206">
        <v>14543</v>
      </c>
      <c r="B3195" s="207" t="s">
        <v>5777</v>
      </c>
      <c r="C3195" s="206" t="s">
        <v>7869</v>
      </c>
      <c r="D3195" s="208">
        <v>6.3</v>
      </c>
    </row>
    <row r="3196" spans="1:4" ht="25.5">
      <c r="A3196" s="206">
        <v>14575</v>
      </c>
      <c r="B3196" s="207" t="s">
        <v>5573</v>
      </c>
      <c r="C3196" s="206" t="s">
        <v>7869</v>
      </c>
      <c r="D3196" s="208">
        <v>2136096.87</v>
      </c>
    </row>
    <row r="3197" spans="1:4" ht="25.5">
      <c r="A3197" s="206">
        <v>14576</v>
      </c>
      <c r="B3197" s="207" t="s">
        <v>4054</v>
      </c>
      <c r="C3197" s="206" t="s">
        <v>7869</v>
      </c>
      <c r="D3197" s="208">
        <v>2458289.81</v>
      </c>
    </row>
    <row r="3198" spans="1:4" ht="25.5">
      <c r="A3198" s="206">
        <v>14580</v>
      </c>
      <c r="B3198" s="207" t="s">
        <v>5472</v>
      </c>
      <c r="C3198" s="206" t="s">
        <v>7873</v>
      </c>
      <c r="D3198" s="208">
        <v>34.340000000000003</v>
      </c>
    </row>
    <row r="3199" spans="1:4">
      <c r="A3199" s="206">
        <v>14583</v>
      </c>
      <c r="B3199" s="207" t="s">
        <v>5870</v>
      </c>
      <c r="C3199" s="206" t="s">
        <v>7867</v>
      </c>
      <c r="D3199" s="208">
        <v>11.92</v>
      </c>
    </row>
    <row r="3200" spans="1:4" ht="25.5">
      <c r="A3200" s="206">
        <v>14615</v>
      </c>
      <c r="B3200" s="207" t="s">
        <v>3068</v>
      </c>
      <c r="C3200" s="206" t="s">
        <v>7869</v>
      </c>
      <c r="D3200" s="208">
        <v>3766.98</v>
      </c>
    </row>
    <row r="3201" spans="1:4" ht="25.5">
      <c r="A3201" s="206">
        <v>14618</v>
      </c>
      <c r="B3201" s="207" t="s">
        <v>5736</v>
      </c>
      <c r="C3201" s="206" t="s">
        <v>7869</v>
      </c>
      <c r="D3201" s="208">
        <v>1226.82</v>
      </c>
    </row>
    <row r="3202" spans="1:4" ht="25.5">
      <c r="A3202" s="206">
        <v>14619</v>
      </c>
      <c r="B3202" s="207" t="s">
        <v>4851</v>
      </c>
      <c r="C3202" s="206" t="s">
        <v>7869</v>
      </c>
      <c r="D3202" s="208">
        <v>14366.94</v>
      </c>
    </row>
    <row r="3203" spans="1:4" ht="25.5">
      <c r="A3203" s="206">
        <v>14626</v>
      </c>
      <c r="B3203" s="207" t="s">
        <v>5683</v>
      </c>
      <c r="C3203" s="206" t="s">
        <v>7869</v>
      </c>
      <c r="D3203" s="208">
        <v>335000.01</v>
      </c>
    </row>
    <row r="3204" spans="1:4" ht="25.5">
      <c r="A3204" s="206">
        <v>20001</v>
      </c>
      <c r="B3204" s="207" t="s">
        <v>2475</v>
      </c>
      <c r="C3204" s="206" t="s">
        <v>7871</v>
      </c>
      <c r="D3204" s="208">
        <v>72.040000000000006</v>
      </c>
    </row>
    <row r="3205" spans="1:4" ht="25.5">
      <c r="A3205" s="206">
        <v>20007</v>
      </c>
      <c r="B3205" s="207" t="s">
        <v>4168</v>
      </c>
      <c r="C3205" s="206" t="s">
        <v>7873</v>
      </c>
      <c r="D3205" s="208">
        <v>2.06</v>
      </c>
    </row>
    <row r="3206" spans="1:4" ht="25.5">
      <c r="A3206" s="206">
        <v>20017</v>
      </c>
      <c r="B3206" s="207" t="s">
        <v>4167</v>
      </c>
      <c r="C3206" s="206" t="s">
        <v>7873</v>
      </c>
      <c r="D3206" s="208">
        <v>2.69</v>
      </c>
    </row>
    <row r="3207" spans="1:4">
      <c r="A3207" s="206">
        <v>20020</v>
      </c>
      <c r="B3207" s="207" t="s">
        <v>4952</v>
      </c>
      <c r="C3207" s="206" t="s">
        <v>7872</v>
      </c>
      <c r="D3207" s="208">
        <v>10.32</v>
      </c>
    </row>
    <row r="3208" spans="1:4">
      <c r="A3208" s="206">
        <v>20032</v>
      </c>
      <c r="B3208" s="207" t="s">
        <v>5590</v>
      </c>
      <c r="C3208" s="206" t="s">
        <v>7869</v>
      </c>
      <c r="D3208" s="208">
        <v>34.17</v>
      </c>
    </row>
    <row r="3209" spans="1:4">
      <c r="A3209" s="206">
        <v>20033</v>
      </c>
      <c r="B3209" s="207" t="s">
        <v>5574</v>
      </c>
      <c r="C3209" s="206" t="s">
        <v>7869</v>
      </c>
      <c r="D3209" s="208">
        <v>30.51</v>
      </c>
    </row>
    <row r="3210" spans="1:4">
      <c r="A3210" s="206">
        <v>20034</v>
      </c>
      <c r="B3210" s="207" t="s">
        <v>5575</v>
      </c>
      <c r="C3210" s="206" t="s">
        <v>7869</v>
      </c>
      <c r="D3210" s="208">
        <v>50</v>
      </c>
    </row>
    <row r="3211" spans="1:4">
      <c r="A3211" s="206">
        <v>20035</v>
      </c>
      <c r="B3211" s="207" t="s">
        <v>5576</v>
      </c>
      <c r="C3211" s="206" t="s">
        <v>7869</v>
      </c>
      <c r="D3211" s="208">
        <v>55.66</v>
      </c>
    </row>
    <row r="3212" spans="1:4">
      <c r="A3212" s="206">
        <v>20036</v>
      </c>
      <c r="B3212" s="207" t="s">
        <v>5577</v>
      </c>
      <c r="C3212" s="206" t="s">
        <v>7869</v>
      </c>
      <c r="D3212" s="208">
        <v>80.489999999999995</v>
      </c>
    </row>
    <row r="3213" spans="1:4">
      <c r="A3213" s="206">
        <v>20037</v>
      </c>
      <c r="B3213" s="207" t="s">
        <v>5578</v>
      </c>
      <c r="C3213" s="206" t="s">
        <v>7869</v>
      </c>
      <c r="D3213" s="208">
        <v>164.21</v>
      </c>
    </row>
    <row r="3214" spans="1:4">
      <c r="A3214" s="206">
        <v>20038</v>
      </c>
      <c r="B3214" s="207" t="s">
        <v>5579</v>
      </c>
      <c r="C3214" s="206" t="s">
        <v>7869</v>
      </c>
      <c r="D3214" s="208">
        <v>302.99</v>
      </c>
    </row>
    <row r="3215" spans="1:4">
      <c r="A3215" s="206">
        <v>20039</v>
      </c>
      <c r="B3215" s="207" t="s">
        <v>5580</v>
      </c>
      <c r="C3215" s="206" t="s">
        <v>7869</v>
      </c>
      <c r="D3215" s="208">
        <v>427.98</v>
      </c>
    </row>
    <row r="3216" spans="1:4">
      <c r="A3216" s="206">
        <v>20040</v>
      </c>
      <c r="B3216" s="207" t="s">
        <v>5581</v>
      </c>
      <c r="C3216" s="206" t="s">
        <v>7869</v>
      </c>
      <c r="D3216" s="208">
        <v>545.84</v>
      </c>
    </row>
    <row r="3217" spans="1:4">
      <c r="A3217" s="206">
        <v>20041</v>
      </c>
      <c r="B3217" s="207" t="s">
        <v>5582</v>
      </c>
      <c r="C3217" s="206" t="s">
        <v>7869</v>
      </c>
      <c r="D3217" s="208">
        <v>550.92999999999995</v>
      </c>
    </row>
    <row r="3218" spans="1:4">
      <c r="A3218" s="206">
        <v>20042</v>
      </c>
      <c r="B3218" s="207" t="s">
        <v>5585</v>
      </c>
      <c r="C3218" s="206" t="s">
        <v>7869</v>
      </c>
      <c r="D3218" s="208">
        <v>2.77</v>
      </c>
    </row>
    <row r="3219" spans="1:4">
      <c r="A3219" s="206">
        <v>20043</v>
      </c>
      <c r="B3219" s="207" t="s">
        <v>5583</v>
      </c>
      <c r="C3219" s="206" t="s">
        <v>7869</v>
      </c>
      <c r="D3219" s="208">
        <v>3.02</v>
      </c>
    </row>
    <row r="3220" spans="1:4">
      <c r="A3220" s="206">
        <v>20044</v>
      </c>
      <c r="B3220" s="207" t="s">
        <v>5584</v>
      </c>
      <c r="C3220" s="206" t="s">
        <v>7869</v>
      </c>
      <c r="D3220" s="208">
        <v>3.68</v>
      </c>
    </row>
    <row r="3221" spans="1:4">
      <c r="A3221" s="206">
        <v>20045</v>
      </c>
      <c r="B3221" s="207" t="s">
        <v>5588</v>
      </c>
      <c r="C3221" s="206" t="s">
        <v>7869</v>
      </c>
      <c r="D3221" s="208">
        <v>5.46</v>
      </c>
    </row>
    <row r="3222" spans="1:4">
      <c r="A3222" s="206">
        <v>20046</v>
      </c>
      <c r="B3222" s="207" t="s">
        <v>5586</v>
      </c>
      <c r="C3222" s="206" t="s">
        <v>7869</v>
      </c>
      <c r="D3222" s="208">
        <v>11.53</v>
      </c>
    </row>
    <row r="3223" spans="1:4">
      <c r="A3223" s="206">
        <v>20047</v>
      </c>
      <c r="B3223" s="207" t="s">
        <v>5587</v>
      </c>
      <c r="C3223" s="206" t="s">
        <v>7869</v>
      </c>
      <c r="D3223" s="208">
        <v>33.39</v>
      </c>
    </row>
    <row r="3224" spans="1:4" ht="25.5">
      <c r="A3224" s="206">
        <v>20055</v>
      </c>
      <c r="B3224" s="207" t="s">
        <v>5604</v>
      </c>
      <c r="C3224" s="206" t="s">
        <v>7869</v>
      </c>
      <c r="D3224" s="208">
        <v>27.29</v>
      </c>
    </row>
    <row r="3225" spans="1:4" ht="25.5">
      <c r="A3225" s="206">
        <v>20059</v>
      </c>
      <c r="B3225" s="207" t="s">
        <v>3896</v>
      </c>
      <c r="C3225" s="206" t="s">
        <v>7869</v>
      </c>
      <c r="D3225" s="208">
        <v>11.49</v>
      </c>
    </row>
    <row r="3226" spans="1:4" ht="25.5">
      <c r="A3226" s="206">
        <v>20061</v>
      </c>
      <c r="B3226" s="207" t="s">
        <v>5796</v>
      </c>
      <c r="C3226" s="206" t="s">
        <v>7869</v>
      </c>
      <c r="D3226" s="208">
        <v>2.3199999999999998</v>
      </c>
    </row>
    <row r="3227" spans="1:4">
      <c r="A3227" s="206">
        <v>20062</v>
      </c>
      <c r="B3227" s="207" t="s">
        <v>4194</v>
      </c>
      <c r="C3227" s="206" t="s">
        <v>7869</v>
      </c>
      <c r="D3227" s="208">
        <v>10.06</v>
      </c>
    </row>
    <row r="3228" spans="1:4" ht="25.5">
      <c r="A3228" s="206">
        <v>20063</v>
      </c>
      <c r="B3228" s="207" t="s">
        <v>2108</v>
      </c>
      <c r="C3228" s="206" t="s">
        <v>7869</v>
      </c>
      <c r="D3228" s="208">
        <v>2.9</v>
      </c>
    </row>
    <row r="3229" spans="1:4">
      <c r="A3229" s="206">
        <v>20065</v>
      </c>
      <c r="B3229" s="207" t="s">
        <v>6474</v>
      </c>
      <c r="C3229" s="206" t="s">
        <v>7873</v>
      </c>
      <c r="D3229" s="208">
        <v>16.98</v>
      </c>
    </row>
    <row r="3230" spans="1:4" ht="25.5">
      <c r="A3230" s="206">
        <v>20067</v>
      </c>
      <c r="B3230" s="207" t="s">
        <v>6508</v>
      </c>
      <c r="C3230" s="206" t="s">
        <v>7873</v>
      </c>
      <c r="D3230" s="208">
        <v>4.93</v>
      </c>
    </row>
    <row r="3231" spans="1:4" ht="25.5">
      <c r="A3231" s="206">
        <v>20068</v>
      </c>
      <c r="B3231" s="207" t="s">
        <v>6509</v>
      </c>
      <c r="C3231" s="206" t="s">
        <v>7873</v>
      </c>
      <c r="D3231" s="208">
        <v>6.56</v>
      </c>
    </row>
    <row r="3232" spans="1:4" ht="25.5">
      <c r="A3232" s="206">
        <v>20069</v>
      </c>
      <c r="B3232" s="207" t="s">
        <v>6513</v>
      </c>
      <c r="C3232" s="206" t="s">
        <v>7873</v>
      </c>
      <c r="D3232" s="208">
        <v>5.27</v>
      </c>
    </row>
    <row r="3233" spans="1:4" ht="25.5">
      <c r="A3233" s="206">
        <v>20070</v>
      </c>
      <c r="B3233" s="207" t="s">
        <v>6514</v>
      </c>
      <c r="C3233" s="206" t="s">
        <v>7873</v>
      </c>
      <c r="D3233" s="208">
        <v>6.68</v>
      </c>
    </row>
    <row r="3234" spans="1:4" ht="25.5">
      <c r="A3234" s="206">
        <v>20071</v>
      </c>
      <c r="B3234" s="207" t="s">
        <v>6515</v>
      </c>
      <c r="C3234" s="206" t="s">
        <v>7873</v>
      </c>
      <c r="D3234" s="208">
        <v>8.52</v>
      </c>
    </row>
    <row r="3235" spans="1:4" ht="25.5">
      <c r="A3235" s="206">
        <v>20072</v>
      </c>
      <c r="B3235" s="207" t="s">
        <v>6511</v>
      </c>
      <c r="C3235" s="206" t="s">
        <v>7873</v>
      </c>
      <c r="D3235" s="208">
        <v>14.32</v>
      </c>
    </row>
    <row r="3236" spans="1:4" ht="25.5">
      <c r="A3236" s="206">
        <v>20073</v>
      </c>
      <c r="B3236" s="207" t="s">
        <v>6512</v>
      </c>
      <c r="C3236" s="206" t="s">
        <v>7873</v>
      </c>
      <c r="D3236" s="208">
        <v>29.63</v>
      </c>
    </row>
    <row r="3237" spans="1:4" ht="25.5">
      <c r="A3237" s="206">
        <v>20078</v>
      </c>
      <c r="B3237" s="207" t="s">
        <v>5153</v>
      </c>
      <c r="C3237" s="206" t="s">
        <v>7869</v>
      </c>
      <c r="D3237" s="208">
        <v>16.53</v>
      </c>
    </row>
    <row r="3238" spans="1:4" ht="25.5">
      <c r="A3238" s="206">
        <v>20079</v>
      </c>
      <c r="B3238" s="207" t="s">
        <v>5154</v>
      </c>
      <c r="C3238" s="206" t="s">
        <v>7869</v>
      </c>
      <c r="D3238" s="208">
        <v>103.14</v>
      </c>
    </row>
    <row r="3239" spans="1:4">
      <c r="A3239" s="206">
        <v>20080</v>
      </c>
      <c r="B3239" s="207" t="s">
        <v>2174</v>
      </c>
      <c r="C3239" s="206" t="s">
        <v>7869</v>
      </c>
      <c r="D3239" s="208">
        <v>14.33</v>
      </c>
    </row>
    <row r="3240" spans="1:4">
      <c r="A3240" s="206">
        <v>20082</v>
      </c>
      <c r="B3240" s="207" t="s">
        <v>5771</v>
      </c>
      <c r="C3240" s="206" t="s">
        <v>7869</v>
      </c>
      <c r="D3240" s="208">
        <v>15.28</v>
      </c>
    </row>
    <row r="3241" spans="1:4">
      <c r="A3241" s="206">
        <v>20083</v>
      </c>
      <c r="B3241" s="207" t="s">
        <v>5770</v>
      </c>
      <c r="C3241" s="206" t="s">
        <v>7869</v>
      </c>
      <c r="D3241" s="208">
        <v>39.22</v>
      </c>
    </row>
    <row r="3242" spans="1:4">
      <c r="A3242" s="206">
        <v>20084</v>
      </c>
      <c r="B3242" s="207" t="s">
        <v>2232</v>
      </c>
      <c r="C3242" s="206" t="s">
        <v>7869</v>
      </c>
      <c r="D3242" s="208">
        <v>1.07</v>
      </c>
    </row>
    <row r="3243" spans="1:4">
      <c r="A3243" s="206">
        <v>20085</v>
      </c>
      <c r="B3243" s="207" t="s">
        <v>2233</v>
      </c>
      <c r="C3243" s="206" t="s">
        <v>7869</v>
      </c>
      <c r="D3243" s="208">
        <v>0.99</v>
      </c>
    </row>
    <row r="3244" spans="1:4">
      <c r="A3244" s="206">
        <v>20086</v>
      </c>
      <c r="B3244" s="207" t="s">
        <v>2652</v>
      </c>
      <c r="C3244" s="206" t="s">
        <v>7869</v>
      </c>
      <c r="D3244" s="208">
        <v>2.31</v>
      </c>
    </row>
    <row r="3245" spans="1:4">
      <c r="A3245" s="206">
        <v>20087</v>
      </c>
      <c r="B3245" s="207" t="s">
        <v>3034</v>
      </c>
      <c r="C3245" s="206" t="s">
        <v>7869</v>
      </c>
      <c r="D3245" s="208">
        <v>6.8</v>
      </c>
    </row>
    <row r="3246" spans="1:4">
      <c r="A3246" s="206">
        <v>20088</v>
      </c>
      <c r="B3246" s="207" t="s">
        <v>3032</v>
      </c>
      <c r="C3246" s="206" t="s">
        <v>7869</v>
      </c>
      <c r="D3246" s="208">
        <v>10.08</v>
      </c>
    </row>
    <row r="3247" spans="1:4">
      <c r="A3247" s="206">
        <v>20089</v>
      </c>
      <c r="B3247" s="207" t="s">
        <v>3033</v>
      </c>
      <c r="C3247" s="206" t="s">
        <v>7869</v>
      </c>
      <c r="D3247" s="208">
        <v>50.18</v>
      </c>
    </row>
    <row r="3248" spans="1:4" ht="25.5">
      <c r="A3248" s="206">
        <v>20094</v>
      </c>
      <c r="B3248" s="207" t="s">
        <v>3501</v>
      </c>
      <c r="C3248" s="206" t="s">
        <v>7869</v>
      </c>
      <c r="D3248" s="208">
        <v>9.49</v>
      </c>
    </row>
    <row r="3249" spans="1:4" ht="25.5">
      <c r="A3249" s="206">
        <v>20095</v>
      </c>
      <c r="B3249" s="207" t="s">
        <v>3502</v>
      </c>
      <c r="C3249" s="206" t="s">
        <v>7869</v>
      </c>
      <c r="D3249" s="208">
        <v>16.09</v>
      </c>
    </row>
    <row r="3250" spans="1:4" ht="25.5">
      <c r="A3250" s="206">
        <v>20096</v>
      </c>
      <c r="B3250" s="207" t="s">
        <v>8143</v>
      </c>
      <c r="C3250" s="206" t="s">
        <v>7869</v>
      </c>
      <c r="D3250" s="208">
        <v>17.18</v>
      </c>
    </row>
    <row r="3251" spans="1:4" ht="25.5">
      <c r="A3251" s="206">
        <v>20097</v>
      </c>
      <c r="B3251" s="207" t="s">
        <v>8144</v>
      </c>
      <c r="C3251" s="206" t="s">
        <v>7869</v>
      </c>
      <c r="D3251" s="208">
        <v>29.8</v>
      </c>
    </row>
    <row r="3252" spans="1:4" ht="25.5">
      <c r="A3252" s="206">
        <v>20098</v>
      </c>
      <c r="B3252" s="207" t="s">
        <v>8145</v>
      </c>
      <c r="C3252" s="206" t="s">
        <v>7869</v>
      </c>
      <c r="D3252" s="208">
        <v>214.86</v>
      </c>
    </row>
    <row r="3253" spans="1:4">
      <c r="A3253" s="206">
        <v>20104</v>
      </c>
      <c r="B3253" s="207" t="s">
        <v>3540</v>
      </c>
      <c r="C3253" s="206" t="s">
        <v>7869</v>
      </c>
      <c r="D3253" s="208">
        <v>366.1</v>
      </c>
    </row>
    <row r="3254" spans="1:4">
      <c r="A3254" s="206">
        <v>20105</v>
      </c>
      <c r="B3254" s="207" t="s">
        <v>3541</v>
      </c>
      <c r="C3254" s="206" t="s">
        <v>7869</v>
      </c>
      <c r="D3254" s="208">
        <v>570.25</v>
      </c>
    </row>
    <row r="3255" spans="1:4" ht="25.5">
      <c r="A3255" s="206">
        <v>20106</v>
      </c>
      <c r="B3255" s="207" t="s">
        <v>3925</v>
      </c>
      <c r="C3255" s="206" t="s">
        <v>7869</v>
      </c>
      <c r="D3255" s="208">
        <v>2.75</v>
      </c>
    </row>
    <row r="3256" spans="1:4" ht="25.5">
      <c r="A3256" s="206">
        <v>20107</v>
      </c>
      <c r="B3256" s="207" t="s">
        <v>3926</v>
      </c>
      <c r="C3256" s="206" t="s">
        <v>7869</v>
      </c>
      <c r="D3256" s="208">
        <v>2.95</v>
      </c>
    </row>
    <row r="3257" spans="1:4" ht="25.5">
      <c r="A3257" s="206">
        <v>20108</v>
      </c>
      <c r="B3257" s="207" t="s">
        <v>3927</v>
      </c>
      <c r="C3257" s="206" t="s">
        <v>7869</v>
      </c>
      <c r="D3257" s="208">
        <v>2.63</v>
      </c>
    </row>
    <row r="3258" spans="1:4" ht="25.5">
      <c r="A3258" s="206">
        <v>20109</v>
      </c>
      <c r="B3258" s="207" t="s">
        <v>3928</v>
      </c>
      <c r="C3258" s="206" t="s">
        <v>7869</v>
      </c>
      <c r="D3258" s="208">
        <v>4.1500000000000004</v>
      </c>
    </row>
    <row r="3259" spans="1:4">
      <c r="A3259" s="206">
        <v>20111</v>
      </c>
      <c r="B3259" s="207" t="s">
        <v>4001</v>
      </c>
      <c r="C3259" s="206" t="s">
        <v>7869</v>
      </c>
      <c r="D3259" s="208">
        <v>10.5</v>
      </c>
    </row>
    <row r="3260" spans="1:4">
      <c r="A3260" s="206">
        <v>20128</v>
      </c>
      <c r="B3260" s="207" t="s">
        <v>4319</v>
      </c>
      <c r="C3260" s="206" t="s">
        <v>7869</v>
      </c>
      <c r="D3260" s="208">
        <v>31.48</v>
      </c>
    </row>
    <row r="3261" spans="1:4">
      <c r="A3261" s="206">
        <v>20131</v>
      </c>
      <c r="B3261" s="207" t="s">
        <v>4320</v>
      </c>
      <c r="C3261" s="206" t="s">
        <v>7869</v>
      </c>
      <c r="D3261" s="208">
        <v>28.36</v>
      </c>
    </row>
    <row r="3262" spans="1:4">
      <c r="A3262" s="206">
        <v>20136</v>
      </c>
      <c r="B3262" s="207" t="s">
        <v>4403</v>
      </c>
      <c r="C3262" s="206" t="s">
        <v>7869</v>
      </c>
      <c r="D3262" s="208">
        <v>94.07</v>
      </c>
    </row>
    <row r="3263" spans="1:4" ht="25.5">
      <c r="A3263" s="206">
        <v>20138</v>
      </c>
      <c r="B3263" s="207" t="s">
        <v>4391</v>
      </c>
      <c r="C3263" s="206" t="s">
        <v>7869</v>
      </c>
      <c r="D3263" s="208">
        <v>63.04</v>
      </c>
    </row>
    <row r="3264" spans="1:4">
      <c r="A3264" s="206">
        <v>20139</v>
      </c>
      <c r="B3264" s="207" t="s">
        <v>4392</v>
      </c>
      <c r="C3264" s="206" t="s">
        <v>7869</v>
      </c>
      <c r="D3264" s="208">
        <v>47.98</v>
      </c>
    </row>
    <row r="3265" spans="1:4">
      <c r="A3265" s="206">
        <v>20140</v>
      </c>
      <c r="B3265" s="207" t="s">
        <v>4408</v>
      </c>
      <c r="C3265" s="206" t="s">
        <v>7869</v>
      </c>
      <c r="D3265" s="208">
        <v>6.42</v>
      </c>
    </row>
    <row r="3266" spans="1:4">
      <c r="A3266" s="206">
        <v>20141</v>
      </c>
      <c r="B3266" s="207" t="s">
        <v>4409</v>
      </c>
      <c r="C3266" s="206" t="s">
        <v>7869</v>
      </c>
      <c r="D3266" s="208">
        <v>9.65</v>
      </c>
    </row>
    <row r="3267" spans="1:4">
      <c r="A3267" s="206">
        <v>20142</v>
      </c>
      <c r="B3267" s="207" t="s">
        <v>4410</v>
      </c>
      <c r="C3267" s="206" t="s">
        <v>7869</v>
      </c>
      <c r="D3267" s="208">
        <v>24.52</v>
      </c>
    </row>
    <row r="3268" spans="1:4">
      <c r="A3268" s="206">
        <v>20143</v>
      </c>
      <c r="B3268" s="207" t="s">
        <v>4405</v>
      </c>
      <c r="C3268" s="206" t="s">
        <v>7869</v>
      </c>
      <c r="D3268" s="208">
        <v>37.21</v>
      </c>
    </row>
    <row r="3269" spans="1:4">
      <c r="A3269" s="206">
        <v>20144</v>
      </c>
      <c r="B3269" s="207" t="s">
        <v>4404</v>
      </c>
      <c r="C3269" s="206" t="s">
        <v>7869</v>
      </c>
      <c r="D3269" s="208">
        <v>38.659999999999997</v>
      </c>
    </row>
    <row r="3270" spans="1:4">
      <c r="A3270" s="206">
        <v>20145</v>
      </c>
      <c r="B3270" s="207" t="s">
        <v>4406</v>
      </c>
      <c r="C3270" s="206" t="s">
        <v>7869</v>
      </c>
      <c r="D3270" s="208">
        <v>89.17</v>
      </c>
    </row>
    <row r="3271" spans="1:4">
      <c r="A3271" s="206">
        <v>20146</v>
      </c>
      <c r="B3271" s="207" t="s">
        <v>4407</v>
      </c>
      <c r="C3271" s="206" t="s">
        <v>7869</v>
      </c>
      <c r="D3271" s="208">
        <v>108.43</v>
      </c>
    </row>
    <row r="3272" spans="1:4" ht="25.5">
      <c r="A3272" s="206">
        <v>20147</v>
      </c>
      <c r="B3272" s="207" t="s">
        <v>4335</v>
      </c>
      <c r="C3272" s="206" t="s">
        <v>7869</v>
      </c>
      <c r="D3272" s="208">
        <v>4.2</v>
      </c>
    </row>
    <row r="3273" spans="1:4">
      <c r="A3273" s="206">
        <v>20148</v>
      </c>
      <c r="B3273" s="207" t="s">
        <v>4367</v>
      </c>
      <c r="C3273" s="206" t="s">
        <v>7869</v>
      </c>
      <c r="D3273" s="208">
        <v>3.11</v>
      </c>
    </row>
    <row r="3274" spans="1:4">
      <c r="A3274" s="206">
        <v>20149</v>
      </c>
      <c r="B3274" s="207" t="s">
        <v>4368</v>
      </c>
      <c r="C3274" s="206" t="s">
        <v>7869</v>
      </c>
      <c r="D3274" s="208">
        <v>4.68</v>
      </c>
    </row>
    <row r="3275" spans="1:4">
      <c r="A3275" s="206">
        <v>20150</v>
      </c>
      <c r="B3275" s="207" t="s">
        <v>4369</v>
      </c>
      <c r="C3275" s="206" t="s">
        <v>7869</v>
      </c>
      <c r="D3275" s="208">
        <v>12.31</v>
      </c>
    </row>
    <row r="3276" spans="1:4">
      <c r="A3276" s="206">
        <v>20151</v>
      </c>
      <c r="B3276" s="207" t="s">
        <v>4365</v>
      </c>
      <c r="C3276" s="206" t="s">
        <v>7869</v>
      </c>
      <c r="D3276" s="208">
        <v>16.93</v>
      </c>
    </row>
    <row r="3277" spans="1:4">
      <c r="A3277" s="206">
        <v>20152</v>
      </c>
      <c r="B3277" s="207" t="s">
        <v>4366</v>
      </c>
      <c r="C3277" s="206" t="s">
        <v>7869</v>
      </c>
      <c r="D3277" s="208">
        <v>53.67</v>
      </c>
    </row>
    <row r="3278" spans="1:4">
      <c r="A3278" s="206">
        <v>20154</v>
      </c>
      <c r="B3278" s="207" t="s">
        <v>4372</v>
      </c>
      <c r="C3278" s="206" t="s">
        <v>7869</v>
      </c>
      <c r="D3278" s="208">
        <v>3.43</v>
      </c>
    </row>
    <row r="3279" spans="1:4">
      <c r="A3279" s="206">
        <v>20155</v>
      </c>
      <c r="B3279" s="207" t="s">
        <v>4373</v>
      </c>
      <c r="C3279" s="206" t="s">
        <v>7869</v>
      </c>
      <c r="D3279" s="208">
        <v>5.36</v>
      </c>
    </row>
    <row r="3280" spans="1:4">
      <c r="A3280" s="206">
        <v>20156</v>
      </c>
      <c r="B3280" s="207" t="s">
        <v>4374</v>
      </c>
      <c r="C3280" s="206" t="s">
        <v>7869</v>
      </c>
      <c r="D3280" s="208">
        <v>12.76</v>
      </c>
    </row>
    <row r="3281" spans="1:4">
      <c r="A3281" s="206">
        <v>20157</v>
      </c>
      <c r="B3281" s="207" t="s">
        <v>4370</v>
      </c>
      <c r="C3281" s="206" t="s">
        <v>7869</v>
      </c>
      <c r="D3281" s="208">
        <v>21.04</v>
      </c>
    </row>
    <row r="3282" spans="1:4">
      <c r="A3282" s="206">
        <v>20158</v>
      </c>
      <c r="B3282" s="207" t="s">
        <v>4371</v>
      </c>
      <c r="C3282" s="206" t="s">
        <v>7869</v>
      </c>
      <c r="D3282" s="208">
        <v>69.040000000000006</v>
      </c>
    </row>
    <row r="3283" spans="1:4">
      <c r="A3283" s="206">
        <v>20159</v>
      </c>
      <c r="B3283" s="207" t="s">
        <v>4292</v>
      </c>
      <c r="C3283" s="206" t="s">
        <v>7869</v>
      </c>
      <c r="D3283" s="208">
        <v>24.08</v>
      </c>
    </row>
    <row r="3284" spans="1:4">
      <c r="A3284" s="206">
        <v>20162</v>
      </c>
      <c r="B3284" s="207" t="s">
        <v>4710</v>
      </c>
      <c r="C3284" s="206" t="s">
        <v>7869</v>
      </c>
      <c r="D3284" s="208">
        <v>13.36</v>
      </c>
    </row>
    <row r="3285" spans="1:4">
      <c r="A3285" s="206">
        <v>20164</v>
      </c>
      <c r="B3285" s="207" t="s">
        <v>4654</v>
      </c>
      <c r="C3285" s="206" t="s">
        <v>7869</v>
      </c>
      <c r="D3285" s="208">
        <v>8.94</v>
      </c>
    </row>
    <row r="3286" spans="1:4">
      <c r="A3286" s="206">
        <v>20165</v>
      </c>
      <c r="B3286" s="207" t="s">
        <v>4652</v>
      </c>
      <c r="C3286" s="206" t="s">
        <v>7869</v>
      </c>
      <c r="D3286" s="208">
        <v>15.83</v>
      </c>
    </row>
    <row r="3287" spans="1:4">
      <c r="A3287" s="206">
        <v>20166</v>
      </c>
      <c r="B3287" s="207" t="s">
        <v>4653</v>
      </c>
      <c r="C3287" s="206" t="s">
        <v>7869</v>
      </c>
      <c r="D3287" s="208">
        <v>55.24</v>
      </c>
    </row>
    <row r="3288" spans="1:4">
      <c r="A3288" s="206">
        <v>20167</v>
      </c>
      <c r="B3288" s="207" t="s">
        <v>4750</v>
      </c>
      <c r="C3288" s="206" t="s">
        <v>7869</v>
      </c>
      <c r="D3288" s="208">
        <v>3.61</v>
      </c>
    </row>
    <row r="3289" spans="1:4">
      <c r="A3289" s="206">
        <v>20168</v>
      </c>
      <c r="B3289" s="207" t="s">
        <v>4751</v>
      </c>
      <c r="C3289" s="206" t="s">
        <v>7869</v>
      </c>
      <c r="D3289" s="208">
        <v>5.39</v>
      </c>
    </row>
    <row r="3290" spans="1:4">
      <c r="A3290" s="206">
        <v>20169</v>
      </c>
      <c r="B3290" s="207" t="s">
        <v>4752</v>
      </c>
      <c r="C3290" s="206" t="s">
        <v>7869</v>
      </c>
      <c r="D3290" s="208">
        <v>7.57</v>
      </c>
    </row>
    <row r="3291" spans="1:4">
      <c r="A3291" s="206">
        <v>20170</v>
      </c>
      <c r="B3291" s="207" t="s">
        <v>4748</v>
      </c>
      <c r="C3291" s="206" t="s">
        <v>7869</v>
      </c>
      <c r="D3291" s="208">
        <v>9.18</v>
      </c>
    </row>
    <row r="3292" spans="1:4">
      <c r="A3292" s="206">
        <v>20171</v>
      </c>
      <c r="B3292" s="207" t="s">
        <v>4749</v>
      </c>
      <c r="C3292" s="206" t="s">
        <v>7869</v>
      </c>
      <c r="D3292" s="208">
        <v>28.78</v>
      </c>
    </row>
    <row r="3293" spans="1:4">
      <c r="A3293" s="206">
        <v>20172</v>
      </c>
      <c r="B3293" s="207" t="s">
        <v>6021</v>
      </c>
      <c r="C3293" s="206" t="s">
        <v>7869</v>
      </c>
      <c r="D3293" s="208">
        <v>25.79</v>
      </c>
    </row>
    <row r="3294" spans="1:4">
      <c r="A3294" s="206">
        <v>20174</v>
      </c>
      <c r="B3294" s="207" t="s">
        <v>6006</v>
      </c>
      <c r="C3294" s="206" t="s">
        <v>7869</v>
      </c>
      <c r="D3294" s="208">
        <v>46.27</v>
      </c>
    </row>
    <row r="3295" spans="1:4" ht="25.5">
      <c r="A3295" s="206">
        <v>20176</v>
      </c>
      <c r="B3295" s="207" t="s">
        <v>5930</v>
      </c>
      <c r="C3295" s="206" t="s">
        <v>7869</v>
      </c>
      <c r="D3295" s="208">
        <v>53.94</v>
      </c>
    </row>
    <row r="3296" spans="1:4">
      <c r="A3296" s="206">
        <v>20177</v>
      </c>
      <c r="B3296" s="207" t="s">
        <v>6014</v>
      </c>
      <c r="C3296" s="206" t="s">
        <v>7869</v>
      </c>
      <c r="D3296" s="208">
        <v>19.07</v>
      </c>
    </row>
    <row r="3297" spans="1:4">
      <c r="A3297" s="206">
        <v>20178</v>
      </c>
      <c r="B3297" s="207" t="s">
        <v>6011</v>
      </c>
      <c r="C3297" s="206" t="s">
        <v>7869</v>
      </c>
      <c r="D3297" s="208">
        <v>24.09</v>
      </c>
    </row>
    <row r="3298" spans="1:4">
      <c r="A3298" s="206">
        <v>20179</v>
      </c>
      <c r="B3298" s="207" t="s">
        <v>6010</v>
      </c>
      <c r="C3298" s="206" t="s">
        <v>7869</v>
      </c>
      <c r="D3298" s="208">
        <v>33.17</v>
      </c>
    </row>
    <row r="3299" spans="1:4">
      <c r="A3299" s="206">
        <v>20180</v>
      </c>
      <c r="B3299" s="207" t="s">
        <v>6012</v>
      </c>
      <c r="C3299" s="206" t="s">
        <v>7869</v>
      </c>
      <c r="D3299" s="208">
        <v>56.64</v>
      </c>
    </row>
    <row r="3300" spans="1:4">
      <c r="A3300" s="206">
        <v>20181</v>
      </c>
      <c r="B3300" s="207" t="s">
        <v>6013</v>
      </c>
      <c r="C3300" s="206" t="s">
        <v>7869</v>
      </c>
      <c r="D3300" s="208">
        <v>83.47</v>
      </c>
    </row>
    <row r="3301" spans="1:4">
      <c r="A3301" s="206">
        <v>20182</v>
      </c>
      <c r="B3301" s="207" t="s">
        <v>5903</v>
      </c>
      <c r="C3301" s="206" t="s">
        <v>7869</v>
      </c>
      <c r="D3301" s="208">
        <v>23.2</v>
      </c>
    </row>
    <row r="3302" spans="1:4">
      <c r="A3302" s="206">
        <v>20183</v>
      </c>
      <c r="B3302" s="207" t="s">
        <v>5901</v>
      </c>
      <c r="C3302" s="206" t="s">
        <v>7869</v>
      </c>
      <c r="D3302" s="208">
        <v>31.46</v>
      </c>
    </row>
    <row r="3303" spans="1:4" ht="25.5">
      <c r="A3303" s="206">
        <v>20185</v>
      </c>
      <c r="B3303" s="207" t="s">
        <v>4820</v>
      </c>
      <c r="C3303" s="206" t="s">
        <v>7873</v>
      </c>
      <c r="D3303" s="208">
        <v>9.35</v>
      </c>
    </row>
    <row r="3304" spans="1:4" ht="25.5">
      <c r="A3304" s="206">
        <v>20193</v>
      </c>
      <c r="B3304" s="207" t="s">
        <v>8146</v>
      </c>
      <c r="C3304" s="206" t="s">
        <v>4538</v>
      </c>
      <c r="D3304" s="208">
        <v>4.99</v>
      </c>
    </row>
    <row r="3305" spans="1:4" ht="25.5">
      <c r="A3305" s="206">
        <v>20198</v>
      </c>
      <c r="B3305" s="207" t="s">
        <v>2032</v>
      </c>
      <c r="C3305" s="206" t="s">
        <v>7867</v>
      </c>
      <c r="D3305" s="208">
        <v>1349.25</v>
      </c>
    </row>
    <row r="3306" spans="1:4" ht="25.5">
      <c r="A3306" s="206">
        <v>20204</v>
      </c>
      <c r="B3306" s="207" t="s">
        <v>5469</v>
      </c>
      <c r="C3306" s="206" t="s">
        <v>7873</v>
      </c>
      <c r="D3306" s="208">
        <v>23.94</v>
      </c>
    </row>
    <row r="3307" spans="1:4" ht="25.5">
      <c r="A3307" s="206">
        <v>20205</v>
      </c>
      <c r="B3307" s="207" t="s">
        <v>5657</v>
      </c>
      <c r="C3307" s="206" t="s">
        <v>7873</v>
      </c>
      <c r="D3307" s="208">
        <v>0.86</v>
      </c>
    </row>
    <row r="3308" spans="1:4" ht="25.5">
      <c r="A3308" s="206">
        <v>20206</v>
      </c>
      <c r="B3308" s="207" t="s">
        <v>5706</v>
      </c>
      <c r="C3308" s="206" t="s">
        <v>7873</v>
      </c>
      <c r="D3308" s="208">
        <v>2.56</v>
      </c>
    </row>
    <row r="3309" spans="1:4" ht="25.5">
      <c r="A3309" s="206">
        <v>20208</v>
      </c>
      <c r="B3309" s="207" t="s">
        <v>5470</v>
      </c>
      <c r="C3309" s="206" t="s">
        <v>7873</v>
      </c>
      <c r="D3309" s="208">
        <v>28.11</v>
      </c>
    </row>
    <row r="3310" spans="1:4" ht="25.5">
      <c r="A3310" s="206">
        <v>20209</v>
      </c>
      <c r="B3310" s="207" t="s">
        <v>5166</v>
      </c>
      <c r="C3310" s="206" t="s">
        <v>7873</v>
      </c>
      <c r="D3310" s="208">
        <v>5.58</v>
      </c>
    </row>
    <row r="3311" spans="1:4" ht="25.5">
      <c r="A3311" s="206">
        <v>20211</v>
      </c>
      <c r="B3311" s="207" t="s">
        <v>6711</v>
      </c>
      <c r="C3311" s="206" t="s">
        <v>7873</v>
      </c>
      <c r="D3311" s="208">
        <v>10.119999999999999</v>
      </c>
    </row>
    <row r="3312" spans="1:4" ht="25.5">
      <c r="A3312" s="206">
        <v>20212</v>
      </c>
      <c r="B3312" s="207" t="s">
        <v>2851</v>
      </c>
      <c r="C3312" s="206" t="s">
        <v>7873</v>
      </c>
      <c r="D3312" s="208">
        <v>5.29</v>
      </c>
    </row>
    <row r="3313" spans="1:4" ht="25.5">
      <c r="A3313" s="206">
        <v>20213</v>
      </c>
      <c r="B3313" s="207" t="s">
        <v>6710</v>
      </c>
      <c r="C3313" s="206" t="s">
        <v>7873</v>
      </c>
      <c r="D3313" s="208">
        <v>6.85</v>
      </c>
    </row>
    <row r="3314" spans="1:4">
      <c r="A3314" s="206">
        <v>20214</v>
      </c>
      <c r="B3314" s="207" t="s">
        <v>5695</v>
      </c>
      <c r="C3314" s="206" t="s">
        <v>7869</v>
      </c>
      <c r="D3314" s="208">
        <v>26.31</v>
      </c>
    </row>
    <row r="3315" spans="1:4" ht="25.5">
      <c r="A3315" s="206">
        <v>20219</v>
      </c>
      <c r="B3315" s="207" t="s">
        <v>8147</v>
      </c>
      <c r="C3315" s="206" t="s">
        <v>7869</v>
      </c>
      <c r="D3315" s="208">
        <v>65000</v>
      </c>
    </row>
    <row r="3316" spans="1:4" ht="25.5">
      <c r="A3316" s="206">
        <v>20231</v>
      </c>
      <c r="B3316" s="207" t="s">
        <v>5667</v>
      </c>
      <c r="C3316" s="206" t="s">
        <v>7873</v>
      </c>
      <c r="D3316" s="208">
        <v>39.44</v>
      </c>
    </row>
    <row r="3317" spans="1:4" ht="25.5">
      <c r="A3317" s="206">
        <v>20232</v>
      </c>
      <c r="B3317" s="207" t="s">
        <v>5765</v>
      </c>
      <c r="C3317" s="206" t="s">
        <v>7873</v>
      </c>
      <c r="D3317" s="208">
        <v>55.83</v>
      </c>
    </row>
    <row r="3318" spans="1:4" ht="25.5">
      <c r="A3318" s="206">
        <v>20234</v>
      </c>
      <c r="B3318" s="207" t="s">
        <v>5867</v>
      </c>
      <c r="C3318" s="206" t="s">
        <v>7869</v>
      </c>
      <c r="D3318" s="208">
        <v>120.17</v>
      </c>
    </row>
    <row r="3319" spans="1:4" ht="25.5">
      <c r="A3319" s="206">
        <v>20235</v>
      </c>
      <c r="B3319" s="207" t="s">
        <v>3493</v>
      </c>
      <c r="C3319" s="206" t="s">
        <v>7869</v>
      </c>
      <c r="D3319" s="208">
        <v>35.049999999999997</v>
      </c>
    </row>
    <row r="3320" spans="1:4" ht="25.5">
      <c r="A3320" s="206">
        <v>20236</v>
      </c>
      <c r="B3320" s="207" t="s">
        <v>3490</v>
      </c>
      <c r="C3320" s="206" t="s">
        <v>7869</v>
      </c>
      <c r="D3320" s="208">
        <v>19.37</v>
      </c>
    </row>
    <row r="3321" spans="1:4">
      <c r="A3321" s="206">
        <v>20247</v>
      </c>
      <c r="B3321" s="207" t="s">
        <v>5478</v>
      </c>
      <c r="C3321" s="206" t="s">
        <v>7866</v>
      </c>
      <c r="D3321" s="208">
        <v>9.01</v>
      </c>
    </row>
    <row r="3322" spans="1:4">
      <c r="A3322" s="206">
        <v>20249</v>
      </c>
      <c r="B3322" s="207" t="s">
        <v>5768</v>
      </c>
      <c r="C3322" s="206" t="s">
        <v>7873</v>
      </c>
      <c r="D3322" s="208">
        <v>19.36</v>
      </c>
    </row>
    <row r="3323" spans="1:4">
      <c r="A3323" s="206">
        <v>20250</v>
      </c>
      <c r="B3323" s="207" t="s">
        <v>5755</v>
      </c>
      <c r="C3323" s="206" t="s">
        <v>7866</v>
      </c>
      <c r="D3323" s="208">
        <v>10</v>
      </c>
    </row>
    <row r="3324" spans="1:4" ht="25.5">
      <c r="A3324" s="206">
        <v>20253</v>
      </c>
      <c r="B3324" s="207" t="s">
        <v>2881</v>
      </c>
      <c r="C3324" s="206" t="s">
        <v>7869</v>
      </c>
      <c r="D3324" s="208">
        <v>89.6</v>
      </c>
    </row>
    <row r="3325" spans="1:4" ht="25.5">
      <c r="A3325" s="206">
        <v>20254</v>
      </c>
      <c r="B3325" s="207" t="s">
        <v>2877</v>
      </c>
      <c r="C3325" s="206" t="s">
        <v>7869</v>
      </c>
      <c r="D3325" s="208">
        <v>15.67</v>
      </c>
    </row>
    <row r="3326" spans="1:4" ht="25.5">
      <c r="A3326" s="206">
        <v>20255</v>
      </c>
      <c r="B3326" s="207" t="s">
        <v>2879</v>
      </c>
      <c r="C3326" s="206" t="s">
        <v>7869</v>
      </c>
      <c r="D3326" s="208">
        <v>42.88</v>
      </c>
    </row>
    <row r="3327" spans="1:4" ht="25.5">
      <c r="A3327" s="206">
        <v>20256</v>
      </c>
      <c r="B3327" s="207" t="s">
        <v>5674</v>
      </c>
      <c r="C3327" s="206" t="s">
        <v>7869</v>
      </c>
      <c r="D3327" s="208">
        <v>0.33</v>
      </c>
    </row>
    <row r="3328" spans="1:4">
      <c r="A3328" s="206">
        <v>20259</v>
      </c>
      <c r="B3328" s="207" t="s">
        <v>5225</v>
      </c>
      <c r="C3328" s="206" t="s">
        <v>7873</v>
      </c>
      <c r="D3328" s="208">
        <v>8.6999999999999993</v>
      </c>
    </row>
    <row r="3329" spans="1:4">
      <c r="A3329" s="206">
        <v>20260</v>
      </c>
      <c r="B3329" s="207" t="s">
        <v>8148</v>
      </c>
      <c r="C3329" s="206" t="s">
        <v>7869</v>
      </c>
      <c r="D3329" s="208">
        <v>4.68</v>
      </c>
    </row>
    <row r="3330" spans="1:4">
      <c r="A3330" s="206">
        <v>20262</v>
      </c>
      <c r="B3330" s="207" t="s">
        <v>5747</v>
      </c>
      <c r="C3330" s="206" t="s">
        <v>7869</v>
      </c>
      <c r="D3330" s="208">
        <v>11.29</v>
      </c>
    </row>
    <row r="3331" spans="1:4">
      <c r="A3331" s="206">
        <v>20269</v>
      </c>
      <c r="B3331" s="207" t="s">
        <v>4519</v>
      </c>
      <c r="C3331" s="206" t="s">
        <v>7869</v>
      </c>
      <c r="D3331" s="208">
        <v>74.08</v>
      </c>
    </row>
    <row r="3332" spans="1:4">
      <c r="A3332" s="206">
        <v>20270</v>
      </c>
      <c r="B3332" s="207" t="s">
        <v>4520</v>
      </c>
      <c r="C3332" s="206" t="s">
        <v>7869</v>
      </c>
      <c r="D3332" s="208">
        <v>80.67</v>
      </c>
    </row>
    <row r="3333" spans="1:4">
      <c r="A3333" s="206">
        <v>20271</v>
      </c>
      <c r="B3333" s="207" t="s">
        <v>5863</v>
      </c>
      <c r="C3333" s="206" t="s">
        <v>7869</v>
      </c>
      <c r="D3333" s="208">
        <v>504.25</v>
      </c>
    </row>
    <row r="3334" spans="1:4" ht="38.25">
      <c r="A3334" s="206">
        <v>20322</v>
      </c>
      <c r="B3334" s="207" t="s">
        <v>5397</v>
      </c>
      <c r="C3334" s="206" t="s">
        <v>7869</v>
      </c>
      <c r="D3334" s="208">
        <v>182.85</v>
      </c>
    </row>
    <row r="3335" spans="1:4">
      <c r="A3335" s="206">
        <v>20326</v>
      </c>
      <c r="B3335" s="207" t="s">
        <v>2248</v>
      </c>
      <c r="C3335" s="206" t="s">
        <v>7869</v>
      </c>
      <c r="D3335" s="208">
        <v>5.37</v>
      </c>
    </row>
    <row r="3336" spans="1:4">
      <c r="A3336" s="206">
        <v>20327</v>
      </c>
      <c r="B3336" s="207" t="s">
        <v>5593</v>
      </c>
      <c r="C3336" s="206" t="s">
        <v>7869</v>
      </c>
      <c r="D3336" s="208">
        <v>12.94</v>
      </c>
    </row>
    <row r="3337" spans="1:4" ht="51">
      <c r="A3337" s="206">
        <v>20962</v>
      </c>
      <c r="B3337" s="207" t="s">
        <v>2872</v>
      </c>
      <c r="C3337" s="206" t="s">
        <v>7869</v>
      </c>
      <c r="D3337" s="208">
        <v>210</v>
      </c>
    </row>
    <row r="3338" spans="1:4" ht="51">
      <c r="A3338" s="206">
        <v>20963</v>
      </c>
      <c r="B3338" s="207" t="s">
        <v>2873</v>
      </c>
      <c r="C3338" s="206" t="s">
        <v>7869</v>
      </c>
      <c r="D3338" s="208">
        <v>256.52999999999997</v>
      </c>
    </row>
    <row r="3339" spans="1:4" ht="25.5">
      <c r="A3339" s="206">
        <v>20964</v>
      </c>
      <c r="B3339" s="207" t="s">
        <v>5829</v>
      </c>
      <c r="C3339" s="206" t="s">
        <v>7869</v>
      </c>
      <c r="D3339" s="208">
        <v>51.6</v>
      </c>
    </row>
    <row r="3340" spans="1:4" ht="25.5">
      <c r="A3340" s="206">
        <v>20965</v>
      </c>
      <c r="B3340" s="207" t="s">
        <v>3873</v>
      </c>
      <c r="C3340" s="206" t="s">
        <v>7869</v>
      </c>
      <c r="D3340" s="208">
        <v>47.81</v>
      </c>
    </row>
    <row r="3341" spans="1:4" ht="25.5">
      <c r="A3341" s="206">
        <v>20966</v>
      </c>
      <c r="B3341" s="207" t="s">
        <v>3874</v>
      </c>
      <c r="C3341" s="206" t="s">
        <v>7869</v>
      </c>
      <c r="D3341" s="208">
        <v>51.48</v>
      </c>
    </row>
    <row r="3342" spans="1:4" ht="25.5">
      <c r="A3342" s="206">
        <v>20967</v>
      </c>
      <c r="B3342" s="207" t="s">
        <v>3876</v>
      </c>
      <c r="C3342" s="206" t="s">
        <v>7869</v>
      </c>
      <c r="D3342" s="208">
        <v>78.03</v>
      </c>
    </row>
    <row r="3343" spans="1:4" ht="25.5">
      <c r="A3343" s="206">
        <v>20968</v>
      </c>
      <c r="B3343" s="207" t="s">
        <v>3877</v>
      </c>
      <c r="C3343" s="206" t="s">
        <v>7869</v>
      </c>
      <c r="D3343" s="208">
        <v>85.58</v>
      </c>
    </row>
    <row r="3344" spans="1:4" ht="25.5">
      <c r="A3344" s="206">
        <v>20971</v>
      </c>
      <c r="B3344" s="207" t="s">
        <v>3172</v>
      </c>
      <c r="C3344" s="206" t="s">
        <v>7869</v>
      </c>
      <c r="D3344" s="208">
        <v>12.58</v>
      </c>
    </row>
    <row r="3345" spans="1:4" ht="25.5">
      <c r="A3345" s="206">
        <v>20972</v>
      </c>
      <c r="B3345" s="207" t="s">
        <v>5589</v>
      </c>
      <c r="C3345" s="206" t="s">
        <v>7869</v>
      </c>
      <c r="D3345" s="208">
        <v>94.39</v>
      </c>
    </row>
    <row r="3346" spans="1:4" ht="25.5">
      <c r="A3346" s="206">
        <v>20973</v>
      </c>
      <c r="B3346" s="207" t="s">
        <v>6581</v>
      </c>
      <c r="C3346" s="206" t="s">
        <v>7869</v>
      </c>
      <c r="D3346" s="208">
        <v>80.930000000000007</v>
      </c>
    </row>
    <row r="3347" spans="1:4" ht="25.5">
      <c r="A3347" s="206">
        <v>20974</v>
      </c>
      <c r="B3347" s="207" t="s">
        <v>6582</v>
      </c>
      <c r="C3347" s="206" t="s">
        <v>7869</v>
      </c>
      <c r="D3347" s="208">
        <v>115.79</v>
      </c>
    </row>
    <row r="3348" spans="1:4" ht="25.5">
      <c r="A3348" s="206">
        <v>20975</v>
      </c>
      <c r="B3348" s="207" t="s">
        <v>2272</v>
      </c>
      <c r="C3348" s="206" t="s">
        <v>7869</v>
      </c>
      <c r="D3348" s="208">
        <v>9.08</v>
      </c>
    </row>
    <row r="3349" spans="1:4" ht="25.5">
      <c r="A3349" s="206">
        <v>20976</v>
      </c>
      <c r="B3349" s="207" t="s">
        <v>2273</v>
      </c>
      <c r="C3349" s="206" t="s">
        <v>7869</v>
      </c>
      <c r="D3349" s="208">
        <v>13.71</v>
      </c>
    </row>
    <row r="3350" spans="1:4" ht="25.5">
      <c r="A3350" s="206">
        <v>20977</v>
      </c>
      <c r="B3350" s="207" t="s">
        <v>3916</v>
      </c>
      <c r="C3350" s="206" t="s">
        <v>7869</v>
      </c>
      <c r="D3350" s="208">
        <v>154.99</v>
      </c>
    </row>
    <row r="3351" spans="1:4">
      <c r="A3351" s="206">
        <v>20980</v>
      </c>
      <c r="B3351" s="207" t="s">
        <v>6334</v>
      </c>
      <c r="C3351" s="206" t="s">
        <v>7873</v>
      </c>
      <c r="D3351" s="208">
        <v>269.04000000000002</v>
      </c>
    </row>
    <row r="3352" spans="1:4">
      <c r="A3352" s="206">
        <v>20984</v>
      </c>
      <c r="B3352" s="207" t="s">
        <v>6324</v>
      </c>
      <c r="C3352" s="206" t="s">
        <v>7873</v>
      </c>
      <c r="D3352" s="208">
        <v>1344.86</v>
      </c>
    </row>
    <row r="3353" spans="1:4">
      <c r="A3353" s="206">
        <v>20989</v>
      </c>
      <c r="B3353" s="207" t="s">
        <v>6321</v>
      </c>
      <c r="C3353" s="206" t="s">
        <v>7873</v>
      </c>
      <c r="D3353" s="208">
        <v>700.88</v>
      </c>
    </row>
    <row r="3354" spans="1:4">
      <c r="A3354" s="206">
        <v>20994</v>
      </c>
      <c r="B3354" s="207" t="s">
        <v>6330</v>
      </c>
      <c r="C3354" s="206" t="s">
        <v>7873</v>
      </c>
      <c r="D3354" s="208">
        <v>324.47000000000003</v>
      </c>
    </row>
    <row r="3355" spans="1:4">
      <c r="A3355" s="206">
        <v>20995</v>
      </c>
      <c r="B3355" s="207" t="s">
        <v>6332</v>
      </c>
      <c r="C3355" s="206" t="s">
        <v>7873</v>
      </c>
      <c r="D3355" s="208">
        <v>426.42</v>
      </c>
    </row>
    <row r="3356" spans="1:4" ht="25.5">
      <c r="A3356" s="206">
        <v>20999</v>
      </c>
      <c r="B3356" s="207" t="s">
        <v>6311</v>
      </c>
      <c r="C3356" s="206" t="s">
        <v>7873</v>
      </c>
      <c r="D3356" s="208">
        <v>5.82</v>
      </c>
    </row>
    <row r="3357" spans="1:4" ht="25.5">
      <c r="A3357" s="206">
        <v>21001</v>
      </c>
      <c r="B3357" s="207" t="s">
        <v>6312</v>
      </c>
      <c r="C3357" s="206" t="s">
        <v>7873</v>
      </c>
      <c r="D3357" s="208">
        <v>10.86</v>
      </c>
    </row>
    <row r="3358" spans="1:4" ht="25.5">
      <c r="A3358" s="206">
        <v>21003</v>
      </c>
      <c r="B3358" s="207" t="s">
        <v>6313</v>
      </c>
      <c r="C3358" s="206" t="s">
        <v>7873</v>
      </c>
      <c r="D3358" s="208">
        <v>17.84</v>
      </c>
    </row>
    <row r="3359" spans="1:4" ht="25.5">
      <c r="A3359" s="206">
        <v>21006</v>
      </c>
      <c r="B3359" s="207" t="s">
        <v>6314</v>
      </c>
      <c r="C3359" s="206" t="s">
        <v>7873</v>
      </c>
      <c r="D3359" s="208">
        <v>37.869999999999997</v>
      </c>
    </row>
    <row r="3360" spans="1:4" ht="25.5">
      <c r="A3360" s="206">
        <v>21008</v>
      </c>
      <c r="B3360" s="207" t="s">
        <v>6293</v>
      </c>
      <c r="C3360" s="206" t="s">
        <v>7873</v>
      </c>
      <c r="D3360" s="208">
        <v>8.93</v>
      </c>
    </row>
    <row r="3361" spans="1:4" ht="25.5">
      <c r="A3361" s="206">
        <v>21009</v>
      </c>
      <c r="B3361" s="207" t="s">
        <v>6294</v>
      </c>
      <c r="C3361" s="206" t="s">
        <v>7873</v>
      </c>
      <c r="D3361" s="208">
        <v>11.63</v>
      </c>
    </row>
    <row r="3362" spans="1:4" ht="25.5">
      <c r="A3362" s="206">
        <v>21010</v>
      </c>
      <c r="B3362" s="207" t="s">
        <v>6295</v>
      </c>
      <c r="C3362" s="206" t="s">
        <v>7873</v>
      </c>
      <c r="D3362" s="208">
        <v>15.62</v>
      </c>
    </row>
    <row r="3363" spans="1:4" ht="25.5">
      <c r="A3363" s="206">
        <v>21011</v>
      </c>
      <c r="B3363" s="207" t="s">
        <v>8149</v>
      </c>
      <c r="C3363" s="206" t="s">
        <v>7873</v>
      </c>
      <c r="D3363" s="208">
        <v>22.76</v>
      </c>
    </row>
    <row r="3364" spans="1:4" ht="25.5">
      <c r="A3364" s="206">
        <v>21012</v>
      </c>
      <c r="B3364" s="207" t="s">
        <v>8150</v>
      </c>
      <c r="C3364" s="206" t="s">
        <v>7873</v>
      </c>
      <c r="D3364" s="208">
        <v>25.15</v>
      </c>
    </row>
    <row r="3365" spans="1:4" ht="25.5">
      <c r="A3365" s="206">
        <v>21013</v>
      </c>
      <c r="B3365" s="207" t="s">
        <v>6296</v>
      </c>
      <c r="C3365" s="206" t="s">
        <v>7873</v>
      </c>
      <c r="D3365" s="208">
        <v>32.83</v>
      </c>
    </row>
    <row r="3366" spans="1:4" ht="25.5">
      <c r="A3366" s="206">
        <v>21014</v>
      </c>
      <c r="B3366" s="207" t="s">
        <v>6297</v>
      </c>
      <c r="C3366" s="206" t="s">
        <v>7873</v>
      </c>
      <c r="D3366" s="208">
        <v>45.93</v>
      </c>
    </row>
    <row r="3367" spans="1:4" ht="25.5">
      <c r="A3367" s="206">
        <v>21015</v>
      </c>
      <c r="B3367" s="207" t="s">
        <v>6298</v>
      </c>
      <c r="C3367" s="206" t="s">
        <v>7873</v>
      </c>
      <c r="D3367" s="208">
        <v>52.77</v>
      </c>
    </row>
    <row r="3368" spans="1:4" ht="25.5">
      <c r="A3368" s="206">
        <v>21016</v>
      </c>
      <c r="B3368" s="207" t="s">
        <v>8151</v>
      </c>
      <c r="C3368" s="206" t="s">
        <v>7873</v>
      </c>
      <c r="D3368" s="208">
        <v>76.48</v>
      </c>
    </row>
    <row r="3369" spans="1:4" ht="25.5">
      <c r="A3369" s="206">
        <v>21019</v>
      </c>
      <c r="B3369" s="207" t="s">
        <v>6315</v>
      </c>
      <c r="C3369" s="206" t="s">
        <v>7873</v>
      </c>
      <c r="D3369" s="208">
        <v>13.16</v>
      </c>
    </row>
    <row r="3370" spans="1:4" ht="25.5">
      <c r="A3370" s="206">
        <v>21021</v>
      </c>
      <c r="B3370" s="207" t="s">
        <v>6316</v>
      </c>
      <c r="C3370" s="206" t="s">
        <v>7873</v>
      </c>
      <c r="D3370" s="208">
        <v>20.81</v>
      </c>
    </row>
    <row r="3371" spans="1:4" ht="25.5">
      <c r="A3371" s="206">
        <v>21024</v>
      </c>
      <c r="B3371" s="207" t="s">
        <v>6317</v>
      </c>
      <c r="C3371" s="206" t="s">
        <v>7873</v>
      </c>
      <c r="D3371" s="208">
        <v>44.59</v>
      </c>
    </row>
    <row r="3372" spans="1:4" ht="25.5">
      <c r="A3372" s="206">
        <v>21029</v>
      </c>
      <c r="B3372" s="207" t="s">
        <v>4808</v>
      </c>
      <c r="C3372" s="206" t="s">
        <v>7869</v>
      </c>
      <c r="D3372" s="208">
        <v>271.64</v>
      </c>
    </row>
    <row r="3373" spans="1:4" ht="25.5">
      <c r="A3373" s="206">
        <v>21030</v>
      </c>
      <c r="B3373" s="207" t="s">
        <v>4809</v>
      </c>
      <c r="C3373" s="206" t="s">
        <v>7869</v>
      </c>
      <c r="D3373" s="208">
        <v>334.84</v>
      </c>
    </row>
    <row r="3374" spans="1:4" ht="25.5">
      <c r="A3374" s="206">
        <v>21031</v>
      </c>
      <c r="B3374" s="207" t="s">
        <v>4810</v>
      </c>
      <c r="C3374" s="206" t="s">
        <v>7869</v>
      </c>
      <c r="D3374" s="208">
        <v>416.87</v>
      </c>
    </row>
    <row r="3375" spans="1:4" ht="25.5">
      <c r="A3375" s="206">
        <v>21032</v>
      </c>
      <c r="B3375" s="207" t="s">
        <v>4811</v>
      </c>
      <c r="C3375" s="206" t="s">
        <v>7869</v>
      </c>
      <c r="D3375" s="208">
        <v>445.11</v>
      </c>
    </row>
    <row r="3376" spans="1:4" ht="25.5">
      <c r="A3376" s="206">
        <v>21034</v>
      </c>
      <c r="B3376" s="207" t="s">
        <v>4816</v>
      </c>
      <c r="C3376" s="206" t="s">
        <v>7869</v>
      </c>
      <c r="D3376" s="208">
        <v>539.24</v>
      </c>
    </row>
    <row r="3377" spans="1:4" ht="25.5">
      <c r="A3377" s="206">
        <v>21036</v>
      </c>
      <c r="B3377" s="207" t="s">
        <v>4818</v>
      </c>
      <c r="C3377" s="206" t="s">
        <v>7869</v>
      </c>
      <c r="D3377" s="208">
        <v>825.67</v>
      </c>
    </row>
    <row r="3378" spans="1:4" ht="25.5">
      <c r="A3378" s="206">
        <v>21037</v>
      </c>
      <c r="B3378" s="207" t="s">
        <v>4819</v>
      </c>
      <c r="C3378" s="206" t="s">
        <v>7869</v>
      </c>
      <c r="D3378" s="208">
        <v>941.32</v>
      </c>
    </row>
    <row r="3379" spans="1:4" ht="25.5">
      <c r="A3379" s="206">
        <v>21040</v>
      </c>
      <c r="B3379" s="207" t="s">
        <v>5781</v>
      </c>
      <c r="C3379" s="206" t="s">
        <v>7869</v>
      </c>
      <c r="D3379" s="208">
        <v>19</v>
      </c>
    </row>
    <row r="3380" spans="1:4" ht="25.5">
      <c r="A3380" s="206">
        <v>21041</v>
      </c>
      <c r="B3380" s="207" t="s">
        <v>5782</v>
      </c>
      <c r="C3380" s="206" t="s">
        <v>7869</v>
      </c>
      <c r="D3380" s="208">
        <v>22.93</v>
      </c>
    </row>
    <row r="3381" spans="1:4" ht="25.5">
      <c r="A3381" s="206">
        <v>21042</v>
      </c>
      <c r="B3381" s="207" t="s">
        <v>5785</v>
      </c>
      <c r="C3381" s="206" t="s">
        <v>7869</v>
      </c>
      <c r="D3381" s="208">
        <v>22.06</v>
      </c>
    </row>
    <row r="3382" spans="1:4" ht="25.5">
      <c r="A3382" s="206">
        <v>21043</v>
      </c>
      <c r="B3382" s="207" t="s">
        <v>5784</v>
      </c>
      <c r="C3382" s="206" t="s">
        <v>7869</v>
      </c>
      <c r="D3382" s="208">
        <v>27.87</v>
      </c>
    </row>
    <row r="3383" spans="1:4" ht="25.5">
      <c r="A3383" s="206">
        <v>21044</v>
      </c>
      <c r="B3383" s="207" t="s">
        <v>5779</v>
      </c>
      <c r="C3383" s="206" t="s">
        <v>7869</v>
      </c>
      <c r="D3383" s="208">
        <v>19.41</v>
      </c>
    </row>
    <row r="3384" spans="1:4" ht="25.5">
      <c r="A3384" s="206">
        <v>21045</v>
      </c>
      <c r="B3384" s="207" t="s">
        <v>5780</v>
      </c>
      <c r="C3384" s="206" t="s">
        <v>7869</v>
      </c>
      <c r="D3384" s="208">
        <v>26.59</v>
      </c>
    </row>
    <row r="3385" spans="1:4" ht="25.5">
      <c r="A3385" s="206">
        <v>21047</v>
      </c>
      <c r="B3385" s="207" t="s">
        <v>5783</v>
      </c>
      <c r="C3385" s="206" t="s">
        <v>7869</v>
      </c>
      <c r="D3385" s="208">
        <v>28.62</v>
      </c>
    </row>
    <row r="3386" spans="1:4">
      <c r="A3386" s="206">
        <v>21059</v>
      </c>
      <c r="B3386" s="207" t="s">
        <v>5544</v>
      </c>
      <c r="C3386" s="206" t="s">
        <v>7869</v>
      </c>
      <c r="D3386" s="208">
        <v>32.619999999999997</v>
      </c>
    </row>
    <row r="3387" spans="1:4">
      <c r="A3387" s="206">
        <v>21060</v>
      </c>
      <c r="B3387" s="207" t="s">
        <v>5546</v>
      </c>
      <c r="C3387" s="206" t="s">
        <v>7869</v>
      </c>
      <c r="D3387" s="208">
        <v>60.52</v>
      </c>
    </row>
    <row r="3388" spans="1:4">
      <c r="A3388" s="206">
        <v>21061</v>
      </c>
      <c r="B3388" s="207" t="s">
        <v>5547</v>
      </c>
      <c r="C3388" s="206" t="s">
        <v>7869</v>
      </c>
      <c r="D3388" s="208">
        <v>75.650000000000006</v>
      </c>
    </row>
    <row r="3389" spans="1:4">
      <c r="A3389" s="206">
        <v>21062</v>
      </c>
      <c r="B3389" s="207" t="s">
        <v>5548</v>
      </c>
      <c r="C3389" s="206" t="s">
        <v>7869</v>
      </c>
      <c r="D3389" s="208">
        <v>119.16</v>
      </c>
    </row>
    <row r="3390" spans="1:4" ht="25.5">
      <c r="A3390" s="206">
        <v>21071</v>
      </c>
      <c r="B3390" s="207" t="s">
        <v>5842</v>
      </c>
      <c r="C3390" s="206" t="s">
        <v>7869</v>
      </c>
      <c r="D3390" s="208">
        <v>122.94</v>
      </c>
    </row>
    <row r="3391" spans="1:4" ht="25.5">
      <c r="A3391" s="206">
        <v>21079</v>
      </c>
      <c r="B3391" s="207" t="s">
        <v>5846</v>
      </c>
      <c r="C3391" s="206" t="s">
        <v>7869</v>
      </c>
      <c r="D3391" s="208">
        <v>363.63</v>
      </c>
    </row>
    <row r="3392" spans="1:4" ht="25.5">
      <c r="A3392" s="206">
        <v>21090</v>
      </c>
      <c r="B3392" s="207" t="s">
        <v>5838</v>
      </c>
      <c r="C3392" s="206" t="s">
        <v>7869</v>
      </c>
      <c r="D3392" s="208">
        <v>411.39</v>
      </c>
    </row>
    <row r="3393" spans="1:4" ht="25.5">
      <c r="A3393" s="206">
        <v>21092</v>
      </c>
      <c r="B3393" s="207" t="s">
        <v>6630</v>
      </c>
      <c r="C3393" s="206" t="s">
        <v>7869</v>
      </c>
      <c r="D3393" s="208">
        <v>34.83</v>
      </c>
    </row>
    <row r="3394" spans="1:4" ht="25.5">
      <c r="A3394" s="206">
        <v>21100</v>
      </c>
      <c r="B3394" s="207" t="s">
        <v>2288</v>
      </c>
      <c r="C3394" s="206" t="s">
        <v>7869</v>
      </c>
      <c r="D3394" s="208">
        <v>2701.68</v>
      </c>
    </row>
    <row r="3395" spans="1:4">
      <c r="A3395" s="206">
        <v>21101</v>
      </c>
      <c r="B3395" s="207" t="s">
        <v>5416</v>
      </c>
      <c r="C3395" s="206" t="s">
        <v>7869</v>
      </c>
      <c r="D3395" s="208">
        <v>24.29</v>
      </c>
    </row>
    <row r="3396" spans="1:4">
      <c r="A3396" s="206">
        <v>21102</v>
      </c>
      <c r="B3396" s="207" t="s">
        <v>5415</v>
      </c>
      <c r="C3396" s="206" t="s">
        <v>7869</v>
      </c>
      <c r="D3396" s="208">
        <v>37.83</v>
      </c>
    </row>
    <row r="3397" spans="1:4">
      <c r="A3397" s="206">
        <v>21106</v>
      </c>
      <c r="B3397" s="207" t="s">
        <v>4485</v>
      </c>
      <c r="C3397" s="206" t="s">
        <v>7866</v>
      </c>
      <c r="D3397" s="208">
        <v>17.329999999999998</v>
      </c>
    </row>
    <row r="3398" spans="1:4">
      <c r="A3398" s="206">
        <v>21107</v>
      </c>
      <c r="B3398" s="207" t="s">
        <v>6693</v>
      </c>
      <c r="C3398" s="206" t="s">
        <v>7874</v>
      </c>
      <c r="D3398" s="208">
        <v>148.72</v>
      </c>
    </row>
    <row r="3399" spans="1:4">
      <c r="A3399" s="206">
        <v>21108</v>
      </c>
      <c r="B3399" s="207" t="s">
        <v>5289</v>
      </c>
      <c r="C3399" s="206" t="s">
        <v>7874</v>
      </c>
      <c r="D3399" s="208">
        <v>39.39</v>
      </c>
    </row>
    <row r="3400" spans="1:4" ht="25.5">
      <c r="A3400" s="206">
        <v>21109</v>
      </c>
      <c r="B3400" s="207" t="s">
        <v>4919</v>
      </c>
      <c r="C3400" s="206" t="s">
        <v>7869</v>
      </c>
      <c r="D3400" s="208">
        <v>60.51</v>
      </c>
    </row>
    <row r="3401" spans="1:4" ht="25.5">
      <c r="A3401" s="206">
        <v>21112</v>
      </c>
      <c r="B3401" s="207" t="s">
        <v>6602</v>
      </c>
      <c r="C3401" s="206" t="s">
        <v>7869</v>
      </c>
      <c r="D3401" s="208">
        <v>104.5</v>
      </c>
    </row>
    <row r="3402" spans="1:4">
      <c r="A3402" s="206">
        <v>21114</v>
      </c>
      <c r="B3402" s="207" t="s">
        <v>2172</v>
      </c>
      <c r="C3402" s="206" t="s">
        <v>7869</v>
      </c>
      <c r="D3402" s="208">
        <v>12.67</v>
      </c>
    </row>
    <row r="3403" spans="1:4">
      <c r="A3403" s="206">
        <v>21116</v>
      </c>
      <c r="B3403" s="207" t="s">
        <v>5908</v>
      </c>
      <c r="C3403" s="206" t="s">
        <v>7869</v>
      </c>
      <c r="D3403" s="208">
        <v>22.97</v>
      </c>
    </row>
    <row r="3404" spans="1:4">
      <c r="A3404" s="206">
        <v>21118</v>
      </c>
      <c r="B3404" s="207" t="s">
        <v>4301</v>
      </c>
      <c r="C3404" s="206" t="s">
        <v>7869</v>
      </c>
      <c r="D3404" s="208">
        <v>2.5</v>
      </c>
    </row>
    <row r="3405" spans="1:4">
      <c r="A3405" s="206">
        <v>21119</v>
      </c>
      <c r="B3405" s="207" t="s">
        <v>4606</v>
      </c>
      <c r="C3405" s="206" t="s">
        <v>7869</v>
      </c>
      <c r="D3405" s="208">
        <v>1.48</v>
      </c>
    </row>
    <row r="3406" spans="1:4">
      <c r="A3406" s="206">
        <v>21120</v>
      </c>
      <c r="B3406" s="207" t="s">
        <v>4708</v>
      </c>
      <c r="C3406" s="206" t="s">
        <v>7869</v>
      </c>
      <c r="D3406" s="208">
        <v>10.51</v>
      </c>
    </row>
    <row r="3407" spans="1:4">
      <c r="A3407" s="206">
        <v>21121</v>
      </c>
      <c r="B3407" s="207" t="s">
        <v>5872</v>
      </c>
      <c r="C3407" s="206" t="s">
        <v>7869</v>
      </c>
      <c r="D3407" s="208">
        <v>2.83</v>
      </c>
    </row>
    <row r="3408" spans="1:4">
      <c r="A3408" s="206">
        <v>21123</v>
      </c>
      <c r="B3408" s="207" t="s">
        <v>6387</v>
      </c>
      <c r="C3408" s="206" t="s">
        <v>7873</v>
      </c>
      <c r="D3408" s="208">
        <v>6.65</v>
      </c>
    </row>
    <row r="3409" spans="1:4">
      <c r="A3409" s="206">
        <v>21124</v>
      </c>
      <c r="B3409" s="207" t="s">
        <v>6388</v>
      </c>
      <c r="C3409" s="206" t="s">
        <v>7873</v>
      </c>
      <c r="D3409" s="208">
        <v>11.79</v>
      </c>
    </row>
    <row r="3410" spans="1:4">
      <c r="A3410" s="206">
        <v>21125</v>
      </c>
      <c r="B3410" s="207" t="s">
        <v>6389</v>
      </c>
      <c r="C3410" s="206" t="s">
        <v>7873</v>
      </c>
      <c r="D3410" s="208">
        <v>18.920000000000002</v>
      </c>
    </row>
    <row r="3411" spans="1:4">
      <c r="A3411" s="206">
        <v>21127</v>
      </c>
      <c r="B3411" s="207" t="s">
        <v>4002</v>
      </c>
      <c r="C3411" s="206" t="s">
        <v>7869</v>
      </c>
      <c r="D3411" s="208">
        <v>3.97</v>
      </c>
    </row>
    <row r="3412" spans="1:4" ht="25.5">
      <c r="A3412" s="206">
        <v>21128</v>
      </c>
      <c r="B3412" s="207" t="s">
        <v>8152</v>
      </c>
      <c r="C3412" s="206" t="s">
        <v>7873</v>
      </c>
      <c r="D3412" s="208">
        <v>4.91</v>
      </c>
    </row>
    <row r="3413" spans="1:4" ht="25.5">
      <c r="A3413" s="206">
        <v>21129</v>
      </c>
      <c r="B3413" s="207" t="s">
        <v>8153</v>
      </c>
      <c r="C3413" s="206" t="s">
        <v>7873</v>
      </c>
      <c r="D3413" s="208">
        <v>4.13</v>
      </c>
    </row>
    <row r="3414" spans="1:4" ht="25.5">
      <c r="A3414" s="206">
        <v>21130</v>
      </c>
      <c r="B3414" s="207" t="s">
        <v>8154</v>
      </c>
      <c r="C3414" s="206" t="s">
        <v>7873</v>
      </c>
      <c r="D3414" s="208">
        <v>12.4</v>
      </c>
    </row>
    <row r="3415" spans="1:4" ht="25.5">
      <c r="A3415" s="206">
        <v>21131</v>
      </c>
      <c r="B3415" s="207" t="s">
        <v>8155</v>
      </c>
      <c r="C3415" s="206" t="s">
        <v>7873</v>
      </c>
      <c r="D3415" s="208">
        <v>30.35</v>
      </c>
    </row>
    <row r="3416" spans="1:4" ht="25.5">
      <c r="A3416" s="206">
        <v>21132</v>
      </c>
      <c r="B3416" s="207" t="s">
        <v>8156</v>
      </c>
      <c r="C3416" s="206" t="s">
        <v>7873</v>
      </c>
      <c r="D3416" s="208">
        <v>53.32</v>
      </c>
    </row>
    <row r="3417" spans="1:4" ht="25.5">
      <c r="A3417" s="206">
        <v>21133</v>
      </c>
      <c r="B3417" s="207" t="s">
        <v>8157</v>
      </c>
      <c r="C3417" s="206" t="s">
        <v>7873</v>
      </c>
      <c r="D3417" s="208">
        <v>35.630000000000003</v>
      </c>
    </row>
    <row r="3418" spans="1:4" ht="25.5">
      <c r="A3418" s="206">
        <v>21134</v>
      </c>
      <c r="B3418" s="207" t="s">
        <v>8158</v>
      </c>
      <c r="C3418" s="206" t="s">
        <v>7873</v>
      </c>
      <c r="D3418" s="208">
        <v>17.82</v>
      </c>
    </row>
    <row r="3419" spans="1:4" ht="25.5">
      <c r="A3419" s="206">
        <v>21135</v>
      </c>
      <c r="B3419" s="207" t="s">
        <v>8159</v>
      </c>
      <c r="C3419" s="206" t="s">
        <v>7873</v>
      </c>
      <c r="D3419" s="208">
        <v>12.2</v>
      </c>
    </row>
    <row r="3420" spans="1:4" ht="25.5">
      <c r="A3420" s="206">
        <v>21136</v>
      </c>
      <c r="B3420" s="207" t="s">
        <v>8160</v>
      </c>
      <c r="C3420" s="206" t="s">
        <v>7873</v>
      </c>
      <c r="D3420" s="208">
        <v>6.34</v>
      </c>
    </row>
    <row r="3421" spans="1:4" ht="25.5">
      <c r="A3421" s="206">
        <v>21137</v>
      </c>
      <c r="B3421" s="207" t="s">
        <v>3795</v>
      </c>
      <c r="C3421" s="206" t="s">
        <v>7873</v>
      </c>
      <c r="D3421" s="208">
        <v>5.0199999999999996</v>
      </c>
    </row>
    <row r="3422" spans="1:4" ht="25.5">
      <c r="A3422" s="206">
        <v>21138</v>
      </c>
      <c r="B3422" s="207" t="s">
        <v>4788</v>
      </c>
      <c r="C3422" s="206" t="s">
        <v>7873</v>
      </c>
      <c r="D3422" s="208">
        <v>5.45</v>
      </c>
    </row>
    <row r="3423" spans="1:4" ht="38.25">
      <c r="A3423" s="206">
        <v>21141</v>
      </c>
      <c r="B3423" s="207" t="s">
        <v>6037</v>
      </c>
      <c r="C3423" s="206" t="s">
        <v>7874</v>
      </c>
      <c r="D3423" s="208">
        <v>9.41</v>
      </c>
    </row>
    <row r="3424" spans="1:4" ht="25.5">
      <c r="A3424" s="206">
        <v>21142</v>
      </c>
      <c r="B3424" s="207" t="s">
        <v>3903</v>
      </c>
      <c r="C3424" s="206" t="s">
        <v>7869</v>
      </c>
      <c r="D3424" s="208">
        <v>17.440000000000001</v>
      </c>
    </row>
    <row r="3425" spans="1:4">
      <c r="A3425" s="206">
        <v>21147</v>
      </c>
      <c r="B3425" s="207" t="s">
        <v>6322</v>
      </c>
      <c r="C3425" s="206" t="s">
        <v>7873</v>
      </c>
      <c r="D3425" s="208">
        <v>65.709999999999994</v>
      </c>
    </row>
    <row r="3426" spans="1:4">
      <c r="A3426" s="206">
        <v>21148</v>
      </c>
      <c r="B3426" s="207" t="s">
        <v>6323</v>
      </c>
      <c r="C3426" s="206" t="s">
        <v>7873</v>
      </c>
      <c r="D3426" s="208">
        <v>40.56</v>
      </c>
    </row>
    <row r="3427" spans="1:4">
      <c r="A3427" s="206">
        <v>21150</v>
      </c>
      <c r="B3427" s="207" t="s">
        <v>6326</v>
      </c>
      <c r="C3427" s="206" t="s">
        <v>7873</v>
      </c>
      <c r="D3427" s="208">
        <v>20.11</v>
      </c>
    </row>
    <row r="3428" spans="1:4">
      <c r="A3428" s="206">
        <v>21151</v>
      </c>
      <c r="B3428" s="207" t="s">
        <v>6328</v>
      </c>
      <c r="C3428" s="206" t="s">
        <v>7873</v>
      </c>
      <c r="D3428" s="208">
        <v>120.38</v>
      </c>
    </row>
    <row r="3429" spans="1:4">
      <c r="A3429" s="206">
        <v>25002</v>
      </c>
      <c r="B3429" s="207" t="s">
        <v>2706</v>
      </c>
      <c r="C3429" s="206" t="s">
        <v>7866</v>
      </c>
      <c r="D3429" s="208">
        <v>20.86</v>
      </c>
    </row>
    <row r="3430" spans="1:4">
      <c r="A3430" s="206">
        <v>25003</v>
      </c>
      <c r="B3430" s="207" t="s">
        <v>2710</v>
      </c>
      <c r="C3430" s="206" t="s">
        <v>7866</v>
      </c>
      <c r="D3430" s="208">
        <v>24.83</v>
      </c>
    </row>
    <row r="3431" spans="1:4">
      <c r="A3431" s="206">
        <v>25004</v>
      </c>
      <c r="B3431" s="207" t="s">
        <v>2705</v>
      </c>
      <c r="C3431" s="206" t="s">
        <v>7866</v>
      </c>
      <c r="D3431" s="208">
        <v>20.69</v>
      </c>
    </row>
    <row r="3432" spans="1:4">
      <c r="A3432" s="206">
        <v>25005</v>
      </c>
      <c r="B3432" s="207" t="s">
        <v>2709</v>
      </c>
      <c r="C3432" s="206" t="s">
        <v>7866</v>
      </c>
      <c r="D3432" s="208">
        <v>23.24</v>
      </c>
    </row>
    <row r="3433" spans="1:4">
      <c r="A3433" s="206">
        <v>25007</v>
      </c>
      <c r="B3433" s="207" t="s">
        <v>6074</v>
      </c>
      <c r="C3433" s="206" t="s">
        <v>7874</v>
      </c>
      <c r="D3433" s="208">
        <v>26.47</v>
      </c>
    </row>
    <row r="3434" spans="1:4">
      <c r="A3434" s="206">
        <v>25013</v>
      </c>
      <c r="B3434" s="207" t="s">
        <v>5859</v>
      </c>
      <c r="C3434" s="206" t="s">
        <v>7869</v>
      </c>
      <c r="D3434" s="208">
        <v>55743.93</v>
      </c>
    </row>
    <row r="3435" spans="1:4">
      <c r="A3435" s="206">
        <v>25014</v>
      </c>
      <c r="B3435" s="207" t="s">
        <v>5858</v>
      </c>
      <c r="C3435" s="206" t="s">
        <v>7869</v>
      </c>
      <c r="D3435" s="208">
        <v>53185.4</v>
      </c>
    </row>
    <row r="3436" spans="1:4">
      <c r="A3436" s="206">
        <v>25019</v>
      </c>
      <c r="B3436" s="207" t="s">
        <v>4163</v>
      </c>
      <c r="C3436" s="206" t="s">
        <v>7869</v>
      </c>
      <c r="D3436" s="208">
        <v>81881.73</v>
      </c>
    </row>
    <row r="3437" spans="1:4" ht="25.5">
      <c r="A3437" s="206">
        <v>25020</v>
      </c>
      <c r="B3437" s="207" t="s">
        <v>6274</v>
      </c>
      <c r="C3437" s="206" t="s">
        <v>7869</v>
      </c>
      <c r="D3437" s="208">
        <v>2129114.71</v>
      </c>
    </row>
    <row r="3438" spans="1:4">
      <c r="A3438" s="206">
        <v>25067</v>
      </c>
      <c r="B3438" s="207" t="s">
        <v>2515</v>
      </c>
      <c r="C3438" s="206" t="s">
        <v>7869</v>
      </c>
      <c r="D3438" s="208">
        <v>3.28</v>
      </c>
    </row>
    <row r="3439" spans="1:4">
      <c r="A3439" s="206">
        <v>25070</v>
      </c>
      <c r="B3439" s="207" t="s">
        <v>2507</v>
      </c>
      <c r="C3439" s="206" t="s">
        <v>7869</v>
      </c>
      <c r="D3439" s="208">
        <v>2.52</v>
      </c>
    </row>
    <row r="3440" spans="1:4">
      <c r="A3440" s="206">
        <v>25071</v>
      </c>
      <c r="B3440" s="207" t="s">
        <v>2517</v>
      </c>
      <c r="C3440" s="206" t="s">
        <v>7869</v>
      </c>
      <c r="D3440" s="208">
        <v>1.72</v>
      </c>
    </row>
    <row r="3441" spans="1:4" ht="38.25">
      <c r="A3441" s="206">
        <v>25398</v>
      </c>
      <c r="B3441" s="207" t="s">
        <v>3370</v>
      </c>
      <c r="C3441" s="206" t="s">
        <v>7869</v>
      </c>
      <c r="D3441" s="208">
        <v>2602.39</v>
      </c>
    </row>
    <row r="3442" spans="1:4" ht="38.25">
      <c r="A3442" s="206">
        <v>25399</v>
      </c>
      <c r="B3442" s="207" t="s">
        <v>3371</v>
      </c>
      <c r="C3442" s="206" t="s">
        <v>7869</v>
      </c>
      <c r="D3442" s="208">
        <v>1579.88</v>
      </c>
    </row>
    <row r="3443" spans="1:4" ht="25.5">
      <c r="A3443" s="206">
        <v>25400</v>
      </c>
      <c r="B3443" s="207" t="s">
        <v>5080</v>
      </c>
      <c r="C3443" s="206" t="s">
        <v>7869</v>
      </c>
      <c r="D3443" s="208">
        <v>1127.46</v>
      </c>
    </row>
    <row r="3444" spans="1:4">
      <c r="A3444" s="206">
        <v>25860</v>
      </c>
      <c r="B3444" s="207" t="s">
        <v>4834</v>
      </c>
      <c r="C3444" s="206" t="s">
        <v>7874</v>
      </c>
      <c r="D3444" s="208">
        <v>7.86</v>
      </c>
    </row>
    <row r="3445" spans="1:4">
      <c r="A3445" s="206">
        <v>25861</v>
      </c>
      <c r="B3445" s="207" t="s">
        <v>4835</v>
      </c>
      <c r="C3445" s="206" t="s">
        <v>7874</v>
      </c>
      <c r="D3445" s="208">
        <v>11.87</v>
      </c>
    </row>
    <row r="3446" spans="1:4">
      <c r="A3446" s="206">
        <v>25862</v>
      </c>
      <c r="B3446" s="207" t="s">
        <v>4836</v>
      </c>
      <c r="C3446" s="206" t="s">
        <v>7874</v>
      </c>
      <c r="D3446" s="208">
        <v>12.6</v>
      </c>
    </row>
    <row r="3447" spans="1:4">
      <c r="A3447" s="206">
        <v>25863</v>
      </c>
      <c r="B3447" s="207" t="s">
        <v>4837</v>
      </c>
      <c r="C3447" s="206" t="s">
        <v>7874</v>
      </c>
      <c r="D3447" s="208">
        <v>15.75</v>
      </c>
    </row>
    <row r="3448" spans="1:4">
      <c r="A3448" s="206">
        <v>25864</v>
      </c>
      <c r="B3448" s="207" t="s">
        <v>4838</v>
      </c>
      <c r="C3448" s="206" t="s">
        <v>7874</v>
      </c>
      <c r="D3448" s="208">
        <v>23.61</v>
      </c>
    </row>
    <row r="3449" spans="1:4">
      <c r="A3449" s="206">
        <v>25865</v>
      </c>
      <c r="B3449" s="207" t="s">
        <v>4839</v>
      </c>
      <c r="C3449" s="206" t="s">
        <v>7874</v>
      </c>
      <c r="D3449" s="208">
        <v>31.63</v>
      </c>
    </row>
    <row r="3450" spans="1:4">
      <c r="A3450" s="206">
        <v>25866</v>
      </c>
      <c r="B3450" s="207" t="s">
        <v>4840</v>
      </c>
      <c r="C3450" s="206" t="s">
        <v>7874</v>
      </c>
      <c r="D3450" s="208">
        <v>39.28</v>
      </c>
    </row>
    <row r="3451" spans="1:4" ht="25.5">
      <c r="A3451" s="206">
        <v>25867</v>
      </c>
      <c r="B3451" s="207" t="s">
        <v>4845</v>
      </c>
      <c r="C3451" s="206" t="s">
        <v>7874</v>
      </c>
      <c r="D3451" s="208">
        <v>25.5</v>
      </c>
    </row>
    <row r="3452" spans="1:4" ht="25.5">
      <c r="A3452" s="206">
        <v>25868</v>
      </c>
      <c r="B3452" s="207" t="s">
        <v>4841</v>
      </c>
      <c r="C3452" s="206" t="s">
        <v>7874</v>
      </c>
      <c r="D3452" s="208">
        <v>8.76</v>
      </c>
    </row>
    <row r="3453" spans="1:4" ht="25.5">
      <c r="A3453" s="206">
        <v>25869</v>
      </c>
      <c r="B3453" s="207" t="s">
        <v>4842</v>
      </c>
      <c r="C3453" s="206" t="s">
        <v>7874</v>
      </c>
      <c r="D3453" s="208">
        <v>12.38</v>
      </c>
    </row>
    <row r="3454" spans="1:4" ht="25.5">
      <c r="A3454" s="206">
        <v>25870</v>
      </c>
      <c r="B3454" s="207" t="s">
        <v>4843</v>
      </c>
      <c r="C3454" s="206" t="s">
        <v>7874</v>
      </c>
      <c r="D3454" s="208">
        <v>14.03</v>
      </c>
    </row>
    <row r="3455" spans="1:4" ht="25.5">
      <c r="A3455" s="206">
        <v>25871</v>
      </c>
      <c r="B3455" s="207" t="s">
        <v>4844</v>
      </c>
      <c r="C3455" s="206" t="s">
        <v>7874</v>
      </c>
      <c r="D3455" s="208">
        <v>17.22</v>
      </c>
    </row>
    <row r="3456" spans="1:4" ht="25.5">
      <c r="A3456" s="206">
        <v>25872</v>
      </c>
      <c r="B3456" s="207" t="s">
        <v>4846</v>
      </c>
      <c r="C3456" s="206" t="s">
        <v>7874</v>
      </c>
      <c r="D3456" s="208">
        <v>34.46</v>
      </c>
    </row>
    <row r="3457" spans="1:4" ht="25.5">
      <c r="A3457" s="206">
        <v>25873</v>
      </c>
      <c r="B3457" s="207" t="s">
        <v>4847</v>
      </c>
      <c r="C3457" s="206" t="s">
        <v>7874</v>
      </c>
      <c r="D3457" s="208">
        <v>42.98</v>
      </c>
    </row>
    <row r="3458" spans="1:4" ht="25.5">
      <c r="A3458" s="206">
        <v>25874</v>
      </c>
      <c r="B3458" s="207" t="s">
        <v>6451</v>
      </c>
      <c r="C3458" s="206" t="s">
        <v>7873</v>
      </c>
      <c r="D3458" s="208">
        <v>5239.28</v>
      </c>
    </row>
    <row r="3459" spans="1:4" ht="25.5">
      <c r="A3459" s="206">
        <v>25875</v>
      </c>
      <c r="B3459" s="207" t="s">
        <v>6464</v>
      </c>
      <c r="C3459" s="206" t="s">
        <v>7873</v>
      </c>
      <c r="D3459" s="208">
        <v>1651.68</v>
      </c>
    </row>
    <row r="3460" spans="1:4" ht="25.5">
      <c r="A3460" s="206">
        <v>25876</v>
      </c>
      <c r="B3460" s="207" t="s">
        <v>6449</v>
      </c>
      <c r="C3460" s="206" t="s">
        <v>7873</v>
      </c>
      <c r="D3460" s="208">
        <v>2987.3</v>
      </c>
    </row>
    <row r="3461" spans="1:4" ht="25.5">
      <c r="A3461" s="206">
        <v>25877</v>
      </c>
      <c r="B3461" s="207" t="s">
        <v>6452</v>
      </c>
      <c r="C3461" s="206" t="s">
        <v>7873</v>
      </c>
      <c r="D3461" s="208">
        <v>7149.2</v>
      </c>
    </row>
    <row r="3462" spans="1:4" ht="25.5">
      <c r="A3462" s="206">
        <v>25878</v>
      </c>
      <c r="B3462" s="207" t="s">
        <v>6453</v>
      </c>
      <c r="C3462" s="206" t="s">
        <v>7873</v>
      </c>
      <c r="D3462" s="208">
        <v>157.15</v>
      </c>
    </row>
    <row r="3463" spans="1:4" ht="25.5">
      <c r="A3463" s="206">
        <v>25879</v>
      </c>
      <c r="B3463" s="207" t="s">
        <v>6454</v>
      </c>
      <c r="C3463" s="206" t="s">
        <v>7873</v>
      </c>
      <c r="D3463" s="208">
        <v>6781.87</v>
      </c>
    </row>
    <row r="3464" spans="1:4" ht="25.5">
      <c r="A3464" s="206">
        <v>25880</v>
      </c>
      <c r="B3464" s="207" t="s">
        <v>6456</v>
      </c>
      <c r="C3464" s="206" t="s">
        <v>7873</v>
      </c>
      <c r="D3464" s="208">
        <v>244.98</v>
      </c>
    </row>
    <row r="3465" spans="1:4" ht="25.5">
      <c r="A3465" s="206">
        <v>25881</v>
      </c>
      <c r="B3465" s="207" t="s">
        <v>6457</v>
      </c>
      <c r="C3465" s="206" t="s">
        <v>7873</v>
      </c>
      <c r="D3465" s="208">
        <v>600.28</v>
      </c>
    </row>
    <row r="3466" spans="1:4" ht="25.5">
      <c r="A3466" s="206">
        <v>25882</v>
      </c>
      <c r="B3466" s="207" t="s">
        <v>6458</v>
      </c>
      <c r="C3466" s="206" t="s">
        <v>7873</v>
      </c>
      <c r="D3466" s="208">
        <v>966.83</v>
      </c>
    </row>
    <row r="3467" spans="1:4" ht="25.5">
      <c r="A3467" s="206">
        <v>25883</v>
      </c>
      <c r="B3467" s="207" t="s">
        <v>6459</v>
      </c>
      <c r="C3467" s="206" t="s">
        <v>7873</v>
      </c>
      <c r="D3467" s="208">
        <v>15.59</v>
      </c>
    </row>
    <row r="3468" spans="1:4" ht="25.5">
      <c r="A3468" s="206">
        <v>25884</v>
      </c>
      <c r="B3468" s="207" t="s">
        <v>6460</v>
      </c>
      <c r="C3468" s="206" t="s">
        <v>7873</v>
      </c>
      <c r="D3468" s="208">
        <v>1697.41</v>
      </c>
    </row>
    <row r="3469" spans="1:4" ht="25.5">
      <c r="A3469" s="206">
        <v>25885</v>
      </c>
      <c r="B3469" s="207" t="s">
        <v>6461</v>
      </c>
      <c r="C3469" s="206" t="s">
        <v>7873</v>
      </c>
      <c r="D3469" s="208">
        <v>2524.52</v>
      </c>
    </row>
    <row r="3470" spans="1:4" ht="25.5">
      <c r="A3470" s="206">
        <v>25886</v>
      </c>
      <c r="B3470" s="207" t="s">
        <v>6463</v>
      </c>
      <c r="C3470" s="206" t="s">
        <v>7873</v>
      </c>
      <c r="D3470" s="208">
        <v>34.880000000000003</v>
      </c>
    </row>
    <row r="3471" spans="1:4" ht="25.5">
      <c r="A3471" s="206">
        <v>25887</v>
      </c>
      <c r="B3471" s="207" t="s">
        <v>6455</v>
      </c>
      <c r="C3471" s="206" t="s">
        <v>7873</v>
      </c>
      <c r="D3471" s="208">
        <v>2709.46</v>
      </c>
    </row>
    <row r="3472" spans="1:4" ht="25.5">
      <c r="A3472" s="206">
        <v>25888</v>
      </c>
      <c r="B3472" s="207" t="s">
        <v>6450</v>
      </c>
      <c r="C3472" s="206" t="s">
        <v>7873</v>
      </c>
      <c r="D3472" s="208">
        <v>73.209999999999994</v>
      </c>
    </row>
    <row r="3473" spans="1:4" ht="25.5">
      <c r="A3473" s="206">
        <v>25889</v>
      </c>
      <c r="B3473" s="207" t="s">
        <v>6462</v>
      </c>
      <c r="C3473" s="206" t="s">
        <v>7873</v>
      </c>
      <c r="D3473" s="208">
        <v>1265.98</v>
      </c>
    </row>
    <row r="3474" spans="1:4" ht="25.5">
      <c r="A3474" s="206">
        <v>25930</v>
      </c>
      <c r="B3474" s="207" t="s">
        <v>4135</v>
      </c>
      <c r="C3474" s="206" t="s">
        <v>4133</v>
      </c>
      <c r="D3474" s="208">
        <v>97.5</v>
      </c>
    </row>
    <row r="3475" spans="1:4" ht="25.5">
      <c r="A3475" s="206">
        <v>25931</v>
      </c>
      <c r="B3475" s="207" t="s">
        <v>3652</v>
      </c>
      <c r="C3475" s="206" t="s">
        <v>7869</v>
      </c>
      <c r="D3475" s="208">
        <v>77.11</v>
      </c>
    </row>
    <row r="3476" spans="1:4">
      <c r="A3476" s="206">
        <v>25950</v>
      </c>
      <c r="B3476" s="207" t="s">
        <v>5742</v>
      </c>
      <c r="C3476" s="206" t="s">
        <v>7867</v>
      </c>
      <c r="D3476" s="208">
        <v>32.630000000000003</v>
      </c>
    </row>
    <row r="3477" spans="1:4">
      <c r="A3477" s="206">
        <v>25951</v>
      </c>
      <c r="B3477" s="207" t="s">
        <v>3975</v>
      </c>
      <c r="C3477" s="206" t="s">
        <v>7866</v>
      </c>
      <c r="D3477" s="208">
        <v>1.5</v>
      </c>
    </row>
    <row r="3478" spans="1:4" ht="25.5">
      <c r="A3478" s="206">
        <v>25952</v>
      </c>
      <c r="B3478" s="207" t="s">
        <v>4173</v>
      </c>
      <c r="C3478" s="206" t="s">
        <v>7869</v>
      </c>
      <c r="D3478" s="208">
        <v>567694.97</v>
      </c>
    </row>
    <row r="3479" spans="1:4" ht="25.5">
      <c r="A3479" s="206">
        <v>25953</v>
      </c>
      <c r="B3479" s="207" t="s">
        <v>4175</v>
      </c>
      <c r="C3479" s="206" t="s">
        <v>7869</v>
      </c>
      <c r="D3479" s="208">
        <v>1855925.85</v>
      </c>
    </row>
    <row r="3480" spans="1:4" ht="25.5">
      <c r="A3480" s="206">
        <v>25954</v>
      </c>
      <c r="B3480" s="207" t="s">
        <v>4174</v>
      </c>
      <c r="C3480" s="206" t="s">
        <v>7869</v>
      </c>
      <c r="D3480" s="208">
        <v>1091721.0900000001</v>
      </c>
    </row>
    <row r="3481" spans="1:4">
      <c r="A3481" s="206">
        <v>25957</v>
      </c>
      <c r="B3481" s="207" t="s">
        <v>4934</v>
      </c>
      <c r="C3481" s="206" t="s">
        <v>7872</v>
      </c>
      <c r="D3481" s="208">
        <v>6.53</v>
      </c>
    </row>
    <row r="3482" spans="1:4">
      <c r="A3482" s="206">
        <v>25958</v>
      </c>
      <c r="B3482" s="207" t="s">
        <v>2196</v>
      </c>
      <c r="C3482" s="206" t="s">
        <v>7872</v>
      </c>
      <c r="D3482" s="208">
        <v>4.13</v>
      </c>
    </row>
    <row r="3483" spans="1:4">
      <c r="A3483" s="206">
        <v>25959</v>
      </c>
      <c r="B3483" s="207" t="s">
        <v>5052</v>
      </c>
      <c r="C3483" s="206" t="s">
        <v>7872</v>
      </c>
      <c r="D3483" s="208">
        <v>11.3</v>
      </c>
    </row>
    <row r="3484" spans="1:4">
      <c r="A3484" s="206">
        <v>25960</v>
      </c>
      <c r="B3484" s="207" t="s">
        <v>5031</v>
      </c>
      <c r="C3484" s="206" t="s">
        <v>7872</v>
      </c>
      <c r="D3484" s="208">
        <v>11.3</v>
      </c>
    </row>
    <row r="3485" spans="1:4">
      <c r="A3485" s="206">
        <v>25961</v>
      </c>
      <c r="B3485" s="207" t="s">
        <v>5559</v>
      </c>
      <c r="C3485" s="206" t="s">
        <v>7872</v>
      </c>
      <c r="D3485" s="208">
        <v>4.3899999999999997</v>
      </c>
    </row>
    <row r="3486" spans="1:4" ht="38.25">
      <c r="A3486" s="206">
        <v>25962</v>
      </c>
      <c r="B3486" s="207" t="s">
        <v>5162</v>
      </c>
      <c r="C3486" s="206" t="s">
        <v>7874</v>
      </c>
      <c r="D3486" s="208">
        <v>199.06</v>
      </c>
    </row>
    <row r="3487" spans="1:4">
      <c r="A3487" s="206">
        <v>25963</v>
      </c>
      <c r="B3487" s="207" t="s">
        <v>2943</v>
      </c>
      <c r="C3487" s="206" t="s">
        <v>7866</v>
      </c>
      <c r="D3487" s="208">
        <v>7.0000000000000007E-2</v>
      </c>
    </row>
    <row r="3488" spans="1:4">
      <c r="A3488" s="206">
        <v>25964</v>
      </c>
      <c r="B3488" s="207" t="s">
        <v>4290</v>
      </c>
      <c r="C3488" s="206" t="s">
        <v>7872</v>
      </c>
      <c r="D3488" s="208">
        <v>9.23</v>
      </c>
    </row>
    <row r="3489" spans="1:4">
      <c r="A3489" s="206">
        <v>25966</v>
      </c>
      <c r="B3489" s="207" t="s">
        <v>5594</v>
      </c>
      <c r="C3489" s="206" t="s">
        <v>7868</v>
      </c>
      <c r="D3489" s="208">
        <v>14.6</v>
      </c>
    </row>
    <row r="3490" spans="1:4">
      <c r="A3490" s="206">
        <v>25967</v>
      </c>
      <c r="B3490" s="207" t="s">
        <v>8161</v>
      </c>
      <c r="C3490" s="206" t="s">
        <v>7869</v>
      </c>
      <c r="D3490" s="208">
        <v>993.45</v>
      </c>
    </row>
    <row r="3491" spans="1:4">
      <c r="A3491" s="206">
        <v>25968</v>
      </c>
      <c r="B3491" s="207" t="s">
        <v>3636</v>
      </c>
      <c r="C3491" s="206" t="s">
        <v>7869</v>
      </c>
      <c r="D3491" s="208">
        <v>22.46</v>
      </c>
    </row>
    <row r="3492" spans="1:4">
      <c r="A3492" s="206">
        <v>25969</v>
      </c>
      <c r="B3492" s="207" t="s">
        <v>5413</v>
      </c>
      <c r="C3492" s="206" t="s">
        <v>7869</v>
      </c>
      <c r="D3492" s="208">
        <v>211.48</v>
      </c>
    </row>
    <row r="3493" spans="1:4" ht="25.5">
      <c r="A3493" s="206">
        <v>25970</v>
      </c>
      <c r="B3493" s="207" t="s">
        <v>6677</v>
      </c>
      <c r="C3493" s="206" t="s">
        <v>7869</v>
      </c>
      <c r="D3493" s="208">
        <v>721795.69</v>
      </c>
    </row>
    <row r="3494" spans="1:4" ht="25.5">
      <c r="A3494" s="206">
        <v>25971</v>
      </c>
      <c r="B3494" s="207" t="s">
        <v>6676</v>
      </c>
      <c r="C3494" s="206" t="s">
        <v>7869</v>
      </c>
      <c r="D3494" s="208">
        <v>1714526.34</v>
      </c>
    </row>
    <row r="3495" spans="1:4" ht="25.5">
      <c r="A3495" s="206">
        <v>25972</v>
      </c>
      <c r="B3495" s="207" t="s">
        <v>4907</v>
      </c>
      <c r="C3495" s="206" t="s">
        <v>7866</v>
      </c>
      <c r="D3495" s="208">
        <v>8.61</v>
      </c>
    </row>
    <row r="3496" spans="1:4" ht="25.5">
      <c r="A3496" s="206">
        <v>25973</v>
      </c>
      <c r="B3496" s="207" t="s">
        <v>4908</v>
      </c>
      <c r="C3496" s="206" t="s">
        <v>7866</v>
      </c>
      <c r="D3496" s="208">
        <v>8.61</v>
      </c>
    </row>
    <row r="3497" spans="1:4">
      <c r="A3497" s="206">
        <v>25974</v>
      </c>
      <c r="B3497" s="207" t="s">
        <v>3187</v>
      </c>
      <c r="C3497" s="206" t="s">
        <v>7866</v>
      </c>
      <c r="D3497" s="208">
        <v>1.63</v>
      </c>
    </row>
    <row r="3498" spans="1:4" ht="25.5">
      <c r="A3498" s="206">
        <v>25975</v>
      </c>
      <c r="B3498" s="207" t="s">
        <v>2480</v>
      </c>
      <c r="C3498" s="206" t="s">
        <v>7869</v>
      </c>
      <c r="D3498" s="208">
        <v>18917.009999999998</v>
      </c>
    </row>
    <row r="3499" spans="1:4" ht="25.5">
      <c r="A3499" s="206">
        <v>25976</v>
      </c>
      <c r="B3499" s="207" t="s">
        <v>3740</v>
      </c>
      <c r="C3499" s="206" t="s">
        <v>7874</v>
      </c>
      <c r="D3499" s="208">
        <v>443.33</v>
      </c>
    </row>
    <row r="3500" spans="1:4" ht="25.5">
      <c r="A3500" s="206">
        <v>25980</v>
      </c>
      <c r="B3500" s="207" t="s">
        <v>5287</v>
      </c>
      <c r="C3500" s="206" t="s">
        <v>7874</v>
      </c>
      <c r="D3500" s="208">
        <v>255.55</v>
      </c>
    </row>
    <row r="3501" spans="1:4" ht="38.25">
      <c r="A3501" s="206">
        <v>25981</v>
      </c>
      <c r="B3501" s="207" t="s">
        <v>5303</v>
      </c>
      <c r="C3501" s="206" t="s">
        <v>7874</v>
      </c>
      <c r="D3501" s="208">
        <v>211.11</v>
      </c>
    </row>
    <row r="3502" spans="1:4">
      <c r="A3502" s="206">
        <v>25986</v>
      </c>
      <c r="B3502" s="207" t="s">
        <v>4165</v>
      </c>
      <c r="C3502" s="206" t="s">
        <v>7869</v>
      </c>
      <c r="D3502" s="208">
        <v>87643.33</v>
      </c>
    </row>
    <row r="3503" spans="1:4">
      <c r="A3503" s="206">
        <v>25987</v>
      </c>
      <c r="B3503" s="207" t="s">
        <v>4162</v>
      </c>
      <c r="C3503" s="206" t="s">
        <v>7869</v>
      </c>
      <c r="D3503" s="208">
        <v>47769.19</v>
      </c>
    </row>
    <row r="3504" spans="1:4">
      <c r="A3504" s="206">
        <v>25988</v>
      </c>
      <c r="B3504" s="207" t="s">
        <v>6043</v>
      </c>
      <c r="C3504" s="206" t="s">
        <v>7874</v>
      </c>
      <c r="D3504" s="208">
        <v>8.98</v>
      </c>
    </row>
    <row r="3505" spans="1:4">
      <c r="A3505" s="206">
        <v>26017</v>
      </c>
      <c r="B3505" s="207" t="s">
        <v>3651</v>
      </c>
      <c r="C3505" s="206" t="s">
        <v>7869</v>
      </c>
      <c r="D3505" s="208">
        <v>24.26</v>
      </c>
    </row>
    <row r="3506" spans="1:4">
      <c r="A3506" s="206">
        <v>26018</v>
      </c>
      <c r="B3506" s="207" t="s">
        <v>3655</v>
      </c>
      <c r="C3506" s="206" t="s">
        <v>7869</v>
      </c>
      <c r="D3506" s="208">
        <v>19.71</v>
      </c>
    </row>
    <row r="3507" spans="1:4" ht="25.5">
      <c r="A3507" s="206">
        <v>26019</v>
      </c>
      <c r="B3507" s="207" t="s">
        <v>3656</v>
      </c>
      <c r="C3507" s="206" t="s">
        <v>7869</v>
      </c>
      <c r="D3507" s="208">
        <v>18.61</v>
      </c>
    </row>
    <row r="3508" spans="1:4">
      <c r="A3508" s="206">
        <v>26020</v>
      </c>
      <c r="B3508" s="207" t="s">
        <v>3657</v>
      </c>
      <c r="C3508" s="206" t="s">
        <v>7869</v>
      </c>
      <c r="D3508" s="208">
        <v>4.8499999999999996</v>
      </c>
    </row>
    <row r="3509" spans="1:4" ht="25.5">
      <c r="A3509" s="206">
        <v>26021</v>
      </c>
      <c r="B3509" s="207" t="s">
        <v>3868</v>
      </c>
      <c r="C3509" s="206" t="s">
        <v>7869</v>
      </c>
      <c r="D3509" s="208">
        <v>44.8</v>
      </c>
    </row>
    <row r="3510" spans="1:4" ht="25.5">
      <c r="A3510" s="206">
        <v>26022</v>
      </c>
      <c r="B3510" s="207" t="s">
        <v>5365</v>
      </c>
      <c r="C3510" s="206" t="s">
        <v>7869</v>
      </c>
      <c r="D3510" s="208">
        <v>124.42</v>
      </c>
    </row>
    <row r="3511" spans="1:4">
      <c r="A3511" s="206">
        <v>26023</v>
      </c>
      <c r="B3511" s="207" t="s">
        <v>5571</v>
      </c>
      <c r="C3511" s="206" t="s">
        <v>7869</v>
      </c>
      <c r="D3511" s="208">
        <v>44.2</v>
      </c>
    </row>
    <row r="3512" spans="1:4">
      <c r="A3512" s="206">
        <v>26026</v>
      </c>
      <c r="B3512" s="207" t="s">
        <v>5752</v>
      </c>
      <c r="C3512" s="206" t="s">
        <v>7866</v>
      </c>
      <c r="D3512" s="208">
        <v>2.38</v>
      </c>
    </row>
    <row r="3513" spans="1:4">
      <c r="A3513" s="206">
        <v>26028</v>
      </c>
      <c r="B3513" s="207" t="s">
        <v>5464</v>
      </c>
      <c r="C3513" s="206" t="s">
        <v>7898</v>
      </c>
      <c r="D3513" s="208">
        <v>253.47</v>
      </c>
    </row>
    <row r="3514" spans="1:4">
      <c r="A3514" s="206">
        <v>26034</v>
      </c>
      <c r="B3514" s="207" t="s">
        <v>6594</v>
      </c>
      <c r="C3514" s="206" t="s">
        <v>7869</v>
      </c>
      <c r="D3514" s="208">
        <v>5012936.68</v>
      </c>
    </row>
    <row r="3515" spans="1:4">
      <c r="A3515" s="206">
        <v>26038</v>
      </c>
      <c r="B3515" s="207" t="s">
        <v>2294</v>
      </c>
      <c r="C3515" s="206" t="s">
        <v>7869</v>
      </c>
      <c r="D3515" s="208">
        <v>178304.23</v>
      </c>
    </row>
    <row r="3516" spans="1:4">
      <c r="A3516" s="206">
        <v>26039</v>
      </c>
      <c r="B3516" s="207" t="s">
        <v>3722</v>
      </c>
      <c r="C3516" s="206" t="s">
        <v>7869</v>
      </c>
      <c r="D3516" s="208">
        <v>219233.16</v>
      </c>
    </row>
    <row r="3517" spans="1:4">
      <c r="A3517" s="206">
        <v>26047</v>
      </c>
      <c r="B3517" s="207" t="s">
        <v>3050</v>
      </c>
      <c r="C3517" s="206" t="s">
        <v>7869</v>
      </c>
      <c r="D3517" s="208">
        <v>101.87</v>
      </c>
    </row>
    <row r="3518" spans="1:4">
      <c r="A3518" s="206">
        <v>26048</v>
      </c>
      <c r="B3518" s="207" t="s">
        <v>3051</v>
      </c>
      <c r="C3518" s="206" t="s">
        <v>7869</v>
      </c>
      <c r="D3518" s="208">
        <v>151.78</v>
      </c>
    </row>
    <row r="3519" spans="1:4">
      <c r="A3519" s="206">
        <v>33939</v>
      </c>
      <c r="B3519" s="207" t="s">
        <v>2364</v>
      </c>
      <c r="C3519" s="206" t="s">
        <v>7872</v>
      </c>
      <c r="D3519" s="208">
        <v>66.790000000000006</v>
      </c>
    </row>
    <row r="3520" spans="1:4">
      <c r="A3520" s="206">
        <v>33952</v>
      </c>
      <c r="B3520" s="207" t="s">
        <v>2368</v>
      </c>
      <c r="C3520" s="206" t="s">
        <v>7872</v>
      </c>
      <c r="D3520" s="208">
        <v>76.650000000000006</v>
      </c>
    </row>
    <row r="3521" spans="1:4">
      <c r="A3521" s="206">
        <v>33953</v>
      </c>
      <c r="B3521" s="207" t="s">
        <v>2370</v>
      </c>
      <c r="C3521" s="206" t="s">
        <v>7872</v>
      </c>
      <c r="D3521" s="208">
        <v>90.81</v>
      </c>
    </row>
    <row r="3522" spans="1:4">
      <c r="A3522" s="206">
        <v>34341</v>
      </c>
      <c r="B3522" s="207" t="s">
        <v>8162</v>
      </c>
      <c r="C3522" s="206" t="s">
        <v>7866</v>
      </c>
      <c r="D3522" s="208">
        <v>3.64</v>
      </c>
    </row>
    <row r="3523" spans="1:4">
      <c r="A3523" s="206">
        <v>34343</v>
      </c>
      <c r="B3523" s="207" t="s">
        <v>2098</v>
      </c>
      <c r="C3523" s="206" t="s">
        <v>7866</v>
      </c>
      <c r="D3523" s="208">
        <v>4.75</v>
      </c>
    </row>
    <row r="3524" spans="1:4">
      <c r="A3524" s="206">
        <v>34344</v>
      </c>
      <c r="B3524" s="207" t="s">
        <v>2107</v>
      </c>
      <c r="C3524" s="206" t="s">
        <v>7866</v>
      </c>
      <c r="D3524" s="208">
        <v>6.54</v>
      </c>
    </row>
    <row r="3525" spans="1:4">
      <c r="A3525" s="206">
        <v>34345</v>
      </c>
      <c r="B3525" s="207" t="s">
        <v>6716</v>
      </c>
      <c r="C3525" s="206" t="s">
        <v>7872</v>
      </c>
      <c r="D3525" s="208">
        <v>8.93</v>
      </c>
    </row>
    <row r="3526" spans="1:4">
      <c r="A3526" s="206">
        <v>34346</v>
      </c>
      <c r="B3526" s="207" t="s">
        <v>2315</v>
      </c>
      <c r="C3526" s="206" t="s">
        <v>7873</v>
      </c>
      <c r="D3526" s="208">
        <v>0.83</v>
      </c>
    </row>
    <row r="3527" spans="1:4" ht="25.5">
      <c r="A3527" s="206">
        <v>34347</v>
      </c>
      <c r="B3527" s="207" t="s">
        <v>3220</v>
      </c>
      <c r="C3527" s="206" t="s">
        <v>7873</v>
      </c>
      <c r="D3527" s="208">
        <v>14.75</v>
      </c>
    </row>
    <row r="3528" spans="1:4" ht="25.5">
      <c r="A3528" s="206">
        <v>34348</v>
      </c>
      <c r="B3528" s="207" t="s">
        <v>3219</v>
      </c>
      <c r="C3528" s="206" t="s">
        <v>7873</v>
      </c>
      <c r="D3528" s="208">
        <v>28.55</v>
      </c>
    </row>
    <row r="3529" spans="1:4">
      <c r="A3529" s="206">
        <v>34349</v>
      </c>
      <c r="B3529" s="207" t="s">
        <v>4183</v>
      </c>
      <c r="C3529" s="206" t="s">
        <v>7869</v>
      </c>
      <c r="D3529" s="208">
        <v>11.42</v>
      </c>
    </row>
    <row r="3530" spans="1:4">
      <c r="A3530" s="206">
        <v>34353</v>
      </c>
      <c r="B3530" s="207" t="s">
        <v>2337</v>
      </c>
      <c r="C3530" s="206" t="s">
        <v>7866</v>
      </c>
      <c r="D3530" s="208">
        <v>1.22</v>
      </c>
    </row>
    <row r="3531" spans="1:4">
      <c r="A3531" s="206">
        <v>34355</v>
      </c>
      <c r="B3531" s="207" t="s">
        <v>2344</v>
      </c>
      <c r="C3531" s="206" t="s">
        <v>7866</v>
      </c>
      <c r="D3531" s="208">
        <v>1.69</v>
      </c>
    </row>
    <row r="3532" spans="1:4">
      <c r="A3532" s="206">
        <v>34356</v>
      </c>
      <c r="B3532" s="207" t="s">
        <v>5640</v>
      </c>
      <c r="C3532" s="206" t="s">
        <v>7866</v>
      </c>
      <c r="D3532" s="208">
        <v>3.5</v>
      </c>
    </row>
    <row r="3533" spans="1:4">
      <c r="A3533" s="206">
        <v>34357</v>
      </c>
      <c r="B3533" s="207" t="s">
        <v>5641</v>
      </c>
      <c r="C3533" s="206" t="s">
        <v>7866</v>
      </c>
      <c r="D3533" s="208">
        <v>3.89</v>
      </c>
    </row>
    <row r="3534" spans="1:4">
      <c r="A3534" s="206">
        <v>34359</v>
      </c>
      <c r="B3534" s="207" t="s">
        <v>3595</v>
      </c>
      <c r="C3534" s="206" t="s">
        <v>7869</v>
      </c>
      <c r="D3534" s="208">
        <v>10.48</v>
      </c>
    </row>
    <row r="3535" spans="1:4">
      <c r="A3535" s="206">
        <v>34360</v>
      </c>
      <c r="B3535" s="207" t="s">
        <v>5224</v>
      </c>
      <c r="C3535" s="206" t="s">
        <v>7866</v>
      </c>
      <c r="D3535" s="208">
        <v>41.24</v>
      </c>
    </row>
    <row r="3536" spans="1:4">
      <c r="A3536" s="206">
        <v>34361</v>
      </c>
      <c r="B3536" s="207" t="s">
        <v>4905</v>
      </c>
      <c r="C3536" s="206" t="s">
        <v>7866</v>
      </c>
      <c r="D3536" s="208">
        <v>1.72</v>
      </c>
    </row>
    <row r="3537" spans="1:4" ht="25.5">
      <c r="A3537" s="206">
        <v>34362</v>
      </c>
      <c r="B3537" s="207" t="s">
        <v>4256</v>
      </c>
      <c r="C3537" s="206" t="s">
        <v>7869</v>
      </c>
      <c r="D3537" s="208">
        <v>1136.78</v>
      </c>
    </row>
    <row r="3538" spans="1:4" ht="25.5">
      <c r="A3538" s="206">
        <v>34363</v>
      </c>
      <c r="B3538" s="207" t="s">
        <v>4259</v>
      </c>
      <c r="C3538" s="206" t="s">
        <v>7869</v>
      </c>
      <c r="D3538" s="208">
        <v>1343.46</v>
      </c>
    </row>
    <row r="3539" spans="1:4" ht="25.5">
      <c r="A3539" s="206">
        <v>34364</v>
      </c>
      <c r="B3539" s="207" t="s">
        <v>4249</v>
      </c>
      <c r="C3539" s="206" t="s">
        <v>7869</v>
      </c>
      <c r="D3539" s="208">
        <v>1343.46</v>
      </c>
    </row>
    <row r="3540" spans="1:4" ht="25.5">
      <c r="A3540" s="206">
        <v>34365</v>
      </c>
      <c r="B3540" s="207" t="s">
        <v>4261</v>
      </c>
      <c r="C3540" s="206" t="s">
        <v>7869</v>
      </c>
      <c r="D3540" s="208">
        <v>1587.56</v>
      </c>
    </row>
    <row r="3541" spans="1:4" ht="25.5">
      <c r="A3541" s="206">
        <v>34367</v>
      </c>
      <c r="B3541" s="207" t="s">
        <v>4253</v>
      </c>
      <c r="C3541" s="206" t="s">
        <v>7869</v>
      </c>
      <c r="D3541" s="208">
        <v>1126.44</v>
      </c>
    </row>
    <row r="3542" spans="1:4" ht="25.5">
      <c r="A3542" s="206">
        <v>34369</v>
      </c>
      <c r="B3542" s="207" t="s">
        <v>4254</v>
      </c>
      <c r="C3542" s="206" t="s">
        <v>7869</v>
      </c>
      <c r="D3542" s="208">
        <v>1446.8</v>
      </c>
    </row>
    <row r="3543" spans="1:4" ht="25.5">
      <c r="A3543" s="206">
        <v>34370</v>
      </c>
      <c r="B3543" s="207" t="s">
        <v>4255</v>
      </c>
      <c r="C3543" s="206" t="s">
        <v>7869</v>
      </c>
      <c r="D3543" s="208">
        <v>1705.16</v>
      </c>
    </row>
    <row r="3544" spans="1:4" ht="25.5">
      <c r="A3544" s="206">
        <v>34371</v>
      </c>
      <c r="B3544" s="207" t="s">
        <v>4257</v>
      </c>
      <c r="C3544" s="206" t="s">
        <v>7869</v>
      </c>
      <c r="D3544" s="208">
        <v>1937.64</v>
      </c>
    </row>
    <row r="3545" spans="1:4" ht="25.5">
      <c r="A3545" s="206">
        <v>34372</v>
      </c>
      <c r="B3545" s="207" t="s">
        <v>4258</v>
      </c>
      <c r="C3545" s="206" t="s">
        <v>7869</v>
      </c>
      <c r="D3545" s="208">
        <v>2080.12</v>
      </c>
    </row>
    <row r="3546" spans="1:4" ht="25.5">
      <c r="A3546" s="206">
        <v>34373</v>
      </c>
      <c r="B3546" s="207" t="s">
        <v>4260</v>
      </c>
      <c r="C3546" s="206" t="s">
        <v>7869</v>
      </c>
      <c r="D3546" s="208">
        <v>2475.4699999999998</v>
      </c>
    </row>
    <row r="3547" spans="1:4">
      <c r="A3547" s="206">
        <v>34377</v>
      </c>
      <c r="B3547" s="207" t="s">
        <v>4252</v>
      </c>
      <c r="C3547" s="206" t="s">
        <v>7869</v>
      </c>
      <c r="D3547" s="208">
        <v>434.89</v>
      </c>
    </row>
    <row r="3548" spans="1:4">
      <c r="A3548" s="206">
        <v>34378</v>
      </c>
      <c r="B3548" s="207" t="s">
        <v>4251</v>
      </c>
      <c r="C3548" s="206" t="s">
        <v>7869</v>
      </c>
      <c r="D3548" s="208">
        <v>636.73</v>
      </c>
    </row>
    <row r="3549" spans="1:4">
      <c r="A3549" s="206">
        <v>34379</v>
      </c>
      <c r="B3549" s="207" t="s">
        <v>4250</v>
      </c>
      <c r="C3549" s="206" t="s">
        <v>7869</v>
      </c>
      <c r="D3549" s="208">
        <v>754.46</v>
      </c>
    </row>
    <row r="3550" spans="1:4">
      <c r="A3550" s="206">
        <v>34380</v>
      </c>
      <c r="B3550" s="207" t="s">
        <v>2937</v>
      </c>
      <c r="C3550" s="206" t="s">
        <v>7869</v>
      </c>
      <c r="D3550" s="208">
        <v>376.64</v>
      </c>
    </row>
    <row r="3551" spans="1:4">
      <c r="A3551" s="206">
        <v>34381</v>
      </c>
      <c r="B3551" s="207" t="s">
        <v>4262</v>
      </c>
      <c r="C3551" s="206" t="s">
        <v>7869</v>
      </c>
      <c r="D3551" s="208">
        <v>545.65</v>
      </c>
    </row>
    <row r="3552" spans="1:4" ht="25.5">
      <c r="A3552" s="206">
        <v>34383</v>
      </c>
      <c r="B3552" s="207" t="s">
        <v>4071</v>
      </c>
      <c r="C3552" s="206" t="s">
        <v>7869</v>
      </c>
      <c r="D3552" s="208">
        <v>990.48</v>
      </c>
    </row>
    <row r="3553" spans="1:4">
      <c r="A3553" s="206">
        <v>34384</v>
      </c>
      <c r="B3553" s="207" t="s">
        <v>6701</v>
      </c>
      <c r="C3553" s="206" t="s">
        <v>7874</v>
      </c>
      <c r="D3553" s="208">
        <v>258.33</v>
      </c>
    </row>
    <row r="3554" spans="1:4">
      <c r="A3554" s="206">
        <v>34385</v>
      </c>
      <c r="B3554" s="207" t="s">
        <v>6699</v>
      </c>
      <c r="C3554" s="206" t="s">
        <v>7874</v>
      </c>
      <c r="D3554" s="208">
        <v>213.55</v>
      </c>
    </row>
    <row r="3555" spans="1:4">
      <c r="A3555" s="206">
        <v>34386</v>
      </c>
      <c r="B3555" s="207" t="s">
        <v>6694</v>
      </c>
      <c r="C3555" s="206" t="s">
        <v>7874</v>
      </c>
      <c r="D3555" s="208">
        <v>258.33</v>
      </c>
    </row>
    <row r="3556" spans="1:4">
      <c r="A3556" s="206">
        <v>34387</v>
      </c>
      <c r="B3556" s="207" t="s">
        <v>6690</v>
      </c>
      <c r="C3556" s="206" t="s">
        <v>7874</v>
      </c>
      <c r="D3556" s="208">
        <v>278.13</v>
      </c>
    </row>
    <row r="3557" spans="1:4">
      <c r="A3557" s="206">
        <v>34388</v>
      </c>
      <c r="B3557" s="207" t="s">
        <v>6689</v>
      </c>
      <c r="C3557" s="206" t="s">
        <v>7874</v>
      </c>
      <c r="D3557" s="208">
        <v>171.33</v>
      </c>
    </row>
    <row r="3558" spans="1:4">
      <c r="A3558" s="206">
        <v>34389</v>
      </c>
      <c r="B3558" s="207" t="s">
        <v>6688</v>
      </c>
      <c r="C3558" s="206" t="s">
        <v>7874</v>
      </c>
      <c r="D3558" s="208">
        <v>120.55</v>
      </c>
    </row>
    <row r="3559" spans="1:4">
      <c r="A3559" s="206">
        <v>34390</v>
      </c>
      <c r="B3559" s="207" t="s">
        <v>6687</v>
      </c>
      <c r="C3559" s="206" t="s">
        <v>7874</v>
      </c>
      <c r="D3559" s="208">
        <v>385.77</v>
      </c>
    </row>
    <row r="3560" spans="1:4" ht="25.5">
      <c r="A3560" s="206">
        <v>34391</v>
      </c>
      <c r="B3560" s="207" t="s">
        <v>6683</v>
      </c>
      <c r="C3560" s="206" t="s">
        <v>7874</v>
      </c>
      <c r="D3560" s="208">
        <v>494.61</v>
      </c>
    </row>
    <row r="3561" spans="1:4">
      <c r="A3561" s="206">
        <v>34392</v>
      </c>
      <c r="B3561" s="207" t="s">
        <v>2392</v>
      </c>
      <c r="C3561" s="206" t="s">
        <v>7872</v>
      </c>
      <c r="D3561" s="208">
        <v>9.15</v>
      </c>
    </row>
    <row r="3562" spans="1:4">
      <c r="A3562" s="206">
        <v>34400</v>
      </c>
      <c r="B3562" s="207" t="s">
        <v>6167</v>
      </c>
      <c r="C3562" s="206" t="s">
        <v>7869</v>
      </c>
      <c r="D3562" s="208">
        <v>2.68</v>
      </c>
    </row>
    <row r="3563" spans="1:4">
      <c r="A3563" s="206">
        <v>34401</v>
      </c>
      <c r="B3563" s="207" t="s">
        <v>6163</v>
      </c>
      <c r="C3563" s="206" t="s">
        <v>7869</v>
      </c>
      <c r="D3563" s="208">
        <v>1.1000000000000001</v>
      </c>
    </row>
    <row r="3564" spans="1:4">
      <c r="A3564" s="206">
        <v>34402</v>
      </c>
      <c r="B3564" s="207" t="s">
        <v>6101</v>
      </c>
      <c r="C3564" s="206" t="s">
        <v>7869</v>
      </c>
      <c r="D3564" s="208">
        <v>96.46</v>
      </c>
    </row>
    <row r="3565" spans="1:4">
      <c r="A3565" s="206">
        <v>34417</v>
      </c>
      <c r="B3565" s="207" t="s">
        <v>6092</v>
      </c>
      <c r="C3565" s="206" t="s">
        <v>7869</v>
      </c>
      <c r="D3565" s="208">
        <v>10.56</v>
      </c>
    </row>
    <row r="3566" spans="1:4">
      <c r="A3566" s="206">
        <v>34425</v>
      </c>
      <c r="B3566" s="207" t="s">
        <v>6103</v>
      </c>
      <c r="C3566" s="206" t="s">
        <v>7869</v>
      </c>
      <c r="D3566" s="208">
        <v>59.65</v>
      </c>
    </row>
    <row r="3567" spans="1:4">
      <c r="A3567" s="206">
        <v>34439</v>
      </c>
      <c r="B3567" s="207" t="s">
        <v>2086</v>
      </c>
      <c r="C3567" s="206" t="s">
        <v>7866</v>
      </c>
      <c r="D3567" s="208">
        <v>4.7300000000000004</v>
      </c>
    </row>
    <row r="3568" spans="1:4">
      <c r="A3568" s="206">
        <v>34441</v>
      </c>
      <c r="B3568" s="207" t="s">
        <v>2088</v>
      </c>
      <c r="C3568" s="206" t="s">
        <v>7866</v>
      </c>
      <c r="D3568" s="208">
        <v>4.4800000000000004</v>
      </c>
    </row>
    <row r="3569" spans="1:4">
      <c r="A3569" s="206">
        <v>34443</v>
      </c>
      <c r="B3569" s="207" t="s">
        <v>2090</v>
      </c>
      <c r="C3569" s="206" t="s">
        <v>7866</v>
      </c>
      <c r="D3569" s="208">
        <v>4.4800000000000004</v>
      </c>
    </row>
    <row r="3570" spans="1:4">
      <c r="A3570" s="206">
        <v>34446</v>
      </c>
      <c r="B3570" s="207" t="s">
        <v>2092</v>
      </c>
      <c r="C3570" s="206" t="s">
        <v>7866</v>
      </c>
      <c r="D3570" s="208">
        <v>4.4800000000000004</v>
      </c>
    </row>
    <row r="3571" spans="1:4">
      <c r="A3571" s="206">
        <v>34447</v>
      </c>
      <c r="B3571" s="207" t="s">
        <v>6117</v>
      </c>
      <c r="C3571" s="206" t="s">
        <v>7869</v>
      </c>
      <c r="D3571" s="208">
        <v>381.75</v>
      </c>
    </row>
    <row r="3572" spans="1:4">
      <c r="A3572" s="206">
        <v>34449</v>
      </c>
      <c r="B3572" s="207" t="s">
        <v>2095</v>
      </c>
      <c r="C3572" s="206" t="s">
        <v>7866</v>
      </c>
      <c r="D3572" s="208">
        <v>4.9400000000000004</v>
      </c>
    </row>
    <row r="3573" spans="1:4">
      <c r="A3573" s="206">
        <v>34452</v>
      </c>
      <c r="B3573" s="207" t="s">
        <v>2099</v>
      </c>
      <c r="C3573" s="206" t="s">
        <v>7866</v>
      </c>
      <c r="D3573" s="208">
        <v>4.37</v>
      </c>
    </row>
    <row r="3574" spans="1:4">
      <c r="A3574" s="206">
        <v>34456</v>
      </c>
      <c r="B3574" s="207" t="s">
        <v>2101</v>
      </c>
      <c r="C3574" s="206" t="s">
        <v>7866</v>
      </c>
      <c r="D3574" s="208">
        <v>4.37</v>
      </c>
    </row>
    <row r="3575" spans="1:4">
      <c r="A3575" s="206">
        <v>34457</v>
      </c>
      <c r="B3575" s="207" t="s">
        <v>8163</v>
      </c>
      <c r="C3575" s="206" t="s">
        <v>7866</v>
      </c>
      <c r="D3575" s="208">
        <v>4.6900000000000004</v>
      </c>
    </row>
    <row r="3576" spans="1:4">
      <c r="A3576" s="206">
        <v>34458</v>
      </c>
      <c r="B3576" s="207" t="s">
        <v>6084</v>
      </c>
      <c r="C3576" s="206" t="s">
        <v>7869</v>
      </c>
      <c r="D3576" s="208">
        <v>89.38</v>
      </c>
    </row>
    <row r="3577" spans="1:4">
      <c r="A3577" s="206">
        <v>34460</v>
      </c>
      <c r="B3577" s="207" t="s">
        <v>2104</v>
      </c>
      <c r="C3577" s="206" t="s">
        <v>7866</v>
      </c>
      <c r="D3577" s="208">
        <v>4.79</v>
      </c>
    </row>
    <row r="3578" spans="1:4">
      <c r="A3578" s="206">
        <v>34464</v>
      </c>
      <c r="B3578" s="207" t="s">
        <v>6085</v>
      </c>
      <c r="C3578" s="206" t="s">
        <v>7869</v>
      </c>
      <c r="D3578" s="208">
        <v>119.92</v>
      </c>
    </row>
    <row r="3579" spans="1:4">
      <c r="A3579" s="206">
        <v>34466</v>
      </c>
      <c r="B3579" s="207" t="s">
        <v>2201</v>
      </c>
      <c r="C3579" s="206" t="s">
        <v>7872</v>
      </c>
      <c r="D3579" s="208">
        <v>9.17</v>
      </c>
    </row>
    <row r="3580" spans="1:4">
      <c r="A3580" s="206">
        <v>34468</v>
      </c>
      <c r="B3580" s="207" t="s">
        <v>6086</v>
      </c>
      <c r="C3580" s="206" t="s">
        <v>7869</v>
      </c>
      <c r="D3580" s="208">
        <v>138.4</v>
      </c>
    </row>
    <row r="3581" spans="1:4" ht="25.5">
      <c r="A3581" s="206">
        <v>34469</v>
      </c>
      <c r="B3581" s="207" t="s">
        <v>2296</v>
      </c>
      <c r="C3581" s="206" t="s">
        <v>7869</v>
      </c>
      <c r="D3581" s="208">
        <v>6675.78</v>
      </c>
    </row>
    <row r="3582" spans="1:4" ht="25.5">
      <c r="A3582" s="206">
        <v>34472</v>
      </c>
      <c r="B3582" s="207" t="s">
        <v>2297</v>
      </c>
      <c r="C3582" s="206" t="s">
        <v>7869</v>
      </c>
      <c r="D3582" s="208">
        <v>2053.9299999999998</v>
      </c>
    </row>
    <row r="3583" spans="1:4">
      <c r="A3583" s="206">
        <v>34473</v>
      </c>
      <c r="B3583" s="207" t="s">
        <v>6087</v>
      </c>
      <c r="C3583" s="206" t="s">
        <v>7869</v>
      </c>
      <c r="D3583" s="208">
        <v>113.19</v>
      </c>
    </row>
    <row r="3584" spans="1:4" ht="25.5">
      <c r="A3584" s="206">
        <v>34476</v>
      </c>
      <c r="B3584" s="207" t="s">
        <v>2298</v>
      </c>
      <c r="C3584" s="206" t="s">
        <v>7869</v>
      </c>
      <c r="D3584" s="208">
        <v>3481.7</v>
      </c>
    </row>
    <row r="3585" spans="1:4" ht="25.5">
      <c r="A3585" s="206">
        <v>34477</v>
      </c>
      <c r="B3585" s="207" t="s">
        <v>2299</v>
      </c>
      <c r="C3585" s="206" t="s">
        <v>7869</v>
      </c>
      <c r="D3585" s="208">
        <v>4620.8900000000003</v>
      </c>
    </row>
    <row r="3586" spans="1:4" ht="25.5">
      <c r="A3586" s="206">
        <v>34479</v>
      </c>
      <c r="B3586" s="207" t="s">
        <v>3243</v>
      </c>
      <c r="C3586" s="206" t="s">
        <v>7867</v>
      </c>
      <c r="D3586" s="208">
        <v>358.94</v>
      </c>
    </row>
    <row r="3587" spans="1:4">
      <c r="A3587" s="206">
        <v>34480</v>
      </c>
      <c r="B3587" s="207" t="s">
        <v>6088</v>
      </c>
      <c r="C3587" s="206" t="s">
        <v>7869</v>
      </c>
      <c r="D3587" s="208">
        <v>154.35</v>
      </c>
    </row>
    <row r="3588" spans="1:4" ht="25.5">
      <c r="A3588" s="206">
        <v>34481</v>
      </c>
      <c r="B3588" s="207" t="s">
        <v>3244</v>
      </c>
      <c r="C3588" s="206" t="s">
        <v>7867</v>
      </c>
      <c r="D3588" s="208">
        <v>403.54</v>
      </c>
    </row>
    <row r="3589" spans="1:4" ht="25.5">
      <c r="A3589" s="206">
        <v>34482</v>
      </c>
      <c r="B3589" s="207" t="s">
        <v>2295</v>
      </c>
      <c r="C3589" s="206" t="s">
        <v>7869</v>
      </c>
      <c r="D3589" s="208">
        <v>4315.66</v>
      </c>
    </row>
    <row r="3590" spans="1:4" ht="25.5">
      <c r="A3590" s="206">
        <v>34483</v>
      </c>
      <c r="B3590" s="207" t="s">
        <v>3245</v>
      </c>
      <c r="C3590" s="206" t="s">
        <v>7867</v>
      </c>
      <c r="D3590" s="208">
        <v>478.59</v>
      </c>
    </row>
    <row r="3591" spans="1:4" ht="25.5">
      <c r="A3591" s="206">
        <v>34485</v>
      </c>
      <c r="B3591" s="207" t="s">
        <v>3246</v>
      </c>
      <c r="C3591" s="206" t="s">
        <v>7867</v>
      </c>
      <c r="D3591" s="208">
        <v>614.55999999999995</v>
      </c>
    </row>
    <row r="3592" spans="1:4">
      <c r="A3592" s="206">
        <v>34486</v>
      </c>
      <c r="B3592" s="207" t="s">
        <v>6089</v>
      </c>
      <c r="C3592" s="206" t="s">
        <v>7869</v>
      </c>
      <c r="D3592" s="208">
        <v>172.87</v>
      </c>
    </row>
    <row r="3593" spans="1:4" ht="25.5">
      <c r="A3593" s="206">
        <v>34491</v>
      </c>
      <c r="B3593" s="207" t="s">
        <v>3224</v>
      </c>
      <c r="C3593" s="206" t="s">
        <v>7867</v>
      </c>
      <c r="D3593" s="208">
        <v>321.82</v>
      </c>
    </row>
    <row r="3594" spans="1:4" ht="25.5">
      <c r="A3594" s="206">
        <v>34492</v>
      </c>
      <c r="B3594" s="207" t="s">
        <v>3227</v>
      </c>
      <c r="C3594" s="206" t="s">
        <v>7867</v>
      </c>
      <c r="D3594" s="208">
        <v>266.49</v>
      </c>
    </row>
    <row r="3595" spans="1:4" ht="25.5">
      <c r="A3595" s="206">
        <v>34493</v>
      </c>
      <c r="B3595" s="207" t="s">
        <v>3232</v>
      </c>
      <c r="C3595" s="206" t="s">
        <v>7867</v>
      </c>
      <c r="D3595" s="208">
        <v>276.82</v>
      </c>
    </row>
    <row r="3596" spans="1:4" ht="25.5">
      <c r="A3596" s="206">
        <v>34494</v>
      </c>
      <c r="B3596" s="207" t="s">
        <v>3236</v>
      </c>
      <c r="C3596" s="206" t="s">
        <v>7867</v>
      </c>
      <c r="D3596" s="208">
        <v>289.11</v>
      </c>
    </row>
    <row r="3597" spans="1:4" ht="25.5">
      <c r="A3597" s="206">
        <v>34495</v>
      </c>
      <c r="B3597" s="207" t="s">
        <v>3240</v>
      </c>
      <c r="C3597" s="206" t="s">
        <v>7867</v>
      </c>
      <c r="D3597" s="208">
        <v>301.45999999999998</v>
      </c>
    </row>
    <row r="3598" spans="1:4" ht="25.5">
      <c r="A3598" s="206">
        <v>34496</v>
      </c>
      <c r="B3598" s="207" t="s">
        <v>3242</v>
      </c>
      <c r="C3598" s="206" t="s">
        <v>7867</v>
      </c>
      <c r="D3598" s="208">
        <v>314.89</v>
      </c>
    </row>
    <row r="3599" spans="1:4" ht="25.5">
      <c r="A3599" s="206">
        <v>34497</v>
      </c>
      <c r="B3599" s="207" t="s">
        <v>3247</v>
      </c>
      <c r="C3599" s="206" t="s">
        <v>7867</v>
      </c>
      <c r="D3599" s="208">
        <v>848.42</v>
      </c>
    </row>
    <row r="3600" spans="1:4">
      <c r="A3600" s="206">
        <v>34498</v>
      </c>
      <c r="B3600" s="207" t="s">
        <v>3313</v>
      </c>
      <c r="C3600" s="206" t="s">
        <v>7869</v>
      </c>
      <c r="D3600" s="208">
        <v>78.27</v>
      </c>
    </row>
    <row r="3601" spans="1:4">
      <c r="A3601" s="206">
        <v>34500</v>
      </c>
      <c r="B3601" s="207" t="s">
        <v>3389</v>
      </c>
      <c r="C3601" s="206" t="s">
        <v>7872</v>
      </c>
      <c r="D3601" s="208">
        <v>152.26</v>
      </c>
    </row>
    <row r="3602" spans="1:4">
      <c r="A3602" s="206">
        <v>34514</v>
      </c>
      <c r="B3602" s="207" t="s">
        <v>3149</v>
      </c>
      <c r="C3602" s="206" t="s">
        <v>7874</v>
      </c>
      <c r="D3602" s="208">
        <v>23.78</v>
      </c>
    </row>
    <row r="3603" spans="1:4">
      <c r="A3603" s="206">
        <v>34519</v>
      </c>
      <c r="B3603" s="207" t="s">
        <v>3469</v>
      </c>
      <c r="C3603" s="206" t="s">
        <v>7869</v>
      </c>
      <c r="D3603" s="208">
        <v>73.459999999999994</v>
      </c>
    </row>
    <row r="3604" spans="1:4">
      <c r="A3604" s="206">
        <v>34544</v>
      </c>
      <c r="B3604" s="207" t="s">
        <v>3658</v>
      </c>
      <c r="C3604" s="206" t="s">
        <v>7869</v>
      </c>
      <c r="D3604" s="208">
        <v>990.43</v>
      </c>
    </row>
    <row r="3605" spans="1:4" ht="25.5">
      <c r="A3605" s="206">
        <v>34546</v>
      </c>
      <c r="B3605" s="207" t="s">
        <v>8164</v>
      </c>
      <c r="C3605" s="206" t="s">
        <v>7866</v>
      </c>
      <c r="D3605" s="208">
        <v>4.9800000000000004</v>
      </c>
    </row>
    <row r="3606" spans="1:4" ht="25.5">
      <c r="A3606" s="206">
        <v>34547</v>
      </c>
      <c r="B3606" s="207" t="s">
        <v>6027</v>
      </c>
      <c r="C3606" s="206" t="s">
        <v>7873</v>
      </c>
      <c r="D3606" s="208">
        <v>2.48</v>
      </c>
    </row>
    <row r="3607" spans="1:4" ht="25.5">
      <c r="A3607" s="206">
        <v>34548</v>
      </c>
      <c r="B3607" s="207" t="s">
        <v>6028</v>
      </c>
      <c r="C3607" s="206" t="s">
        <v>7873</v>
      </c>
      <c r="D3607" s="208">
        <v>2.42</v>
      </c>
    </row>
    <row r="3608" spans="1:4">
      <c r="A3608" s="206">
        <v>34549</v>
      </c>
      <c r="B3608" s="207" t="s">
        <v>2350</v>
      </c>
      <c r="C3608" s="206" t="s">
        <v>7867</v>
      </c>
      <c r="D3608" s="208">
        <v>195.11</v>
      </c>
    </row>
    <row r="3609" spans="1:4" ht="25.5">
      <c r="A3609" s="206">
        <v>34550</v>
      </c>
      <c r="B3609" s="207" t="s">
        <v>6031</v>
      </c>
      <c r="C3609" s="206" t="s">
        <v>7873</v>
      </c>
      <c r="D3609" s="208">
        <v>0.86</v>
      </c>
    </row>
    <row r="3610" spans="1:4">
      <c r="A3610" s="206">
        <v>34551</v>
      </c>
      <c r="B3610" s="207" t="s">
        <v>2394</v>
      </c>
      <c r="C3610" s="206" t="s">
        <v>7872</v>
      </c>
      <c r="D3610" s="208">
        <v>8.32</v>
      </c>
    </row>
    <row r="3611" spans="1:4">
      <c r="A3611" s="206">
        <v>34555</v>
      </c>
      <c r="B3611" s="207" t="s">
        <v>8165</v>
      </c>
      <c r="C3611" s="206" t="s">
        <v>7869</v>
      </c>
      <c r="D3611" s="208">
        <v>2.69</v>
      </c>
    </row>
    <row r="3612" spans="1:4">
      <c r="A3612" s="206">
        <v>34556</v>
      </c>
      <c r="B3612" s="207" t="s">
        <v>2496</v>
      </c>
      <c r="C3612" s="206" t="s">
        <v>7869</v>
      </c>
      <c r="D3612" s="208">
        <v>2.63</v>
      </c>
    </row>
    <row r="3613" spans="1:4" ht="25.5">
      <c r="A3613" s="206">
        <v>34557</v>
      </c>
      <c r="B3613" s="207" t="s">
        <v>6032</v>
      </c>
      <c r="C3613" s="206" t="s">
        <v>7873</v>
      </c>
      <c r="D3613" s="208">
        <v>1.52</v>
      </c>
    </row>
    <row r="3614" spans="1:4" ht="25.5">
      <c r="A3614" s="206">
        <v>34558</v>
      </c>
      <c r="B3614" s="207" t="s">
        <v>6030</v>
      </c>
      <c r="C3614" s="206" t="s">
        <v>7873</v>
      </c>
      <c r="D3614" s="208">
        <v>1.62</v>
      </c>
    </row>
    <row r="3615" spans="1:4">
      <c r="A3615" s="206">
        <v>34562</v>
      </c>
      <c r="B3615" s="207" t="s">
        <v>2327</v>
      </c>
      <c r="C3615" s="206" t="s">
        <v>7866</v>
      </c>
      <c r="D3615" s="208">
        <v>8.1199999999999992</v>
      </c>
    </row>
    <row r="3616" spans="1:4">
      <c r="A3616" s="206">
        <v>34564</v>
      </c>
      <c r="B3616" s="207" t="s">
        <v>2498</v>
      </c>
      <c r="C3616" s="206" t="s">
        <v>7869</v>
      </c>
      <c r="D3616" s="208">
        <v>3.28</v>
      </c>
    </row>
    <row r="3617" spans="1:4">
      <c r="A3617" s="206">
        <v>34565</v>
      </c>
      <c r="B3617" s="207" t="s">
        <v>2499</v>
      </c>
      <c r="C3617" s="206" t="s">
        <v>7869</v>
      </c>
      <c r="D3617" s="208">
        <v>3.79</v>
      </c>
    </row>
    <row r="3618" spans="1:4">
      <c r="A3618" s="206">
        <v>34566</v>
      </c>
      <c r="B3618" s="207" t="s">
        <v>2501</v>
      </c>
      <c r="C3618" s="206" t="s">
        <v>7869</v>
      </c>
      <c r="D3618" s="208">
        <v>2.0499999999999998</v>
      </c>
    </row>
    <row r="3619" spans="1:4">
      <c r="A3619" s="206">
        <v>34567</v>
      </c>
      <c r="B3619" s="207" t="s">
        <v>2502</v>
      </c>
      <c r="C3619" s="206" t="s">
        <v>7869</v>
      </c>
      <c r="D3619" s="208">
        <v>2.2999999999999998</v>
      </c>
    </row>
    <row r="3620" spans="1:4">
      <c r="A3620" s="206">
        <v>34568</v>
      </c>
      <c r="B3620" s="207" t="s">
        <v>2504</v>
      </c>
      <c r="C3620" s="206" t="s">
        <v>7869</v>
      </c>
      <c r="D3620" s="208">
        <v>3.01</v>
      </c>
    </row>
    <row r="3621" spans="1:4">
      <c r="A3621" s="206">
        <v>34569</v>
      </c>
      <c r="B3621" s="207" t="s">
        <v>2505</v>
      </c>
      <c r="C3621" s="206" t="s">
        <v>7869</v>
      </c>
      <c r="D3621" s="208">
        <v>3.08</v>
      </c>
    </row>
    <row r="3622" spans="1:4">
      <c r="A3622" s="206">
        <v>34570</v>
      </c>
      <c r="B3622" s="207" t="s">
        <v>2506</v>
      </c>
      <c r="C3622" s="206" t="s">
        <v>7869</v>
      </c>
      <c r="D3622" s="208">
        <v>3.29</v>
      </c>
    </row>
    <row r="3623" spans="1:4">
      <c r="A3623" s="206">
        <v>34571</v>
      </c>
      <c r="B3623" s="207" t="s">
        <v>2508</v>
      </c>
      <c r="C3623" s="206" t="s">
        <v>7869</v>
      </c>
      <c r="D3623" s="208">
        <v>2.57</v>
      </c>
    </row>
    <row r="3624" spans="1:4">
      <c r="A3624" s="206">
        <v>34573</v>
      </c>
      <c r="B3624" s="207" t="s">
        <v>2509</v>
      </c>
      <c r="C3624" s="206" t="s">
        <v>7869</v>
      </c>
      <c r="D3624" s="208">
        <v>2.71</v>
      </c>
    </row>
    <row r="3625" spans="1:4">
      <c r="A3625" s="206">
        <v>34576</v>
      </c>
      <c r="B3625" s="207" t="s">
        <v>2511</v>
      </c>
      <c r="C3625" s="206" t="s">
        <v>7869</v>
      </c>
      <c r="D3625" s="208">
        <v>3.75</v>
      </c>
    </row>
    <row r="3626" spans="1:4">
      <c r="A3626" s="206">
        <v>34577</v>
      </c>
      <c r="B3626" s="207" t="s">
        <v>2512</v>
      </c>
      <c r="C3626" s="206" t="s">
        <v>7869</v>
      </c>
      <c r="D3626" s="208">
        <v>4</v>
      </c>
    </row>
    <row r="3627" spans="1:4">
      <c r="A3627" s="206">
        <v>34578</v>
      </c>
      <c r="B3627" s="207" t="s">
        <v>2513</v>
      </c>
      <c r="C3627" s="206" t="s">
        <v>7869</v>
      </c>
      <c r="D3627" s="208">
        <v>4.4400000000000004</v>
      </c>
    </row>
    <row r="3628" spans="1:4">
      <c r="A3628" s="206">
        <v>34579</v>
      </c>
      <c r="B3628" s="207" t="s">
        <v>2514</v>
      </c>
      <c r="C3628" s="206" t="s">
        <v>7869</v>
      </c>
      <c r="D3628" s="208">
        <v>5.68</v>
      </c>
    </row>
    <row r="3629" spans="1:4">
      <c r="A3629" s="206">
        <v>34580</v>
      </c>
      <c r="B3629" s="207" t="s">
        <v>2516</v>
      </c>
      <c r="C3629" s="206" t="s">
        <v>7869</v>
      </c>
      <c r="D3629" s="208">
        <v>3.57</v>
      </c>
    </row>
    <row r="3630" spans="1:4">
      <c r="A3630" s="206">
        <v>34583</v>
      </c>
      <c r="B3630" s="207" t="s">
        <v>2519</v>
      </c>
      <c r="C3630" s="206" t="s">
        <v>7874</v>
      </c>
      <c r="D3630" s="208">
        <v>74.97</v>
      </c>
    </row>
    <row r="3631" spans="1:4">
      <c r="A3631" s="206">
        <v>34584</v>
      </c>
      <c r="B3631" s="207" t="s">
        <v>2520</v>
      </c>
      <c r="C3631" s="206" t="s">
        <v>7874</v>
      </c>
      <c r="D3631" s="208">
        <v>41.97</v>
      </c>
    </row>
    <row r="3632" spans="1:4">
      <c r="A3632" s="206">
        <v>34585</v>
      </c>
      <c r="B3632" s="207" t="s">
        <v>2524</v>
      </c>
      <c r="C3632" s="206" t="s">
        <v>7869</v>
      </c>
      <c r="D3632" s="208">
        <v>1.51</v>
      </c>
    </row>
    <row r="3633" spans="1:4">
      <c r="A3633" s="206">
        <v>34586</v>
      </c>
      <c r="B3633" s="207" t="s">
        <v>2525</v>
      </c>
      <c r="C3633" s="206" t="s">
        <v>7869</v>
      </c>
      <c r="D3633" s="208">
        <v>1.53</v>
      </c>
    </row>
    <row r="3634" spans="1:4">
      <c r="A3634" s="206">
        <v>34588</v>
      </c>
      <c r="B3634" s="207" t="s">
        <v>2527</v>
      </c>
      <c r="C3634" s="206" t="s">
        <v>7869</v>
      </c>
      <c r="D3634" s="208">
        <v>1.96</v>
      </c>
    </row>
    <row r="3635" spans="1:4">
      <c r="A3635" s="206">
        <v>34590</v>
      </c>
      <c r="B3635" s="207" t="s">
        <v>2528</v>
      </c>
      <c r="C3635" s="206" t="s">
        <v>7869</v>
      </c>
      <c r="D3635" s="208">
        <v>2.12</v>
      </c>
    </row>
    <row r="3636" spans="1:4">
      <c r="A3636" s="206">
        <v>34591</v>
      </c>
      <c r="B3636" s="207" t="s">
        <v>2529</v>
      </c>
      <c r="C3636" s="206" t="s">
        <v>7869</v>
      </c>
      <c r="D3636" s="208">
        <v>2.64</v>
      </c>
    </row>
    <row r="3637" spans="1:4">
      <c r="A3637" s="206">
        <v>34592</v>
      </c>
      <c r="B3637" s="207" t="s">
        <v>8166</v>
      </c>
      <c r="C3637" s="206" t="s">
        <v>7869</v>
      </c>
      <c r="D3637" s="208">
        <v>1.83</v>
      </c>
    </row>
    <row r="3638" spans="1:4">
      <c r="A3638" s="206">
        <v>34599</v>
      </c>
      <c r="B3638" s="207" t="s">
        <v>2530</v>
      </c>
      <c r="C3638" s="206" t="s">
        <v>7869</v>
      </c>
      <c r="D3638" s="208">
        <v>1.92</v>
      </c>
    </row>
    <row r="3639" spans="1:4">
      <c r="A3639" s="206">
        <v>34600</v>
      </c>
      <c r="B3639" s="207" t="s">
        <v>2532</v>
      </c>
      <c r="C3639" s="206" t="s">
        <v>7874</v>
      </c>
      <c r="D3639" s="208">
        <v>78.3</v>
      </c>
    </row>
    <row r="3640" spans="1:4">
      <c r="A3640" s="206">
        <v>34602</v>
      </c>
      <c r="B3640" s="207" t="s">
        <v>2804</v>
      </c>
      <c r="C3640" s="206" t="s">
        <v>7873</v>
      </c>
      <c r="D3640" s="208">
        <v>2.16</v>
      </c>
    </row>
    <row r="3641" spans="1:4">
      <c r="A3641" s="206">
        <v>34603</v>
      </c>
      <c r="B3641" s="207" t="s">
        <v>2805</v>
      </c>
      <c r="C3641" s="206" t="s">
        <v>7873</v>
      </c>
      <c r="D3641" s="208">
        <v>10.39</v>
      </c>
    </row>
    <row r="3642" spans="1:4">
      <c r="A3642" s="206">
        <v>34606</v>
      </c>
      <c r="B3642" s="207" t="s">
        <v>3681</v>
      </c>
      <c r="C3642" s="206" t="s">
        <v>7869</v>
      </c>
      <c r="D3642" s="208">
        <v>63.98</v>
      </c>
    </row>
    <row r="3643" spans="1:4">
      <c r="A3643" s="206">
        <v>34607</v>
      </c>
      <c r="B3643" s="207" t="s">
        <v>2806</v>
      </c>
      <c r="C3643" s="206" t="s">
        <v>7873</v>
      </c>
      <c r="D3643" s="208">
        <v>4.63</v>
      </c>
    </row>
    <row r="3644" spans="1:4">
      <c r="A3644" s="206">
        <v>34609</v>
      </c>
      <c r="B3644" s="207" t="s">
        <v>2807</v>
      </c>
      <c r="C3644" s="206" t="s">
        <v>7873</v>
      </c>
      <c r="D3644" s="208">
        <v>6.95</v>
      </c>
    </row>
    <row r="3645" spans="1:4" ht="38.25">
      <c r="A3645" s="206">
        <v>34612</v>
      </c>
      <c r="B3645" s="207" t="s">
        <v>4085</v>
      </c>
      <c r="C3645" s="206" t="s">
        <v>7869</v>
      </c>
      <c r="D3645" s="208">
        <v>550.37</v>
      </c>
    </row>
    <row r="3646" spans="1:4" ht="25.5">
      <c r="A3646" s="206">
        <v>34614</v>
      </c>
      <c r="B3646" s="207" t="s">
        <v>6058</v>
      </c>
      <c r="C3646" s="206" t="s">
        <v>7869</v>
      </c>
      <c r="D3646" s="208">
        <v>646.54999999999995</v>
      </c>
    </row>
    <row r="3647" spans="1:4">
      <c r="A3647" s="206">
        <v>34616</v>
      </c>
      <c r="B3647" s="207" t="s">
        <v>3673</v>
      </c>
      <c r="C3647" s="206" t="s">
        <v>7869</v>
      </c>
      <c r="D3647" s="208">
        <v>34.299999999999997</v>
      </c>
    </row>
    <row r="3648" spans="1:4">
      <c r="A3648" s="206">
        <v>34618</v>
      </c>
      <c r="B3648" s="207" t="s">
        <v>2808</v>
      </c>
      <c r="C3648" s="206" t="s">
        <v>7873</v>
      </c>
      <c r="D3648" s="208">
        <v>2.86</v>
      </c>
    </row>
    <row r="3649" spans="1:4">
      <c r="A3649" s="206">
        <v>34620</v>
      </c>
      <c r="B3649" s="207" t="s">
        <v>2809</v>
      </c>
      <c r="C3649" s="206" t="s">
        <v>7873</v>
      </c>
      <c r="D3649" s="208">
        <v>14.33</v>
      </c>
    </row>
    <row r="3650" spans="1:4">
      <c r="A3650" s="206">
        <v>34621</v>
      </c>
      <c r="B3650" s="207" t="s">
        <v>2810</v>
      </c>
      <c r="C3650" s="206" t="s">
        <v>7873</v>
      </c>
      <c r="D3650" s="208">
        <v>6.65</v>
      </c>
    </row>
    <row r="3651" spans="1:4">
      <c r="A3651" s="206">
        <v>34622</v>
      </c>
      <c r="B3651" s="207" t="s">
        <v>2811</v>
      </c>
      <c r="C3651" s="206" t="s">
        <v>7873</v>
      </c>
      <c r="D3651" s="208">
        <v>9.42</v>
      </c>
    </row>
    <row r="3652" spans="1:4">
      <c r="A3652" s="206">
        <v>34623</v>
      </c>
      <c r="B3652" s="207" t="s">
        <v>3674</v>
      </c>
      <c r="C3652" s="206" t="s">
        <v>7869</v>
      </c>
      <c r="D3652" s="208">
        <v>33.770000000000003</v>
      </c>
    </row>
    <row r="3653" spans="1:4">
      <c r="A3653" s="206">
        <v>34624</v>
      </c>
      <c r="B3653" s="207" t="s">
        <v>2812</v>
      </c>
      <c r="C3653" s="206" t="s">
        <v>7873</v>
      </c>
      <c r="D3653" s="208">
        <v>3.66</v>
      </c>
    </row>
    <row r="3654" spans="1:4">
      <c r="A3654" s="206">
        <v>34626</v>
      </c>
      <c r="B3654" s="207" t="s">
        <v>2813</v>
      </c>
      <c r="C3654" s="206" t="s">
        <v>7873</v>
      </c>
      <c r="D3654" s="208">
        <v>19.7</v>
      </c>
    </row>
    <row r="3655" spans="1:4">
      <c r="A3655" s="206">
        <v>34627</v>
      </c>
      <c r="B3655" s="207" t="s">
        <v>2814</v>
      </c>
      <c r="C3655" s="206" t="s">
        <v>7873</v>
      </c>
      <c r="D3655" s="208">
        <v>8.49</v>
      </c>
    </row>
    <row r="3656" spans="1:4">
      <c r="A3656" s="206">
        <v>34628</v>
      </c>
      <c r="B3656" s="207" t="s">
        <v>3675</v>
      </c>
      <c r="C3656" s="206" t="s">
        <v>7869</v>
      </c>
      <c r="D3656" s="208">
        <v>48.37</v>
      </c>
    </row>
    <row r="3657" spans="1:4">
      <c r="A3657" s="206">
        <v>34629</v>
      </c>
      <c r="B3657" s="207" t="s">
        <v>2815</v>
      </c>
      <c r="C3657" s="206" t="s">
        <v>7873</v>
      </c>
      <c r="D3657" s="208">
        <v>12.43</v>
      </c>
    </row>
    <row r="3658" spans="1:4" ht="38.25">
      <c r="A3658" s="206">
        <v>34630</v>
      </c>
      <c r="B3658" s="207" t="s">
        <v>4090</v>
      </c>
      <c r="C3658" s="206" t="s">
        <v>7869</v>
      </c>
      <c r="D3658" s="208">
        <v>710.67</v>
      </c>
    </row>
    <row r="3659" spans="1:4" ht="38.25">
      <c r="A3659" s="206">
        <v>34633</v>
      </c>
      <c r="B3659" s="207" t="s">
        <v>4087</v>
      </c>
      <c r="C3659" s="206" t="s">
        <v>7869</v>
      </c>
      <c r="D3659" s="208">
        <v>780.13</v>
      </c>
    </row>
    <row r="3660" spans="1:4" ht="38.25">
      <c r="A3660" s="206">
        <v>34635</v>
      </c>
      <c r="B3660" s="207" t="s">
        <v>4086</v>
      </c>
      <c r="C3660" s="206" t="s">
        <v>7869</v>
      </c>
      <c r="D3660" s="208">
        <v>707.76</v>
      </c>
    </row>
    <row r="3661" spans="1:4">
      <c r="A3661" s="206">
        <v>34636</v>
      </c>
      <c r="B3661" s="207" t="s">
        <v>2856</v>
      </c>
      <c r="C3661" s="206" t="s">
        <v>7869</v>
      </c>
      <c r="D3661" s="208">
        <v>275.11</v>
      </c>
    </row>
    <row r="3662" spans="1:4">
      <c r="A3662" s="206">
        <v>34637</v>
      </c>
      <c r="B3662" s="207" t="s">
        <v>2859</v>
      </c>
      <c r="C3662" s="206" t="s">
        <v>7869</v>
      </c>
      <c r="D3662" s="208">
        <v>157.94999999999999</v>
      </c>
    </row>
    <row r="3663" spans="1:4">
      <c r="A3663" s="206">
        <v>34638</v>
      </c>
      <c r="B3663" s="207" t="s">
        <v>2860</v>
      </c>
      <c r="C3663" s="206" t="s">
        <v>7869</v>
      </c>
      <c r="D3663" s="208">
        <v>270.87</v>
      </c>
    </row>
    <row r="3664" spans="1:4">
      <c r="A3664" s="206">
        <v>34639</v>
      </c>
      <c r="B3664" s="207" t="s">
        <v>2857</v>
      </c>
      <c r="C3664" s="206" t="s">
        <v>7869</v>
      </c>
      <c r="D3664" s="208">
        <v>558.74</v>
      </c>
    </row>
    <row r="3665" spans="1:4">
      <c r="A3665" s="206">
        <v>34640</v>
      </c>
      <c r="B3665" s="207" t="s">
        <v>2858</v>
      </c>
      <c r="C3665" s="206" t="s">
        <v>7869</v>
      </c>
      <c r="D3665" s="208">
        <v>627.61</v>
      </c>
    </row>
    <row r="3666" spans="1:4" ht="25.5">
      <c r="A3666" s="206">
        <v>34641</v>
      </c>
      <c r="B3666" s="207" t="s">
        <v>2913</v>
      </c>
      <c r="C3666" s="206" t="s">
        <v>7869</v>
      </c>
      <c r="D3666" s="208">
        <v>50.45</v>
      </c>
    </row>
    <row r="3667" spans="1:4" ht="25.5">
      <c r="A3667" s="206">
        <v>34643</v>
      </c>
      <c r="B3667" s="207" t="s">
        <v>2914</v>
      </c>
      <c r="C3667" s="206" t="s">
        <v>7869</v>
      </c>
      <c r="D3667" s="208">
        <v>9.14</v>
      </c>
    </row>
    <row r="3668" spans="1:4">
      <c r="A3668" s="206">
        <v>34647</v>
      </c>
      <c r="B3668" s="207" t="s">
        <v>2993</v>
      </c>
      <c r="C3668" s="206" t="s">
        <v>7869</v>
      </c>
      <c r="D3668" s="208">
        <v>2</v>
      </c>
    </row>
    <row r="3669" spans="1:4">
      <c r="A3669" s="206">
        <v>34649</v>
      </c>
      <c r="B3669" s="207" t="s">
        <v>2994</v>
      </c>
      <c r="C3669" s="206" t="s">
        <v>7869</v>
      </c>
      <c r="D3669" s="208">
        <v>2.0499999999999998</v>
      </c>
    </row>
    <row r="3670" spans="1:4">
      <c r="A3670" s="206">
        <v>34652</v>
      </c>
      <c r="B3670" s="207" t="s">
        <v>2995</v>
      </c>
      <c r="C3670" s="206" t="s">
        <v>7869</v>
      </c>
      <c r="D3670" s="208">
        <v>2.8</v>
      </c>
    </row>
    <row r="3671" spans="1:4">
      <c r="A3671" s="206">
        <v>34653</v>
      </c>
      <c r="B3671" s="207" t="s">
        <v>3676</v>
      </c>
      <c r="C3671" s="206" t="s">
        <v>7869</v>
      </c>
      <c r="D3671" s="208">
        <v>5.98</v>
      </c>
    </row>
    <row r="3672" spans="1:4">
      <c r="A3672" s="206">
        <v>34655</v>
      </c>
      <c r="B3672" s="207" t="s">
        <v>2996</v>
      </c>
      <c r="C3672" s="206" t="s">
        <v>7869</v>
      </c>
      <c r="D3672" s="208">
        <v>2.71</v>
      </c>
    </row>
    <row r="3673" spans="1:4">
      <c r="A3673" s="206">
        <v>34659</v>
      </c>
      <c r="B3673" s="207" t="s">
        <v>3148</v>
      </c>
      <c r="C3673" s="206" t="s">
        <v>7874</v>
      </c>
      <c r="D3673" s="208">
        <v>21.47</v>
      </c>
    </row>
    <row r="3674" spans="1:4">
      <c r="A3674" s="206">
        <v>34660</v>
      </c>
      <c r="B3674" s="207" t="s">
        <v>3150</v>
      </c>
      <c r="C3674" s="206" t="s">
        <v>7874</v>
      </c>
      <c r="D3674" s="208">
        <v>30.18</v>
      </c>
    </row>
    <row r="3675" spans="1:4">
      <c r="A3675" s="206">
        <v>34661</v>
      </c>
      <c r="B3675" s="207" t="s">
        <v>3151</v>
      </c>
      <c r="C3675" s="206" t="s">
        <v>7874</v>
      </c>
      <c r="D3675" s="208">
        <v>43.34</v>
      </c>
    </row>
    <row r="3676" spans="1:4">
      <c r="A3676" s="206">
        <v>34664</v>
      </c>
      <c r="B3676" s="207" t="s">
        <v>3155</v>
      </c>
      <c r="C3676" s="206" t="s">
        <v>7874</v>
      </c>
      <c r="D3676" s="208">
        <v>24.63</v>
      </c>
    </row>
    <row r="3677" spans="1:4">
      <c r="A3677" s="206">
        <v>34665</v>
      </c>
      <c r="B3677" s="207" t="s">
        <v>3156</v>
      </c>
      <c r="C3677" s="206" t="s">
        <v>7874</v>
      </c>
      <c r="D3677" s="208">
        <v>30.57</v>
      </c>
    </row>
    <row r="3678" spans="1:4">
      <c r="A3678" s="206">
        <v>34666</v>
      </c>
      <c r="B3678" s="207" t="s">
        <v>3157</v>
      </c>
      <c r="C3678" s="206" t="s">
        <v>7874</v>
      </c>
      <c r="D3678" s="208">
        <v>46.18</v>
      </c>
    </row>
    <row r="3679" spans="1:4">
      <c r="A3679" s="206">
        <v>34667</v>
      </c>
      <c r="B3679" s="207" t="s">
        <v>3152</v>
      </c>
      <c r="C3679" s="206" t="s">
        <v>7874</v>
      </c>
      <c r="D3679" s="208">
        <v>15.69</v>
      </c>
    </row>
    <row r="3680" spans="1:4">
      <c r="A3680" s="206">
        <v>34668</v>
      </c>
      <c r="B3680" s="207" t="s">
        <v>3153</v>
      </c>
      <c r="C3680" s="206" t="s">
        <v>7874</v>
      </c>
      <c r="D3680" s="208">
        <v>20.51</v>
      </c>
    </row>
    <row r="3681" spans="1:4">
      <c r="A3681" s="206">
        <v>34669</v>
      </c>
      <c r="B3681" s="207" t="s">
        <v>3158</v>
      </c>
      <c r="C3681" s="206" t="s">
        <v>7874</v>
      </c>
      <c r="D3681" s="208">
        <v>16.93</v>
      </c>
    </row>
    <row r="3682" spans="1:4">
      <c r="A3682" s="206">
        <v>34670</v>
      </c>
      <c r="B3682" s="207" t="s">
        <v>3159</v>
      </c>
      <c r="C3682" s="206" t="s">
        <v>7874</v>
      </c>
      <c r="D3682" s="208">
        <v>20.71</v>
      </c>
    </row>
    <row r="3683" spans="1:4">
      <c r="A3683" s="206">
        <v>34671</v>
      </c>
      <c r="B3683" s="207" t="s">
        <v>3160</v>
      </c>
      <c r="C3683" s="206" t="s">
        <v>7874</v>
      </c>
      <c r="D3683" s="208">
        <v>17.28</v>
      </c>
    </row>
    <row r="3684" spans="1:4">
      <c r="A3684" s="206">
        <v>34672</v>
      </c>
      <c r="B3684" s="207" t="s">
        <v>3161</v>
      </c>
      <c r="C3684" s="206" t="s">
        <v>7874</v>
      </c>
      <c r="D3684" s="208">
        <v>18.22</v>
      </c>
    </row>
    <row r="3685" spans="1:4">
      <c r="A3685" s="206">
        <v>34673</v>
      </c>
      <c r="B3685" s="207" t="s">
        <v>3162</v>
      </c>
      <c r="C3685" s="206" t="s">
        <v>7874</v>
      </c>
      <c r="D3685" s="208">
        <v>22.24</v>
      </c>
    </row>
    <row r="3686" spans="1:4">
      <c r="A3686" s="206">
        <v>34674</v>
      </c>
      <c r="B3686" s="207" t="s">
        <v>3163</v>
      </c>
      <c r="C3686" s="206" t="s">
        <v>7874</v>
      </c>
      <c r="D3686" s="208">
        <v>29.57</v>
      </c>
    </row>
    <row r="3687" spans="1:4">
      <c r="A3687" s="206">
        <v>34675</v>
      </c>
      <c r="B3687" s="207" t="s">
        <v>3164</v>
      </c>
      <c r="C3687" s="206" t="s">
        <v>7874</v>
      </c>
      <c r="D3687" s="208">
        <v>36.049999999999997</v>
      </c>
    </row>
    <row r="3688" spans="1:4">
      <c r="A3688" s="206">
        <v>34676</v>
      </c>
      <c r="B3688" s="207" t="s">
        <v>3165</v>
      </c>
      <c r="C3688" s="206" t="s">
        <v>7874</v>
      </c>
      <c r="D3688" s="208">
        <v>10.38</v>
      </c>
    </row>
    <row r="3689" spans="1:4">
      <c r="A3689" s="206">
        <v>34677</v>
      </c>
      <c r="B3689" s="207" t="s">
        <v>3166</v>
      </c>
      <c r="C3689" s="206" t="s">
        <v>7874</v>
      </c>
      <c r="D3689" s="208">
        <v>13.95</v>
      </c>
    </row>
    <row r="3690" spans="1:4">
      <c r="A3690" s="206">
        <v>34680</v>
      </c>
      <c r="B3690" s="207" t="s">
        <v>5669</v>
      </c>
      <c r="C3690" s="206" t="s">
        <v>7873</v>
      </c>
      <c r="D3690" s="208">
        <v>28.17</v>
      </c>
    </row>
    <row r="3691" spans="1:4" ht="25.5">
      <c r="A3691" s="206">
        <v>34682</v>
      </c>
      <c r="B3691" s="207" t="s">
        <v>8167</v>
      </c>
      <c r="C3691" s="206" t="s">
        <v>7874</v>
      </c>
      <c r="D3691" s="208">
        <v>91.56</v>
      </c>
    </row>
    <row r="3692" spans="1:4" ht="25.5">
      <c r="A3692" s="206">
        <v>34683</v>
      </c>
      <c r="B3692" s="207" t="s">
        <v>8168</v>
      </c>
      <c r="C3692" s="206" t="s">
        <v>7874</v>
      </c>
      <c r="D3692" s="208">
        <v>119.73</v>
      </c>
    </row>
    <row r="3693" spans="1:4" ht="25.5">
      <c r="A3693" s="206">
        <v>34684</v>
      </c>
      <c r="B3693" s="207" t="s">
        <v>8169</v>
      </c>
      <c r="C3693" s="206" t="s">
        <v>7874</v>
      </c>
      <c r="D3693" s="208">
        <v>191.58</v>
      </c>
    </row>
    <row r="3694" spans="1:4">
      <c r="A3694" s="206">
        <v>34686</v>
      </c>
      <c r="B3694" s="207" t="s">
        <v>3672</v>
      </c>
      <c r="C3694" s="206" t="s">
        <v>7869</v>
      </c>
      <c r="D3694" s="208">
        <v>8.8699999999999992</v>
      </c>
    </row>
    <row r="3695" spans="1:4">
      <c r="A3695" s="206">
        <v>34688</v>
      </c>
      <c r="B3695" s="207" t="s">
        <v>3677</v>
      </c>
      <c r="C3695" s="206" t="s">
        <v>7869</v>
      </c>
      <c r="D3695" s="208">
        <v>10.84</v>
      </c>
    </row>
    <row r="3696" spans="1:4">
      <c r="A3696" s="206">
        <v>34689</v>
      </c>
      <c r="B3696" s="207" t="s">
        <v>3682</v>
      </c>
      <c r="C3696" s="206" t="s">
        <v>7869</v>
      </c>
      <c r="D3696" s="208">
        <v>20.37</v>
      </c>
    </row>
    <row r="3697" spans="1:4">
      <c r="A3697" s="206">
        <v>34692</v>
      </c>
      <c r="B3697" s="207" t="s">
        <v>5463</v>
      </c>
      <c r="C3697" s="206" t="s">
        <v>7869</v>
      </c>
      <c r="D3697" s="208">
        <v>1513.08</v>
      </c>
    </row>
    <row r="3698" spans="1:4">
      <c r="A3698" s="206">
        <v>34695</v>
      </c>
      <c r="B3698" s="207" t="s">
        <v>5462</v>
      </c>
      <c r="C3698" s="206" t="s">
        <v>7869</v>
      </c>
      <c r="D3698" s="208">
        <v>630.45000000000005</v>
      </c>
    </row>
    <row r="3699" spans="1:4">
      <c r="A3699" s="206">
        <v>34703</v>
      </c>
      <c r="B3699" s="207" t="s">
        <v>5460</v>
      </c>
      <c r="C3699" s="206" t="s">
        <v>7869</v>
      </c>
      <c r="D3699" s="208">
        <v>2521.81</v>
      </c>
    </row>
    <row r="3700" spans="1:4">
      <c r="A3700" s="206">
        <v>34705</v>
      </c>
      <c r="B3700" s="207" t="s">
        <v>3666</v>
      </c>
      <c r="C3700" s="206" t="s">
        <v>7869</v>
      </c>
      <c r="D3700" s="208">
        <v>534.54999999999995</v>
      </c>
    </row>
    <row r="3701" spans="1:4">
      <c r="A3701" s="206">
        <v>34706</v>
      </c>
      <c r="B3701" s="207" t="s">
        <v>5459</v>
      </c>
      <c r="C3701" s="206" t="s">
        <v>7869</v>
      </c>
      <c r="D3701" s="208">
        <v>1503.21</v>
      </c>
    </row>
    <row r="3702" spans="1:4">
      <c r="A3702" s="206">
        <v>34707</v>
      </c>
      <c r="B3702" s="207" t="s">
        <v>3667</v>
      </c>
      <c r="C3702" s="206" t="s">
        <v>7869</v>
      </c>
      <c r="D3702" s="208">
        <v>990.53</v>
      </c>
    </row>
    <row r="3703" spans="1:4">
      <c r="A3703" s="206">
        <v>34709</v>
      </c>
      <c r="B3703" s="207" t="s">
        <v>3678</v>
      </c>
      <c r="C3703" s="206" t="s">
        <v>7869</v>
      </c>
      <c r="D3703" s="208">
        <v>42.02</v>
      </c>
    </row>
    <row r="3704" spans="1:4">
      <c r="A3704" s="206">
        <v>34711</v>
      </c>
      <c r="B3704" s="207" t="s">
        <v>5458</v>
      </c>
      <c r="C3704" s="206" t="s">
        <v>7869</v>
      </c>
      <c r="D3704" s="208">
        <v>877.15</v>
      </c>
    </row>
    <row r="3705" spans="1:4">
      <c r="A3705" s="206">
        <v>34712</v>
      </c>
      <c r="B3705" s="207" t="s">
        <v>5457</v>
      </c>
      <c r="C3705" s="206" t="s">
        <v>7869</v>
      </c>
      <c r="D3705" s="208">
        <v>668.82</v>
      </c>
    </row>
    <row r="3706" spans="1:4" ht="25.5">
      <c r="A3706" s="206">
        <v>34713</v>
      </c>
      <c r="B3706" s="207" t="s">
        <v>5417</v>
      </c>
      <c r="C3706" s="206" t="s">
        <v>7874</v>
      </c>
      <c r="D3706" s="208">
        <v>227.51</v>
      </c>
    </row>
    <row r="3707" spans="1:4">
      <c r="A3707" s="206">
        <v>34714</v>
      </c>
      <c r="B3707" s="207" t="s">
        <v>3679</v>
      </c>
      <c r="C3707" s="206" t="s">
        <v>7869</v>
      </c>
      <c r="D3707" s="208">
        <v>50.19</v>
      </c>
    </row>
    <row r="3708" spans="1:4">
      <c r="A3708" s="206">
        <v>34721</v>
      </c>
      <c r="B3708" s="207" t="s">
        <v>5322</v>
      </c>
      <c r="C3708" s="206" t="s">
        <v>7874</v>
      </c>
      <c r="D3708" s="208">
        <v>1008.01</v>
      </c>
    </row>
    <row r="3709" spans="1:4">
      <c r="A3709" s="206">
        <v>34723</v>
      </c>
      <c r="B3709" s="207" t="s">
        <v>5321</v>
      </c>
      <c r="C3709" s="206" t="s">
        <v>7874</v>
      </c>
      <c r="D3709" s="208">
        <v>808.5</v>
      </c>
    </row>
    <row r="3710" spans="1:4" ht="25.5">
      <c r="A3710" s="206">
        <v>34729</v>
      </c>
      <c r="B3710" s="207" t="s">
        <v>3659</v>
      </c>
      <c r="C3710" s="206" t="s">
        <v>7869</v>
      </c>
      <c r="D3710" s="208">
        <v>779.12</v>
      </c>
    </row>
    <row r="3711" spans="1:4" ht="25.5">
      <c r="A3711" s="206">
        <v>34734</v>
      </c>
      <c r="B3711" s="207" t="s">
        <v>3660</v>
      </c>
      <c r="C3711" s="206" t="s">
        <v>7869</v>
      </c>
      <c r="D3711" s="208">
        <v>1206.33</v>
      </c>
    </row>
    <row r="3712" spans="1:4" ht="25.5">
      <c r="A3712" s="206">
        <v>34738</v>
      </c>
      <c r="B3712" s="207" t="s">
        <v>3661</v>
      </c>
      <c r="C3712" s="206" t="s">
        <v>7869</v>
      </c>
      <c r="D3712" s="208">
        <v>2818.37</v>
      </c>
    </row>
    <row r="3713" spans="1:4">
      <c r="A3713" s="206">
        <v>34740</v>
      </c>
      <c r="B3713" s="207" t="s">
        <v>5211</v>
      </c>
      <c r="C3713" s="206" t="s">
        <v>7866</v>
      </c>
      <c r="D3713" s="208">
        <v>3.71</v>
      </c>
    </row>
    <row r="3714" spans="1:4">
      <c r="A3714" s="206">
        <v>34741</v>
      </c>
      <c r="B3714" s="207" t="s">
        <v>3154</v>
      </c>
      <c r="C3714" s="206" t="s">
        <v>7874</v>
      </c>
      <c r="D3714" s="208">
        <v>22.57</v>
      </c>
    </row>
    <row r="3715" spans="1:4">
      <c r="A3715" s="206">
        <v>34742</v>
      </c>
      <c r="B3715" s="207" t="s">
        <v>5209</v>
      </c>
      <c r="C3715" s="206" t="s">
        <v>7866</v>
      </c>
      <c r="D3715" s="208">
        <v>3.71</v>
      </c>
    </row>
    <row r="3716" spans="1:4" ht="25.5">
      <c r="A3716" s="206">
        <v>34743</v>
      </c>
      <c r="B3716" s="207" t="s">
        <v>3131</v>
      </c>
      <c r="C3716" s="206" t="s">
        <v>7874</v>
      </c>
      <c r="D3716" s="208">
        <v>46.95</v>
      </c>
    </row>
    <row r="3717" spans="1:4">
      <c r="A3717" s="206">
        <v>34744</v>
      </c>
      <c r="B3717" s="207" t="s">
        <v>5201</v>
      </c>
      <c r="C3717" s="206" t="s">
        <v>7874</v>
      </c>
      <c r="D3717" s="208">
        <v>32.549999999999997</v>
      </c>
    </row>
    <row r="3718" spans="1:4" ht="25.5">
      <c r="A3718" s="206">
        <v>34745</v>
      </c>
      <c r="B3718" s="207" t="s">
        <v>3133</v>
      </c>
      <c r="C3718" s="206" t="s">
        <v>7874</v>
      </c>
      <c r="D3718" s="208">
        <v>59.66</v>
      </c>
    </row>
    <row r="3719" spans="1:4" ht="25.5">
      <c r="A3719" s="206">
        <v>34746</v>
      </c>
      <c r="B3719" s="207" t="s">
        <v>3134</v>
      </c>
      <c r="C3719" s="206" t="s">
        <v>7874</v>
      </c>
      <c r="D3719" s="208">
        <v>15.36</v>
      </c>
    </row>
    <row r="3720" spans="1:4" ht="25.5">
      <c r="A3720" s="206">
        <v>34747</v>
      </c>
      <c r="B3720" s="207" t="s">
        <v>5198</v>
      </c>
      <c r="C3720" s="206" t="s">
        <v>7873</v>
      </c>
      <c r="D3720" s="208">
        <v>46.99</v>
      </c>
    </row>
    <row r="3721" spans="1:4" ht="25.5">
      <c r="A3721" s="206">
        <v>34752</v>
      </c>
      <c r="B3721" s="207" t="s">
        <v>5163</v>
      </c>
      <c r="C3721" s="206" t="s">
        <v>7874</v>
      </c>
      <c r="D3721" s="208">
        <v>350.54</v>
      </c>
    </row>
    <row r="3722" spans="1:4">
      <c r="A3722" s="206">
        <v>34753</v>
      </c>
      <c r="B3722" s="207" t="s">
        <v>3189</v>
      </c>
      <c r="C3722" s="206" t="s">
        <v>7866</v>
      </c>
      <c r="D3722" s="208">
        <v>0.46</v>
      </c>
    </row>
    <row r="3723" spans="1:4" ht="25.5">
      <c r="A3723" s="206">
        <v>34754</v>
      </c>
      <c r="B3723" s="207" t="s">
        <v>5161</v>
      </c>
      <c r="C3723" s="206" t="s">
        <v>7874</v>
      </c>
      <c r="D3723" s="208">
        <v>314.29000000000002</v>
      </c>
    </row>
    <row r="3724" spans="1:4">
      <c r="A3724" s="206">
        <v>34760</v>
      </c>
      <c r="B3724" s="207" t="s">
        <v>2366</v>
      </c>
      <c r="C3724" s="206" t="s">
        <v>7872</v>
      </c>
      <c r="D3724" s="208">
        <v>66.790000000000006</v>
      </c>
    </row>
    <row r="3725" spans="1:4">
      <c r="A3725" s="206">
        <v>34761</v>
      </c>
      <c r="B3725" s="207" t="s">
        <v>4937</v>
      </c>
      <c r="C3725" s="206" t="s">
        <v>7872</v>
      </c>
      <c r="D3725" s="208">
        <v>10.96</v>
      </c>
    </row>
    <row r="3726" spans="1:4">
      <c r="A3726" s="206">
        <v>34763</v>
      </c>
      <c r="B3726" s="207" t="s">
        <v>8170</v>
      </c>
      <c r="C3726" s="206" t="s">
        <v>7869</v>
      </c>
      <c r="D3726" s="208">
        <v>1.07</v>
      </c>
    </row>
    <row r="3727" spans="1:4">
      <c r="A3727" s="206">
        <v>34764</v>
      </c>
      <c r="B3727" s="207" t="s">
        <v>8171</v>
      </c>
      <c r="C3727" s="206" t="s">
        <v>7869</v>
      </c>
      <c r="D3727" s="208">
        <v>1</v>
      </c>
    </row>
    <row r="3728" spans="1:4">
      <c r="A3728" s="206">
        <v>34769</v>
      </c>
      <c r="B3728" s="207" t="s">
        <v>8172</v>
      </c>
      <c r="C3728" s="206" t="s">
        <v>7869</v>
      </c>
      <c r="D3728" s="208">
        <v>1.84</v>
      </c>
    </row>
    <row r="3729" spans="1:4" ht="25.5">
      <c r="A3729" s="206">
        <v>34770</v>
      </c>
      <c r="B3729" s="207" t="s">
        <v>3225</v>
      </c>
      <c r="C3729" s="206" t="s">
        <v>7898</v>
      </c>
      <c r="D3729" s="208">
        <v>224.7</v>
      </c>
    </row>
    <row r="3730" spans="1:4">
      <c r="A3730" s="206">
        <v>34771</v>
      </c>
      <c r="B3730" s="207" t="s">
        <v>8173</v>
      </c>
      <c r="C3730" s="206" t="s">
        <v>7869</v>
      </c>
      <c r="D3730" s="208">
        <v>1.63</v>
      </c>
    </row>
    <row r="3731" spans="1:4">
      <c r="A3731" s="206">
        <v>34773</v>
      </c>
      <c r="B3731" s="207" t="s">
        <v>8174</v>
      </c>
      <c r="C3731" s="206" t="s">
        <v>7869</v>
      </c>
      <c r="D3731" s="208">
        <v>1.59</v>
      </c>
    </row>
    <row r="3732" spans="1:4">
      <c r="A3732" s="206">
        <v>34774</v>
      </c>
      <c r="B3732" s="207" t="s">
        <v>8175</v>
      </c>
      <c r="C3732" s="206" t="s">
        <v>7869</v>
      </c>
      <c r="D3732" s="208">
        <v>1.42</v>
      </c>
    </row>
    <row r="3733" spans="1:4">
      <c r="A3733" s="206">
        <v>34777</v>
      </c>
      <c r="B3733" s="207" t="s">
        <v>3758</v>
      </c>
      <c r="C3733" s="206" t="s">
        <v>7869</v>
      </c>
      <c r="D3733" s="208">
        <v>1.62</v>
      </c>
    </row>
    <row r="3734" spans="1:4">
      <c r="A3734" s="206">
        <v>34779</v>
      </c>
      <c r="B3734" s="207" t="s">
        <v>3842</v>
      </c>
      <c r="C3734" s="206" t="s">
        <v>7872</v>
      </c>
      <c r="D3734" s="208">
        <v>70.680000000000007</v>
      </c>
    </row>
    <row r="3735" spans="1:4">
      <c r="A3735" s="206">
        <v>34780</v>
      </c>
      <c r="B3735" s="207" t="s">
        <v>3844</v>
      </c>
      <c r="C3735" s="206" t="s">
        <v>7872</v>
      </c>
      <c r="D3735" s="208">
        <v>89.32</v>
      </c>
    </row>
    <row r="3736" spans="1:4">
      <c r="A3736" s="206">
        <v>34781</v>
      </c>
      <c r="B3736" s="207" t="s">
        <v>4898</v>
      </c>
      <c r="C3736" s="206" t="s">
        <v>7869</v>
      </c>
      <c r="D3736" s="208">
        <v>1.17</v>
      </c>
    </row>
    <row r="3737" spans="1:4">
      <c r="A3737" s="206">
        <v>34782</v>
      </c>
      <c r="B3737" s="207" t="s">
        <v>3846</v>
      </c>
      <c r="C3737" s="206" t="s">
        <v>7872</v>
      </c>
      <c r="D3737" s="208">
        <v>116.94</v>
      </c>
    </row>
    <row r="3738" spans="1:4">
      <c r="A3738" s="206">
        <v>34783</v>
      </c>
      <c r="B3738" s="207" t="s">
        <v>3848</v>
      </c>
      <c r="C3738" s="206" t="s">
        <v>7872</v>
      </c>
      <c r="D3738" s="208">
        <v>81.61</v>
      </c>
    </row>
    <row r="3739" spans="1:4">
      <c r="A3739" s="206">
        <v>34784</v>
      </c>
      <c r="B3739" s="207" t="s">
        <v>4897</v>
      </c>
      <c r="C3739" s="206" t="s">
        <v>7869</v>
      </c>
      <c r="D3739" s="208">
        <v>1.03</v>
      </c>
    </row>
    <row r="3740" spans="1:4">
      <c r="A3740" s="206">
        <v>34785</v>
      </c>
      <c r="B3740" s="207" t="s">
        <v>3850</v>
      </c>
      <c r="C3740" s="206" t="s">
        <v>7872</v>
      </c>
      <c r="D3740" s="208">
        <v>70.66</v>
      </c>
    </row>
    <row r="3741" spans="1:4">
      <c r="A3741" s="206">
        <v>34787</v>
      </c>
      <c r="B3741" s="207" t="s">
        <v>4895</v>
      </c>
      <c r="C3741" s="206" t="s">
        <v>7869</v>
      </c>
      <c r="D3741" s="208">
        <v>0.93</v>
      </c>
    </row>
    <row r="3742" spans="1:4">
      <c r="A3742" s="206">
        <v>34788</v>
      </c>
      <c r="B3742" s="207" t="s">
        <v>4896</v>
      </c>
      <c r="C3742" s="206" t="s">
        <v>7869</v>
      </c>
      <c r="D3742" s="208">
        <v>0.94</v>
      </c>
    </row>
    <row r="3743" spans="1:4">
      <c r="A3743" s="206">
        <v>34794</v>
      </c>
      <c r="B3743" s="207" t="s">
        <v>4883</v>
      </c>
      <c r="C3743" s="206" t="s">
        <v>7872</v>
      </c>
      <c r="D3743" s="208">
        <v>12.17</v>
      </c>
    </row>
    <row r="3744" spans="1:4">
      <c r="A3744" s="206">
        <v>34795</v>
      </c>
      <c r="B3744" s="207" t="s">
        <v>3929</v>
      </c>
      <c r="C3744" s="206" t="s">
        <v>7874</v>
      </c>
      <c r="D3744" s="208">
        <v>174.82</v>
      </c>
    </row>
    <row r="3745" spans="1:4">
      <c r="A3745" s="206">
        <v>34796</v>
      </c>
      <c r="B3745" s="207" t="s">
        <v>3930</v>
      </c>
      <c r="C3745" s="206" t="s">
        <v>7873</v>
      </c>
      <c r="D3745" s="208">
        <v>7.67</v>
      </c>
    </row>
    <row r="3746" spans="1:4" ht="25.5">
      <c r="A3746" s="206">
        <v>34797</v>
      </c>
      <c r="B3746" s="207" t="s">
        <v>4287</v>
      </c>
      <c r="C3746" s="206" t="s">
        <v>7869</v>
      </c>
      <c r="D3746" s="208">
        <v>239.38</v>
      </c>
    </row>
    <row r="3747" spans="1:4" ht="25.5">
      <c r="A3747" s="206">
        <v>34799</v>
      </c>
      <c r="B3747" s="207" t="s">
        <v>4275</v>
      </c>
      <c r="C3747" s="206" t="s">
        <v>7869</v>
      </c>
      <c r="D3747" s="208">
        <v>938.94</v>
      </c>
    </row>
    <row r="3748" spans="1:4" ht="25.5">
      <c r="A3748" s="206">
        <v>34800</v>
      </c>
      <c r="B3748" s="207" t="s">
        <v>4092</v>
      </c>
      <c r="C3748" s="206" t="s">
        <v>7867</v>
      </c>
      <c r="D3748" s="208">
        <v>267.52</v>
      </c>
    </row>
    <row r="3749" spans="1:4" ht="25.5">
      <c r="A3749" s="206">
        <v>34801</v>
      </c>
      <c r="B3749" s="207" t="s">
        <v>4274</v>
      </c>
      <c r="C3749" s="206" t="s">
        <v>7869</v>
      </c>
      <c r="D3749" s="208">
        <v>761.38</v>
      </c>
    </row>
    <row r="3750" spans="1:4" ht="25.5">
      <c r="A3750" s="206">
        <v>34802</v>
      </c>
      <c r="B3750" s="207" t="s">
        <v>4069</v>
      </c>
      <c r="C3750" s="206" t="s">
        <v>7869</v>
      </c>
      <c r="D3750" s="208">
        <v>834.58</v>
      </c>
    </row>
    <row r="3751" spans="1:4" ht="25.5">
      <c r="A3751" s="206">
        <v>34803</v>
      </c>
      <c r="B3751" s="207" t="s">
        <v>4278</v>
      </c>
      <c r="C3751" s="206" t="s">
        <v>7869</v>
      </c>
      <c r="D3751" s="208">
        <v>382.56</v>
      </c>
    </row>
    <row r="3752" spans="1:4" ht="38.25">
      <c r="A3752" s="206">
        <v>34804</v>
      </c>
      <c r="B3752" s="207" t="s">
        <v>4102</v>
      </c>
      <c r="C3752" s="206" t="s">
        <v>7874</v>
      </c>
      <c r="D3752" s="208">
        <v>32.299999999999997</v>
      </c>
    </row>
    <row r="3753" spans="1:4" ht="25.5">
      <c r="A3753" s="206">
        <v>34805</v>
      </c>
      <c r="B3753" s="207" t="s">
        <v>4277</v>
      </c>
      <c r="C3753" s="206" t="s">
        <v>7874</v>
      </c>
      <c r="D3753" s="208">
        <v>316.37</v>
      </c>
    </row>
    <row r="3754" spans="1:4" ht="25.5">
      <c r="A3754" s="206">
        <v>34872</v>
      </c>
      <c r="B3754" s="207" t="s">
        <v>3223</v>
      </c>
      <c r="C3754" s="206" t="s">
        <v>7867</v>
      </c>
      <c r="D3754" s="208">
        <v>315.43</v>
      </c>
    </row>
    <row r="3755" spans="1:4" ht="25.5">
      <c r="A3755" s="206">
        <v>35272</v>
      </c>
      <c r="B3755" s="207" t="s">
        <v>6713</v>
      </c>
      <c r="C3755" s="206" t="s">
        <v>7873</v>
      </c>
      <c r="D3755" s="208">
        <v>18.86</v>
      </c>
    </row>
    <row r="3756" spans="1:4" ht="25.5">
      <c r="A3756" s="206">
        <v>35273</v>
      </c>
      <c r="B3756" s="207" t="s">
        <v>5467</v>
      </c>
      <c r="C3756" s="206" t="s">
        <v>7873</v>
      </c>
      <c r="D3756" s="208">
        <v>29.14</v>
      </c>
    </row>
    <row r="3757" spans="1:4" ht="25.5">
      <c r="A3757" s="206">
        <v>35274</v>
      </c>
      <c r="B3757" s="207" t="s">
        <v>5256</v>
      </c>
      <c r="C3757" s="206" t="s">
        <v>7873</v>
      </c>
      <c r="D3757" s="208">
        <v>20.27</v>
      </c>
    </row>
    <row r="3758" spans="1:4" ht="25.5">
      <c r="A3758" s="206">
        <v>35275</v>
      </c>
      <c r="B3758" s="207" t="s">
        <v>5257</v>
      </c>
      <c r="C3758" s="206" t="s">
        <v>7873</v>
      </c>
      <c r="D3758" s="208">
        <v>43.28</v>
      </c>
    </row>
    <row r="3759" spans="1:4" ht="25.5">
      <c r="A3759" s="206">
        <v>35276</v>
      </c>
      <c r="B3759" s="207" t="s">
        <v>5258</v>
      </c>
      <c r="C3759" s="206" t="s">
        <v>7873</v>
      </c>
      <c r="D3759" s="208">
        <v>70.78</v>
      </c>
    </row>
    <row r="3760" spans="1:4" ht="25.5">
      <c r="A3760" s="206">
        <v>35277</v>
      </c>
      <c r="B3760" s="207" t="s">
        <v>2869</v>
      </c>
      <c r="C3760" s="206" t="s">
        <v>7869</v>
      </c>
      <c r="D3760" s="208">
        <v>282.35000000000002</v>
      </c>
    </row>
    <row r="3761" spans="1:4">
      <c r="A3761" s="206">
        <v>35691</v>
      </c>
      <c r="B3761" s="207" t="s">
        <v>6202</v>
      </c>
      <c r="C3761" s="206" t="s">
        <v>7868</v>
      </c>
      <c r="D3761" s="208">
        <v>10.97</v>
      </c>
    </row>
    <row r="3762" spans="1:4">
      <c r="A3762" s="206">
        <v>35692</v>
      </c>
      <c r="B3762" s="207" t="s">
        <v>6199</v>
      </c>
      <c r="C3762" s="206" t="s">
        <v>7868</v>
      </c>
      <c r="D3762" s="208">
        <v>39.5</v>
      </c>
    </row>
    <row r="3763" spans="1:4">
      <c r="A3763" s="206">
        <v>35693</v>
      </c>
      <c r="B3763" s="207" t="s">
        <v>6198</v>
      </c>
      <c r="C3763" s="206" t="s">
        <v>7868</v>
      </c>
      <c r="D3763" s="208">
        <v>7.37</v>
      </c>
    </row>
    <row r="3764" spans="1:4">
      <c r="A3764" s="206">
        <v>36080</v>
      </c>
      <c r="B3764" s="207" t="s">
        <v>2451</v>
      </c>
      <c r="C3764" s="206" t="s">
        <v>7869</v>
      </c>
      <c r="D3764" s="208">
        <v>84.9</v>
      </c>
    </row>
    <row r="3765" spans="1:4" ht="25.5">
      <c r="A3765" s="206">
        <v>36081</v>
      </c>
      <c r="B3765" s="207" t="s">
        <v>2447</v>
      </c>
      <c r="C3765" s="206" t="s">
        <v>7869</v>
      </c>
      <c r="D3765" s="208">
        <v>207.92</v>
      </c>
    </row>
    <row r="3766" spans="1:4">
      <c r="A3766" s="206">
        <v>36084</v>
      </c>
      <c r="B3766" s="207" t="s">
        <v>6493</v>
      </c>
      <c r="C3766" s="206" t="s">
        <v>7873</v>
      </c>
      <c r="D3766" s="208">
        <v>11.07</v>
      </c>
    </row>
    <row r="3767" spans="1:4" ht="25.5">
      <c r="A3767" s="206">
        <v>36141</v>
      </c>
      <c r="B3767" s="207" t="s">
        <v>4865</v>
      </c>
      <c r="C3767" s="206" t="s">
        <v>7869</v>
      </c>
      <c r="D3767" s="208">
        <v>34.83</v>
      </c>
    </row>
    <row r="3768" spans="1:4" ht="25.5">
      <c r="A3768" s="206">
        <v>36142</v>
      </c>
      <c r="B3768" s="207" t="s">
        <v>5508</v>
      </c>
      <c r="C3768" s="206" t="s">
        <v>7869</v>
      </c>
      <c r="D3768" s="208">
        <v>1.93</v>
      </c>
    </row>
    <row r="3769" spans="1:4" ht="25.5">
      <c r="A3769" s="206">
        <v>36143</v>
      </c>
      <c r="B3769" s="207" t="s">
        <v>5507</v>
      </c>
      <c r="C3769" s="206" t="s">
        <v>7869</v>
      </c>
      <c r="D3769" s="208">
        <v>26.44</v>
      </c>
    </row>
    <row r="3770" spans="1:4">
      <c r="A3770" s="206">
        <v>36144</v>
      </c>
      <c r="B3770" s="207" t="s">
        <v>5648</v>
      </c>
      <c r="C3770" s="206" t="s">
        <v>7869</v>
      </c>
      <c r="D3770" s="208">
        <v>1.44</v>
      </c>
    </row>
    <row r="3771" spans="1:4">
      <c r="A3771" s="206">
        <v>36145</v>
      </c>
      <c r="B3771" s="207" t="s">
        <v>2580</v>
      </c>
      <c r="C3771" s="206" t="s">
        <v>7986</v>
      </c>
      <c r="D3771" s="208">
        <v>37.15</v>
      </c>
    </row>
    <row r="3772" spans="1:4">
      <c r="A3772" s="206">
        <v>36146</v>
      </c>
      <c r="B3772" s="207" t="s">
        <v>5509</v>
      </c>
      <c r="C3772" s="206" t="s">
        <v>7869</v>
      </c>
      <c r="D3772" s="208">
        <v>219.3</v>
      </c>
    </row>
    <row r="3773" spans="1:4" ht="25.5">
      <c r="A3773" s="206">
        <v>36147</v>
      </c>
      <c r="B3773" s="207" t="s">
        <v>4614</v>
      </c>
      <c r="C3773" s="206" t="s">
        <v>7986</v>
      </c>
      <c r="D3773" s="208">
        <v>333.8</v>
      </c>
    </row>
    <row r="3774" spans="1:4" ht="25.5">
      <c r="A3774" s="206">
        <v>36148</v>
      </c>
      <c r="B3774" s="207" t="s">
        <v>3192</v>
      </c>
      <c r="C3774" s="206" t="s">
        <v>7869</v>
      </c>
      <c r="D3774" s="208">
        <v>61.92</v>
      </c>
    </row>
    <row r="3775" spans="1:4" ht="25.5">
      <c r="A3775" s="206">
        <v>36149</v>
      </c>
      <c r="B3775" s="207" t="s">
        <v>6287</v>
      </c>
      <c r="C3775" s="206" t="s">
        <v>7869</v>
      </c>
      <c r="D3775" s="208">
        <v>151.57</v>
      </c>
    </row>
    <row r="3776" spans="1:4">
      <c r="A3776" s="206">
        <v>36150</v>
      </c>
      <c r="B3776" s="207" t="s">
        <v>2413</v>
      </c>
      <c r="C3776" s="206" t="s">
        <v>7869</v>
      </c>
      <c r="D3776" s="208">
        <v>38.31</v>
      </c>
    </row>
    <row r="3777" spans="1:4">
      <c r="A3777" s="206">
        <v>36151</v>
      </c>
      <c r="B3777" s="207" t="s">
        <v>4799</v>
      </c>
      <c r="C3777" s="206" t="s">
        <v>7869</v>
      </c>
      <c r="D3777" s="208">
        <v>25.8</v>
      </c>
    </row>
    <row r="3778" spans="1:4" ht="25.5">
      <c r="A3778" s="206">
        <v>36152</v>
      </c>
      <c r="B3778" s="207" t="s">
        <v>5018</v>
      </c>
      <c r="C3778" s="206" t="s">
        <v>7869</v>
      </c>
      <c r="D3778" s="208">
        <v>5.03</v>
      </c>
    </row>
    <row r="3779" spans="1:4" ht="25.5">
      <c r="A3779" s="206">
        <v>36153</v>
      </c>
      <c r="B3779" s="207" t="s">
        <v>5818</v>
      </c>
      <c r="C3779" s="206" t="s">
        <v>7869</v>
      </c>
      <c r="D3779" s="208">
        <v>172.53</v>
      </c>
    </row>
    <row r="3780" spans="1:4" ht="38.25">
      <c r="A3780" s="206">
        <v>36154</v>
      </c>
      <c r="B3780" s="207" t="s">
        <v>2536</v>
      </c>
      <c r="C3780" s="206" t="s">
        <v>7874</v>
      </c>
      <c r="D3780" s="208">
        <v>47.45</v>
      </c>
    </row>
    <row r="3781" spans="1:4" ht="38.25">
      <c r="A3781" s="206">
        <v>36155</v>
      </c>
      <c r="B3781" s="207" t="s">
        <v>2535</v>
      </c>
      <c r="C3781" s="206" t="s">
        <v>7874</v>
      </c>
      <c r="D3781" s="208">
        <v>35.71</v>
      </c>
    </row>
    <row r="3782" spans="1:4" ht="38.25">
      <c r="A3782" s="206">
        <v>36156</v>
      </c>
      <c r="B3782" s="207" t="s">
        <v>8176</v>
      </c>
      <c r="C3782" s="206" t="s">
        <v>7874</v>
      </c>
      <c r="D3782" s="208">
        <v>40.31</v>
      </c>
    </row>
    <row r="3783" spans="1:4" ht="25.5">
      <c r="A3783" s="206">
        <v>36169</v>
      </c>
      <c r="B3783" s="207" t="s">
        <v>2541</v>
      </c>
      <c r="C3783" s="206" t="s">
        <v>7874</v>
      </c>
      <c r="D3783" s="208">
        <v>39.07</v>
      </c>
    </row>
    <row r="3784" spans="1:4" ht="25.5">
      <c r="A3784" s="206">
        <v>36170</v>
      </c>
      <c r="B3784" s="207" t="s">
        <v>2544</v>
      </c>
      <c r="C3784" s="206" t="s">
        <v>7874</v>
      </c>
      <c r="D3784" s="208">
        <v>38.25</v>
      </c>
    </row>
    <row r="3785" spans="1:4" ht="25.5">
      <c r="A3785" s="206">
        <v>36172</v>
      </c>
      <c r="B3785" s="207" t="s">
        <v>2542</v>
      </c>
      <c r="C3785" s="206" t="s">
        <v>7874</v>
      </c>
      <c r="D3785" s="208">
        <v>34.11</v>
      </c>
    </row>
    <row r="3786" spans="1:4" ht="25.5">
      <c r="A3786" s="206">
        <v>36174</v>
      </c>
      <c r="B3786" s="207" t="s">
        <v>2543</v>
      </c>
      <c r="C3786" s="206" t="s">
        <v>7874</v>
      </c>
      <c r="D3786" s="208">
        <v>44.78</v>
      </c>
    </row>
    <row r="3787" spans="1:4">
      <c r="A3787" s="206">
        <v>36178</v>
      </c>
      <c r="B3787" s="207" t="s">
        <v>8177</v>
      </c>
      <c r="C3787" s="206" t="s">
        <v>7869</v>
      </c>
      <c r="D3787" s="208">
        <v>7.23</v>
      </c>
    </row>
    <row r="3788" spans="1:4" ht="25.5">
      <c r="A3788" s="206">
        <v>36191</v>
      </c>
      <c r="B3788" s="207" t="s">
        <v>2540</v>
      </c>
      <c r="C3788" s="206" t="s">
        <v>7869</v>
      </c>
      <c r="D3788" s="208">
        <v>2.67</v>
      </c>
    </row>
    <row r="3789" spans="1:4" ht="38.25">
      <c r="A3789" s="206">
        <v>36196</v>
      </c>
      <c r="B3789" s="207" t="s">
        <v>2537</v>
      </c>
      <c r="C3789" s="206" t="s">
        <v>7874</v>
      </c>
      <c r="D3789" s="208">
        <v>40.31</v>
      </c>
    </row>
    <row r="3790" spans="1:4" ht="25.5">
      <c r="A3790" s="206">
        <v>36204</v>
      </c>
      <c r="B3790" s="207" t="s">
        <v>2445</v>
      </c>
      <c r="C3790" s="206" t="s">
        <v>7869</v>
      </c>
      <c r="D3790" s="208">
        <v>175.58</v>
      </c>
    </row>
    <row r="3791" spans="1:4" ht="25.5">
      <c r="A3791" s="206">
        <v>36205</v>
      </c>
      <c r="B3791" s="207" t="s">
        <v>2446</v>
      </c>
      <c r="C3791" s="206" t="s">
        <v>7869</v>
      </c>
      <c r="D3791" s="208">
        <v>195</v>
      </c>
    </row>
    <row r="3792" spans="1:4" ht="25.5">
      <c r="A3792" s="206">
        <v>36206</v>
      </c>
      <c r="B3792" s="207" t="s">
        <v>2448</v>
      </c>
      <c r="C3792" s="206" t="s">
        <v>7869</v>
      </c>
      <c r="D3792" s="208">
        <v>217.83</v>
      </c>
    </row>
    <row r="3793" spans="1:4">
      <c r="A3793" s="206">
        <v>36207</v>
      </c>
      <c r="B3793" s="207" t="s">
        <v>2440</v>
      </c>
      <c r="C3793" s="206" t="s">
        <v>7869</v>
      </c>
      <c r="D3793" s="208">
        <v>398.81</v>
      </c>
    </row>
    <row r="3794" spans="1:4">
      <c r="A3794" s="206">
        <v>36209</v>
      </c>
      <c r="B3794" s="207" t="s">
        <v>2441</v>
      </c>
      <c r="C3794" s="206" t="s">
        <v>7869</v>
      </c>
      <c r="D3794" s="208">
        <v>457.69</v>
      </c>
    </row>
    <row r="3795" spans="1:4" ht="25.5">
      <c r="A3795" s="206">
        <v>36210</v>
      </c>
      <c r="B3795" s="207" t="s">
        <v>2442</v>
      </c>
      <c r="C3795" s="206" t="s">
        <v>7869</v>
      </c>
      <c r="D3795" s="208">
        <v>495.21</v>
      </c>
    </row>
    <row r="3796" spans="1:4" ht="25.5">
      <c r="A3796" s="206">
        <v>36211</v>
      </c>
      <c r="B3796" s="207" t="s">
        <v>2444</v>
      </c>
      <c r="C3796" s="206" t="s">
        <v>7869</v>
      </c>
      <c r="D3796" s="208">
        <v>459.19</v>
      </c>
    </row>
    <row r="3797" spans="1:4" ht="25.5">
      <c r="A3797" s="206">
        <v>36212</v>
      </c>
      <c r="B3797" s="207" t="s">
        <v>2443</v>
      </c>
      <c r="C3797" s="206" t="s">
        <v>7869</v>
      </c>
      <c r="D3797" s="208">
        <v>488.21</v>
      </c>
    </row>
    <row r="3798" spans="1:4">
      <c r="A3798" s="206">
        <v>36214</v>
      </c>
      <c r="B3798" s="207" t="s">
        <v>2439</v>
      </c>
      <c r="C3798" s="206" t="s">
        <v>7869</v>
      </c>
      <c r="D3798" s="208">
        <v>290.12</v>
      </c>
    </row>
    <row r="3799" spans="1:4">
      <c r="A3799" s="206">
        <v>36215</v>
      </c>
      <c r="B3799" s="207" t="s">
        <v>2432</v>
      </c>
      <c r="C3799" s="206" t="s">
        <v>7869</v>
      </c>
      <c r="D3799" s="208">
        <v>900.38</v>
      </c>
    </row>
    <row r="3800" spans="1:4">
      <c r="A3800" s="206">
        <v>36218</v>
      </c>
      <c r="B3800" s="207" t="s">
        <v>2449</v>
      </c>
      <c r="C3800" s="206" t="s">
        <v>7869</v>
      </c>
      <c r="D3800" s="208">
        <v>68.45</v>
      </c>
    </row>
    <row r="3801" spans="1:4">
      <c r="A3801" s="206">
        <v>36220</v>
      </c>
      <c r="B3801" s="207" t="s">
        <v>2450</v>
      </c>
      <c r="C3801" s="206" t="s">
        <v>7869</v>
      </c>
      <c r="D3801" s="208">
        <v>78.489999999999995</v>
      </c>
    </row>
    <row r="3802" spans="1:4">
      <c r="A3802" s="206">
        <v>36223</v>
      </c>
      <c r="B3802" s="207" t="s">
        <v>2452</v>
      </c>
      <c r="C3802" s="206" t="s">
        <v>7869</v>
      </c>
      <c r="D3802" s="208">
        <v>88.9</v>
      </c>
    </row>
    <row r="3803" spans="1:4" ht="25.5">
      <c r="A3803" s="206">
        <v>36225</v>
      </c>
      <c r="B3803" s="207" t="s">
        <v>4039</v>
      </c>
      <c r="C3803" s="206" t="s">
        <v>7874</v>
      </c>
      <c r="D3803" s="208">
        <v>18.37</v>
      </c>
    </row>
    <row r="3804" spans="1:4" ht="25.5">
      <c r="A3804" s="206">
        <v>36230</v>
      </c>
      <c r="B3804" s="207" t="s">
        <v>4040</v>
      </c>
      <c r="C3804" s="206" t="s">
        <v>7874</v>
      </c>
      <c r="D3804" s="208">
        <v>13.5</v>
      </c>
    </row>
    <row r="3805" spans="1:4" ht="25.5">
      <c r="A3805" s="206">
        <v>36238</v>
      </c>
      <c r="B3805" s="207" t="s">
        <v>4041</v>
      </c>
      <c r="C3805" s="206" t="s">
        <v>7874</v>
      </c>
      <c r="D3805" s="208">
        <v>13.19</v>
      </c>
    </row>
    <row r="3806" spans="1:4" ht="25.5">
      <c r="A3806" s="206">
        <v>36246</v>
      </c>
      <c r="B3806" s="207" t="s">
        <v>8178</v>
      </c>
      <c r="C3806" s="206" t="s">
        <v>7873</v>
      </c>
      <c r="D3806" s="208">
        <v>2.21</v>
      </c>
    </row>
    <row r="3807" spans="1:4">
      <c r="A3807" s="206">
        <v>36250</v>
      </c>
      <c r="B3807" s="207" t="s">
        <v>5662</v>
      </c>
      <c r="C3807" s="206" t="s">
        <v>7873</v>
      </c>
      <c r="D3807" s="208">
        <v>2.5099999999999998</v>
      </c>
    </row>
    <row r="3808" spans="1:4">
      <c r="A3808" s="206">
        <v>36274</v>
      </c>
      <c r="B3808" s="207" t="s">
        <v>8179</v>
      </c>
      <c r="C3808" s="206" t="s">
        <v>7873</v>
      </c>
      <c r="D3808" s="208">
        <v>4.42</v>
      </c>
    </row>
    <row r="3809" spans="1:4">
      <c r="A3809" s="206">
        <v>36278</v>
      </c>
      <c r="B3809" s="207" t="s">
        <v>8180</v>
      </c>
      <c r="C3809" s="206" t="s">
        <v>7873</v>
      </c>
      <c r="D3809" s="208">
        <v>5.99</v>
      </c>
    </row>
    <row r="3810" spans="1:4" ht="25.5">
      <c r="A3810" s="206">
        <v>36298</v>
      </c>
      <c r="B3810" s="207" t="s">
        <v>8181</v>
      </c>
      <c r="C3810" s="206" t="s">
        <v>7869</v>
      </c>
      <c r="D3810" s="208">
        <v>2.11</v>
      </c>
    </row>
    <row r="3811" spans="1:4">
      <c r="A3811" s="206">
        <v>36313</v>
      </c>
      <c r="B3811" s="207" t="s">
        <v>8182</v>
      </c>
      <c r="C3811" s="206" t="s">
        <v>7869</v>
      </c>
      <c r="D3811" s="208">
        <v>18.64</v>
      </c>
    </row>
    <row r="3812" spans="1:4">
      <c r="A3812" s="206">
        <v>36316</v>
      </c>
      <c r="B3812" s="207" t="s">
        <v>8183</v>
      </c>
      <c r="C3812" s="206" t="s">
        <v>7869</v>
      </c>
      <c r="D3812" s="208">
        <v>22.6</v>
      </c>
    </row>
    <row r="3813" spans="1:4">
      <c r="A3813" s="206">
        <v>36320</v>
      </c>
      <c r="B3813" s="207" t="s">
        <v>8184</v>
      </c>
      <c r="C3813" s="206" t="s">
        <v>7869</v>
      </c>
      <c r="D3813" s="208">
        <v>0.89</v>
      </c>
    </row>
    <row r="3814" spans="1:4">
      <c r="A3814" s="206">
        <v>36324</v>
      </c>
      <c r="B3814" s="207" t="s">
        <v>8185</v>
      </c>
      <c r="C3814" s="206" t="s">
        <v>7869</v>
      </c>
      <c r="D3814" s="208">
        <v>1.36</v>
      </c>
    </row>
    <row r="3815" spans="1:4">
      <c r="A3815" s="206">
        <v>36327</v>
      </c>
      <c r="B3815" s="207" t="s">
        <v>8186</v>
      </c>
      <c r="C3815" s="206" t="s">
        <v>7869</v>
      </c>
      <c r="D3815" s="208">
        <v>1.21</v>
      </c>
    </row>
    <row r="3816" spans="1:4">
      <c r="A3816" s="206">
        <v>36331</v>
      </c>
      <c r="B3816" s="207" t="s">
        <v>8187</v>
      </c>
      <c r="C3816" s="206" t="s">
        <v>7869</v>
      </c>
      <c r="D3816" s="208">
        <v>0.93</v>
      </c>
    </row>
    <row r="3817" spans="1:4">
      <c r="A3817" s="206">
        <v>36346</v>
      </c>
      <c r="B3817" s="207" t="s">
        <v>8188</v>
      </c>
      <c r="C3817" s="206" t="s">
        <v>7869</v>
      </c>
      <c r="D3817" s="208">
        <v>1.61</v>
      </c>
    </row>
    <row r="3818" spans="1:4">
      <c r="A3818" s="206">
        <v>36348</v>
      </c>
      <c r="B3818" s="207" t="s">
        <v>8189</v>
      </c>
      <c r="C3818" s="206" t="s">
        <v>7869</v>
      </c>
      <c r="D3818" s="208">
        <v>0.89</v>
      </c>
    </row>
    <row r="3819" spans="1:4">
      <c r="A3819" s="206">
        <v>36349</v>
      </c>
      <c r="B3819" s="207" t="s">
        <v>8190</v>
      </c>
      <c r="C3819" s="206" t="s">
        <v>7869</v>
      </c>
      <c r="D3819" s="208">
        <v>1.34</v>
      </c>
    </row>
    <row r="3820" spans="1:4">
      <c r="A3820" s="206">
        <v>36355</v>
      </c>
      <c r="B3820" s="207" t="s">
        <v>8191</v>
      </c>
      <c r="C3820" s="206" t="s">
        <v>7869</v>
      </c>
      <c r="D3820" s="208">
        <v>3.76</v>
      </c>
    </row>
    <row r="3821" spans="1:4">
      <c r="A3821" s="206">
        <v>36356</v>
      </c>
      <c r="B3821" s="207" t="s">
        <v>8192</v>
      </c>
      <c r="C3821" s="206" t="s">
        <v>7869</v>
      </c>
      <c r="D3821" s="208">
        <v>6.32</v>
      </c>
    </row>
    <row r="3822" spans="1:4">
      <c r="A3822" s="206">
        <v>36357</v>
      </c>
      <c r="B3822" s="207" t="s">
        <v>8193</v>
      </c>
      <c r="C3822" s="206" t="s">
        <v>7869</v>
      </c>
      <c r="D3822" s="208">
        <v>78.63</v>
      </c>
    </row>
    <row r="3823" spans="1:4">
      <c r="A3823" s="206">
        <v>36359</v>
      </c>
      <c r="B3823" s="207" t="s">
        <v>8194</v>
      </c>
      <c r="C3823" s="206" t="s">
        <v>7869</v>
      </c>
      <c r="D3823" s="208">
        <v>1.07</v>
      </c>
    </row>
    <row r="3824" spans="1:4">
      <c r="A3824" s="206">
        <v>36360</v>
      </c>
      <c r="B3824" s="207" t="s">
        <v>8195</v>
      </c>
      <c r="C3824" s="206" t="s">
        <v>7869</v>
      </c>
      <c r="D3824" s="208">
        <v>1.65</v>
      </c>
    </row>
    <row r="3825" spans="1:4" ht="25.5">
      <c r="A3825" s="206">
        <v>36362</v>
      </c>
      <c r="B3825" s="207" t="s">
        <v>8196</v>
      </c>
      <c r="C3825" s="206" t="s">
        <v>7869</v>
      </c>
      <c r="D3825" s="208">
        <v>1.42</v>
      </c>
    </row>
    <row r="3826" spans="1:4">
      <c r="A3826" s="206">
        <v>36365</v>
      </c>
      <c r="B3826" s="207" t="s">
        <v>8197</v>
      </c>
      <c r="C3826" s="206" t="s">
        <v>7873</v>
      </c>
      <c r="D3826" s="208">
        <v>16.23</v>
      </c>
    </row>
    <row r="3827" spans="1:4">
      <c r="A3827" s="206">
        <v>36373</v>
      </c>
      <c r="B3827" s="207" t="s">
        <v>6494</v>
      </c>
      <c r="C3827" s="206" t="s">
        <v>7873</v>
      </c>
      <c r="D3827" s="208">
        <v>22.47</v>
      </c>
    </row>
    <row r="3828" spans="1:4">
      <c r="A3828" s="206">
        <v>36374</v>
      </c>
      <c r="B3828" s="207" t="s">
        <v>6492</v>
      </c>
      <c r="C3828" s="206" t="s">
        <v>7873</v>
      </c>
      <c r="D3828" s="208">
        <v>36.72</v>
      </c>
    </row>
    <row r="3829" spans="1:4">
      <c r="A3829" s="206">
        <v>36375</v>
      </c>
      <c r="B3829" s="207" t="s">
        <v>6496</v>
      </c>
      <c r="C3829" s="206" t="s">
        <v>7873</v>
      </c>
      <c r="D3829" s="208">
        <v>12.71</v>
      </c>
    </row>
    <row r="3830" spans="1:4">
      <c r="A3830" s="206">
        <v>36376</v>
      </c>
      <c r="B3830" s="207" t="s">
        <v>6497</v>
      </c>
      <c r="C3830" s="206" t="s">
        <v>7873</v>
      </c>
      <c r="D3830" s="208">
        <v>25.42</v>
      </c>
    </row>
    <row r="3831" spans="1:4">
      <c r="A3831" s="206">
        <v>36377</v>
      </c>
      <c r="B3831" s="207" t="s">
        <v>6495</v>
      </c>
      <c r="C3831" s="206" t="s">
        <v>7873</v>
      </c>
      <c r="D3831" s="208">
        <v>42.8</v>
      </c>
    </row>
    <row r="3832" spans="1:4">
      <c r="A3832" s="206">
        <v>36378</v>
      </c>
      <c r="B3832" s="207" t="s">
        <v>6499</v>
      </c>
      <c r="C3832" s="206" t="s">
        <v>7873</v>
      </c>
      <c r="D3832" s="208">
        <v>16.82</v>
      </c>
    </row>
    <row r="3833" spans="1:4">
      <c r="A3833" s="206">
        <v>36379</v>
      </c>
      <c r="B3833" s="207" t="s">
        <v>6500</v>
      </c>
      <c r="C3833" s="206" t="s">
        <v>7873</v>
      </c>
      <c r="D3833" s="208">
        <v>33.85</v>
      </c>
    </row>
    <row r="3834" spans="1:4">
      <c r="A3834" s="206">
        <v>36380</v>
      </c>
      <c r="B3834" s="207" t="s">
        <v>6498</v>
      </c>
      <c r="C3834" s="206" t="s">
        <v>7873</v>
      </c>
      <c r="D3834" s="208">
        <v>55.91</v>
      </c>
    </row>
    <row r="3835" spans="1:4" ht="25.5">
      <c r="A3835" s="206">
        <v>36396</v>
      </c>
      <c r="B3835" s="207" t="s">
        <v>2481</v>
      </c>
      <c r="C3835" s="206" t="s">
        <v>7869</v>
      </c>
      <c r="D3835" s="208">
        <v>3977.87</v>
      </c>
    </row>
    <row r="3836" spans="1:4" ht="25.5">
      <c r="A3836" s="206">
        <v>36397</v>
      </c>
      <c r="B3836" s="207" t="s">
        <v>2482</v>
      </c>
      <c r="C3836" s="206" t="s">
        <v>7869</v>
      </c>
      <c r="D3836" s="208">
        <v>14143.56</v>
      </c>
    </row>
    <row r="3837" spans="1:4" ht="25.5">
      <c r="A3837" s="206">
        <v>36398</v>
      </c>
      <c r="B3837" s="207" t="s">
        <v>2483</v>
      </c>
      <c r="C3837" s="206" t="s">
        <v>7869</v>
      </c>
      <c r="D3837" s="208">
        <v>17190.32</v>
      </c>
    </row>
    <row r="3838" spans="1:4" ht="25.5">
      <c r="A3838" s="206">
        <v>36408</v>
      </c>
      <c r="B3838" s="207" t="s">
        <v>3862</v>
      </c>
      <c r="C3838" s="206" t="s">
        <v>7869</v>
      </c>
      <c r="D3838" s="208">
        <v>483689.99</v>
      </c>
    </row>
    <row r="3839" spans="1:4" ht="25.5">
      <c r="A3839" s="206">
        <v>36481</v>
      </c>
      <c r="B3839" s="207" t="s">
        <v>3864</v>
      </c>
      <c r="C3839" s="206" t="s">
        <v>7869</v>
      </c>
      <c r="D3839" s="208">
        <v>442852.13</v>
      </c>
    </row>
    <row r="3840" spans="1:4" ht="25.5">
      <c r="A3840" s="206">
        <v>36482</v>
      </c>
      <c r="B3840" s="207" t="s">
        <v>3861</v>
      </c>
      <c r="C3840" s="206" t="s">
        <v>7869</v>
      </c>
      <c r="D3840" s="208">
        <v>404824.63</v>
      </c>
    </row>
    <row r="3841" spans="1:4" ht="25.5">
      <c r="A3841" s="206">
        <v>36483</v>
      </c>
      <c r="B3841" s="207" t="s">
        <v>3859</v>
      </c>
      <c r="C3841" s="206" t="s">
        <v>7869</v>
      </c>
      <c r="D3841" s="208">
        <v>450807.56</v>
      </c>
    </row>
    <row r="3842" spans="1:4" ht="38.25">
      <c r="A3842" s="206">
        <v>36484</v>
      </c>
      <c r="B3842" s="207" t="s">
        <v>3879</v>
      </c>
      <c r="C3842" s="206" t="s">
        <v>7869</v>
      </c>
      <c r="D3842" s="208">
        <v>137983.16</v>
      </c>
    </row>
    <row r="3843" spans="1:4" ht="38.25">
      <c r="A3843" s="206">
        <v>36485</v>
      </c>
      <c r="B3843" s="207" t="s">
        <v>6599</v>
      </c>
      <c r="C3843" s="206" t="s">
        <v>7869</v>
      </c>
      <c r="D3843" s="208">
        <v>372817.95</v>
      </c>
    </row>
    <row r="3844" spans="1:4" ht="38.25">
      <c r="A3844" s="206">
        <v>36486</v>
      </c>
      <c r="B3844" s="207" t="s">
        <v>3808</v>
      </c>
      <c r="C3844" s="206" t="s">
        <v>7869</v>
      </c>
      <c r="D3844" s="208">
        <v>31641.99</v>
      </c>
    </row>
    <row r="3845" spans="1:4" ht="25.5">
      <c r="A3845" s="206">
        <v>36487</v>
      </c>
      <c r="B3845" s="207" t="s">
        <v>4172</v>
      </c>
      <c r="C3845" s="206" t="s">
        <v>7869</v>
      </c>
      <c r="D3845" s="208">
        <v>4887.29</v>
      </c>
    </row>
    <row r="3846" spans="1:4" ht="51">
      <c r="A3846" s="206">
        <v>36491</v>
      </c>
      <c r="B3846" s="207" t="s">
        <v>4178</v>
      </c>
      <c r="C3846" s="206" t="s">
        <v>7869</v>
      </c>
      <c r="D3846" s="208">
        <v>663468.75</v>
      </c>
    </row>
    <row r="3847" spans="1:4" ht="25.5">
      <c r="A3847" s="206">
        <v>36492</v>
      </c>
      <c r="B3847" s="207" t="s">
        <v>4149</v>
      </c>
      <c r="C3847" s="206" t="s">
        <v>7869</v>
      </c>
      <c r="D3847" s="208">
        <v>683254.68</v>
      </c>
    </row>
    <row r="3848" spans="1:4">
      <c r="A3848" s="206">
        <v>36493</v>
      </c>
      <c r="B3848" s="207" t="s">
        <v>4148</v>
      </c>
      <c r="C3848" s="206" t="s">
        <v>7869</v>
      </c>
      <c r="D3848" s="208">
        <v>367811.72</v>
      </c>
    </row>
    <row r="3849" spans="1:4">
      <c r="A3849" s="206">
        <v>36494</v>
      </c>
      <c r="B3849" s="207" t="s">
        <v>4147</v>
      </c>
      <c r="C3849" s="206" t="s">
        <v>7869</v>
      </c>
      <c r="D3849" s="208">
        <v>324646.87</v>
      </c>
    </row>
    <row r="3850" spans="1:4" ht="51">
      <c r="A3850" s="206">
        <v>36496</v>
      </c>
      <c r="B3850" s="207" t="s">
        <v>3080</v>
      </c>
      <c r="C3850" s="206" t="s">
        <v>7869</v>
      </c>
      <c r="D3850" s="208">
        <v>9564.2900000000009</v>
      </c>
    </row>
    <row r="3851" spans="1:4" ht="25.5">
      <c r="A3851" s="206">
        <v>36497</v>
      </c>
      <c r="B3851" s="207" t="s">
        <v>4171</v>
      </c>
      <c r="C3851" s="206" t="s">
        <v>7869</v>
      </c>
      <c r="D3851" s="208">
        <v>2806.92</v>
      </c>
    </row>
    <row r="3852" spans="1:4" ht="25.5">
      <c r="A3852" s="206">
        <v>36498</v>
      </c>
      <c r="B3852" s="207" t="s">
        <v>4110</v>
      </c>
      <c r="C3852" s="206" t="s">
        <v>7869</v>
      </c>
      <c r="D3852" s="208">
        <v>3939.65</v>
      </c>
    </row>
    <row r="3853" spans="1:4" ht="25.5">
      <c r="A3853" s="206">
        <v>36499</v>
      </c>
      <c r="B3853" s="207" t="s">
        <v>4152</v>
      </c>
      <c r="C3853" s="206" t="s">
        <v>7869</v>
      </c>
      <c r="D3853" s="208">
        <v>2127.41</v>
      </c>
    </row>
    <row r="3854" spans="1:4">
      <c r="A3854" s="206">
        <v>36500</v>
      </c>
      <c r="B3854" s="207" t="s">
        <v>4166</v>
      </c>
      <c r="C3854" s="206" t="s">
        <v>7869</v>
      </c>
      <c r="D3854" s="208">
        <v>51518.53</v>
      </c>
    </row>
    <row r="3855" spans="1:4">
      <c r="A3855" s="206">
        <v>36501</v>
      </c>
      <c r="B3855" s="207" t="s">
        <v>4164</v>
      </c>
      <c r="C3855" s="206" t="s">
        <v>7869</v>
      </c>
      <c r="D3855" s="208">
        <v>72902.960000000006</v>
      </c>
    </row>
    <row r="3856" spans="1:4" ht="25.5">
      <c r="A3856" s="206">
        <v>36502</v>
      </c>
      <c r="B3856" s="207" t="s">
        <v>4943</v>
      </c>
      <c r="C3856" s="206" t="s">
        <v>7869</v>
      </c>
      <c r="D3856" s="208">
        <v>2060.9</v>
      </c>
    </row>
    <row r="3857" spans="1:4" ht="25.5">
      <c r="A3857" s="206">
        <v>36503</v>
      </c>
      <c r="B3857" s="207" t="s">
        <v>4944</v>
      </c>
      <c r="C3857" s="206" t="s">
        <v>7869</v>
      </c>
      <c r="D3857" s="208">
        <v>2541.33</v>
      </c>
    </row>
    <row r="3858" spans="1:4" ht="25.5">
      <c r="A3858" s="206">
        <v>36508</v>
      </c>
      <c r="B3858" s="207" t="s">
        <v>6278</v>
      </c>
      <c r="C3858" s="206" t="s">
        <v>7869</v>
      </c>
      <c r="D3858" s="208">
        <v>957547.37</v>
      </c>
    </row>
    <row r="3859" spans="1:4" ht="25.5">
      <c r="A3859" s="206">
        <v>36509</v>
      </c>
      <c r="B3859" s="207" t="s">
        <v>6279</v>
      </c>
      <c r="C3859" s="206" t="s">
        <v>7869</v>
      </c>
      <c r="D3859" s="208">
        <v>524770.61</v>
      </c>
    </row>
    <row r="3860" spans="1:4" ht="25.5">
      <c r="A3860" s="206">
        <v>36510</v>
      </c>
      <c r="B3860" s="207" t="s">
        <v>6273</v>
      </c>
      <c r="C3860" s="206" t="s">
        <v>7869</v>
      </c>
      <c r="D3860" s="208">
        <v>516819.55</v>
      </c>
    </row>
    <row r="3861" spans="1:4" ht="25.5">
      <c r="A3861" s="206">
        <v>36511</v>
      </c>
      <c r="B3861" s="207" t="s">
        <v>6281</v>
      </c>
      <c r="C3861" s="206" t="s">
        <v>7869</v>
      </c>
      <c r="D3861" s="208">
        <v>175882.23</v>
      </c>
    </row>
    <row r="3862" spans="1:4" ht="25.5">
      <c r="A3862" s="206">
        <v>36512</v>
      </c>
      <c r="B3862" s="207" t="s">
        <v>4906</v>
      </c>
      <c r="C3862" s="206" t="s">
        <v>7869</v>
      </c>
      <c r="D3862" s="208">
        <v>10059</v>
      </c>
    </row>
    <row r="3863" spans="1:4">
      <c r="A3863" s="206">
        <v>36513</v>
      </c>
      <c r="B3863" s="207" t="s">
        <v>6285</v>
      </c>
      <c r="C3863" s="206" t="s">
        <v>7869</v>
      </c>
      <c r="D3863" s="208">
        <v>124171.65</v>
      </c>
    </row>
    <row r="3864" spans="1:4" ht="25.5">
      <c r="A3864" s="206">
        <v>36514</v>
      </c>
      <c r="B3864" s="207" t="s">
        <v>6286</v>
      </c>
      <c r="C3864" s="206" t="s">
        <v>7869</v>
      </c>
      <c r="D3864" s="208">
        <v>138537.37</v>
      </c>
    </row>
    <row r="3865" spans="1:4">
      <c r="A3865" s="206">
        <v>36515</v>
      </c>
      <c r="B3865" s="207" t="s">
        <v>6282</v>
      </c>
      <c r="C3865" s="206" t="s">
        <v>7869</v>
      </c>
      <c r="D3865" s="208">
        <v>51800.92</v>
      </c>
    </row>
    <row r="3866" spans="1:4" ht="25.5">
      <c r="A3866" s="206">
        <v>36516</v>
      </c>
      <c r="B3866" s="207" t="s">
        <v>3757</v>
      </c>
      <c r="C3866" s="206" t="s">
        <v>7869</v>
      </c>
      <c r="D3866" s="208">
        <v>68064</v>
      </c>
    </row>
    <row r="3867" spans="1:4" ht="25.5">
      <c r="A3867" s="206">
        <v>36517</v>
      </c>
      <c r="B3867" s="207" t="s">
        <v>5062</v>
      </c>
      <c r="C3867" s="206" t="s">
        <v>7869</v>
      </c>
      <c r="D3867" s="208">
        <v>213120</v>
      </c>
    </row>
    <row r="3868" spans="1:4" ht="25.5">
      <c r="A3868" s="206">
        <v>36518</v>
      </c>
      <c r="B3868" s="207" t="s">
        <v>5065</v>
      </c>
      <c r="C3868" s="206" t="s">
        <v>7869</v>
      </c>
      <c r="D3868" s="208">
        <v>378879.98</v>
      </c>
    </row>
    <row r="3869" spans="1:4" ht="25.5">
      <c r="A3869" s="206">
        <v>36519</v>
      </c>
      <c r="B3869" s="207" t="s">
        <v>2419</v>
      </c>
      <c r="C3869" s="206" t="s">
        <v>7869</v>
      </c>
      <c r="D3869" s="208">
        <v>449.65</v>
      </c>
    </row>
    <row r="3870" spans="1:4" ht="25.5">
      <c r="A3870" s="206">
        <v>36520</v>
      </c>
      <c r="B3870" s="207" t="s">
        <v>2420</v>
      </c>
      <c r="C3870" s="206" t="s">
        <v>7869</v>
      </c>
      <c r="D3870" s="208">
        <v>575.38</v>
      </c>
    </row>
    <row r="3871" spans="1:4">
      <c r="A3871" s="206">
        <v>36521</v>
      </c>
      <c r="B3871" s="207" t="s">
        <v>4513</v>
      </c>
      <c r="C3871" s="206" t="s">
        <v>7869</v>
      </c>
      <c r="D3871" s="208">
        <v>116.41</v>
      </c>
    </row>
    <row r="3872" spans="1:4" ht="25.5">
      <c r="A3872" s="206">
        <v>36522</v>
      </c>
      <c r="B3872" s="207" t="s">
        <v>3217</v>
      </c>
      <c r="C3872" s="206" t="s">
        <v>7869</v>
      </c>
      <c r="D3872" s="208">
        <v>36094.01</v>
      </c>
    </row>
    <row r="3873" spans="1:4" ht="25.5">
      <c r="A3873" s="206">
        <v>36523</v>
      </c>
      <c r="B3873" s="207" t="s">
        <v>3213</v>
      </c>
      <c r="C3873" s="206" t="s">
        <v>7869</v>
      </c>
      <c r="D3873" s="208">
        <v>122720.43</v>
      </c>
    </row>
    <row r="3874" spans="1:4" ht="25.5">
      <c r="A3874" s="206">
        <v>36524</v>
      </c>
      <c r="B3874" s="207" t="s">
        <v>3211</v>
      </c>
      <c r="C3874" s="206" t="s">
        <v>7869</v>
      </c>
      <c r="D3874" s="208">
        <v>71134.19</v>
      </c>
    </row>
    <row r="3875" spans="1:4" ht="25.5">
      <c r="A3875" s="206">
        <v>36525</v>
      </c>
      <c r="B3875" s="207" t="s">
        <v>3218</v>
      </c>
      <c r="C3875" s="206" t="s">
        <v>7869</v>
      </c>
      <c r="D3875" s="208">
        <v>48338.31</v>
      </c>
    </row>
    <row r="3876" spans="1:4" ht="25.5">
      <c r="A3876" s="206">
        <v>36526</v>
      </c>
      <c r="B3876" s="207" t="s">
        <v>3212</v>
      </c>
      <c r="C3876" s="206" t="s">
        <v>7869</v>
      </c>
      <c r="D3876" s="208">
        <v>57322.82</v>
      </c>
    </row>
    <row r="3877" spans="1:4" ht="25.5">
      <c r="A3877" s="206">
        <v>36527</v>
      </c>
      <c r="B3877" s="207" t="s">
        <v>3214</v>
      </c>
      <c r="C3877" s="206" t="s">
        <v>7869</v>
      </c>
      <c r="D3877" s="208">
        <v>133299.67000000001</v>
      </c>
    </row>
    <row r="3878" spans="1:4" ht="25.5">
      <c r="A3878" s="206">
        <v>36529</v>
      </c>
      <c r="B3878" s="207" t="s">
        <v>4117</v>
      </c>
      <c r="C3878" s="206" t="s">
        <v>7869</v>
      </c>
      <c r="D3878" s="208">
        <v>29974.48</v>
      </c>
    </row>
    <row r="3879" spans="1:4" ht="51">
      <c r="A3879" s="206">
        <v>36530</v>
      </c>
      <c r="B3879" s="207" t="s">
        <v>5650</v>
      </c>
      <c r="C3879" s="206" t="s">
        <v>7869</v>
      </c>
      <c r="D3879" s="208">
        <v>193609.75</v>
      </c>
    </row>
    <row r="3880" spans="1:4" ht="51">
      <c r="A3880" s="206">
        <v>36531</v>
      </c>
      <c r="B3880" s="207" t="s">
        <v>5652</v>
      </c>
      <c r="C3880" s="206" t="s">
        <v>7869</v>
      </c>
      <c r="D3880" s="208">
        <v>217682.91</v>
      </c>
    </row>
    <row r="3881" spans="1:4">
      <c r="A3881" s="206">
        <v>36532</v>
      </c>
      <c r="B3881" s="207" t="s">
        <v>5687</v>
      </c>
      <c r="C3881" s="206" t="s">
        <v>7869</v>
      </c>
      <c r="D3881" s="208">
        <v>19856.63</v>
      </c>
    </row>
    <row r="3882" spans="1:4" ht="25.5">
      <c r="A3882" s="206">
        <v>36533</v>
      </c>
      <c r="B3882" s="207" t="s">
        <v>4859</v>
      </c>
      <c r="C3882" s="206" t="s">
        <v>7869</v>
      </c>
      <c r="D3882" s="208">
        <v>16395.240000000002</v>
      </c>
    </row>
    <row r="3883" spans="1:4" ht="25.5">
      <c r="A3883" s="206">
        <v>36782</v>
      </c>
      <c r="B3883" s="207" t="s">
        <v>8198</v>
      </c>
      <c r="C3883" s="206" t="s">
        <v>4133</v>
      </c>
      <c r="D3883" s="208">
        <v>86.56</v>
      </c>
    </row>
    <row r="3884" spans="1:4" ht="25.5">
      <c r="A3884" s="206">
        <v>36785</v>
      </c>
      <c r="B3884" s="207" t="s">
        <v>4134</v>
      </c>
      <c r="C3884" s="206" t="s">
        <v>4133</v>
      </c>
      <c r="D3884" s="208">
        <v>72.52</v>
      </c>
    </row>
    <row r="3885" spans="1:4" ht="25.5">
      <c r="A3885" s="206">
        <v>36786</v>
      </c>
      <c r="B3885" s="207" t="s">
        <v>8199</v>
      </c>
      <c r="C3885" s="206" t="s">
        <v>4133</v>
      </c>
      <c r="D3885" s="208">
        <v>83.45</v>
      </c>
    </row>
    <row r="3886" spans="1:4" ht="25.5">
      <c r="A3886" s="206">
        <v>36788</v>
      </c>
      <c r="B3886" s="207" t="s">
        <v>6072</v>
      </c>
      <c r="C3886" s="206" t="s">
        <v>7869</v>
      </c>
      <c r="D3886" s="208">
        <v>2.06</v>
      </c>
    </row>
    <row r="3887" spans="1:4" ht="25.5">
      <c r="A3887" s="206">
        <v>36789</v>
      </c>
      <c r="B3887" s="207" t="s">
        <v>6067</v>
      </c>
      <c r="C3887" s="206" t="s">
        <v>7869</v>
      </c>
      <c r="D3887" s="208">
        <v>3.09</v>
      </c>
    </row>
    <row r="3888" spans="1:4" ht="25.5">
      <c r="A3888" s="206">
        <v>36790</v>
      </c>
      <c r="B3888" s="207" t="s">
        <v>5862</v>
      </c>
      <c r="C3888" s="206" t="s">
        <v>7869</v>
      </c>
      <c r="D3888" s="208">
        <v>145.88999999999999</v>
      </c>
    </row>
    <row r="3889" spans="1:4">
      <c r="A3889" s="206">
        <v>36791</v>
      </c>
      <c r="B3889" s="207" t="s">
        <v>6231</v>
      </c>
      <c r="C3889" s="206" t="s">
        <v>7869</v>
      </c>
      <c r="D3889" s="208">
        <v>77.239999999999995</v>
      </c>
    </row>
    <row r="3890" spans="1:4">
      <c r="A3890" s="206">
        <v>36792</v>
      </c>
      <c r="B3890" s="207" t="s">
        <v>6233</v>
      </c>
      <c r="C3890" s="206" t="s">
        <v>7869</v>
      </c>
      <c r="D3890" s="208">
        <v>147.65</v>
      </c>
    </row>
    <row r="3891" spans="1:4">
      <c r="A3891" s="206">
        <v>36793</v>
      </c>
      <c r="B3891" s="207" t="s">
        <v>4922</v>
      </c>
      <c r="C3891" s="206" t="s">
        <v>7869</v>
      </c>
      <c r="D3891" s="208">
        <v>309.64</v>
      </c>
    </row>
    <row r="3892" spans="1:4">
      <c r="A3892" s="206">
        <v>36794</v>
      </c>
      <c r="B3892" s="207" t="s">
        <v>4514</v>
      </c>
      <c r="C3892" s="206" t="s">
        <v>7869</v>
      </c>
      <c r="D3892" s="208">
        <v>118.66</v>
      </c>
    </row>
    <row r="3893" spans="1:4">
      <c r="A3893" s="206">
        <v>36795</v>
      </c>
      <c r="B3893" s="207" t="s">
        <v>6229</v>
      </c>
      <c r="C3893" s="206" t="s">
        <v>7869</v>
      </c>
      <c r="D3893" s="208">
        <v>582.28</v>
      </c>
    </row>
    <row r="3894" spans="1:4">
      <c r="A3894" s="206">
        <v>36796</v>
      </c>
      <c r="B3894" s="207" t="s">
        <v>6230</v>
      </c>
      <c r="C3894" s="206" t="s">
        <v>7869</v>
      </c>
      <c r="D3894" s="208">
        <v>149.91999999999999</v>
      </c>
    </row>
    <row r="3895" spans="1:4">
      <c r="A3895" s="206">
        <v>36797</v>
      </c>
      <c r="B3895" s="207" t="s">
        <v>4964</v>
      </c>
      <c r="C3895" s="206" t="s">
        <v>7869</v>
      </c>
      <c r="D3895" s="208">
        <v>34.56</v>
      </c>
    </row>
    <row r="3896" spans="1:4">
      <c r="A3896" s="206">
        <v>36799</v>
      </c>
      <c r="B3896" s="207" t="s">
        <v>4966</v>
      </c>
      <c r="C3896" s="206" t="s">
        <v>7869</v>
      </c>
      <c r="D3896" s="208">
        <v>31.77</v>
      </c>
    </row>
    <row r="3897" spans="1:4" ht="25.5">
      <c r="A3897" s="206">
        <v>36800</v>
      </c>
      <c r="B3897" s="207" t="s">
        <v>4920</v>
      </c>
      <c r="C3897" s="206" t="s">
        <v>7869</v>
      </c>
      <c r="D3897" s="208">
        <v>78.040000000000006</v>
      </c>
    </row>
    <row r="3898" spans="1:4">
      <c r="A3898" s="206">
        <v>36801</v>
      </c>
      <c r="B3898" s="207" t="s">
        <v>2075</v>
      </c>
      <c r="C3898" s="206" t="s">
        <v>7869</v>
      </c>
      <c r="D3898" s="208">
        <v>20.27</v>
      </c>
    </row>
    <row r="3899" spans="1:4">
      <c r="A3899" s="206">
        <v>36870</v>
      </c>
      <c r="B3899" s="207" t="s">
        <v>4114</v>
      </c>
      <c r="C3899" s="206" t="s">
        <v>7866</v>
      </c>
      <c r="D3899" s="208">
        <v>0.66</v>
      </c>
    </row>
    <row r="3900" spans="1:4">
      <c r="A3900" s="206">
        <v>36880</v>
      </c>
      <c r="B3900" s="207" t="s">
        <v>2343</v>
      </c>
      <c r="C3900" s="206" t="s">
        <v>7866</v>
      </c>
      <c r="D3900" s="208">
        <v>1.85</v>
      </c>
    </row>
    <row r="3901" spans="1:4" ht="25.5">
      <c r="A3901" s="206">
        <v>36881</v>
      </c>
      <c r="B3901" s="207" t="s">
        <v>5158</v>
      </c>
      <c r="C3901" s="206" t="s">
        <v>7874</v>
      </c>
      <c r="D3901" s="208">
        <v>93.53</v>
      </c>
    </row>
    <row r="3902" spans="1:4" ht="25.5">
      <c r="A3902" s="206">
        <v>36882</v>
      </c>
      <c r="B3902" s="207" t="s">
        <v>5159</v>
      </c>
      <c r="C3902" s="206" t="s">
        <v>7874</v>
      </c>
      <c r="D3902" s="208">
        <v>109.12</v>
      </c>
    </row>
    <row r="3903" spans="1:4">
      <c r="A3903" s="206">
        <v>36886</v>
      </c>
      <c r="B3903" s="207" t="s">
        <v>2347</v>
      </c>
      <c r="C3903" s="206" t="s">
        <v>7866</v>
      </c>
      <c r="D3903" s="208">
        <v>0.57999999999999996</v>
      </c>
    </row>
    <row r="3904" spans="1:4">
      <c r="A3904" s="206">
        <v>36887</v>
      </c>
      <c r="B3904" s="207" t="s">
        <v>6057</v>
      </c>
      <c r="C3904" s="206" t="s">
        <v>7874</v>
      </c>
      <c r="D3904" s="208">
        <v>14.07</v>
      </c>
    </row>
    <row r="3905" spans="1:4">
      <c r="A3905" s="206">
        <v>37103</v>
      </c>
      <c r="B3905" s="207" t="s">
        <v>8200</v>
      </c>
      <c r="C3905" s="206" t="s">
        <v>7869</v>
      </c>
      <c r="D3905" s="208">
        <v>2.14</v>
      </c>
    </row>
    <row r="3906" spans="1:4">
      <c r="A3906" s="206">
        <v>37104</v>
      </c>
      <c r="B3906" s="207" t="s">
        <v>2864</v>
      </c>
      <c r="C3906" s="206" t="s">
        <v>7869</v>
      </c>
      <c r="D3906" s="208">
        <v>606.94000000000005</v>
      </c>
    </row>
    <row r="3907" spans="1:4">
      <c r="A3907" s="206">
        <v>37105</v>
      </c>
      <c r="B3907" s="207" t="s">
        <v>2865</v>
      </c>
      <c r="C3907" s="206" t="s">
        <v>7869</v>
      </c>
      <c r="D3907" s="208">
        <v>1351.75</v>
      </c>
    </row>
    <row r="3908" spans="1:4">
      <c r="A3908" s="206">
        <v>37106</v>
      </c>
      <c r="B3908" s="207" t="s">
        <v>2862</v>
      </c>
      <c r="C3908" s="206" t="s">
        <v>7869</v>
      </c>
      <c r="D3908" s="208">
        <v>2802.97</v>
      </c>
    </row>
    <row r="3909" spans="1:4">
      <c r="A3909" s="206">
        <v>37107</v>
      </c>
      <c r="B3909" s="207" t="s">
        <v>2510</v>
      </c>
      <c r="C3909" s="206" t="s">
        <v>7869</v>
      </c>
      <c r="D3909" s="208">
        <v>4</v>
      </c>
    </row>
    <row r="3910" spans="1:4">
      <c r="A3910" s="206">
        <v>37329</v>
      </c>
      <c r="B3910" s="207" t="s">
        <v>5642</v>
      </c>
      <c r="C3910" s="206" t="s">
        <v>7866</v>
      </c>
      <c r="D3910" s="208">
        <v>53.64</v>
      </c>
    </row>
    <row r="3911" spans="1:4">
      <c r="A3911" s="206">
        <v>37370</v>
      </c>
      <c r="B3911" s="207" t="s">
        <v>2219</v>
      </c>
      <c r="C3911" s="206" t="s">
        <v>7872</v>
      </c>
      <c r="D3911" s="208">
        <v>2.15</v>
      </c>
    </row>
    <row r="3912" spans="1:4">
      <c r="A3912" s="206">
        <v>37371</v>
      </c>
      <c r="B3912" s="207" t="s">
        <v>6271</v>
      </c>
      <c r="C3912" s="206" t="s">
        <v>7872</v>
      </c>
      <c r="D3912" s="208">
        <v>0.6</v>
      </c>
    </row>
    <row r="3913" spans="1:4">
      <c r="A3913" s="206">
        <v>37372</v>
      </c>
      <c r="B3913" s="207" t="s">
        <v>3907</v>
      </c>
      <c r="C3913" s="206" t="s">
        <v>7872</v>
      </c>
      <c r="D3913" s="208">
        <v>0.37</v>
      </c>
    </row>
    <row r="3914" spans="1:4">
      <c r="A3914" s="206">
        <v>37373</v>
      </c>
      <c r="B3914" s="207" t="s">
        <v>5711</v>
      </c>
      <c r="C3914" s="206" t="s">
        <v>7872</v>
      </c>
      <c r="D3914" s="208">
        <v>0.02</v>
      </c>
    </row>
    <row r="3915" spans="1:4">
      <c r="A3915" s="206">
        <v>37394</v>
      </c>
      <c r="B3915" s="207" t="s">
        <v>3983</v>
      </c>
      <c r="C3915" s="206" t="s">
        <v>8139</v>
      </c>
      <c r="D3915" s="208">
        <v>45.58</v>
      </c>
    </row>
    <row r="3916" spans="1:4">
      <c r="A3916" s="206">
        <v>37395</v>
      </c>
      <c r="B3916" s="207" t="s">
        <v>5262</v>
      </c>
      <c r="C3916" s="206" t="s">
        <v>8139</v>
      </c>
      <c r="D3916" s="208">
        <v>43.29</v>
      </c>
    </row>
    <row r="3917" spans="1:4">
      <c r="A3917" s="206">
        <v>37396</v>
      </c>
      <c r="B3917" s="207" t="s">
        <v>5264</v>
      </c>
      <c r="C3917" s="206" t="s">
        <v>8139</v>
      </c>
      <c r="D3917" s="208">
        <v>35.42</v>
      </c>
    </row>
    <row r="3918" spans="1:4">
      <c r="A3918" s="206">
        <v>37397</v>
      </c>
      <c r="B3918" s="207" t="s">
        <v>5265</v>
      </c>
      <c r="C3918" s="206" t="s">
        <v>8139</v>
      </c>
      <c r="D3918" s="208">
        <v>37.1</v>
      </c>
    </row>
    <row r="3919" spans="1:4">
      <c r="A3919" s="206">
        <v>37398</v>
      </c>
      <c r="B3919" s="207" t="s">
        <v>5643</v>
      </c>
      <c r="C3919" s="206" t="s">
        <v>7866</v>
      </c>
      <c r="D3919" s="208">
        <v>68.650000000000006</v>
      </c>
    </row>
    <row r="3920" spans="1:4">
      <c r="A3920" s="206">
        <v>37399</v>
      </c>
      <c r="B3920" s="207" t="s">
        <v>2704</v>
      </c>
      <c r="C3920" s="206" t="s">
        <v>7869</v>
      </c>
      <c r="D3920" s="208">
        <v>21.06</v>
      </c>
    </row>
    <row r="3921" spans="1:4">
      <c r="A3921" s="206">
        <v>37400</v>
      </c>
      <c r="B3921" s="207" t="s">
        <v>5079</v>
      </c>
      <c r="C3921" s="206" t="s">
        <v>7869</v>
      </c>
      <c r="D3921" s="208">
        <v>30.67</v>
      </c>
    </row>
    <row r="3922" spans="1:4">
      <c r="A3922" s="206">
        <v>37401</v>
      </c>
      <c r="B3922" s="207" t="s">
        <v>6209</v>
      </c>
      <c r="C3922" s="206" t="s">
        <v>7869</v>
      </c>
      <c r="D3922" s="208">
        <v>30.67</v>
      </c>
    </row>
    <row r="3923" spans="1:4">
      <c r="A3923" s="206">
        <v>37402</v>
      </c>
      <c r="B3923" s="207" t="s">
        <v>4140</v>
      </c>
      <c r="C3923" s="206" t="s">
        <v>7869</v>
      </c>
      <c r="D3923" s="208">
        <v>39.47</v>
      </c>
    </row>
    <row r="3924" spans="1:4">
      <c r="A3924" s="206">
        <v>37404</v>
      </c>
      <c r="B3924" s="207" t="s">
        <v>2717</v>
      </c>
      <c r="C3924" s="206" t="s">
        <v>7873</v>
      </c>
      <c r="D3924" s="208">
        <v>81.03</v>
      </c>
    </row>
    <row r="3925" spans="1:4">
      <c r="A3925" s="206">
        <v>37409</v>
      </c>
      <c r="B3925" s="207" t="s">
        <v>2707</v>
      </c>
      <c r="C3925" s="206" t="s">
        <v>7866</v>
      </c>
      <c r="D3925" s="208">
        <v>20.52</v>
      </c>
    </row>
    <row r="3926" spans="1:4">
      <c r="A3926" s="206">
        <v>37410</v>
      </c>
      <c r="B3926" s="207" t="s">
        <v>2711</v>
      </c>
      <c r="C3926" s="206" t="s">
        <v>7866</v>
      </c>
      <c r="D3926" s="208">
        <v>23.24</v>
      </c>
    </row>
    <row r="3927" spans="1:4" ht="25.5">
      <c r="A3927" s="206">
        <v>37411</v>
      </c>
      <c r="B3927" s="207" t="s">
        <v>6029</v>
      </c>
      <c r="C3927" s="206" t="s">
        <v>7874</v>
      </c>
      <c r="D3927" s="208">
        <v>12.15</v>
      </c>
    </row>
    <row r="3928" spans="1:4" ht="25.5">
      <c r="A3928" s="206">
        <v>37412</v>
      </c>
      <c r="B3928" s="207" t="s">
        <v>8201</v>
      </c>
      <c r="C3928" s="206" t="s">
        <v>7869</v>
      </c>
      <c r="D3928" s="208">
        <v>146.43</v>
      </c>
    </row>
    <row r="3929" spans="1:4" ht="25.5">
      <c r="A3929" s="206">
        <v>37413</v>
      </c>
      <c r="B3929" s="207" t="s">
        <v>3461</v>
      </c>
      <c r="C3929" s="206" t="s">
        <v>7869</v>
      </c>
      <c r="D3929" s="208">
        <v>2.68</v>
      </c>
    </row>
    <row r="3930" spans="1:4" ht="25.5">
      <c r="A3930" s="206">
        <v>37414</v>
      </c>
      <c r="B3930" s="207" t="s">
        <v>3462</v>
      </c>
      <c r="C3930" s="206" t="s">
        <v>7869</v>
      </c>
      <c r="D3930" s="208">
        <v>3.04</v>
      </c>
    </row>
    <row r="3931" spans="1:4" ht="25.5">
      <c r="A3931" s="206">
        <v>37415</v>
      </c>
      <c r="B3931" s="207" t="s">
        <v>3463</v>
      </c>
      <c r="C3931" s="206" t="s">
        <v>7869</v>
      </c>
      <c r="D3931" s="208">
        <v>5.53</v>
      </c>
    </row>
    <row r="3932" spans="1:4" ht="25.5">
      <c r="A3932" s="206">
        <v>37416</v>
      </c>
      <c r="B3932" s="207" t="s">
        <v>3464</v>
      </c>
      <c r="C3932" s="206" t="s">
        <v>7869</v>
      </c>
      <c r="D3932" s="208">
        <v>2.5</v>
      </c>
    </row>
    <row r="3933" spans="1:4" ht="25.5">
      <c r="A3933" s="206">
        <v>37417</v>
      </c>
      <c r="B3933" s="207" t="s">
        <v>3465</v>
      </c>
      <c r="C3933" s="206" t="s">
        <v>7869</v>
      </c>
      <c r="D3933" s="208">
        <v>3.6</v>
      </c>
    </row>
    <row r="3934" spans="1:4" ht="25.5">
      <c r="A3934" s="206">
        <v>37418</v>
      </c>
      <c r="B3934" s="207" t="s">
        <v>3196</v>
      </c>
      <c r="C3934" s="206" t="s">
        <v>7869</v>
      </c>
      <c r="D3934" s="208">
        <v>11.7</v>
      </c>
    </row>
    <row r="3935" spans="1:4" ht="25.5">
      <c r="A3935" s="206">
        <v>37419</v>
      </c>
      <c r="B3935" s="207" t="s">
        <v>3197</v>
      </c>
      <c r="C3935" s="206" t="s">
        <v>7869</v>
      </c>
      <c r="D3935" s="208">
        <v>12.01</v>
      </c>
    </row>
    <row r="3936" spans="1:4" ht="25.5">
      <c r="A3936" s="206">
        <v>37420</v>
      </c>
      <c r="B3936" s="207" t="s">
        <v>5946</v>
      </c>
      <c r="C3936" s="206" t="s">
        <v>7869</v>
      </c>
      <c r="D3936" s="208">
        <v>28.23</v>
      </c>
    </row>
    <row r="3937" spans="1:4" ht="25.5">
      <c r="A3937" s="206">
        <v>37421</v>
      </c>
      <c r="B3937" s="207" t="s">
        <v>5947</v>
      </c>
      <c r="C3937" s="206" t="s">
        <v>7869</v>
      </c>
      <c r="D3937" s="208">
        <v>38.58</v>
      </c>
    </row>
    <row r="3938" spans="1:4" ht="25.5">
      <c r="A3938" s="206">
        <v>37422</v>
      </c>
      <c r="B3938" s="207" t="s">
        <v>5948</v>
      </c>
      <c r="C3938" s="206" t="s">
        <v>7869</v>
      </c>
      <c r="D3938" s="208">
        <v>36.11</v>
      </c>
    </row>
    <row r="3939" spans="1:4" ht="25.5">
      <c r="A3939" s="206">
        <v>37423</v>
      </c>
      <c r="B3939" s="207" t="s">
        <v>6563</v>
      </c>
      <c r="C3939" s="206" t="s">
        <v>7869</v>
      </c>
      <c r="D3939" s="208">
        <v>8.2899999999999991</v>
      </c>
    </row>
    <row r="3940" spans="1:4">
      <c r="A3940" s="206">
        <v>37424</v>
      </c>
      <c r="B3940" s="207" t="s">
        <v>4771</v>
      </c>
      <c r="C3940" s="206" t="s">
        <v>7869</v>
      </c>
      <c r="D3940" s="208">
        <v>6.89</v>
      </c>
    </row>
    <row r="3941" spans="1:4">
      <c r="A3941" s="206">
        <v>37425</v>
      </c>
      <c r="B3941" s="207" t="s">
        <v>4773</v>
      </c>
      <c r="C3941" s="206" t="s">
        <v>7869</v>
      </c>
      <c r="D3941" s="208">
        <v>7.42</v>
      </c>
    </row>
    <row r="3942" spans="1:4">
      <c r="A3942" s="206">
        <v>37426</v>
      </c>
      <c r="B3942" s="207" t="s">
        <v>4769</v>
      </c>
      <c r="C3942" s="206" t="s">
        <v>7869</v>
      </c>
      <c r="D3942" s="208">
        <v>14.99</v>
      </c>
    </row>
    <row r="3943" spans="1:4">
      <c r="A3943" s="206">
        <v>37427</v>
      </c>
      <c r="B3943" s="207" t="s">
        <v>4770</v>
      </c>
      <c r="C3943" s="206" t="s">
        <v>7869</v>
      </c>
      <c r="D3943" s="208">
        <v>35.76</v>
      </c>
    </row>
    <row r="3944" spans="1:4">
      <c r="A3944" s="206">
        <v>37428</v>
      </c>
      <c r="B3944" s="207" t="s">
        <v>4772</v>
      </c>
      <c r="C3944" s="206" t="s">
        <v>7869</v>
      </c>
      <c r="D3944" s="208">
        <v>123.25</v>
      </c>
    </row>
    <row r="3945" spans="1:4">
      <c r="A3945" s="206">
        <v>37429</v>
      </c>
      <c r="B3945" s="207" t="s">
        <v>4768</v>
      </c>
      <c r="C3945" s="206" t="s">
        <v>7869</v>
      </c>
      <c r="D3945" s="208">
        <v>1558.56</v>
      </c>
    </row>
    <row r="3946" spans="1:4">
      <c r="A3946" s="206">
        <v>37430</v>
      </c>
      <c r="B3946" s="207" t="s">
        <v>3457</v>
      </c>
      <c r="C3946" s="206" t="s">
        <v>7869</v>
      </c>
      <c r="D3946" s="208">
        <v>17.010000000000002</v>
      </c>
    </row>
    <row r="3947" spans="1:4">
      <c r="A3947" s="206">
        <v>37431</v>
      </c>
      <c r="B3947" s="207" t="s">
        <v>3459</v>
      </c>
      <c r="C3947" s="206" t="s">
        <v>7869</v>
      </c>
      <c r="D3947" s="208">
        <v>23.08</v>
      </c>
    </row>
    <row r="3948" spans="1:4">
      <c r="A3948" s="206">
        <v>37432</v>
      </c>
      <c r="B3948" s="207" t="s">
        <v>3460</v>
      </c>
      <c r="C3948" s="206" t="s">
        <v>7869</v>
      </c>
      <c r="D3948" s="208">
        <v>42.57</v>
      </c>
    </row>
    <row r="3949" spans="1:4">
      <c r="A3949" s="206">
        <v>37433</v>
      </c>
      <c r="B3949" s="207" t="s">
        <v>3456</v>
      </c>
      <c r="C3949" s="206" t="s">
        <v>7869</v>
      </c>
      <c r="D3949" s="208">
        <v>135.76</v>
      </c>
    </row>
    <row r="3950" spans="1:4">
      <c r="A3950" s="206">
        <v>37434</v>
      </c>
      <c r="B3950" s="207" t="s">
        <v>3458</v>
      </c>
      <c r="C3950" s="206" t="s">
        <v>7869</v>
      </c>
      <c r="D3950" s="208">
        <v>1265.8900000000001</v>
      </c>
    </row>
    <row r="3951" spans="1:4">
      <c r="A3951" s="206">
        <v>37435</v>
      </c>
      <c r="B3951" s="207" t="s">
        <v>3434</v>
      </c>
      <c r="C3951" s="206" t="s">
        <v>7869</v>
      </c>
      <c r="D3951" s="208">
        <v>15.95</v>
      </c>
    </row>
    <row r="3952" spans="1:4">
      <c r="A3952" s="206">
        <v>37436</v>
      </c>
      <c r="B3952" s="207" t="s">
        <v>3435</v>
      </c>
      <c r="C3952" s="206" t="s">
        <v>7869</v>
      </c>
      <c r="D3952" s="208">
        <v>18.829999999999998</v>
      </c>
    </row>
    <row r="3953" spans="1:4">
      <c r="A3953" s="206">
        <v>37437</v>
      </c>
      <c r="B3953" s="207" t="s">
        <v>3436</v>
      </c>
      <c r="C3953" s="206" t="s">
        <v>7869</v>
      </c>
      <c r="D3953" s="208">
        <v>27.23</v>
      </c>
    </row>
    <row r="3954" spans="1:4">
      <c r="A3954" s="206">
        <v>37438</v>
      </c>
      <c r="B3954" s="207" t="s">
        <v>3432</v>
      </c>
      <c r="C3954" s="206" t="s">
        <v>7869</v>
      </c>
      <c r="D3954" s="208">
        <v>135.76</v>
      </c>
    </row>
    <row r="3955" spans="1:4">
      <c r="A3955" s="206">
        <v>37439</v>
      </c>
      <c r="B3955" s="207" t="s">
        <v>3433</v>
      </c>
      <c r="C3955" s="206" t="s">
        <v>7869</v>
      </c>
      <c r="D3955" s="208">
        <v>887.63</v>
      </c>
    </row>
    <row r="3956" spans="1:4">
      <c r="A3956" s="206">
        <v>37440</v>
      </c>
      <c r="B3956" s="207" t="s">
        <v>5955</v>
      </c>
      <c r="C3956" s="206" t="s">
        <v>7869</v>
      </c>
      <c r="D3956" s="208">
        <v>88.82</v>
      </c>
    </row>
    <row r="3957" spans="1:4">
      <c r="A3957" s="206">
        <v>37441</v>
      </c>
      <c r="B3957" s="207" t="s">
        <v>5956</v>
      </c>
      <c r="C3957" s="206" t="s">
        <v>7869</v>
      </c>
      <c r="D3957" s="208">
        <v>88.82</v>
      </c>
    </row>
    <row r="3958" spans="1:4">
      <c r="A3958" s="206">
        <v>37442</v>
      </c>
      <c r="B3958" s="207" t="s">
        <v>5957</v>
      </c>
      <c r="C3958" s="206" t="s">
        <v>7869</v>
      </c>
      <c r="D3958" s="208">
        <v>106.97</v>
      </c>
    </row>
    <row r="3959" spans="1:4">
      <c r="A3959" s="206">
        <v>37443</v>
      </c>
      <c r="B3959" s="207" t="s">
        <v>5949</v>
      </c>
      <c r="C3959" s="206" t="s">
        <v>7869</v>
      </c>
      <c r="D3959" s="208">
        <v>111.9</v>
      </c>
    </row>
    <row r="3960" spans="1:4">
      <c r="A3960" s="206">
        <v>37444</v>
      </c>
      <c r="B3960" s="207" t="s">
        <v>5950</v>
      </c>
      <c r="C3960" s="206" t="s">
        <v>7869</v>
      </c>
      <c r="D3960" s="208">
        <v>113.8</v>
      </c>
    </row>
    <row r="3961" spans="1:4">
      <c r="A3961" s="206">
        <v>37445</v>
      </c>
      <c r="B3961" s="207" t="s">
        <v>5951</v>
      </c>
      <c r="C3961" s="206" t="s">
        <v>7869</v>
      </c>
      <c r="D3961" s="208">
        <v>172.48</v>
      </c>
    </row>
    <row r="3962" spans="1:4">
      <c r="A3962" s="206">
        <v>37446</v>
      </c>
      <c r="B3962" s="207" t="s">
        <v>5952</v>
      </c>
      <c r="C3962" s="206" t="s">
        <v>7869</v>
      </c>
      <c r="D3962" s="208">
        <v>188.03</v>
      </c>
    </row>
    <row r="3963" spans="1:4">
      <c r="A3963" s="206">
        <v>37447</v>
      </c>
      <c r="B3963" s="207" t="s">
        <v>5953</v>
      </c>
      <c r="C3963" s="206" t="s">
        <v>7869</v>
      </c>
      <c r="D3963" s="208">
        <v>190.98</v>
      </c>
    </row>
    <row r="3964" spans="1:4">
      <c r="A3964" s="206">
        <v>37448</v>
      </c>
      <c r="B3964" s="207" t="s">
        <v>5954</v>
      </c>
      <c r="C3964" s="206" t="s">
        <v>7869</v>
      </c>
      <c r="D3964" s="208">
        <v>261.95999999999998</v>
      </c>
    </row>
    <row r="3965" spans="1:4" ht="25.5">
      <c r="A3965" s="206">
        <v>37449</v>
      </c>
      <c r="B3965" s="207" t="s">
        <v>6430</v>
      </c>
      <c r="C3965" s="206" t="s">
        <v>7873</v>
      </c>
      <c r="D3965" s="208">
        <v>20.95</v>
      </c>
    </row>
    <row r="3966" spans="1:4" ht="25.5">
      <c r="A3966" s="206">
        <v>37450</v>
      </c>
      <c r="B3966" s="207" t="s">
        <v>6431</v>
      </c>
      <c r="C3966" s="206" t="s">
        <v>7873</v>
      </c>
      <c r="D3966" s="208">
        <v>25.53</v>
      </c>
    </row>
    <row r="3967" spans="1:4" ht="25.5">
      <c r="A3967" s="206">
        <v>37451</v>
      </c>
      <c r="B3967" s="207" t="s">
        <v>6432</v>
      </c>
      <c r="C3967" s="206" t="s">
        <v>7873</v>
      </c>
      <c r="D3967" s="208">
        <v>39.1</v>
      </c>
    </row>
    <row r="3968" spans="1:4" ht="25.5">
      <c r="A3968" s="206">
        <v>37452</v>
      </c>
      <c r="B3968" s="207" t="s">
        <v>6433</v>
      </c>
      <c r="C3968" s="206" t="s">
        <v>7873</v>
      </c>
      <c r="D3968" s="208">
        <v>51.87</v>
      </c>
    </row>
    <row r="3969" spans="1:4" ht="25.5">
      <c r="A3969" s="206">
        <v>37453</v>
      </c>
      <c r="B3969" s="207" t="s">
        <v>6434</v>
      </c>
      <c r="C3969" s="206" t="s">
        <v>7873</v>
      </c>
      <c r="D3969" s="208">
        <v>65.09</v>
      </c>
    </row>
    <row r="3970" spans="1:4">
      <c r="A3970" s="206">
        <v>37454</v>
      </c>
      <c r="B3970" s="207" t="s">
        <v>4805</v>
      </c>
      <c r="C3970" s="206" t="s">
        <v>7873</v>
      </c>
      <c r="D3970" s="208">
        <v>0.6</v>
      </c>
    </row>
    <row r="3971" spans="1:4">
      <c r="A3971" s="206">
        <v>37455</v>
      </c>
      <c r="B3971" s="207" t="s">
        <v>4806</v>
      </c>
      <c r="C3971" s="206" t="s">
        <v>7873</v>
      </c>
      <c r="D3971" s="208">
        <v>1.01</v>
      </c>
    </row>
    <row r="3972" spans="1:4">
      <c r="A3972" s="206">
        <v>37456</v>
      </c>
      <c r="B3972" s="207" t="s">
        <v>4801</v>
      </c>
      <c r="C3972" s="206" t="s">
        <v>7873</v>
      </c>
      <c r="D3972" s="208">
        <v>0.81</v>
      </c>
    </row>
    <row r="3973" spans="1:4">
      <c r="A3973" s="206">
        <v>37457</v>
      </c>
      <c r="B3973" s="207" t="s">
        <v>4800</v>
      </c>
      <c r="C3973" s="206" t="s">
        <v>7873</v>
      </c>
      <c r="D3973" s="208">
        <v>1.54</v>
      </c>
    </row>
    <row r="3974" spans="1:4">
      <c r="A3974" s="206">
        <v>37458</v>
      </c>
      <c r="B3974" s="207" t="s">
        <v>4804</v>
      </c>
      <c r="C3974" s="206" t="s">
        <v>7873</v>
      </c>
      <c r="D3974" s="208">
        <v>2.2999999999999998</v>
      </c>
    </row>
    <row r="3975" spans="1:4">
      <c r="A3975" s="206">
        <v>37459</v>
      </c>
      <c r="B3975" s="207" t="s">
        <v>4807</v>
      </c>
      <c r="C3975" s="206" t="s">
        <v>7873</v>
      </c>
      <c r="D3975" s="208">
        <v>3.23</v>
      </c>
    </row>
    <row r="3976" spans="1:4" ht="25.5">
      <c r="A3976" s="206">
        <v>37460</v>
      </c>
      <c r="B3976" s="207" t="s">
        <v>4803</v>
      </c>
      <c r="C3976" s="206" t="s">
        <v>7873</v>
      </c>
      <c r="D3976" s="208">
        <v>7.85</v>
      </c>
    </row>
    <row r="3977" spans="1:4" ht="25.5">
      <c r="A3977" s="206">
        <v>37461</v>
      </c>
      <c r="B3977" s="207" t="s">
        <v>4802</v>
      </c>
      <c r="C3977" s="206" t="s">
        <v>7873</v>
      </c>
      <c r="D3977" s="208">
        <v>5.75</v>
      </c>
    </row>
    <row r="3978" spans="1:4" ht="25.5">
      <c r="A3978" s="206">
        <v>37476</v>
      </c>
      <c r="B3978" s="207" t="s">
        <v>2186</v>
      </c>
      <c r="C3978" s="206" t="s">
        <v>7869</v>
      </c>
      <c r="D3978" s="208">
        <v>1698.44</v>
      </c>
    </row>
    <row r="3979" spans="1:4" ht="25.5">
      <c r="A3979" s="206">
        <v>37477</v>
      </c>
      <c r="B3979" s="207" t="s">
        <v>2188</v>
      </c>
      <c r="C3979" s="206" t="s">
        <v>7869</v>
      </c>
      <c r="D3979" s="208">
        <v>2940.22</v>
      </c>
    </row>
    <row r="3980" spans="1:4" ht="25.5">
      <c r="A3980" s="206">
        <v>37478</v>
      </c>
      <c r="B3980" s="207" t="s">
        <v>2187</v>
      </c>
      <c r="C3980" s="206" t="s">
        <v>7869</v>
      </c>
      <c r="D3980" s="208">
        <v>2402.84</v>
      </c>
    </row>
    <row r="3981" spans="1:4" ht="25.5">
      <c r="A3981" s="206">
        <v>37479</v>
      </c>
      <c r="B3981" s="207" t="s">
        <v>2189</v>
      </c>
      <c r="C3981" s="206" t="s">
        <v>7869</v>
      </c>
      <c r="D3981" s="208">
        <v>3676.42</v>
      </c>
    </row>
    <row r="3982" spans="1:4" ht="25.5">
      <c r="A3982" s="206">
        <v>37514</v>
      </c>
      <c r="B3982" s="207" t="s">
        <v>4914</v>
      </c>
      <c r="C3982" s="206" t="s">
        <v>7869</v>
      </c>
      <c r="D3982" s="208">
        <v>135000</v>
      </c>
    </row>
    <row r="3983" spans="1:4" ht="25.5">
      <c r="A3983" s="206">
        <v>37515</v>
      </c>
      <c r="B3983" s="207" t="s">
        <v>4822</v>
      </c>
      <c r="C3983" s="206" t="s">
        <v>7869</v>
      </c>
      <c r="D3983" s="208">
        <v>380000</v>
      </c>
    </row>
    <row r="3984" spans="1:4" ht="38.25">
      <c r="A3984" s="206">
        <v>37518</v>
      </c>
      <c r="B3984" s="207" t="s">
        <v>5388</v>
      </c>
      <c r="C3984" s="206" t="s">
        <v>7874</v>
      </c>
      <c r="D3984" s="208">
        <v>301.27</v>
      </c>
    </row>
    <row r="3985" spans="1:4" ht="25.5">
      <c r="A3985" s="206">
        <v>37519</v>
      </c>
      <c r="B3985" s="207" t="s">
        <v>4915</v>
      </c>
      <c r="C3985" s="206" t="s">
        <v>7869</v>
      </c>
      <c r="D3985" s="208">
        <v>208344.6</v>
      </c>
    </row>
    <row r="3986" spans="1:4" ht="25.5">
      <c r="A3986" s="206">
        <v>37520</v>
      </c>
      <c r="B3986" s="207" t="s">
        <v>4916</v>
      </c>
      <c r="C3986" s="206" t="s">
        <v>7869</v>
      </c>
      <c r="D3986" s="208">
        <v>204929.12</v>
      </c>
    </row>
    <row r="3987" spans="1:4" ht="25.5">
      <c r="A3987" s="206">
        <v>37521</v>
      </c>
      <c r="B3987" s="207" t="s">
        <v>4917</v>
      </c>
      <c r="C3987" s="206" t="s">
        <v>7869</v>
      </c>
      <c r="D3987" s="208">
        <v>250013.53</v>
      </c>
    </row>
    <row r="3988" spans="1:4" ht="25.5">
      <c r="A3988" s="206">
        <v>37522</v>
      </c>
      <c r="B3988" s="207" t="s">
        <v>4918</v>
      </c>
      <c r="C3988" s="206" t="s">
        <v>7869</v>
      </c>
      <c r="D3988" s="208">
        <v>257535.38</v>
      </c>
    </row>
    <row r="3989" spans="1:4" ht="25.5">
      <c r="A3989" s="206">
        <v>37523</v>
      </c>
      <c r="B3989" s="207" t="s">
        <v>4821</v>
      </c>
      <c r="C3989" s="206" t="s">
        <v>7869</v>
      </c>
      <c r="D3989" s="208">
        <v>427421.98</v>
      </c>
    </row>
    <row r="3990" spans="1:4" ht="25.5">
      <c r="A3990" s="206">
        <v>37524</v>
      </c>
      <c r="B3990" s="207" t="s">
        <v>6061</v>
      </c>
      <c r="C3990" s="206" t="s">
        <v>7873</v>
      </c>
      <c r="D3990" s="208">
        <v>1.91</v>
      </c>
    </row>
    <row r="3991" spans="1:4" ht="25.5">
      <c r="A3991" s="206">
        <v>37525</v>
      </c>
      <c r="B3991" s="207" t="s">
        <v>6062</v>
      </c>
      <c r="C3991" s="206" t="s">
        <v>7873</v>
      </c>
      <c r="D3991" s="208">
        <v>2.2799999999999998</v>
      </c>
    </row>
    <row r="3992" spans="1:4">
      <c r="A3992" s="206">
        <v>37526</v>
      </c>
      <c r="B3992" s="207" t="s">
        <v>5701</v>
      </c>
      <c r="C3992" s="206" t="s">
        <v>7869</v>
      </c>
      <c r="D3992" s="208">
        <v>2.2200000000000002</v>
      </c>
    </row>
    <row r="3993" spans="1:4" ht="25.5">
      <c r="A3993" s="206">
        <v>37527</v>
      </c>
      <c r="B3993" s="207" t="s">
        <v>4812</v>
      </c>
      <c r="C3993" s="206" t="s">
        <v>7869</v>
      </c>
      <c r="D3993" s="208">
        <v>402.08</v>
      </c>
    </row>
    <row r="3994" spans="1:4" ht="25.5">
      <c r="A3994" s="206">
        <v>37528</v>
      </c>
      <c r="B3994" s="207" t="s">
        <v>4813</v>
      </c>
      <c r="C3994" s="206" t="s">
        <v>7869</v>
      </c>
      <c r="D3994" s="208">
        <v>479.4</v>
      </c>
    </row>
    <row r="3995" spans="1:4" ht="25.5">
      <c r="A3995" s="206">
        <v>37529</v>
      </c>
      <c r="B3995" s="207" t="s">
        <v>4814</v>
      </c>
      <c r="C3995" s="206" t="s">
        <v>7869</v>
      </c>
      <c r="D3995" s="208">
        <v>484.11</v>
      </c>
    </row>
    <row r="3996" spans="1:4" ht="25.5">
      <c r="A3996" s="206">
        <v>37530</v>
      </c>
      <c r="B3996" s="207" t="s">
        <v>4815</v>
      </c>
      <c r="C3996" s="206" t="s">
        <v>7869</v>
      </c>
      <c r="D3996" s="208">
        <v>632.03</v>
      </c>
    </row>
    <row r="3997" spans="1:4" ht="25.5">
      <c r="A3997" s="206">
        <v>37531</v>
      </c>
      <c r="B3997" s="207" t="s">
        <v>4817</v>
      </c>
      <c r="C3997" s="206" t="s">
        <v>7869</v>
      </c>
      <c r="D3997" s="208">
        <v>679.1</v>
      </c>
    </row>
    <row r="3998" spans="1:4" ht="25.5">
      <c r="A3998" s="206">
        <v>37532</v>
      </c>
      <c r="B3998" s="207" t="s">
        <v>3826</v>
      </c>
      <c r="C3998" s="206" t="s">
        <v>7866</v>
      </c>
      <c r="D3998" s="208">
        <v>9.27</v>
      </c>
    </row>
    <row r="3999" spans="1:4" ht="25.5">
      <c r="A3999" s="206">
        <v>37533</v>
      </c>
      <c r="B3999" s="207" t="s">
        <v>3823</v>
      </c>
      <c r="C3999" s="206" t="s">
        <v>7866</v>
      </c>
      <c r="D3999" s="208">
        <v>12.25</v>
      </c>
    </row>
    <row r="4000" spans="1:4" ht="25.5">
      <c r="A4000" s="206">
        <v>37534</v>
      </c>
      <c r="B4000" s="207" t="s">
        <v>3821</v>
      </c>
      <c r="C4000" s="206" t="s">
        <v>7866</v>
      </c>
      <c r="D4000" s="208">
        <v>12.25</v>
      </c>
    </row>
    <row r="4001" spans="1:4" ht="25.5">
      <c r="A4001" s="206">
        <v>37535</v>
      </c>
      <c r="B4001" s="207" t="s">
        <v>3822</v>
      </c>
      <c r="C4001" s="206" t="s">
        <v>7866</v>
      </c>
      <c r="D4001" s="208">
        <v>12.25</v>
      </c>
    </row>
    <row r="4002" spans="1:4" ht="25.5">
      <c r="A4002" s="206">
        <v>37536</v>
      </c>
      <c r="B4002" s="207" t="s">
        <v>3825</v>
      </c>
      <c r="C4002" s="206" t="s">
        <v>7866</v>
      </c>
      <c r="D4002" s="208">
        <v>9.27</v>
      </c>
    </row>
    <row r="4003" spans="1:4" ht="25.5">
      <c r="A4003" s="206">
        <v>37537</v>
      </c>
      <c r="B4003" s="207" t="s">
        <v>3824</v>
      </c>
      <c r="C4003" s="206" t="s">
        <v>7866</v>
      </c>
      <c r="D4003" s="208">
        <v>9.27</v>
      </c>
    </row>
    <row r="4004" spans="1:4" ht="25.5">
      <c r="A4004" s="206">
        <v>37538</v>
      </c>
      <c r="B4004" s="207" t="s">
        <v>2183</v>
      </c>
      <c r="C4004" s="206" t="s">
        <v>7976</v>
      </c>
      <c r="D4004" s="208">
        <v>115.67</v>
      </c>
    </row>
    <row r="4005" spans="1:4" ht="38.25">
      <c r="A4005" s="206">
        <v>37539</v>
      </c>
      <c r="B4005" s="207" t="s">
        <v>5319</v>
      </c>
      <c r="C4005" s="206" t="s">
        <v>7869</v>
      </c>
      <c r="D4005" s="208">
        <v>14.5</v>
      </c>
    </row>
    <row r="4006" spans="1:4" ht="25.5">
      <c r="A4006" s="206">
        <v>37540</v>
      </c>
      <c r="B4006" s="207" t="s">
        <v>5497</v>
      </c>
      <c r="C4006" s="206" t="s">
        <v>7869</v>
      </c>
      <c r="D4006" s="208">
        <v>56693.01</v>
      </c>
    </row>
    <row r="4007" spans="1:4" ht="25.5">
      <c r="A4007" s="206">
        <v>37544</v>
      </c>
      <c r="B4007" s="207" t="s">
        <v>4924</v>
      </c>
      <c r="C4007" s="206" t="s">
        <v>7869</v>
      </c>
      <c r="D4007" s="208">
        <v>9215.6299999999992</v>
      </c>
    </row>
    <row r="4008" spans="1:4" ht="25.5">
      <c r="A4008" s="206">
        <v>37545</v>
      </c>
      <c r="B4008" s="207" t="s">
        <v>4925</v>
      </c>
      <c r="C4008" s="206" t="s">
        <v>7869</v>
      </c>
      <c r="D4008" s="208">
        <v>10965.36</v>
      </c>
    </row>
    <row r="4009" spans="1:4" ht="25.5">
      <c r="A4009" s="206">
        <v>37546</v>
      </c>
      <c r="B4009" s="207" t="s">
        <v>4923</v>
      </c>
      <c r="C4009" s="206" t="s">
        <v>7869</v>
      </c>
      <c r="D4009" s="208">
        <v>8713.16</v>
      </c>
    </row>
    <row r="4010" spans="1:4" ht="25.5">
      <c r="A4010" s="206">
        <v>37548</v>
      </c>
      <c r="B4010" s="207" t="s">
        <v>5498</v>
      </c>
      <c r="C4010" s="206" t="s">
        <v>7869</v>
      </c>
      <c r="D4010" s="208">
        <v>75146.3</v>
      </c>
    </row>
    <row r="4011" spans="1:4">
      <c r="A4011" s="206">
        <v>37552</v>
      </c>
      <c r="B4011" s="207" t="s">
        <v>2342</v>
      </c>
      <c r="C4011" s="206" t="s">
        <v>7866</v>
      </c>
      <c r="D4011" s="208">
        <v>2.62</v>
      </c>
    </row>
    <row r="4012" spans="1:4">
      <c r="A4012" s="206">
        <v>37553</v>
      </c>
      <c r="B4012" s="207" t="s">
        <v>2341</v>
      </c>
      <c r="C4012" s="206" t="s">
        <v>7866</v>
      </c>
      <c r="D4012" s="208">
        <v>2.0499999999999998</v>
      </c>
    </row>
    <row r="4013" spans="1:4" ht="25.5">
      <c r="A4013" s="206">
        <v>37554</v>
      </c>
      <c r="B4013" s="207" t="s">
        <v>3870</v>
      </c>
      <c r="C4013" s="206" t="s">
        <v>7869</v>
      </c>
      <c r="D4013" s="208">
        <v>155.19999999999999</v>
      </c>
    </row>
    <row r="4014" spans="1:4" ht="25.5">
      <c r="A4014" s="206">
        <v>37555</v>
      </c>
      <c r="B4014" s="207" t="s">
        <v>3871</v>
      </c>
      <c r="C4014" s="206" t="s">
        <v>7869</v>
      </c>
      <c r="D4014" s="208">
        <v>188.79</v>
      </c>
    </row>
    <row r="4015" spans="1:4" ht="38.25">
      <c r="A4015" s="206">
        <v>37556</v>
      </c>
      <c r="B4015" s="207" t="s">
        <v>5317</v>
      </c>
      <c r="C4015" s="206" t="s">
        <v>7869</v>
      </c>
      <c r="D4015" s="208">
        <v>16.77</v>
      </c>
    </row>
    <row r="4016" spans="1:4" ht="38.25">
      <c r="A4016" s="206">
        <v>37557</v>
      </c>
      <c r="B4016" s="207" t="s">
        <v>5316</v>
      </c>
      <c r="C4016" s="206" t="s">
        <v>7869</v>
      </c>
      <c r="D4016" s="208">
        <v>8.67</v>
      </c>
    </row>
    <row r="4017" spans="1:4" ht="38.25">
      <c r="A4017" s="206">
        <v>37558</v>
      </c>
      <c r="B4017" s="207" t="s">
        <v>5320</v>
      </c>
      <c r="C4017" s="206" t="s">
        <v>7869</v>
      </c>
      <c r="D4017" s="208">
        <v>27.03</v>
      </c>
    </row>
    <row r="4018" spans="1:4" ht="38.25">
      <c r="A4018" s="206">
        <v>37559</v>
      </c>
      <c r="B4018" s="207" t="s">
        <v>5318</v>
      </c>
      <c r="C4018" s="206" t="s">
        <v>7869</v>
      </c>
      <c r="D4018" s="208">
        <v>20.57</v>
      </c>
    </row>
    <row r="4019" spans="1:4" ht="38.25">
      <c r="A4019" s="206">
        <v>37560</v>
      </c>
      <c r="B4019" s="207" t="s">
        <v>8202</v>
      </c>
      <c r="C4019" s="206" t="s">
        <v>7869</v>
      </c>
      <c r="D4019" s="208">
        <v>28.54</v>
      </c>
    </row>
    <row r="4020" spans="1:4" ht="38.25">
      <c r="A4020" s="206">
        <v>37561</v>
      </c>
      <c r="B4020" s="207" t="s">
        <v>5421</v>
      </c>
      <c r="C4020" s="206" t="s">
        <v>7874</v>
      </c>
      <c r="D4020" s="208">
        <v>670.69</v>
      </c>
    </row>
    <row r="4021" spans="1:4" ht="25.5">
      <c r="A4021" s="206">
        <v>37562</v>
      </c>
      <c r="B4021" s="207" t="s">
        <v>5422</v>
      </c>
      <c r="C4021" s="206" t="s">
        <v>7874</v>
      </c>
      <c r="D4021" s="208">
        <v>430.18</v>
      </c>
    </row>
    <row r="4022" spans="1:4" ht="25.5">
      <c r="A4022" s="206">
        <v>37563</v>
      </c>
      <c r="B4022" s="207" t="s">
        <v>5419</v>
      </c>
      <c r="C4022" s="206" t="s">
        <v>7874</v>
      </c>
      <c r="D4022" s="208">
        <v>359.28</v>
      </c>
    </row>
    <row r="4023" spans="1:4" ht="25.5">
      <c r="A4023" s="206">
        <v>37585</v>
      </c>
      <c r="B4023" s="207" t="s">
        <v>5423</v>
      </c>
      <c r="C4023" s="206" t="s">
        <v>7869</v>
      </c>
      <c r="D4023" s="208">
        <v>384.03</v>
      </c>
    </row>
    <row r="4024" spans="1:4" ht="25.5">
      <c r="A4024" s="206">
        <v>37586</v>
      </c>
      <c r="B4024" s="207" t="s">
        <v>5261</v>
      </c>
      <c r="C4024" s="206" t="s">
        <v>8139</v>
      </c>
      <c r="D4024" s="208">
        <v>50.34</v>
      </c>
    </row>
    <row r="4025" spans="1:4" ht="25.5">
      <c r="A4025" s="206">
        <v>37587</v>
      </c>
      <c r="B4025" s="207" t="s">
        <v>4928</v>
      </c>
      <c r="C4025" s="206" t="s">
        <v>7869</v>
      </c>
      <c r="D4025" s="208">
        <v>215.76</v>
      </c>
    </row>
    <row r="4026" spans="1:4">
      <c r="A4026" s="206">
        <v>37588</v>
      </c>
      <c r="B4026" s="207" t="s">
        <v>6639</v>
      </c>
      <c r="C4026" s="206" t="s">
        <v>7869</v>
      </c>
      <c r="D4026" s="208">
        <v>20.29</v>
      </c>
    </row>
    <row r="4027" spans="1:4" ht="25.5">
      <c r="A4027" s="206">
        <v>37589</v>
      </c>
      <c r="B4027" s="207" t="s">
        <v>5865</v>
      </c>
      <c r="C4027" s="206" t="s">
        <v>7869</v>
      </c>
      <c r="D4027" s="208">
        <v>178.76</v>
      </c>
    </row>
    <row r="4028" spans="1:4" ht="25.5">
      <c r="A4028" s="206">
        <v>37590</v>
      </c>
      <c r="B4028" s="207" t="s">
        <v>5801</v>
      </c>
      <c r="C4028" s="206" t="s">
        <v>7869</v>
      </c>
      <c r="D4028" s="208">
        <v>25.32</v>
      </c>
    </row>
    <row r="4029" spans="1:4" ht="25.5">
      <c r="A4029" s="206">
        <v>37591</v>
      </c>
      <c r="B4029" s="207" t="s">
        <v>5802</v>
      </c>
      <c r="C4029" s="206" t="s">
        <v>7869</v>
      </c>
      <c r="D4029" s="208">
        <v>35.229999999999997</v>
      </c>
    </row>
    <row r="4030" spans="1:4" ht="25.5">
      <c r="A4030" s="206">
        <v>37592</v>
      </c>
      <c r="B4030" s="207" t="s">
        <v>2495</v>
      </c>
      <c r="C4030" s="206" t="s">
        <v>7869</v>
      </c>
      <c r="D4030" s="208">
        <v>1.34</v>
      </c>
    </row>
    <row r="4031" spans="1:4" ht="25.5">
      <c r="A4031" s="206">
        <v>37593</v>
      </c>
      <c r="B4031" s="207" t="s">
        <v>2493</v>
      </c>
      <c r="C4031" s="206" t="s">
        <v>7869</v>
      </c>
      <c r="D4031" s="208">
        <v>1.79</v>
      </c>
    </row>
    <row r="4032" spans="1:4" ht="25.5">
      <c r="A4032" s="206">
        <v>37594</v>
      </c>
      <c r="B4032" s="207" t="s">
        <v>2494</v>
      </c>
      <c r="C4032" s="206" t="s">
        <v>7869</v>
      </c>
      <c r="D4032" s="208">
        <v>2.2000000000000002</v>
      </c>
    </row>
    <row r="4033" spans="1:4">
      <c r="A4033" s="206">
        <v>37595</v>
      </c>
      <c r="B4033" s="207" t="s">
        <v>2338</v>
      </c>
      <c r="C4033" s="206" t="s">
        <v>7866</v>
      </c>
      <c r="D4033" s="208">
        <v>1.85</v>
      </c>
    </row>
    <row r="4034" spans="1:4">
      <c r="A4034" s="206">
        <v>37596</v>
      </c>
      <c r="B4034" s="207" t="s">
        <v>2339</v>
      </c>
      <c r="C4034" s="206" t="s">
        <v>7866</v>
      </c>
      <c r="D4034" s="208">
        <v>2.74</v>
      </c>
    </row>
    <row r="4035" spans="1:4" ht="25.5">
      <c r="A4035" s="206">
        <v>37597</v>
      </c>
      <c r="B4035" s="207" t="s">
        <v>2470</v>
      </c>
      <c r="C4035" s="206" t="s">
        <v>7869</v>
      </c>
      <c r="D4035" s="208">
        <v>285468.75</v>
      </c>
    </row>
    <row r="4036" spans="1:4" ht="25.5">
      <c r="A4036" s="206">
        <v>37598</v>
      </c>
      <c r="B4036" s="207" t="s">
        <v>3369</v>
      </c>
      <c r="C4036" s="206" t="s">
        <v>7869</v>
      </c>
      <c r="D4036" s="208">
        <v>20.59</v>
      </c>
    </row>
    <row r="4037" spans="1:4" ht="25.5">
      <c r="A4037" s="206">
        <v>37599</v>
      </c>
      <c r="B4037" s="207" t="s">
        <v>2076</v>
      </c>
      <c r="C4037" s="206" t="s">
        <v>7869</v>
      </c>
      <c r="D4037" s="208">
        <v>52.73</v>
      </c>
    </row>
    <row r="4038" spans="1:4">
      <c r="A4038" s="206">
        <v>37600</v>
      </c>
      <c r="B4038" s="207" t="s">
        <v>8203</v>
      </c>
      <c r="C4038" s="206" t="s">
        <v>7869</v>
      </c>
      <c r="D4038" s="208">
        <v>56.65</v>
      </c>
    </row>
    <row r="4039" spans="1:4">
      <c r="A4039" s="206">
        <v>37601</v>
      </c>
      <c r="B4039" s="207" t="s">
        <v>3398</v>
      </c>
      <c r="C4039" s="206" t="s">
        <v>7873</v>
      </c>
      <c r="D4039" s="208">
        <v>4.57</v>
      </c>
    </row>
    <row r="4040" spans="1:4">
      <c r="A4040" s="206">
        <v>37623</v>
      </c>
      <c r="B4040" s="207" t="s">
        <v>5028</v>
      </c>
      <c r="C4040" s="206" t="s">
        <v>7872</v>
      </c>
      <c r="D4040" s="208">
        <v>11.02</v>
      </c>
    </row>
    <row r="4041" spans="1:4" ht="25.5">
      <c r="A4041" s="206">
        <v>37712</v>
      </c>
      <c r="B4041" s="207" t="s">
        <v>6026</v>
      </c>
      <c r="C4041" s="206" t="s">
        <v>7874</v>
      </c>
      <c r="D4041" s="208">
        <v>43.72</v>
      </c>
    </row>
    <row r="4042" spans="1:4" ht="38.25">
      <c r="A4042" s="206">
        <v>37727</v>
      </c>
      <c r="B4042" s="207" t="s">
        <v>3070</v>
      </c>
      <c r="C4042" s="206" t="s">
        <v>7869</v>
      </c>
      <c r="D4042" s="208">
        <v>8000</v>
      </c>
    </row>
    <row r="4043" spans="1:4" ht="38.25">
      <c r="A4043" s="206">
        <v>37728</v>
      </c>
      <c r="B4043" s="207" t="s">
        <v>3071</v>
      </c>
      <c r="C4043" s="206" t="s">
        <v>7869</v>
      </c>
      <c r="D4043" s="208">
        <v>10853.14</v>
      </c>
    </row>
    <row r="4044" spans="1:4" ht="38.25">
      <c r="A4044" s="206">
        <v>37729</v>
      </c>
      <c r="B4044" s="207" t="s">
        <v>3072</v>
      </c>
      <c r="C4044" s="206" t="s">
        <v>7869</v>
      </c>
      <c r="D4044" s="208">
        <v>11748.25</v>
      </c>
    </row>
    <row r="4045" spans="1:4" ht="38.25">
      <c r="A4045" s="206">
        <v>37730</v>
      </c>
      <c r="B4045" s="207" t="s">
        <v>3073</v>
      </c>
      <c r="C4045" s="206" t="s">
        <v>7869</v>
      </c>
      <c r="D4045" s="208">
        <v>12643.35</v>
      </c>
    </row>
    <row r="4046" spans="1:4" ht="38.25">
      <c r="A4046" s="206">
        <v>37731</v>
      </c>
      <c r="B4046" s="207" t="s">
        <v>3074</v>
      </c>
      <c r="C4046" s="206" t="s">
        <v>7869</v>
      </c>
      <c r="D4046" s="208">
        <v>13538.46</v>
      </c>
    </row>
    <row r="4047" spans="1:4" ht="38.25">
      <c r="A4047" s="206">
        <v>37732</v>
      </c>
      <c r="B4047" s="207" t="s">
        <v>3075</v>
      </c>
      <c r="C4047" s="206" t="s">
        <v>7869</v>
      </c>
      <c r="D4047" s="208">
        <v>15440.55</v>
      </c>
    </row>
    <row r="4048" spans="1:4" ht="25.5">
      <c r="A4048" s="206">
        <v>37733</v>
      </c>
      <c r="B4048" s="207" t="s">
        <v>2845</v>
      </c>
      <c r="C4048" s="206" t="s">
        <v>7869</v>
      </c>
      <c r="D4048" s="208">
        <v>25734.26</v>
      </c>
    </row>
    <row r="4049" spans="1:4" ht="25.5">
      <c r="A4049" s="206">
        <v>37734</v>
      </c>
      <c r="B4049" s="207" t="s">
        <v>2844</v>
      </c>
      <c r="C4049" s="206" t="s">
        <v>7869</v>
      </c>
      <c r="D4049" s="208">
        <v>34321.67</v>
      </c>
    </row>
    <row r="4050" spans="1:4" ht="25.5">
      <c r="A4050" s="206">
        <v>37735</v>
      </c>
      <c r="B4050" s="207" t="s">
        <v>2846</v>
      </c>
      <c r="C4050" s="206" t="s">
        <v>7869</v>
      </c>
      <c r="D4050" s="208">
        <v>31009.79</v>
      </c>
    </row>
    <row r="4051" spans="1:4" ht="38.25">
      <c r="A4051" s="206">
        <v>37736</v>
      </c>
      <c r="B4051" s="207" t="s">
        <v>5853</v>
      </c>
      <c r="C4051" s="206" t="s">
        <v>7869</v>
      </c>
      <c r="D4051" s="208">
        <v>38250</v>
      </c>
    </row>
    <row r="4052" spans="1:4" ht="25.5">
      <c r="A4052" s="206">
        <v>37737</v>
      </c>
      <c r="B4052" s="207" t="s">
        <v>5857</v>
      </c>
      <c r="C4052" s="206" t="s">
        <v>7869</v>
      </c>
      <c r="D4052" s="208">
        <v>25393.39</v>
      </c>
    </row>
    <row r="4053" spans="1:4" ht="25.5">
      <c r="A4053" s="206">
        <v>37738</v>
      </c>
      <c r="B4053" s="207" t="s">
        <v>5856</v>
      </c>
      <c r="C4053" s="206" t="s">
        <v>7869</v>
      </c>
      <c r="D4053" s="208">
        <v>31917.64</v>
      </c>
    </row>
    <row r="4054" spans="1:4" ht="25.5">
      <c r="A4054" s="206">
        <v>37739</v>
      </c>
      <c r="B4054" s="207" t="s">
        <v>5854</v>
      </c>
      <c r="C4054" s="206" t="s">
        <v>7869</v>
      </c>
      <c r="D4054" s="208">
        <v>47076.92</v>
      </c>
    </row>
    <row r="4055" spans="1:4" ht="25.5">
      <c r="A4055" s="206">
        <v>37740</v>
      </c>
      <c r="B4055" s="207" t="s">
        <v>5855</v>
      </c>
      <c r="C4055" s="206" t="s">
        <v>7869</v>
      </c>
      <c r="D4055" s="208">
        <v>26864.54</v>
      </c>
    </row>
    <row r="4056" spans="1:4" ht="25.5">
      <c r="A4056" s="206">
        <v>37741</v>
      </c>
      <c r="B4056" s="207" t="s">
        <v>5730</v>
      </c>
      <c r="C4056" s="206" t="s">
        <v>7869</v>
      </c>
      <c r="D4056" s="208">
        <v>90853.14</v>
      </c>
    </row>
    <row r="4057" spans="1:4" ht="25.5">
      <c r="A4057" s="206">
        <v>37743</v>
      </c>
      <c r="B4057" s="207" t="s">
        <v>5728</v>
      </c>
      <c r="C4057" s="206" t="s">
        <v>7869</v>
      </c>
      <c r="D4057" s="208">
        <v>99916.08</v>
      </c>
    </row>
    <row r="4058" spans="1:4" ht="25.5">
      <c r="A4058" s="206">
        <v>37744</v>
      </c>
      <c r="B4058" s="207" t="s">
        <v>5729</v>
      </c>
      <c r="C4058" s="206" t="s">
        <v>7869</v>
      </c>
      <c r="D4058" s="208">
        <v>117482.51</v>
      </c>
    </row>
    <row r="4059" spans="1:4" ht="38.25">
      <c r="A4059" s="206">
        <v>37745</v>
      </c>
      <c r="B4059" s="207" t="s">
        <v>2963</v>
      </c>
      <c r="C4059" s="206" t="s">
        <v>7869</v>
      </c>
      <c r="D4059" s="208">
        <v>179000</v>
      </c>
    </row>
    <row r="4060" spans="1:4" ht="38.25">
      <c r="A4060" s="206">
        <v>37746</v>
      </c>
      <c r="B4060" s="207" t="s">
        <v>2973</v>
      </c>
      <c r="C4060" s="206" t="s">
        <v>7869</v>
      </c>
      <c r="D4060" s="208">
        <v>160845.07999999999</v>
      </c>
    </row>
    <row r="4061" spans="1:4" ht="38.25">
      <c r="A4061" s="206">
        <v>37747</v>
      </c>
      <c r="B4061" s="207" t="s">
        <v>2979</v>
      </c>
      <c r="C4061" s="206" t="s">
        <v>7869</v>
      </c>
      <c r="D4061" s="208">
        <v>232416.76</v>
      </c>
    </row>
    <row r="4062" spans="1:4" ht="38.25">
      <c r="A4062" s="206">
        <v>37748</v>
      </c>
      <c r="B4062" s="207" t="s">
        <v>2965</v>
      </c>
      <c r="C4062" s="206" t="s">
        <v>7869</v>
      </c>
      <c r="D4062" s="208">
        <v>190300.78</v>
      </c>
    </row>
    <row r="4063" spans="1:4" ht="38.25">
      <c r="A4063" s="206">
        <v>37749</v>
      </c>
      <c r="B4063" s="207" t="s">
        <v>2982</v>
      </c>
      <c r="C4063" s="206" t="s">
        <v>7869</v>
      </c>
      <c r="D4063" s="208">
        <v>242443.04</v>
      </c>
    </row>
    <row r="4064" spans="1:4" ht="38.25">
      <c r="A4064" s="206">
        <v>37750</v>
      </c>
      <c r="B4064" s="207" t="s">
        <v>2974</v>
      </c>
      <c r="C4064" s="206" t="s">
        <v>7869</v>
      </c>
      <c r="D4064" s="208">
        <v>160278.64000000001</v>
      </c>
    </row>
    <row r="4065" spans="1:4" ht="38.25">
      <c r="A4065" s="206">
        <v>37751</v>
      </c>
      <c r="B4065" s="207" t="s">
        <v>2981</v>
      </c>
      <c r="C4065" s="206" t="s">
        <v>7869</v>
      </c>
      <c r="D4065" s="208">
        <v>245275.32</v>
      </c>
    </row>
    <row r="4066" spans="1:4" ht="38.25">
      <c r="A4066" s="206">
        <v>37752</v>
      </c>
      <c r="B4066" s="207" t="s">
        <v>2970</v>
      </c>
      <c r="C4066" s="206" t="s">
        <v>7869</v>
      </c>
      <c r="D4066" s="208">
        <v>199562.33</v>
      </c>
    </row>
    <row r="4067" spans="1:4" ht="38.25">
      <c r="A4067" s="206">
        <v>37753</v>
      </c>
      <c r="B4067" s="207" t="s">
        <v>2975</v>
      </c>
      <c r="C4067" s="206" t="s">
        <v>7869</v>
      </c>
      <c r="D4067" s="208">
        <v>159712.17000000001</v>
      </c>
    </row>
    <row r="4068" spans="1:4" ht="38.25">
      <c r="A4068" s="206">
        <v>37754</v>
      </c>
      <c r="B4068" s="207" t="s">
        <v>2964</v>
      </c>
      <c r="C4068" s="206" t="s">
        <v>7869</v>
      </c>
      <c r="D4068" s="208">
        <v>186930.38</v>
      </c>
    </row>
    <row r="4069" spans="1:4" ht="38.25">
      <c r="A4069" s="206">
        <v>37755</v>
      </c>
      <c r="B4069" s="207" t="s">
        <v>2977</v>
      </c>
      <c r="C4069" s="206" t="s">
        <v>7869</v>
      </c>
      <c r="D4069" s="208">
        <v>228848.09</v>
      </c>
    </row>
    <row r="4070" spans="1:4" ht="38.25">
      <c r="A4070" s="206">
        <v>37756</v>
      </c>
      <c r="B4070" s="207" t="s">
        <v>2976</v>
      </c>
      <c r="C4070" s="206" t="s">
        <v>7869</v>
      </c>
      <c r="D4070" s="208">
        <v>157474.67000000001</v>
      </c>
    </row>
    <row r="4071" spans="1:4" ht="38.25">
      <c r="A4071" s="206">
        <v>37757</v>
      </c>
      <c r="B4071" s="207" t="s">
        <v>2967</v>
      </c>
      <c r="C4071" s="206" t="s">
        <v>7869</v>
      </c>
      <c r="D4071" s="208">
        <v>219218.34</v>
      </c>
    </row>
    <row r="4072" spans="1:4" ht="38.25">
      <c r="A4072" s="206">
        <v>37758</v>
      </c>
      <c r="B4072" s="207" t="s">
        <v>2978</v>
      </c>
      <c r="C4072" s="206" t="s">
        <v>7869</v>
      </c>
      <c r="D4072" s="208">
        <v>258303.8</v>
      </c>
    </row>
    <row r="4073" spans="1:4" ht="38.25">
      <c r="A4073" s="206">
        <v>37759</v>
      </c>
      <c r="B4073" s="207" t="s">
        <v>2968</v>
      </c>
      <c r="C4073" s="206" t="s">
        <v>7869</v>
      </c>
      <c r="D4073" s="208">
        <v>220068.04</v>
      </c>
    </row>
    <row r="4074" spans="1:4" ht="38.25">
      <c r="A4074" s="206">
        <v>37760</v>
      </c>
      <c r="B4074" s="207" t="s">
        <v>2971</v>
      </c>
      <c r="C4074" s="206" t="s">
        <v>7869</v>
      </c>
      <c r="D4074" s="208">
        <v>210155.05</v>
      </c>
    </row>
    <row r="4075" spans="1:4" ht="38.25">
      <c r="A4075" s="206">
        <v>37761</v>
      </c>
      <c r="B4075" s="207" t="s">
        <v>2966</v>
      </c>
      <c r="C4075" s="206" t="s">
        <v>7869</v>
      </c>
      <c r="D4075" s="208">
        <v>157474.67000000001</v>
      </c>
    </row>
    <row r="4076" spans="1:4" ht="38.25">
      <c r="A4076" s="206">
        <v>37762</v>
      </c>
      <c r="B4076" s="207" t="s">
        <v>8204</v>
      </c>
      <c r="C4076" s="206" t="s">
        <v>7869</v>
      </c>
      <c r="D4076" s="208">
        <v>271595.71000000002</v>
      </c>
    </row>
    <row r="4077" spans="1:4" ht="38.25">
      <c r="A4077" s="206">
        <v>37763</v>
      </c>
      <c r="B4077" s="207" t="s">
        <v>8205</v>
      </c>
      <c r="C4077" s="206" t="s">
        <v>7869</v>
      </c>
      <c r="D4077" s="208">
        <v>274894.43</v>
      </c>
    </row>
    <row r="4078" spans="1:4" ht="38.25">
      <c r="A4078" s="206">
        <v>37765</v>
      </c>
      <c r="B4078" s="207" t="s">
        <v>2972</v>
      </c>
      <c r="C4078" s="206" t="s">
        <v>7869</v>
      </c>
      <c r="D4078" s="208">
        <v>146712.03</v>
      </c>
    </row>
    <row r="4079" spans="1:4" ht="38.25">
      <c r="A4079" s="206">
        <v>37766</v>
      </c>
      <c r="B4079" s="207" t="s">
        <v>2969</v>
      </c>
      <c r="C4079" s="206" t="s">
        <v>7869</v>
      </c>
      <c r="D4079" s="208">
        <v>220068.02</v>
      </c>
    </row>
    <row r="4080" spans="1:4" ht="38.25">
      <c r="A4080" s="206">
        <v>37767</v>
      </c>
      <c r="B4080" s="207" t="s">
        <v>2980</v>
      </c>
      <c r="C4080" s="206" t="s">
        <v>7869</v>
      </c>
      <c r="D4080" s="208">
        <v>245275.32</v>
      </c>
    </row>
    <row r="4081" spans="1:4" ht="25.5">
      <c r="A4081" s="206">
        <v>37768</v>
      </c>
      <c r="B4081" s="207" t="s">
        <v>4527</v>
      </c>
      <c r="C4081" s="206" t="s">
        <v>7869</v>
      </c>
      <c r="D4081" s="208">
        <v>70000</v>
      </c>
    </row>
    <row r="4082" spans="1:4" ht="25.5">
      <c r="A4082" s="206">
        <v>37769</v>
      </c>
      <c r="B4082" s="207" t="s">
        <v>4529</v>
      </c>
      <c r="C4082" s="206" t="s">
        <v>7869</v>
      </c>
      <c r="D4082" s="208">
        <v>99513.06</v>
      </c>
    </row>
    <row r="4083" spans="1:4" ht="25.5">
      <c r="A4083" s="206">
        <v>37770</v>
      </c>
      <c r="B4083" s="207" t="s">
        <v>4530</v>
      </c>
      <c r="C4083" s="206" t="s">
        <v>7869</v>
      </c>
      <c r="D4083" s="208">
        <v>168889.54</v>
      </c>
    </row>
    <row r="4084" spans="1:4" ht="38.25">
      <c r="A4084" s="206">
        <v>37771</v>
      </c>
      <c r="B4084" s="207" t="s">
        <v>4206</v>
      </c>
      <c r="C4084" s="206" t="s">
        <v>7869</v>
      </c>
      <c r="D4084" s="208">
        <v>86585.51</v>
      </c>
    </row>
    <row r="4085" spans="1:4" ht="25.5">
      <c r="A4085" s="206">
        <v>37772</v>
      </c>
      <c r="B4085" s="207" t="s">
        <v>4205</v>
      </c>
      <c r="C4085" s="206" t="s">
        <v>7869</v>
      </c>
      <c r="D4085" s="208">
        <v>81389.539999999994</v>
      </c>
    </row>
    <row r="4086" spans="1:4" ht="25.5">
      <c r="A4086" s="206">
        <v>37773</v>
      </c>
      <c r="B4086" s="207" t="s">
        <v>4528</v>
      </c>
      <c r="C4086" s="206" t="s">
        <v>7869</v>
      </c>
      <c r="D4086" s="208">
        <v>59441.8</v>
      </c>
    </row>
    <row r="4087" spans="1:4" ht="38.25">
      <c r="A4087" s="206">
        <v>37774</v>
      </c>
      <c r="B4087" s="207" t="s">
        <v>3853</v>
      </c>
      <c r="C4087" s="206" t="s">
        <v>7869</v>
      </c>
      <c r="D4087" s="208">
        <v>134097.39000000001</v>
      </c>
    </row>
    <row r="4088" spans="1:4" ht="51">
      <c r="A4088" s="206">
        <v>37775</v>
      </c>
      <c r="B4088" s="207" t="s">
        <v>4177</v>
      </c>
      <c r="C4088" s="206" t="s">
        <v>7869</v>
      </c>
      <c r="D4088" s="208">
        <v>179156.25</v>
      </c>
    </row>
    <row r="4089" spans="1:4" ht="51">
      <c r="A4089" s="206">
        <v>37776</v>
      </c>
      <c r="B4089" s="207" t="s">
        <v>4176</v>
      </c>
      <c r="C4089" s="206" t="s">
        <v>7869</v>
      </c>
      <c r="D4089" s="208">
        <v>113744.53</v>
      </c>
    </row>
    <row r="4090" spans="1:4" ht="38.25">
      <c r="A4090" s="206">
        <v>37777</v>
      </c>
      <c r="B4090" s="207" t="s">
        <v>3809</v>
      </c>
      <c r="C4090" s="206" t="s">
        <v>7869</v>
      </c>
      <c r="D4090" s="208">
        <v>148969.9</v>
      </c>
    </row>
    <row r="4091" spans="1:4">
      <c r="A4091" s="206">
        <v>37873</v>
      </c>
      <c r="B4091" s="207" t="s">
        <v>2497</v>
      </c>
      <c r="C4091" s="206" t="s">
        <v>7869</v>
      </c>
      <c r="D4091" s="208">
        <v>2.86</v>
      </c>
    </row>
    <row r="4092" spans="1:4" ht="25.5">
      <c r="A4092" s="206">
        <v>37947</v>
      </c>
      <c r="B4092" s="207" t="s">
        <v>5978</v>
      </c>
      <c r="C4092" s="206" t="s">
        <v>7869</v>
      </c>
      <c r="D4092" s="208">
        <v>2.61</v>
      </c>
    </row>
    <row r="4093" spans="1:4">
      <c r="A4093" s="206">
        <v>37948</v>
      </c>
      <c r="B4093" s="207" t="s">
        <v>5984</v>
      </c>
      <c r="C4093" s="206" t="s">
        <v>7869</v>
      </c>
      <c r="D4093" s="208">
        <v>2.14</v>
      </c>
    </row>
    <row r="4094" spans="1:4">
      <c r="A4094" s="206">
        <v>37949</v>
      </c>
      <c r="B4094" s="207" t="s">
        <v>4345</v>
      </c>
      <c r="C4094" s="206" t="s">
        <v>7869</v>
      </c>
      <c r="D4094" s="208">
        <v>1.24</v>
      </c>
    </row>
    <row r="4095" spans="1:4">
      <c r="A4095" s="206">
        <v>37950</v>
      </c>
      <c r="B4095" s="207" t="s">
        <v>4344</v>
      </c>
      <c r="C4095" s="206" t="s">
        <v>7869</v>
      </c>
      <c r="D4095" s="208">
        <v>34.04</v>
      </c>
    </row>
    <row r="4096" spans="1:4">
      <c r="A4096" s="206">
        <v>37951</v>
      </c>
      <c r="B4096" s="207" t="s">
        <v>4340</v>
      </c>
      <c r="C4096" s="206" t="s">
        <v>7869</v>
      </c>
      <c r="D4096" s="208">
        <v>1.53</v>
      </c>
    </row>
    <row r="4097" spans="1:4">
      <c r="A4097" s="206">
        <v>37952</v>
      </c>
      <c r="B4097" s="207" t="s">
        <v>4339</v>
      </c>
      <c r="C4097" s="206" t="s">
        <v>7869</v>
      </c>
      <c r="D4097" s="208">
        <v>35.28</v>
      </c>
    </row>
    <row r="4098" spans="1:4" ht="25.5">
      <c r="A4098" s="206">
        <v>37953</v>
      </c>
      <c r="B4098" s="207" t="s">
        <v>5722</v>
      </c>
      <c r="C4098" s="206" t="s">
        <v>7869</v>
      </c>
      <c r="D4098" s="208">
        <v>3.91</v>
      </c>
    </row>
    <row r="4099" spans="1:4" ht="25.5">
      <c r="A4099" s="206">
        <v>37954</v>
      </c>
      <c r="B4099" s="207" t="s">
        <v>5723</v>
      </c>
      <c r="C4099" s="206" t="s">
        <v>7869</v>
      </c>
      <c r="D4099" s="208">
        <v>6.95</v>
      </c>
    </row>
    <row r="4100" spans="1:4" ht="25.5">
      <c r="A4100" s="206">
        <v>37955</v>
      </c>
      <c r="B4100" s="207" t="s">
        <v>5724</v>
      </c>
      <c r="C4100" s="206" t="s">
        <v>7869</v>
      </c>
      <c r="D4100" s="208">
        <v>9.01</v>
      </c>
    </row>
    <row r="4101" spans="1:4">
      <c r="A4101" s="206">
        <v>37956</v>
      </c>
      <c r="B4101" s="207" t="s">
        <v>4302</v>
      </c>
      <c r="C4101" s="206" t="s">
        <v>7869</v>
      </c>
      <c r="D4101" s="208">
        <v>3.96</v>
      </c>
    </row>
    <row r="4102" spans="1:4">
      <c r="A4102" s="206">
        <v>37957</v>
      </c>
      <c r="B4102" s="207" t="s">
        <v>4303</v>
      </c>
      <c r="C4102" s="206" t="s">
        <v>7869</v>
      </c>
      <c r="D4102" s="208">
        <v>8.35</v>
      </c>
    </row>
    <row r="4103" spans="1:4">
      <c r="A4103" s="206">
        <v>37958</v>
      </c>
      <c r="B4103" s="207" t="s">
        <v>4304</v>
      </c>
      <c r="C4103" s="206" t="s">
        <v>7869</v>
      </c>
      <c r="D4103" s="208">
        <v>14.48</v>
      </c>
    </row>
    <row r="4104" spans="1:4">
      <c r="A4104" s="206">
        <v>37959</v>
      </c>
      <c r="B4104" s="207" t="s">
        <v>4305</v>
      </c>
      <c r="C4104" s="206" t="s">
        <v>7869</v>
      </c>
      <c r="D4104" s="208">
        <v>23.22</v>
      </c>
    </row>
    <row r="4105" spans="1:4">
      <c r="A4105" s="206">
        <v>37960</v>
      </c>
      <c r="B4105" s="207" t="s">
        <v>4306</v>
      </c>
      <c r="C4105" s="206" t="s">
        <v>7869</v>
      </c>
      <c r="D4105" s="208">
        <v>50</v>
      </c>
    </row>
    <row r="4106" spans="1:4">
      <c r="A4106" s="206">
        <v>37961</v>
      </c>
      <c r="B4106" s="207" t="s">
        <v>4307</v>
      </c>
      <c r="C4106" s="206" t="s">
        <v>7869</v>
      </c>
      <c r="D4106" s="208">
        <v>132.65</v>
      </c>
    </row>
    <row r="4107" spans="1:4">
      <c r="A4107" s="206">
        <v>37962</v>
      </c>
      <c r="B4107" s="207" t="s">
        <v>4308</v>
      </c>
      <c r="C4107" s="206" t="s">
        <v>7869</v>
      </c>
      <c r="D4107" s="208">
        <v>154.13999999999999</v>
      </c>
    </row>
    <row r="4108" spans="1:4">
      <c r="A4108" s="206">
        <v>37963</v>
      </c>
      <c r="B4108" s="207" t="s">
        <v>4293</v>
      </c>
      <c r="C4108" s="206" t="s">
        <v>7869</v>
      </c>
      <c r="D4108" s="208">
        <v>3.31</v>
      </c>
    </row>
    <row r="4109" spans="1:4">
      <c r="A4109" s="206">
        <v>37964</v>
      </c>
      <c r="B4109" s="207" t="s">
        <v>4294</v>
      </c>
      <c r="C4109" s="206" t="s">
        <v>7869</v>
      </c>
      <c r="D4109" s="208">
        <v>5.51</v>
      </c>
    </row>
    <row r="4110" spans="1:4">
      <c r="A4110" s="206">
        <v>37965</v>
      </c>
      <c r="B4110" s="207" t="s">
        <v>4295</v>
      </c>
      <c r="C4110" s="206" t="s">
        <v>7869</v>
      </c>
      <c r="D4110" s="208">
        <v>7.99</v>
      </c>
    </row>
    <row r="4111" spans="1:4">
      <c r="A4111" s="206">
        <v>37966</v>
      </c>
      <c r="B4111" s="207" t="s">
        <v>4296</v>
      </c>
      <c r="C4111" s="206" t="s">
        <v>7869</v>
      </c>
      <c r="D4111" s="208">
        <v>14.48</v>
      </c>
    </row>
    <row r="4112" spans="1:4">
      <c r="A4112" s="206">
        <v>37967</v>
      </c>
      <c r="B4112" s="207" t="s">
        <v>4297</v>
      </c>
      <c r="C4112" s="206" t="s">
        <v>7869</v>
      </c>
      <c r="D4112" s="208">
        <v>23.22</v>
      </c>
    </row>
    <row r="4113" spans="1:4">
      <c r="A4113" s="206">
        <v>37968</v>
      </c>
      <c r="B4113" s="207" t="s">
        <v>4298</v>
      </c>
      <c r="C4113" s="206" t="s">
        <v>7869</v>
      </c>
      <c r="D4113" s="208">
        <v>50.92</v>
      </c>
    </row>
    <row r="4114" spans="1:4">
      <c r="A4114" s="206">
        <v>37969</v>
      </c>
      <c r="B4114" s="207" t="s">
        <v>4299</v>
      </c>
      <c r="C4114" s="206" t="s">
        <v>7869</v>
      </c>
      <c r="D4114" s="208">
        <v>136.03</v>
      </c>
    </row>
    <row r="4115" spans="1:4">
      <c r="A4115" s="206">
        <v>37970</v>
      </c>
      <c r="B4115" s="207" t="s">
        <v>4300</v>
      </c>
      <c r="C4115" s="206" t="s">
        <v>7869</v>
      </c>
      <c r="D4115" s="208">
        <v>158.69</v>
      </c>
    </row>
    <row r="4116" spans="1:4">
      <c r="A4116" s="206">
        <v>37971</v>
      </c>
      <c r="B4116" s="207" t="s">
        <v>3500</v>
      </c>
      <c r="C4116" s="206" t="s">
        <v>7869</v>
      </c>
      <c r="D4116" s="208">
        <v>3.62</v>
      </c>
    </row>
    <row r="4117" spans="1:4">
      <c r="A4117" s="206">
        <v>37972</v>
      </c>
      <c r="B4117" s="207" t="s">
        <v>3498</v>
      </c>
      <c r="C4117" s="206" t="s">
        <v>7869</v>
      </c>
      <c r="D4117" s="208">
        <v>6.03</v>
      </c>
    </row>
    <row r="4118" spans="1:4">
      <c r="A4118" s="206">
        <v>37973</v>
      </c>
      <c r="B4118" s="207" t="s">
        <v>3499</v>
      </c>
      <c r="C4118" s="206" t="s">
        <v>7869</v>
      </c>
      <c r="D4118" s="208">
        <v>9.66</v>
      </c>
    </row>
    <row r="4119" spans="1:4">
      <c r="A4119" s="206">
        <v>37974</v>
      </c>
      <c r="B4119" s="207" t="s">
        <v>4607</v>
      </c>
      <c r="C4119" s="206" t="s">
        <v>7869</v>
      </c>
      <c r="D4119" s="208">
        <v>2.2000000000000002</v>
      </c>
    </row>
    <row r="4120" spans="1:4">
      <c r="A4120" s="206">
        <v>37975</v>
      </c>
      <c r="B4120" s="207" t="s">
        <v>4608</v>
      </c>
      <c r="C4120" s="206" t="s">
        <v>7869</v>
      </c>
      <c r="D4120" s="208">
        <v>4.4800000000000004</v>
      </c>
    </row>
    <row r="4121" spans="1:4">
      <c r="A4121" s="206">
        <v>37976</v>
      </c>
      <c r="B4121" s="207" t="s">
        <v>4609</v>
      </c>
      <c r="C4121" s="206" t="s">
        <v>7869</v>
      </c>
      <c r="D4121" s="208">
        <v>9.18</v>
      </c>
    </row>
    <row r="4122" spans="1:4">
      <c r="A4122" s="206">
        <v>37977</v>
      </c>
      <c r="B4122" s="207" t="s">
        <v>4610</v>
      </c>
      <c r="C4122" s="206" t="s">
        <v>7869</v>
      </c>
      <c r="D4122" s="208">
        <v>12.63</v>
      </c>
    </row>
    <row r="4123" spans="1:4">
      <c r="A4123" s="206">
        <v>37978</v>
      </c>
      <c r="B4123" s="207" t="s">
        <v>4611</v>
      </c>
      <c r="C4123" s="206" t="s">
        <v>7869</v>
      </c>
      <c r="D4123" s="208">
        <v>25.6</v>
      </c>
    </row>
    <row r="4124" spans="1:4">
      <c r="A4124" s="206">
        <v>37979</v>
      </c>
      <c r="B4124" s="207" t="s">
        <v>4612</v>
      </c>
      <c r="C4124" s="206" t="s">
        <v>7869</v>
      </c>
      <c r="D4124" s="208">
        <v>110</v>
      </c>
    </row>
    <row r="4125" spans="1:4">
      <c r="A4125" s="206">
        <v>37980</v>
      </c>
      <c r="B4125" s="207" t="s">
        <v>4613</v>
      </c>
      <c r="C4125" s="206" t="s">
        <v>7869</v>
      </c>
      <c r="D4125" s="208">
        <v>123.62</v>
      </c>
    </row>
    <row r="4126" spans="1:4">
      <c r="A4126" s="206">
        <v>37981</v>
      </c>
      <c r="B4126" s="207" t="s">
        <v>4644</v>
      </c>
      <c r="C4126" s="206" t="s">
        <v>7869</v>
      </c>
      <c r="D4126" s="208">
        <v>5.04</v>
      </c>
    </row>
    <row r="4127" spans="1:4">
      <c r="A4127" s="206">
        <v>37982</v>
      </c>
      <c r="B4127" s="207" t="s">
        <v>4645</v>
      </c>
      <c r="C4127" s="206" t="s">
        <v>7869</v>
      </c>
      <c r="D4127" s="208">
        <v>7.65</v>
      </c>
    </row>
    <row r="4128" spans="1:4">
      <c r="A4128" s="206">
        <v>37983</v>
      </c>
      <c r="B4128" s="207" t="s">
        <v>4646</v>
      </c>
      <c r="C4128" s="206" t="s">
        <v>7869</v>
      </c>
      <c r="D4128" s="208">
        <v>10.72</v>
      </c>
    </row>
    <row r="4129" spans="1:4">
      <c r="A4129" s="206">
        <v>37984</v>
      </c>
      <c r="B4129" s="207" t="s">
        <v>4647</v>
      </c>
      <c r="C4129" s="206" t="s">
        <v>7869</v>
      </c>
      <c r="D4129" s="208">
        <v>18.510000000000002</v>
      </c>
    </row>
    <row r="4130" spans="1:4">
      <c r="A4130" s="206">
        <v>37985</v>
      </c>
      <c r="B4130" s="207" t="s">
        <v>4648</v>
      </c>
      <c r="C4130" s="206" t="s">
        <v>7869</v>
      </c>
      <c r="D4130" s="208">
        <v>25.92</v>
      </c>
    </row>
    <row r="4131" spans="1:4">
      <c r="A4131" s="206">
        <v>37986</v>
      </c>
      <c r="B4131" s="207" t="s">
        <v>4705</v>
      </c>
      <c r="C4131" s="206" t="s">
        <v>7869</v>
      </c>
      <c r="D4131" s="208">
        <v>1.73</v>
      </c>
    </row>
    <row r="4132" spans="1:4">
      <c r="A4132" s="206">
        <v>37987</v>
      </c>
      <c r="B4132" s="207" t="s">
        <v>4706</v>
      </c>
      <c r="C4132" s="206" t="s">
        <v>7869</v>
      </c>
      <c r="D4132" s="208">
        <v>129.36000000000001</v>
      </c>
    </row>
    <row r="4133" spans="1:4">
      <c r="A4133" s="206">
        <v>37988</v>
      </c>
      <c r="B4133" s="207" t="s">
        <v>4707</v>
      </c>
      <c r="C4133" s="206" t="s">
        <v>7869</v>
      </c>
      <c r="D4133" s="208">
        <v>211.01</v>
      </c>
    </row>
    <row r="4134" spans="1:4">
      <c r="A4134" s="206">
        <v>37989</v>
      </c>
      <c r="B4134" s="207" t="s">
        <v>6583</v>
      </c>
      <c r="C4134" s="206" t="s">
        <v>7869</v>
      </c>
      <c r="D4134" s="208">
        <v>10.15</v>
      </c>
    </row>
    <row r="4135" spans="1:4">
      <c r="A4135" s="206">
        <v>37990</v>
      </c>
      <c r="B4135" s="207" t="s">
        <v>6584</v>
      </c>
      <c r="C4135" s="206" t="s">
        <v>7869</v>
      </c>
      <c r="D4135" s="208">
        <v>11.8</v>
      </c>
    </row>
    <row r="4136" spans="1:4">
      <c r="A4136" s="206">
        <v>37991</v>
      </c>
      <c r="B4136" s="207" t="s">
        <v>6585</v>
      </c>
      <c r="C4136" s="206" t="s">
        <v>7869</v>
      </c>
      <c r="D4136" s="208">
        <v>18.670000000000002</v>
      </c>
    </row>
    <row r="4137" spans="1:4">
      <c r="A4137" s="206">
        <v>37992</v>
      </c>
      <c r="B4137" s="207" t="s">
        <v>6586</v>
      </c>
      <c r="C4137" s="206" t="s">
        <v>7869</v>
      </c>
      <c r="D4137" s="208">
        <v>28.51</v>
      </c>
    </row>
    <row r="4138" spans="1:4">
      <c r="A4138" s="206">
        <v>37993</v>
      </c>
      <c r="B4138" s="207" t="s">
        <v>6587</v>
      </c>
      <c r="C4138" s="206" t="s">
        <v>7869</v>
      </c>
      <c r="D4138" s="208">
        <v>42.31</v>
      </c>
    </row>
    <row r="4139" spans="1:4">
      <c r="A4139" s="206">
        <v>37994</v>
      </c>
      <c r="B4139" s="207" t="s">
        <v>6588</v>
      </c>
      <c r="C4139" s="206" t="s">
        <v>7869</v>
      </c>
      <c r="D4139" s="208">
        <v>101.68</v>
      </c>
    </row>
    <row r="4140" spans="1:4">
      <c r="A4140" s="206">
        <v>37995</v>
      </c>
      <c r="B4140" s="207" t="s">
        <v>6589</v>
      </c>
      <c r="C4140" s="206" t="s">
        <v>7869</v>
      </c>
      <c r="D4140" s="208">
        <v>147.59</v>
      </c>
    </row>
    <row r="4141" spans="1:4">
      <c r="A4141" s="206">
        <v>37996</v>
      </c>
      <c r="B4141" s="207" t="s">
        <v>6590</v>
      </c>
      <c r="C4141" s="206" t="s">
        <v>7869</v>
      </c>
      <c r="D4141" s="208">
        <v>217.61</v>
      </c>
    </row>
    <row r="4142" spans="1:4">
      <c r="A4142" s="206">
        <v>37997</v>
      </c>
      <c r="B4142" s="207" t="s">
        <v>2155</v>
      </c>
      <c r="C4142" s="206" t="s">
        <v>7869</v>
      </c>
      <c r="D4142" s="208">
        <v>5.6</v>
      </c>
    </row>
    <row r="4143" spans="1:4">
      <c r="A4143" s="206">
        <v>37998</v>
      </c>
      <c r="B4143" s="207" t="s">
        <v>2156</v>
      </c>
      <c r="C4143" s="206" t="s">
        <v>7869</v>
      </c>
      <c r="D4143" s="208">
        <v>5.81</v>
      </c>
    </row>
    <row r="4144" spans="1:4">
      <c r="A4144" s="206">
        <v>37999</v>
      </c>
      <c r="B4144" s="207" t="s">
        <v>3530</v>
      </c>
      <c r="C4144" s="206" t="s">
        <v>7869</v>
      </c>
      <c r="D4144" s="208">
        <v>5.78</v>
      </c>
    </row>
    <row r="4145" spans="1:4">
      <c r="A4145" s="206">
        <v>38000</v>
      </c>
      <c r="B4145" s="207" t="s">
        <v>3531</v>
      </c>
      <c r="C4145" s="206" t="s">
        <v>7869</v>
      </c>
      <c r="D4145" s="208">
        <v>7.65</v>
      </c>
    </row>
    <row r="4146" spans="1:4">
      <c r="A4146" s="206">
        <v>38001</v>
      </c>
      <c r="B4146" s="207" t="s">
        <v>2678</v>
      </c>
      <c r="C4146" s="206" t="s">
        <v>7869</v>
      </c>
      <c r="D4146" s="208">
        <v>0.92</v>
      </c>
    </row>
    <row r="4147" spans="1:4">
      <c r="A4147" s="206">
        <v>38002</v>
      </c>
      <c r="B4147" s="207" t="s">
        <v>2679</v>
      </c>
      <c r="C4147" s="206" t="s">
        <v>7869</v>
      </c>
      <c r="D4147" s="208">
        <v>1.71</v>
      </c>
    </row>
    <row r="4148" spans="1:4">
      <c r="A4148" s="206">
        <v>38003</v>
      </c>
      <c r="B4148" s="207" t="s">
        <v>2680</v>
      </c>
      <c r="C4148" s="206" t="s">
        <v>7869</v>
      </c>
      <c r="D4148" s="208">
        <v>20.51</v>
      </c>
    </row>
    <row r="4149" spans="1:4">
      <c r="A4149" s="206">
        <v>38004</v>
      </c>
      <c r="B4149" s="207" t="s">
        <v>2681</v>
      </c>
      <c r="C4149" s="206" t="s">
        <v>7869</v>
      </c>
      <c r="D4149" s="208">
        <v>27.43</v>
      </c>
    </row>
    <row r="4150" spans="1:4">
      <c r="A4150" s="206">
        <v>38005</v>
      </c>
      <c r="B4150" s="207" t="s">
        <v>3358</v>
      </c>
      <c r="C4150" s="206" t="s">
        <v>7869</v>
      </c>
      <c r="D4150" s="208">
        <v>16.84</v>
      </c>
    </row>
    <row r="4151" spans="1:4">
      <c r="A4151" s="206">
        <v>38006</v>
      </c>
      <c r="B4151" s="207" t="s">
        <v>3359</v>
      </c>
      <c r="C4151" s="206" t="s">
        <v>7869</v>
      </c>
      <c r="D4151" s="208">
        <v>20.67</v>
      </c>
    </row>
    <row r="4152" spans="1:4">
      <c r="A4152" s="206">
        <v>38007</v>
      </c>
      <c r="B4152" s="207" t="s">
        <v>3361</v>
      </c>
      <c r="C4152" s="206" t="s">
        <v>7869</v>
      </c>
      <c r="D4152" s="208">
        <v>31.64</v>
      </c>
    </row>
    <row r="4153" spans="1:4">
      <c r="A4153" s="206">
        <v>38008</v>
      </c>
      <c r="B4153" s="207" t="s">
        <v>3362</v>
      </c>
      <c r="C4153" s="206" t="s">
        <v>7869</v>
      </c>
      <c r="D4153" s="208">
        <v>127.43</v>
      </c>
    </row>
    <row r="4154" spans="1:4">
      <c r="A4154" s="206">
        <v>38009</v>
      </c>
      <c r="B4154" s="207" t="s">
        <v>3363</v>
      </c>
      <c r="C4154" s="206" t="s">
        <v>7869</v>
      </c>
      <c r="D4154" s="208">
        <v>155.74</v>
      </c>
    </row>
    <row r="4155" spans="1:4">
      <c r="A4155" s="206">
        <v>38010</v>
      </c>
      <c r="B4155" s="207" t="s">
        <v>5873</v>
      </c>
      <c r="C4155" s="206" t="s">
        <v>7869</v>
      </c>
      <c r="D4155" s="208">
        <v>4.63</v>
      </c>
    </row>
    <row r="4156" spans="1:4">
      <c r="A4156" s="206">
        <v>38011</v>
      </c>
      <c r="B4156" s="207" t="s">
        <v>5874</v>
      </c>
      <c r="C4156" s="206" t="s">
        <v>7869</v>
      </c>
      <c r="D4156" s="208">
        <v>8.5500000000000007</v>
      </c>
    </row>
    <row r="4157" spans="1:4">
      <c r="A4157" s="206">
        <v>38012</v>
      </c>
      <c r="B4157" s="207" t="s">
        <v>5875</v>
      </c>
      <c r="C4157" s="206" t="s">
        <v>7869</v>
      </c>
      <c r="D4157" s="208">
        <v>29.23</v>
      </c>
    </row>
    <row r="4158" spans="1:4">
      <c r="A4158" s="206">
        <v>38013</v>
      </c>
      <c r="B4158" s="207" t="s">
        <v>5876</v>
      </c>
      <c r="C4158" s="206" t="s">
        <v>7869</v>
      </c>
      <c r="D4158" s="208">
        <v>37.950000000000003</v>
      </c>
    </row>
    <row r="4159" spans="1:4">
      <c r="A4159" s="206">
        <v>38014</v>
      </c>
      <c r="B4159" s="207" t="s">
        <v>5877</v>
      </c>
      <c r="C4159" s="206" t="s">
        <v>7869</v>
      </c>
      <c r="D4159" s="208">
        <v>61.75</v>
      </c>
    </row>
    <row r="4160" spans="1:4">
      <c r="A4160" s="206">
        <v>38015</v>
      </c>
      <c r="B4160" s="207" t="s">
        <v>5878</v>
      </c>
      <c r="C4160" s="206" t="s">
        <v>7869</v>
      </c>
      <c r="D4160" s="208">
        <v>149.12</v>
      </c>
    </row>
    <row r="4161" spans="1:4">
      <c r="A4161" s="206">
        <v>38016</v>
      </c>
      <c r="B4161" s="207" t="s">
        <v>5879</v>
      </c>
      <c r="C4161" s="206" t="s">
        <v>7869</v>
      </c>
      <c r="D4161" s="208">
        <v>181.44</v>
      </c>
    </row>
    <row r="4162" spans="1:4">
      <c r="A4162" s="206">
        <v>38017</v>
      </c>
      <c r="B4162" s="207" t="s">
        <v>5958</v>
      </c>
      <c r="C4162" s="206" t="s">
        <v>7869</v>
      </c>
      <c r="D4162" s="208">
        <v>8.94</v>
      </c>
    </row>
    <row r="4163" spans="1:4">
      <c r="A4163" s="206">
        <v>38018</v>
      </c>
      <c r="B4163" s="207" t="s">
        <v>5959</v>
      </c>
      <c r="C4163" s="206" t="s">
        <v>7869</v>
      </c>
      <c r="D4163" s="208">
        <v>9.86</v>
      </c>
    </row>
    <row r="4164" spans="1:4">
      <c r="A4164" s="206">
        <v>38019</v>
      </c>
      <c r="B4164" s="207" t="s">
        <v>5963</v>
      </c>
      <c r="C4164" s="206" t="s">
        <v>7869</v>
      </c>
      <c r="D4164" s="208">
        <v>7.79</v>
      </c>
    </row>
    <row r="4165" spans="1:4">
      <c r="A4165" s="206">
        <v>38020</v>
      </c>
      <c r="B4165" s="207" t="s">
        <v>5964</v>
      </c>
      <c r="C4165" s="206" t="s">
        <v>7869</v>
      </c>
      <c r="D4165" s="208">
        <v>9.86</v>
      </c>
    </row>
    <row r="4166" spans="1:4">
      <c r="A4166" s="206">
        <v>38021</v>
      </c>
      <c r="B4166" s="207" t="s">
        <v>4634</v>
      </c>
      <c r="C4166" s="206" t="s">
        <v>7869</v>
      </c>
      <c r="D4166" s="208">
        <v>15.37</v>
      </c>
    </row>
    <row r="4167" spans="1:4">
      <c r="A4167" s="206">
        <v>38022</v>
      </c>
      <c r="B4167" s="207" t="s">
        <v>4636</v>
      </c>
      <c r="C4167" s="206" t="s">
        <v>7869</v>
      </c>
      <c r="D4167" s="208">
        <v>27.53</v>
      </c>
    </row>
    <row r="4168" spans="1:4">
      <c r="A4168" s="206">
        <v>38023</v>
      </c>
      <c r="B4168" s="207" t="s">
        <v>4704</v>
      </c>
      <c r="C4168" s="206" t="s">
        <v>7869</v>
      </c>
      <c r="D4168" s="208">
        <v>3.24</v>
      </c>
    </row>
    <row r="4169" spans="1:4">
      <c r="A4169" s="206">
        <v>38025</v>
      </c>
      <c r="B4169" s="207" t="s">
        <v>3533</v>
      </c>
      <c r="C4169" s="206" t="s">
        <v>7869</v>
      </c>
      <c r="D4169" s="208">
        <v>4.0199999999999996</v>
      </c>
    </row>
    <row r="4170" spans="1:4">
      <c r="A4170" s="206">
        <v>38026</v>
      </c>
      <c r="B4170" s="207" t="s">
        <v>3534</v>
      </c>
      <c r="C4170" s="206" t="s">
        <v>7869</v>
      </c>
      <c r="D4170" s="208">
        <v>10.42</v>
      </c>
    </row>
    <row r="4171" spans="1:4">
      <c r="A4171" s="206">
        <v>38028</v>
      </c>
      <c r="B4171" s="207" t="s">
        <v>6390</v>
      </c>
      <c r="C4171" s="206" t="s">
        <v>7873</v>
      </c>
      <c r="D4171" s="208">
        <v>32.11</v>
      </c>
    </row>
    <row r="4172" spans="1:4">
      <c r="A4172" s="206">
        <v>38029</v>
      </c>
      <c r="B4172" s="207" t="s">
        <v>6391</v>
      </c>
      <c r="C4172" s="206" t="s">
        <v>7873</v>
      </c>
      <c r="D4172" s="208">
        <v>48.95</v>
      </c>
    </row>
    <row r="4173" spans="1:4">
      <c r="A4173" s="206">
        <v>38030</v>
      </c>
      <c r="B4173" s="207" t="s">
        <v>6392</v>
      </c>
      <c r="C4173" s="206" t="s">
        <v>7873</v>
      </c>
      <c r="D4173" s="208">
        <v>75.19</v>
      </c>
    </row>
    <row r="4174" spans="1:4">
      <c r="A4174" s="206">
        <v>38031</v>
      </c>
      <c r="B4174" s="207" t="s">
        <v>6393</v>
      </c>
      <c r="C4174" s="206" t="s">
        <v>7873</v>
      </c>
      <c r="D4174" s="208">
        <v>119.15</v>
      </c>
    </row>
    <row r="4175" spans="1:4">
      <c r="A4175" s="206">
        <v>38032</v>
      </c>
      <c r="B4175" s="207" t="s">
        <v>6476</v>
      </c>
      <c r="C4175" s="206" t="s">
        <v>7873</v>
      </c>
      <c r="D4175" s="208">
        <v>32.19</v>
      </c>
    </row>
    <row r="4176" spans="1:4">
      <c r="A4176" s="206">
        <v>38033</v>
      </c>
      <c r="B4176" s="207" t="s">
        <v>6477</v>
      </c>
      <c r="C4176" s="206" t="s">
        <v>7873</v>
      </c>
      <c r="D4176" s="208">
        <v>50.68</v>
      </c>
    </row>
    <row r="4177" spans="1:4">
      <c r="A4177" s="206">
        <v>38034</v>
      </c>
      <c r="B4177" s="207" t="s">
        <v>6478</v>
      </c>
      <c r="C4177" s="206" t="s">
        <v>7873</v>
      </c>
      <c r="D4177" s="208">
        <v>85.63</v>
      </c>
    </row>
    <row r="4178" spans="1:4">
      <c r="A4178" s="206">
        <v>38035</v>
      </c>
      <c r="B4178" s="207" t="s">
        <v>6479</v>
      </c>
      <c r="C4178" s="206" t="s">
        <v>7873</v>
      </c>
      <c r="D4178" s="208">
        <v>137.01</v>
      </c>
    </row>
    <row r="4179" spans="1:4">
      <c r="A4179" s="206">
        <v>38036</v>
      </c>
      <c r="B4179" s="207" t="s">
        <v>6480</v>
      </c>
      <c r="C4179" s="206" t="s">
        <v>7873</v>
      </c>
      <c r="D4179" s="208">
        <v>202.68</v>
      </c>
    </row>
    <row r="4180" spans="1:4">
      <c r="A4180" s="206">
        <v>38037</v>
      </c>
      <c r="B4180" s="207" t="s">
        <v>6481</v>
      </c>
      <c r="C4180" s="206" t="s">
        <v>7873</v>
      </c>
      <c r="D4180" s="208">
        <v>239.62</v>
      </c>
    </row>
    <row r="4181" spans="1:4" ht="38.25">
      <c r="A4181" s="206">
        <v>38051</v>
      </c>
      <c r="B4181" s="207" t="s">
        <v>6472</v>
      </c>
      <c r="C4181" s="206" t="s">
        <v>7873</v>
      </c>
      <c r="D4181" s="208">
        <v>2.62</v>
      </c>
    </row>
    <row r="4182" spans="1:4" ht="38.25">
      <c r="A4182" s="206">
        <v>38052</v>
      </c>
      <c r="B4182" s="207" t="s">
        <v>6471</v>
      </c>
      <c r="C4182" s="206" t="s">
        <v>7873</v>
      </c>
      <c r="D4182" s="208">
        <v>4.2</v>
      </c>
    </row>
    <row r="4183" spans="1:4" ht="38.25">
      <c r="A4183" s="206">
        <v>38053</v>
      </c>
      <c r="B4183" s="207" t="s">
        <v>6469</v>
      </c>
      <c r="C4183" s="206" t="s">
        <v>7873</v>
      </c>
      <c r="D4183" s="208">
        <v>8.67</v>
      </c>
    </row>
    <row r="4184" spans="1:4" ht="38.25">
      <c r="A4184" s="206">
        <v>38054</v>
      </c>
      <c r="B4184" s="207" t="s">
        <v>6470</v>
      </c>
      <c r="C4184" s="206" t="s">
        <v>7873</v>
      </c>
      <c r="D4184" s="208">
        <v>14.91</v>
      </c>
    </row>
    <row r="4185" spans="1:4" ht="25.5">
      <c r="A4185" s="206">
        <v>38055</v>
      </c>
      <c r="B4185" s="207" t="s">
        <v>4125</v>
      </c>
      <c r="C4185" s="206" t="s">
        <v>7869</v>
      </c>
      <c r="D4185" s="208">
        <v>3.14</v>
      </c>
    </row>
    <row r="4186" spans="1:4" ht="25.5">
      <c r="A4186" s="206">
        <v>38056</v>
      </c>
      <c r="B4186" s="207" t="s">
        <v>4130</v>
      </c>
      <c r="C4186" s="206" t="s">
        <v>7869</v>
      </c>
      <c r="D4186" s="208">
        <v>17.329999999999998</v>
      </c>
    </row>
    <row r="4187" spans="1:4" ht="25.5">
      <c r="A4187" s="206">
        <v>38057</v>
      </c>
      <c r="B4187" s="207" t="s">
        <v>4185</v>
      </c>
      <c r="C4187" s="206" t="s">
        <v>7869</v>
      </c>
      <c r="D4187" s="208">
        <v>37.54</v>
      </c>
    </row>
    <row r="4188" spans="1:4" ht="25.5">
      <c r="A4188" s="206">
        <v>38058</v>
      </c>
      <c r="B4188" s="207" t="s">
        <v>4188</v>
      </c>
      <c r="C4188" s="206" t="s">
        <v>7869</v>
      </c>
      <c r="D4188" s="208">
        <v>161.74</v>
      </c>
    </row>
    <row r="4189" spans="1:4" ht="25.5">
      <c r="A4189" s="206">
        <v>38059</v>
      </c>
      <c r="B4189" s="207" t="s">
        <v>4187</v>
      </c>
      <c r="C4189" s="206" t="s">
        <v>7869</v>
      </c>
      <c r="D4189" s="208">
        <v>186.24</v>
      </c>
    </row>
    <row r="4190" spans="1:4">
      <c r="A4190" s="206">
        <v>38060</v>
      </c>
      <c r="B4190" s="207" t="s">
        <v>2467</v>
      </c>
      <c r="C4190" s="206" t="s">
        <v>7869</v>
      </c>
      <c r="D4190" s="208">
        <v>53.52</v>
      </c>
    </row>
    <row r="4191" spans="1:4">
      <c r="A4191" s="206">
        <v>38061</v>
      </c>
      <c r="B4191" s="207" t="s">
        <v>5754</v>
      </c>
      <c r="C4191" s="206" t="s">
        <v>7869</v>
      </c>
      <c r="D4191" s="208">
        <v>43.26</v>
      </c>
    </row>
    <row r="4192" spans="1:4" ht="25.5">
      <c r="A4192" s="206">
        <v>38062</v>
      </c>
      <c r="B4192" s="207" t="s">
        <v>4239</v>
      </c>
      <c r="C4192" s="206" t="s">
        <v>7869</v>
      </c>
      <c r="D4192" s="208">
        <v>3.91</v>
      </c>
    </row>
    <row r="4193" spans="1:4" ht="25.5">
      <c r="A4193" s="206">
        <v>38063</v>
      </c>
      <c r="B4193" s="207" t="s">
        <v>4233</v>
      </c>
      <c r="C4193" s="206" t="s">
        <v>7869</v>
      </c>
      <c r="D4193" s="208">
        <v>5.33</v>
      </c>
    </row>
    <row r="4194" spans="1:4" ht="25.5">
      <c r="A4194" s="206">
        <v>38064</v>
      </c>
      <c r="B4194" s="207" t="s">
        <v>4228</v>
      </c>
      <c r="C4194" s="206" t="s">
        <v>7869</v>
      </c>
      <c r="D4194" s="208">
        <v>11.05</v>
      </c>
    </row>
    <row r="4195" spans="1:4" ht="25.5">
      <c r="A4195" s="206">
        <v>38065</v>
      </c>
      <c r="B4195" s="207" t="s">
        <v>4230</v>
      </c>
      <c r="C4195" s="206" t="s">
        <v>7869</v>
      </c>
      <c r="D4195" s="208">
        <v>15.67</v>
      </c>
    </row>
    <row r="4196" spans="1:4" ht="25.5">
      <c r="A4196" s="206">
        <v>38066</v>
      </c>
      <c r="B4196" s="207" t="s">
        <v>5513</v>
      </c>
      <c r="C4196" s="206" t="s">
        <v>7869</v>
      </c>
      <c r="D4196" s="208">
        <v>5.27</v>
      </c>
    </row>
    <row r="4197" spans="1:4" ht="25.5">
      <c r="A4197" s="206">
        <v>38067</v>
      </c>
      <c r="B4197" s="207" t="s">
        <v>5515</v>
      </c>
      <c r="C4197" s="206" t="s">
        <v>7869</v>
      </c>
      <c r="D4197" s="208">
        <v>7.42</v>
      </c>
    </row>
    <row r="4198" spans="1:4" ht="25.5">
      <c r="A4198" s="206">
        <v>38068</v>
      </c>
      <c r="B4198" s="207" t="s">
        <v>8206</v>
      </c>
      <c r="C4198" s="206" t="s">
        <v>7869</v>
      </c>
      <c r="D4198" s="208">
        <v>8.0299999999999994</v>
      </c>
    </row>
    <row r="4199" spans="1:4" ht="25.5">
      <c r="A4199" s="206">
        <v>38069</v>
      </c>
      <c r="B4199" s="207" t="s">
        <v>4235</v>
      </c>
      <c r="C4199" s="206" t="s">
        <v>7869</v>
      </c>
      <c r="D4199" s="208">
        <v>8.68</v>
      </c>
    </row>
    <row r="4200" spans="1:4" ht="25.5">
      <c r="A4200" s="206">
        <v>38070</v>
      </c>
      <c r="B4200" s="207" t="s">
        <v>8207</v>
      </c>
      <c r="C4200" s="206" t="s">
        <v>7869</v>
      </c>
      <c r="D4200" s="208">
        <v>9.2799999999999994</v>
      </c>
    </row>
    <row r="4201" spans="1:4" ht="25.5">
      <c r="A4201" s="206">
        <v>38071</v>
      </c>
      <c r="B4201" s="207" t="s">
        <v>8208</v>
      </c>
      <c r="C4201" s="206" t="s">
        <v>7869</v>
      </c>
      <c r="D4201" s="208">
        <v>9.61</v>
      </c>
    </row>
    <row r="4202" spans="1:4" ht="25.5">
      <c r="A4202" s="206">
        <v>38072</v>
      </c>
      <c r="B4202" s="207" t="s">
        <v>8209</v>
      </c>
      <c r="C4202" s="206" t="s">
        <v>7869</v>
      </c>
      <c r="D4202" s="208">
        <v>11.64</v>
      </c>
    </row>
    <row r="4203" spans="1:4" ht="25.5">
      <c r="A4203" s="206">
        <v>38073</v>
      </c>
      <c r="B4203" s="207" t="s">
        <v>4237</v>
      </c>
      <c r="C4203" s="206" t="s">
        <v>7869</v>
      </c>
      <c r="D4203" s="208">
        <v>12.93</v>
      </c>
    </row>
    <row r="4204" spans="1:4" ht="25.5">
      <c r="A4204" s="206">
        <v>38074</v>
      </c>
      <c r="B4204" s="207" t="s">
        <v>8210</v>
      </c>
      <c r="C4204" s="206" t="s">
        <v>7869</v>
      </c>
      <c r="D4204" s="208">
        <v>14.11</v>
      </c>
    </row>
    <row r="4205" spans="1:4" ht="25.5">
      <c r="A4205" s="206">
        <v>38075</v>
      </c>
      <c r="B4205" s="207" t="s">
        <v>6221</v>
      </c>
      <c r="C4205" s="206" t="s">
        <v>7869</v>
      </c>
      <c r="D4205" s="208">
        <v>8.83</v>
      </c>
    </row>
    <row r="4206" spans="1:4" ht="25.5">
      <c r="A4206" s="206">
        <v>38076</v>
      </c>
      <c r="B4206" s="207" t="s">
        <v>8211</v>
      </c>
      <c r="C4206" s="206" t="s">
        <v>7869</v>
      </c>
      <c r="D4206" s="208">
        <v>9.9</v>
      </c>
    </row>
    <row r="4207" spans="1:4" ht="25.5">
      <c r="A4207" s="206">
        <v>38077</v>
      </c>
      <c r="B4207" s="207" t="s">
        <v>4236</v>
      </c>
      <c r="C4207" s="206" t="s">
        <v>7869</v>
      </c>
      <c r="D4207" s="208">
        <v>8.49</v>
      </c>
    </row>
    <row r="4208" spans="1:4" ht="25.5">
      <c r="A4208" s="206">
        <v>38078</v>
      </c>
      <c r="B4208" s="207" t="s">
        <v>4231</v>
      </c>
      <c r="C4208" s="206" t="s">
        <v>7869</v>
      </c>
      <c r="D4208" s="208">
        <v>9.14</v>
      </c>
    </row>
    <row r="4209" spans="1:4" ht="25.5">
      <c r="A4209" s="206">
        <v>38079</v>
      </c>
      <c r="B4209" s="207" t="s">
        <v>8212</v>
      </c>
      <c r="C4209" s="206" t="s">
        <v>7869</v>
      </c>
      <c r="D4209" s="208">
        <v>12.11</v>
      </c>
    </row>
    <row r="4210" spans="1:4" ht="25.5">
      <c r="A4210" s="206">
        <v>38080</v>
      </c>
      <c r="B4210" s="207" t="s">
        <v>4234</v>
      </c>
      <c r="C4210" s="206" t="s">
        <v>7869</v>
      </c>
      <c r="D4210" s="208">
        <v>15.88</v>
      </c>
    </row>
    <row r="4211" spans="1:4" ht="25.5">
      <c r="A4211" s="206">
        <v>38081</v>
      </c>
      <c r="B4211" s="207" t="s">
        <v>8213</v>
      </c>
      <c r="C4211" s="206" t="s">
        <v>7869</v>
      </c>
      <c r="D4211" s="208">
        <v>13.47</v>
      </c>
    </row>
    <row r="4212" spans="1:4" ht="25.5">
      <c r="A4212" s="206">
        <v>38082</v>
      </c>
      <c r="B4212" s="207" t="s">
        <v>6215</v>
      </c>
      <c r="C4212" s="206" t="s">
        <v>7869</v>
      </c>
      <c r="D4212" s="208">
        <v>11.24</v>
      </c>
    </row>
    <row r="4213" spans="1:4" ht="25.5">
      <c r="A4213" s="206">
        <v>38083</v>
      </c>
      <c r="B4213" s="207" t="s">
        <v>6217</v>
      </c>
      <c r="C4213" s="206" t="s">
        <v>7869</v>
      </c>
      <c r="D4213" s="208">
        <v>19.829999999999998</v>
      </c>
    </row>
    <row r="4214" spans="1:4" ht="25.5">
      <c r="A4214" s="206">
        <v>38084</v>
      </c>
      <c r="B4214" s="207" t="s">
        <v>6213</v>
      </c>
      <c r="C4214" s="206" t="s">
        <v>7869</v>
      </c>
      <c r="D4214" s="208">
        <v>8.6300000000000008</v>
      </c>
    </row>
    <row r="4215" spans="1:4" ht="25.5">
      <c r="A4215" s="206">
        <v>38085</v>
      </c>
      <c r="B4215" s="207" t="s">
        <v>2987</v>
      </c>
      <c r="C4215" s="206" t="s">
        <v>7869</v>
      </c>
      <c r="D4215" s="208">
        <v>12.07</v>
      </c>
    </row>
    <row r="4216" spans="1:4" ht="25.5">
      <c r="A4216" s="206">
        <v>38087</v>
      </c>
      <c r="B4216" s="207" t="s">
        <v>6650</v>
      </c>
      <c r="C4216" s="206" t="s">
        <v>7869</v>
      </c>
      <c r="D4216" s="208">
        <v>34.159999999999997</v>
      </c>
    </row>
    <row r="4217" spans="1:4" ht="25.5">
      <c r="A4217" s="206">
        <v>38088</v>
      </c>
      <c r="B4217" s="207" t="s">
        <v>6652</v>
      </c>
      <c r="C4217" s="206" t="s">
        <v>7869</v>
      </c>
      <c r="D4217" s="208">
        <v>44.63</v>
      </c>
    </row>
    <row r="4218" spans="1:4" ht="38.25">
      <c r="A4218" s="206">
        <v>38089</v>
      </c>
      <c r="B4218" s="207" t="s">
        <v>6654</v>
      </c>
      <c r="C4218" s="206" t="s">
        <v>7869</v>
      </c>
      <c r="D4218" s="208">
        <v>28.45</v>
      </c>
    </row>
    <row r="4219" spans="1:4" ht="38.25">
      <c r="A4219" s="206">
        <v>38090</v>
      </c>
      <c r="B4219" s="207" t="s">
        <v>6656</v>
      </c>
      <c r="C4219" s="206" t="s">
        <v>7869</v>
      </c>
      <c r="D4219" s="208">
        <v>29.41</v>
      </c>
    </row>
    <row r="4220" spans="1:4">
      <c r="A4220" s="206">
        <v>38091</v>
      </c>
      <c r="B4220" s="207" t="s">
        <v>3882</v>
      </c>
      <c r="C4220" s="206" t="s">
        <v>7869</v>
      </c>
      <c r="D4220" s="208">
        <v>1.34</v>
      </c>
    </row>
    <row r="4221" spans="1:4" ht="25.5">
      <c r="A4221" s="206">
        <v>38092</v>
      </c>
      <c r="B4221" s="207" t="s">
        <v>3884</v>
      </c>
      <c r="C4221" s="206" t="s">
        <v>7869</v>
      </c>
      <c r="D4221" s="208">
        <v>1.27</v>
      </c>
    </row>
    <row r="4222" spans="1:4" ht="25.5">
      <c r="A4222" s="206">
        <v>38093</v>
      </c>
      <c r="B4222" s="207" t="s">
        <v>3885</v>
      </c>
      <c r="C4222" s="206" t="s">
        <v>7869</v>
      </c>
      <c r="D4222" s="208">
        <v>1.32</v>
      </c>
    </row>
    <row r="4223" spans="1:4" ht="25.5">
      <c r="A4223" s="206">
        <v>38094</v>
      </c>
      <c r="B4223" s="207" t="s">
        <v>3887</v>
      </c>
      <c r="C4223" s="206" t="s">
        <v>7869</v>
      </c>
      <c r="D4223" s="208">
        <v>1.61</v>
      </c>
    </row>
    <row r="4224" spans="1:4">
      <c r="A4224" s="206">
        <v>38095</v>
      </c>
      <c r="B4224" s="207" t="s">
        <v>3883</v>
      </c>
      <c r="C4224" s="206" t="s">
        <v>7869</v>
      </c>
      <c r="D4224" s="208">
        <v>2.84</v>
      </c>
    </row>
    <row r="4225" spans="1:4" ht="25.5">
      <c r="A4225" s="206">
        <v>38096</v>
      </c>
      <c r="B4225" s="207" t="s">
        <v>3886</v>
      </c>
      <c r="C4225" s="206" t="s">
        <v>7869</v>
      </c>
      <c r="D4225" s="208">
        <v>3.06</v>
      </c>
    </row>
    <row r="4226" spans="1:4" ht="25.5">
      <c r="A4226" s="206">
        <v>38097</v>
      </c>
      <c r="B4226" s="207" t="s">
        <v>3888</v>
      </c>
      <c r="C4226" s="206" t="s">
        <v>7869</v>
      </c>
      <c r="D4226" s="208">
        <v>3.28</v>
      </c>
    </row>
    <row r="4227" spans="1:4" ht="25.5">
      <c r="A4227" s="206">
        <v>38098</v>
      </c>
      <c r="B4227" s="207" t="s">
        <v>3889</v>
      </c>
      <c r="C4227" s="206" t="s">
        <v>7869</v>
      </c>
      <c r="D4227" s="208">
        <v>3.28</v>
      </c>
    </row>
    <row r="4228" spans="1:4" ht="25.5">
      <c r="A4228" s="206">
        <v>38099</v>
      </c>
      <c r="B4228" s="207" t="s">
        <v>5794</v>
      </c>
      <c r="C4228" s="206" t="s">
        <v>7869</v>
      </c>
      <c r="D4228" s="208">
        <v>0.84</v>
      </c>
    </row>
    <row r="4229" spans="1:4" ht="25.5">
      <c r="A4229" s="206">
        <v>38100</v>
      </c>
      <c r="B4229" s="207" t="s">
        <v>5795</v>
      </c>
      <c r="C4229" s="206" t="s">
        <v>7869</v>
      </c>
      <c r="D4229" s="208">
        <v>1.37</v>
      </c>
    </row>
    <row r="4230" spans="1:4">
      <c r="A4230" s="206">
        <v>38101</v>
      </c>
      <c r="B4230" s="207" t="s">
        <v>6218</v>
      </c>
      <c r="C4230" s="206" t="s">
        <v>7869</v>
      </c>
      <c r="D4230" s="208">
        <v>4.34</v>
      </c>
    </row>
    <row r="4231" spans="1:4">
      <c r="A4231" s="206">
        <v>38102</v>
      </c>
      <c r="B4231" s="207" t="s">
        <v>6222</v>
      </c>
      <c r="C4231" s="206" t="s">
        <v>7869</v>
      </c>
      <c r="D4231" s="208">
        <v>5.55</v>
      </c>
    </row>
    <row r="4232" spans="1:4">
      <c r="A4232" s="206">
        <v>38103</v>
      </c>
      <c r="B4232" s="207" t="s">
        <v>6214</v>
      </c>
      <c r="C4232" s="206" t="s">
        <v>7869</v>
      </c>
      <c r="D4232" s="208">
        <v>9.1199999999999992</v>
      </c>
    </row>
    <row r="4233" spans="1:4">
      <c r="A4233" s="206">
        <v>38104</v>
      </c>
      <c r="B4233" s="207" t="s">
        <v>6216</v>
      </c>
      <c r="C4233" s="206" t="s">
        <v>7869</v>
      </c>
      <c r="D4233" s="208">
        <v>17.86</v>
      </c>
    </row>
    <row r="4234" spans="1:4">
      <c r="A4234" s="206">
        <v>38105</v>
      </c>
      <c r="B4234" s="207" t="s">
        <v>6212</v>
      </c>
      <c r="C4234" s="206" t="s">
        <v>7869</v>
      </c>
      <c r="D4234" s="208">
        <v>6.08</v>
      </c>
    </row>
    <row r="4235" spans="1:4">
      <c r="A4235" s="206">
        <v>38106</v>
      </c>
      <c r="B4235" s="207" t="s">
        <v>2986</v>
      </c>
      <c r="C4235" s="206" t="s">
        <v>7869</v>
      </c>
      <c r="D4235" s="208">
        <v>10.220000000000001</v>
      </c>
    </row>
    <row r="4236" spans="1:4">
      <c r="A4236" s="206">
        <v>38108</v>
      </c>
      <c r="B4236" s="207" t="s">
        <v>6649</v>
      </c>
      <c r="C4236" s="206" t="s">
        <v>7869</v>
      </c>
      <c r="D4236" s="208">
        <v>26.56</v>
      </c>
    </row>
    <row r="4237" spans="1:4">
      <c r="A4237" s="206">
        <v>38109</v>
      </c>
      <c r="B4237" s="207" t="s">
        <v>6651</v>
      </c>
      <c r="C4237" s="206" t="s">
        <v>7869</v>
      </c>
      <c r="D4237" s="208">
        <v>42.45</v>
      </c>
    </row>
    <row r="4238" spans="1:4">
      <c r="A4238" s="206">
        <v>38110</v>
      </c>
      <c r="B4238" s="207" t="s">
        <v>6653</v>
      </c>
      <c r="C4238" s="206" t="s">
        <v>7869</v>
      </c>
      <c r="D4238" s="208">
        <v>16.329999999999998</v>
      </c>
    </row>
    <row r="4239" spans="1:4">
      <c r="A4239" s="206">
        <v>38111</v>
      </c>
      <c r="B4239" s="207" t="s">
        <v>6655</v>
      </c>
      <c r="C4239" s="206" t="s">
        <v>7869</v>
      </c>
      <c r="D4239" s="208">
        <v>18.260000000000002</v>
      </c>
    </row>
    <row r="4240" spans="1:4">
      <c r="A4240" s="206">
        <v>38112</v>
      </c>
      <c r="B4240" s="207" t="s">
        <v>4238</v>
      </c>
      <c r="C4240" s="206" t="s">
        <v>7869</v>
      </c>
      <c r="D4240" s="208">
        <v>3.81</v>
      </c>
    </row>
    <row r="4241" spans="1:4">
      <c r="A4241" s="206">
        <v>38113</v>
      </c>
      <c r="B4241" s="207" t="s">
        <v>4232</v>
      </c>
      <c r="C4241" s="206" t="s">
        <v>7869</v>
      </c>
      <c r="D4241" s="208">
        <v>4.96</v>
      </c>
    </row>
    <row r="4242" spans="1:4">
      <c r="A4242" s="206">
        <v>38114</v>
      </c>
      <c r="B4242" s="207" t="s">
        <v>4227</v>
      </c>
      <c r="C4242" s="206" t="s">
        <v>7869</v>
      </c>
      <c r="D4242" s="208">
        <v>9.8800000000000008</v>
      </c>
    </row>
    <row r="4243" spans="1:4">
      <c r="A4243" s="206">
        <v>38115</v>
      </c>
      <c r="B4243" s="207" t="s">
        <v>4229</v>
      </c>
      <c r="C4243" s="206" t="s">
        <v>7869</v>
      </c>
      <c r="D4243" s="208">
        <v>10.55</v>
      </c>
    </row>
    <row r="4244" spans="1:4">
      <c r="A4244" s="206">
        <v>38116</v>
      </c>
      <c r="B4244" s="207" t="s">
        <v>5512</v>
      </c>
      <c r="C4244" s="206" t="s">
        <v>7869</v>
      </c>
      <c r="D4244" s="208">
        <v>3.19</v>
      </c>
    </row>
    <row r="4245" spans="1:4">
      <c r="A4245" s="206">
        <v>38117</v>
      </c>
      <c r="B4245" s="207" t="s">
        <v>5514</v>
      </c>
      <c r="C4245" s="206" t="s">
        <v>7869</v>
      </c>
      <c r="D4245" s="208">
        <v>5.44</v>
      </c>
    </row>
    <row r="4246" spans="1:4">
      <c r="A4246" s="206">
        <v>38119</v>
      </c>
      <c r="B4246" s="207" t="s">
        <v>6190</v>
      </c>
      <c r="C4246" s="206" t="s">
        <v>7868</v>
      </c>
      <c r="D4246" s="208">
        <v>80.3</v>
      </c>
    </row>
    <row r="4247" spans="1:4">
      <c r="A4247" s="206">
        <v>38120</v>
      </c>
      <c r="B4247" s="207" t="s">
        <v>4873</v>
      </c>
      <c r="C4247" s="206" t="s">
        <v>7866</v>
      </c>
      <c r="D4247" s="208">
        <v>74.86</v>
      </c>
    </row>
    <row r="4248" spans="1:4" ht="25.5">
      <c r="A4248" s="206">
        <v>38121</v>
      </c>
      <c r="B4248" s="207" t="s">
        <v>6181</v>
      </c>
      <c r="C4248" s="206" t="s">
        <v>7868</v>
      </c>
      <c r="D4248" s="208">
        <v>7.68</v>
      </c>
    </row>
    <row r="4249" spans="1:4">
      <c r="A4249" s="206">
        <v>38122</v>
      </c>
      <c r="B4249" s="207" t="s">
        <v>4057</v>
      </c>
      <c r="C4249" s="206" t="s">
        <v>7868</v>
      </c>
      <c r="D4249" s="208">
        <v>7.13</v>
      </c>
    </row>
    <row r="4250" spans="1:4">
      <c r="A4250" s="206">
        <v>38123</v>
      </c>
      <c r="B4250" s="207" t="s">
        <v>5721</v>
      </c>
      <c r="C4250" s="206" t="s">
        <v>7866</v>
      </c>
      <c r="D4250" s="208">
        <v>55.33</v>
      </c>
    </row>
    <row r="4251" spans="1:4">
      <c r="A4251" s="206">
        <v>38124</v>
      </c>
      <c r="B4251" s="207" t="s">
        <v>3894</v>
      </c>
      <c r="C4251" s="206" t="s">
        <v>7869</v>
      </c>
      <c r="D4251" s="208">
        <v>23.7</v>
      </c>
    </row>
    <row r="4252" spans="1:4">
      <c r="A4252" s="206">
        <v>38125</v>
      </c>
      <c r="B4252" s="207" t="s">
        <v>3977</v>
      </c>
      <c r="C4252" s="206" t="s">
        <v>7866</v>
      </c>
      <c r="D4252" s="208">
        <v>0.63</v>
      </c>
    </row>
    <row r="4253" spans="1:4">
      <c r="A4253" s="206">
        <v>38127</v>
      </c>
      <c r="B4253" s="207" t="s">
        <v>2466</v>
      </c>
      <c r="C4253" s="206" t="s">
        <v>7869</v>
      </c>
      <c r="D4253" s="208">
        <v>355.15</v>
      </c>
    </row>
    <row r="4254" spans="1:4">
      <c r="A4254" s="206">
        <v>38128</v>
      </c>
      <c r="B4254" s="207" t="s">
        <v>6160</v>
      </c>
      <c r="C4254" s="206" t="s">
        <v>7866</v>
      </c>
      <c r="D4254" s="208">
        <v>0.37</v>
      </c>
    </row>
    <row r="4255" spans="1:4">
      <c r="A4255" s="206">
        <v>38129</v>
      </c>
      <c r="B4255" s="207" t="s">
        <v>3532</v>
      </c>
      <c r="C4255" s="206" t="s">
        <v>7869</v>
      </c>
      <c r="D4255" s="208">
        <v>2.46</v>
      </c>
    </row>
    <row r="4256" spans="1:4">
      <c r="A4256" s="206">
        <v>38130</v>
      </c>
      <c r="B4256" s="207" t="s">
        <v>6386</v>
      </c>
      <c r="C4256" s="206" t="s">
        <v>7873</v>
      </c>
      <c r="D4256" s="208">
        <v>23.43</v>
      </c>
    </row>
    <row r="4257" spans="1:4">
      <c r="A4257" s="206">
        <v>38131</v>
      </c>
      <c r="B4257" s="207" t="s">
        <v>6192</v>
      </c>
      <c r="C4257" s="206" t="s">
        <v>7868</v>
      </c>
      <c r="D4257" s="208">
        <v>81.02</v>
      </c>
    </row>
    <row r="4258" spans="1:4">
      <c r="A4258" s="206">
        <v>38132</v>
      </c>
      <c r="B4258" s="207" t="s">
        <v>3986</v>
      </c>
      <c r="C4258" s="206" t="s">
        <v>7866</v>
      </c>
      <c r="D4258" s="208">
        <v>45.47</v>
      </c>
    </row>
    <row r="4259" spans="1:4">
      <c r="A4259" s="206">
        <v>38133</v>
      </c>
      <c r="B4259" s="207" t="s">
        <v>3987</v>
      </c>
      <c r="C4259" s="206" t="s">
        <v>7866</v>
      </c>
      <c r="D4259" s="208">
        <v>43.98</v>
      </c>
    </row>
    <row r="4260" spans="1:4">
      <c r="A4260" s="206">
        <v>38134</v>
      </c>
      <c r="B4260" s="207" t="s">
        <v>3985</v>
      </c>
      <c r="C4260" s="206" t="s">
        <v>7866</v>
      </c>
      <c r="D4260" s="208">
        <v>44.58</v>
      </c>
    </row>
    <row r="4261" spans="1:4" ht="25.5">
      <c r="A4261" s="206">
        <v>38135</v>
      </c>
      <c r="B4261" s="207" t="s">
        <v>4468</v>
      </c>
      <c r="C4261" s="206" t="s">
        <v>7874</v>
      </c>
      <c r="D4261" s="208">
        <v>55.46</v>
      </c>
    </row>
    <row r="4262" spans="1:4">
      <c r="A4262" s="206">
        <v>38137</v>
      </c>
      <c r="B4262" s="207" t="s">
        <v>4467</v>
      </c>
      <c r="C4262" s="206" t="s">
        <v>7874</v>
      </c>
      <c r="D4262" s="208">
        <v>43.75</v>
      </c>
    </row>
    <row r="4263" spans="1:4">
      <c r="A4263" s="206">
        <v>38138</v>
      </c>
      <c r="B4263" s="207" t="s">
        <v>4469</v>
      </c>
      <c r="C4263" s="206" t="s">
        <v>7874</v>
      </c>
      <c r="D4263" s="208">
        <v>42.96</v>
      </c>
    </row>
    <row r="4264" spans="1:4" ht="25.5">
      <c r="A4264" s="206">
        <v>38140</v>
      </c>
      <c r="B4264" s="207" t="s">
        <v>3653</v>
      </c>
      <c r="C4264" s="206" t="s">
        <v>7869</v>
      </c>
      <c r="D4264" s="208">
        <v>18.7</v>
      </c>
    </row>
    <row r="4265" spans="1:4" ht="38.25">
      <c r="A4265" s="206">
        <v>38151</v>
      </c>
      <c r="B4265" s="207" t="s">
        <v>3944</v>
      </c>
      <c r="C4265" s="206" t="s">
        <v>7899</v>
      </c>
      <c r="D4265" s="208">
        <v>37.909999999999997</v>
      </c>
    </row>
    <row r="4266" spans="1:4" ht="38.25">
      <c r="A4266" s="206">
        <v>38152</v>
      </c>
      <c r="B4266" s="207" t="s">
        <v>3946</v>
      </c>
      <c r="C4266" s="206" t="s">
        <v>7899</v>
      </c>
      <c r="D4266" s="208">
        <v>54.86</v>
      </c>
    </row>
    <row r="4267" spans="1:4" ht="38.25">
      <c r="A4267" s="206">
        <v>38153</v>
      </c>
      <c r="B4267" s="207" t="s">
        <v>3940</v>
      </c>
      <c r="C4267" s="206" t="s">
        <v>7899</v>
      </c>
      <c r="D4267" s="208">
        <v>27.46</v>
      </c>
    </row>
    <row r="4268" spans="1:4" ht="25.5">
      <c r="A4268" s="206">
        <v>38154</v>
      </c>
      <c r="B4268" s="207" t="s">
        <v>3934</v>
      </c>
      <c r="C4268" s="206" t="s">
        <v>7899</v>
      </c>
      <c r="D4268" s="208">
        <v>28.97</v>
      </c>
    </row>
    <row r="4269" spans="1:4" ht="25.5">
      <c r="A4269" s="206">
        <v>38155</v>
      </c>
      <c r="B4269" s="207" t="s">
        <v>3953</v>
      </c>
      <c r="C4269" s="206" t="s">
        <v>7869</v>
      </c>
      <c r="D4269" s="208">
        <v>36.39</v>
      </c>
    </row>
    <row r="4270" spans="1:4" ht="25.5">
      <c r="A4270" s="206">
        <v>38165</v>
      </c>
      <c r="B4270" s="207" t="s">
        <v>3958</v>
      </c>
      <c r="C4270" s="206" t="s">
        <v>7899</v>
      </c>
      <c r="D4270" s="208">
        <v>51.48</v>
      </c>
    </row>
    <row r="4271" spans="1:4">
      <c r="A4271" s="206">
        <v>38166</v>
      </c>
      <c r="B4271" s="207" t="s">
        <v>6648</v>
      </c>
      <c r="C4271" s="206" t="s">
        <v>7869</v>
      </c>
      <c r="D4271" s="208">
        <v>32.68</v>
      </c>
    </row>
    <row r="4272" spans="1:4">
      <c r="A4272" s="206">
        <v>38167</v>
      </c>
      <c r="B4272" s="207" t="s">
        <v>2579</v>
      </c>
      <c r="C4272" s="206" t="s">
        <v>7986</v>
      </c>
      <c r="D4272" s="208">
        <v>16.170000000000002</v>
      </c>
    </row>
    <row r="4273" spans="1:4" ht="25.5">
      <c r="A4273" s="206">
        <v>38168</v>
      </c>
      <c r="B4273" s="207" t="s">
        <v>5521</v>
      </c>
      <c r="C4273" s="206" t="s">
        <v>7869</v>
      </c>
      <c r="D4273" s="208">
        <v>122.12</v>
      </c>
    </row>
    <row r="4274" spans="1:4" ht="25.5">
      <c r="A4274" s="206">
        <v>38169</v>
      </c>
      <c r="B4274" s="207" t="s">
        <v>3366</v>
      </c>
      <c r="C4274" s="206" t="s">
        <v>7899</v>
      </c>
      <c r="D4274" s="208">
        <v>59</v>
      </c>
    </row>
    <row r="4275" spans="1:4" ht="25.5">
      <c r="A4275" s="206">
        <v>38170</v>
      </c>
      <c r="B4275" s="207" t="s">
        <v>5023</v>
      </c>
      <c r="C4275" s="206" t="s">
        <v>7869</v>
      </c>
      <c r="D4275" s="208">
        <v>10.63</v>
      </c>
    </row>
    <row r="4276" spans="1:4" ht="25.5">
      <c r="A4276" s="206">
        <v>38175</v>
      </c>
      <c r="B4276" s="207" t="s">
        <v>5016</v>
      </c>
      <c r="C4276" s="206" t="s">
        <v>7869</v>
      </c>
      <c r="D4276" s="208">
        <v>2.33</v>
      </c>
    </row>
    <row r="4277" spans="1:4" ht="25.5">
      <c r="A4277" s="206">
        <v>38176</v>
      </c>
      <c r="B4277" s="207" t="s">
        <v>5017</v>
      </c>
      <c r="C4277" s="206" t="s">
        <v>7869</v>
      </c>
      <c r="D4277" s="208">
        <v>6.31</v>
      </c>
    </row>
    <row r="4278" spans="1:4" ht="25.5">
      <c r="A4278" s="206">
        <v>38177</v>
      </c>
      <c r="B4278" s="207" t="s">
        <v>6290</v>
      </c>
      <c r="C4278" s="206" t="s">
        <v>7869</v>
      </c>
      <c r="D4278" s="208">
        <v>7.1</v>
      </c>
    </row>
    <row r="4279" spans="1:4" ht="25.5">
      <c r="A4279" s="206">
        <v>38178</v>
      </c>
      <c r="B4279" s="207" t="s">
        <v>3969</v>
      </c>
      <c r="C4279" s="206" t="s">
        <v>7869</v>
      </c>
      <c r="D4279" s="208">
        <v>20.85</v>
      </c>
    </row>
    <row r="4280" spans="1:4" ht="25.5">
      <c r="A4280" s="206">
        <v>38179</v>
      </c>
      <c r="B4280" s="207" t="s">
        <v>5672</v>
      </c>
      <c r="C4280" s="206" t="s">
        <v>7869</v>
      </c>
      <c r="D4280" s="208">
        <v>26.05</v>
      </c>
    </row>
    <row r="4281" spans="1:4" ht="25.5">
      <c r="A4281" s="206">
        <v>38180</v>
      </c>
      <c r="B4281" s="207" t="s">
        <v>5290</v>
      </c>
      <c r="C4281" s="206" t="s">
        <v>7874</v>
      </c>
      <c r="D4281" s="208">
        <v>103</v>
      </c>
    </row>
    <row r="4282" spans="1:4" ht="25.5">
      <c r="A4282" s="206">
        <v>38181</v>
      </c>
      <c r="B4282" s="207" t="s">
        <v>5298</v>
      </c>
      <c r="C4282" s="206" t="s">
        <v>7874</v>
      </c>
      <c r="D4282" s="208">
        <v>140.61000000000001</v>
      </c>
    </row>
    <row r="4283" spans="1:4" ht="25.5">
      <c r="A4283" s="206">
        <v>38182</v>
      </c>
      <c r="B4283" s="207" t="s">
        <v>5299</v>
      </c>
      <c r="C4283" s="206" t="s">
        <v>7874</v>
      </c>
      <c r="D4283" s="208">
        <v>133.94</v>
      </c>
    </row>
    <row r="4284" spans="1:4" ht="25.5">
      <c r="A4284" s="206">
        <v>38185</v>
      </c>
      <c r="B4284" s="207" t="s">
        <v>5301</v>
      </c>
      <c r="C4284" s="206" t="s">
        <v>7874</v>
      </c>
      <c r="D4284" s="208">
        <v>309.98</v>
      </c>
    </row>
    <row r="4285" spans="1:4" ht="25.5">
      <c r="A4285" s="206">
        <v>38186</v>
      </c>
      <c r="B4285" s="207" t="s">
        <v>5300</v>
      </c>
      <c r="C4285" s="206" t="s">
        <v>7874</v>
      </c>
      <c r="D4285" s="208">
        <v>348.16</v>
      </c>
    </row>
    <row r="4286" spans="1:4">
      <c r="A4286" s="206">
        <v>38189</v>
      </c>
      <c r="B4286" s="207" t="s">
        <v>3755</v>
      </c>
      <c r="C4286" s="206" t="s">
        <v>7869</v>
      </c>
      <c r="D4286" s="208">
        <v>174.25</v>
      </c>
    </row>
    <row r="4287" spans="1:4">
      <c r="A4287" s="206">
        <v>38190</v>
      </c>
      <c r="B4287" s="207" t="s">
        <v>3756</v>
      </c>
      <c r="C4287" s="206" t="s">
        <v>7869</v>
      </c>
      <c r="D4287" s="208">
        <v>391.85</v>
      </c>
    </row>
    <row r="4288" spans="1:4">
      <c r="A4288" s="206">
        <v>38191</v>
      </c>
      <c r="B4288" s="207" t="s">
        <v>4490</v>
      </c>
      <c r="C4288" s="206" t="s">
        <v>7869</v>
      </c>
      <c r="D4288" s="208">
        <v>7.82</v>
      </c>
    </row>
    <row r="4289" spans="1:4">
      <c r="A4289" s="206">
        <v>38192</v>
      </c>
      <c r="B4289" s="207" t="s">
        <v>4494</v>
      </c>
      <c r="C4289" s="206" t="s">
        <v>7869</v>
      </c>
      <c r="D4289" s="208">
        <v>54.51</v>
      </c>
    </row>
    <row r="4290" spans="1:4">
      <c r="A4290" s="206">
        <v>38193</v>
      </c>
      <c r="B4290" s="207" t="s">
        <v>4503</v>
      </c>
      <c r="C4290" s="206" t="s">
        <v>7869</v>
      </c>
      <c r="D4290" s="208">
        <v>16.940000000000001</v>
      </c>
    </row>
    <row r="4291" spans="1:4">
      <c r="A4291" s="206">
        <v>38194</v>
      </c>
      <c r="B4291" s="207" t="s">
        <v>4502</v>
      </c>
      <c r="C4291" s="206" t="s">
        <v>7869</v>
      </c>
      <c r="D4291" s="208">
        <v>22.9</v>
      </c>
    </row>
    <row r="4292" spans="1:4">
      <c r="A4292" s="206">
        <v>38195</v>
      </c>
      <c r="B4292" s="207" t="s">
        <v>5297</v>
      </c>
      <c r="C4292" s="206" t="s">
        <v>7874</v>
      </c>
      <c r="D4292" s="208">
        <v>46.53</v>
      </c>
    </row>
    <row r="4293" spans="1:4">
      <c r="A4293" s="206">
        <v>38196</v>
      </c>
      <c r="B4293" s="207" t="s">
        <v>6142</v>
      </c>
      <c r="C4293" s="206" t="s">
        <v>7869</v>
      </c>
      <c r="D4293" s="208">
        <v>13.06</v>
      </c>
    </row>
    <row r="4294" spans="1:4">
      <c r="A4294" s="206">
        <v>38200</v>
      </c>
      <c r="B4294" s="207" t="s">
        <v>3391</v>
      </c>
      <c r="C4294" s="206" t="s">
        <v>8214</v>
      </c>
      <c r="D4294" s="208">
        <v>550.6</v>
      </c>
    </row>
    <row r="4295" spans="1:4" ht="38.25">
      <c r="A4295" s="206">
        <v>38364</v>
      </c>
      <c r="B4295" s="207" t="s">
        <v>2427</v>
      </c>
      <c r="C4295" s="206" t="s">
        <v>7869</v>
      </c>
      <c r="D4295" s="208">
        <v>555.54999999999995</v>
      </c>
    </row>
    <row r="4296" spans="1:4">
      <c r="A4296" s="206">
        <v>38365</v>
      </c>
      <c r="B4296" s="207" t="s">
        <v>2962</v>
      </c>
      <c r="C4296" s="206" t="s">
        <v>7874</v>
      </c>
      <c r="D4296" s="208">
        <v>1.23</v>
      </c>
    </row>
    <row r="4297" spans="1:4">
      <c r="A4297" s="206">
        <v>38366</v>
      </c>
      <c r="B4297" s="207" t="s">
        <v>5077</v>
      </c>
      <c r="C4297" s="206" t="s">
        <v>7874</v>
      </c>
      <c r="D4297" s="208">
        <v>3.25</v>
      </c>
    </row>
    <row r="4298" spans="1:4">
      <c r="A4298" s="206">
        <v>38367</v>
      </c>
      <c r="B4298" s="207" t="s">
        <v>3880</v>
      </c>
      <c r="C4298" s="206" t="s">
        <v>7869</v>
      </c>
      <c r="D4298" s="208">
        <v>9.99</v>
      </c>
    </row>
    <row r="4299" spans="1:4">
      <c r="A4299" s="206">
        <v>38368</v>
      </c>
      <c r="B4299" s="207" t="s">
        <v>3881</v>
      </c>
      <c r="C4299" s="206" t="s">
        <v>7869</v>
      </c>
      <c r="D4299" s="208">
        <v>5.0199999999999996</v>
      </c>
    </row>
    <row r="4300" spans="1:4" ht="25.5">
      <c r="A4300" s="206">
        <v>38369</v>
      </c>
      <c r="B4300" s="207" t="s">
        <v>3637</v>
      </c>
      <c r="C4300" s="206" t="s">
        <v>7869</v>
      </c>
      <c r="D4300" s="208">
        <v>10</v>
      </c>
    </row>
    <row r="4301" spans="1:4">
      <c r="A4301" s="206">
        <v>38370</v>
      </c>
      <c r="B4301" s="207" t="s">
        <v>3638</v>
      </c>
      <c r="C4301" s="206" t="s">
        <v>7869</v>
      </c>
      <c r="D4301" s="208">
        <v>10</v>
      </c>
    </row>
    <row r="4302" spans="1:4">
      <c r="A4302" s="206">
        <v>38372</v>
      </c>
      <c r="B4302" s="207" t="s">
        <v>3639</v>
      </c>
      <c r="C4302" s="206" t="s">
        <v>7869</v>
      </c>
      <c r="D4302" s="208">
        <v>12.91</v>
      </c>
    </row>
    <row r="4303" spans="1:4">
      <c r="A4303" s="206">
        <v>38374</v>
      </c>
      <c r="B4303" s="207" t="s">
        <v>2850</v>
      </c>
      <c r="C4303" s="206" t="s">
        <v>7869</v>
      </c>
      <c r="D4303" s="208">
        <v>931.31</v>
      </c>
    </row>
    <row r="4304" spans="1:4">
      <c r="A4304" s="206">
        <v>38376</v>
      </c>
      <c r="B4304" s="207" t="s">
        <v>5511</v>
      </c>
      <c r="C4304" s="206" t="s">
        <v>7869</v>
      </c>
      <c r="D4304" s="208">
        <v>22.9</v>
      </c>
    </row>
    <row r="4305" spans="1:4">
      <c r="A4305" s="206">
        <v>38377</v>
      </c>
      <c r="B4305" s="207" t="s">
        <v>5510</v>
      </c>
      <c r="C4305" s="206" t="s">
        <v>7869</v>
      </c>
      <c r="D4305" s="208">
        <v>20.079999999999998</v>
      </c>
    </row>
    <row r="4306" spans="1:4">
      <c r="A4306" s="206">
        <v>38379</v>
      </c>
      <c r="B4306" s="207" t="s">
        <v>5636</v>
      </c>
      <c r="C4306" s="206" t="s">
        <v>7873</v>
      </c>
      <c r="D4306" s="208">
        <v>26.87</v>
      </c>
    </row>
    <row r="4307" spans="1:4">
      <c r="A4307" s="206">
        <v>38380</v>
      </c>
      <c r="B4307" s="207" t="s">
        <v>3895</v>
      </c>
      <c r="C4307" s="206" t="s">
        <v>7869</v>
      </c>
      <c r="D4307" s="208">
        <v>15.88</v>
      </c>
    </row>
    <row r="4308" spans="1:4">
      <c r="A4308" s="206">
        <v>38381</v>
      </c>
      <c r="B4308" s="207" t="s">
        <v>2433</v>
      </c>
      <c r="C4308" s="206" t="s">
        <v>7869</v>
      </c>
      <c r="D4308" s="208">
        <v>6.37</v>
      </c>
    </row>
    <row r="4309" spans="1:4">
      <c r="A4309" s="206">
        <v>38382</v>
      </c>
      <c r="B4309" s="207" t="s">
        <v>4531</v>
      </c>
      <c r="C4309" s="206" t="s">
        <v>7869</v>
      </c>
      <c r="D4309" s="208">
        <v>7.47</v>
      </c>
    </row>
    <row r="4310" spans="1:4">
      <c r="A4310" s="206">
        <v>38383</v>
      </c>
      <c r="B4310" s="207" t="s">
        <v>4533</v>
      </c>
      <c r="C4310" s="206" t="s">
        <v>7869</v>
      </c>
      <c r="D4310" s="208">
        <v>1.39</v>
      </c>
    </row>
    <row r="4311" spans="1:4">
      <c r="A4311" s="206">
        <v>38384</v>
      </c>
      <c r="B4311" s="207" t="s">
        <v>3900</v>
      </c>
      <c r="C4311" s="206" t="s">
        <v>7869</v>
      </c>
      <c r="D4311" s="208">
        <v>13.01</v>
      </c>
    </row>
    <row r="4312" spans="1:4" ht="25.5">
      <c r="A4312" s="206">
        <v>38385</v>
      </c>
      <c r="B4312" s="207" t="s">
        <v>8215</v>
      </c>
      <c r="C4312" s="206" t="s">
        <v>7869</v>
      </c>
      <c r="D4312" s="208">
        <v>30.61</v>
      </c>
    </row>
    <row r="4313" spans="1:4">
      <c r="A4313" s="206">
        <v>38386</v>
      </c>
      <c r="B4313" s="207" t="s">
        <v>5259</v>
      </c>
      <c r="C4313" s="206" t="s">
        <v>7869</v>
      </c>
      <c r="D4313" s="208">
        <v>3.28</v>
      </c>
    </row>
    <row r="4314" spans="1:4">
      <c r="A4314" s="206">
        <v>38390</v>
      </c>
      <c r="B4314" s="207" t="s">
        <v>5686</v>
      </c>
      <c r="C4314" s="206" t="s">
        <v>7869</v>
      </c>
      <c r="D4314" s="208">
        <v>22.51</v>
      </c>
    </row>
    <row r="4315" spans="1:4">
      <c r="A4315" s="206">
        <v>38392</v>
      </c>
      <c r="B4315" s="207" t="s">
        <v>5501</v>
      </c>
      <c r="C4315" s="206" t="s">
        <v>7869</v>
      </c>
      <c r="D4315" s="208">
        <v>36.24</v>
      </c>
    </row>
    <row r="4316" spans="1:4">
      <c r="A4316" s="206">
        <v>38393</v>
      </c>
      <c r="B4316" s="207" t="s">
        <v>5685</v>
      </c>
      <c r="C4316" s="206" t="s">
        <v>7869</v>
      </c>
      <c r="D4316" s="208">
        <v>10.15</v>
      </c>
    </row>
    <row r="4317" spans="1:4" ht="25.5">
      <c r="A4317" s="206">
        <v>38394</v>
      </c>
      <c r="B4317" s="207" t="s">
        <v>4441</v>
      </c>
      <c r="C4317" s="206" t="s">
        <v>7869</v>
      </c>
      <c r="D4317" s="208">
        <v>205.28</v>
      </c>
    </row>
    <row r="4318" spans="1:4">
      <c r="A4318" s="206">
        <v>38395</v>
      </c>
      <c r="B4318" s="207" t="s">
        <v>2518</v>
      </c>
      <c r="C4318" s="206" t="s">
        <v>7869</v>
      </c>
      <c r="D4318" s="208">
        <v>5.32</v>
      </c>
    </row>
    <row r="4319" spans="1:4">
      <c r="A4319" s="206">
        <v>38396</v>
      </c>
      <c r="B4319" s="207" t="s">
        <v>5715</v>
      </c>
      <c r="C4319" s="206" t="s">
        <v>7869</v>
      </c>
      <c r="D4319" s="208">
        <v>384.73</v>
      </c>
    </row>
    <row r="4320" spans="1:4">
      <c r="A4320" s="206">
        <v>38397</v>
      </c>
      <c r="B4320" s="207" t="s">
        <v>5152</v>
      </c>
      <c r="C4320" s="206" t="s">
        <v>7866</v>
      </c>
      <c r="D4320" s="208">
        <v>3.15</v>
      </c>
    </row>
    <row r="4321" spans="1:4">
      <c r="A4321" s="206">
        <v>38399</v>
      </c>
      <c r="B4321" s="207" t="s">
        <v>2547</v>
      </c>
      <c r="C4321" s="206" t="s">
        <v>7869</v>
      </c>
      <c r="D4321" s="208">
        <v>123.47</v>
      </c>
    </row>
    <row r="4322" spans="1:4">
      <c r="A4322" s="206">
        <v>38400</v>
      </c>
      <c r="B4322" s="207" t="s">
        <v>6659</v>
      </c>
      <c r="C4322" s="206" t="s">
        <v>7869</v>
      </c>
      <c r="D4322" s="208">
        <v>10.35</v>
      </c>
    </row>
    <row r="4323" spans="1:4">
      <c r="A4323" s="206">
        <v>38401</v>
      </c>
      <c r="B4323" s="207" t="s">
        <v>5671</v>
      </c>
      <c r="C4323" s="206" t="s">
        <v>7869</v>
      </c>
      <c r="D4323" s="208">
        <v>7.39</v>
      </c>
    </row>
    <row r="4324" spans="1:4">
      <c r="A4324" s="206">
        <v>38402</v>
      </c>
      <c r="B4324" s="207" t="s">
        <v>5067</v>
      </c>
      <c r="C4324" s="206" t="s">
        <v>7869</v>
      </c>
      <c r="D4324" s="208">
        <v>6.21</v>
      </c>
    </row>
    <row r="4325" spans="1:4">
      <c r="A4325" s="206">
        <v>38403</v>
      </c>
      <c r="B4325" s="207" t="s">
        <v>3852</v>
      </c>
      <c r="C4325" s="206" t="s">
        <v>7869</v>
      </c>
      <c r="D4325" s="208">
        <v>24.75</v>
      </c>
    </row>
    <row r="4326" spans="1:4" ht="25.5">
      <c r="A4326" s="206">
        <v>38404</v>
      </c>
      <c r="B4326" s="207" t="s">
        <v>3229</v>
      </c>
      <c r="C4326" s="206" t="s">
        <v>7867</v>
      </c>
      <c r="D4326" s="208">
        <v>327.19</v>
      </c>
    </row>
    <row r="4327" spans="1:4" ht="25.5">
      <c r="A4327" s="206">
        <v>38405</v>
      </c>
      <c r="B4327" s="207" t="s">
        <v>3234</v>
      </c>
      <c r="C4327" s="206" t="s">
        <v>7867</v>
      </c>
      <c r="D4327" s="208">
        <v>346.82</v>
      </c>
    </row>
    <row r="4328" spans="1:4" ht="25.5">
      <c r="A4328" s="206">
        <v>38406</v>
      </c>
      <c r="B4328" s="207" t="s">
        <v>3238</v>
      </c>
      <c r="C4328" s="206" t="s">
        <v>7867</v>
      </c>
      <c r="D4328" s="208">
        <v>364.4</v>
      </c>
    </row>
    <row r="4329" spans="1:4" ht="25.5">
      <c r="A4329" s="206">
        <v>38408</v>
      </c>
      <c r="B4329" s="207" t="s">
        <v>3235</v>
      </c>
      <c r="C4329" s="206" t="s">
        <v>7867</v>
      </c>
      <c r="D4329" s="208">
        <v>360.65</v>
      </c>
    </row>
    <row r="4330" spans="1:4" ht="25.5">
      <c r="A4330" s="206">
        <v>38409</v>
      </c>
      <c r="B4330" s="207" t="s">
        <v>3239</v>
      </c>
      <c r="C4330" s="206" t="s">
        <v>7867</v>
      </c>
      <c r="D4330" s="208">
        <v>388.74</v>
      </c>
    </row>
    <row r="4331" spans="1:4" ht="25.5">
      <c r="A4331" s="206">
        <v>38410</v>
      </c>
      <c r="B4331" s="207" t="s">
        <v>5204</v>
      </c>
      <c r="C4331" s="206" t="s">
        <v>7869</v>
      </c>
      <c r="D4331" s="208">
        <v>10202.98</v>
      </c>
    </row>
    <row r="4332" spans="1:4">
      <c r="A4332" s="206">
        <v>38411</v>
      </c>
      <c r="B4332" s="207" t="s">
        <v>3753</v>
      </c>
      <c r="C4332" s="206" t="s">
        <v>7869</v>
      </c>
      <c r="D4332" s="208">
        <v>1151.95</v>
      </c>
    </row>
    <row r="4333" spans="1:4" ht="38.25">
      <c r="A4333" s="206">
        <v>38412</v>
      </c>
      <c r="B4333" s="207" t="s">
        <v>4242</v>
      </c>
      <c r="C4333" s="206" t="s">
        <v>7869</v>
      </c>
      <c r="D4333" s="208">
        <v>944.12</v>
      </c>
    </row>
    <row r="4334" spans="1:4" ht="25.5">
      <c r="A4334" s="206">
        <v>38413</v>
      </c>
      <c r="B4334" s="207" t="s">
        <v>4537</v>
      </c>
      <c r="C4334" s="206" t="s">
        <v>7869</v>
      </c>
      <c r="D4334" s="208">
        <v>840.58</v>
      </c>
    </row>
    <row r="4335" spans="1:4" ht="25.5">
      <c r="A4335" s="206">
        <v>38414</v>
      </c>
      <c r="B4335" s="207" t="s">
        <v>6159</v>
      </c>
      <c r="C4335" s="206" t="s">
        <v>7869</v>
      </c>
      <c r="D4335" s="208">
        <v>1276.83</v>
      </c>
    </row>
    <row r="4336" spans="1:4" ht="25.5">
      <c r="A4336" s="206">
        <v>38415</v>
      </c>
      <c r="B4336" s="207" t="s">
        <v>6158</v>
      </c>
      <c r="C4336" s="206" t="s">
        <v>7869</v>
      </c>
      <c r="D4336" s="208">
        <v>909.74</v>
      </c>
    </row>
    <row r="4337" spans="1:4">
      <c r="A4337" s="206">
        <v>38418</v>
      </c>
      <c r="B4337" s="207" t="s">
        <v>2682</v>
      </c>
      <c r="C4337" s="206" t="s">
        <v>7869</v>
      </c>
      <c r="D4337" s="208">
        <v>3.5</v>
      </c>
    </row>
    <row r="4338" spans="1:4">
      <c r="A4338" s="206">
        <v>38421</v>
      </c>
      <c r="B4338" s="207" t="s">
        <v>3526</v>
      </c>
      <c r="C4338" s="206" t="s">
        <v>7869</v>
      </c>
      <c r="D4338" s="208">
        <v>20.65</v>
      </c>
    </row>
    <row r="4339" spans="1:4">
      <c r="A4339" s="206">
        <v>38422</v>
      </c>
      <c r="B4339" s="207" t="s">
        <v>3527</v>
      </c>
      <c r="C4339" s="206" t="s">
        <v>7869</v>
      </c>
      <c r="D4339" s="208">
        <v>23.25</v>
      </c>
    </row>
    <row r="4340" spans="1:4">
      <c r="A4340" s="206">
        <v>38423</v>
      </c>
      <c r="B4340" s="207" t="s">
        <v>3524</v>
      </c>
      <c r="C4340" s="206" t="s">
        <v>7869</v>
      </c>
      <c r="D4340" s="208">
        <v>36.36</v>
      </c>
    </row>
    <row r="4341" spans="1:4">
      <c r="A4341" s="206">
        <v>38424</v>
      </c>
      <c r="B4341" s="207" t="s">
        <v>3525</v>
      </c>
      <c r="C4341" s="206" t="s">
        <v>7869</v>
      </c>
      <c r="D4341" s="208">
        <v>54.47</v>
      </c>
    </row>
    <row r="4342" spans="1:4">
      <c r="A4342" s="206">
        <v>38425</v>
      </c>
      <c r="B4342" s="207" t="s">
        <v>3523</v>
      </c>
      <c r="C4342" s="206" t="s">
        <v>7869</v>
      </c>
      <c r="D4342" s="208">
        <v>11.06</v>
      </c>
    </row>
    <row r="4343" spans="1:4">
      <c r="A4343" s="206">
        <v>38426</v>
      </c>
      <c r="B4343" s="207" t="s">
        <v>3521</v>
      </c>
      <c r="C4343" s="206" t="s">
        <v>7869</v>
      </c>
      <c r="D4343" s="208">
        <v>21.23</v>
      </c>
    </row>
    <row r="4344" spans="1:4">
      <c r="A4344" s="206">
        <v>38427</v>
      </c>
      <c r="B4344" s="207" t="s">
        <v>3522</v>
      </c>
      <c r="C4344" s="206" t="s">
        <v>7869</v>
      </c>
      <c r="D4344" s="208">
        <v>43.58</v>
      </c>
    </row>
    <row r="4345" spans="1:4">
      <c r="A4345" s="206">
        <v>38428</v>
      </c>
      <c r="B4345" s="207" t="s">
        <v>3360</v>
      </c>
      <c r="C4345" s="206" t="s">
        <v>7869</v>
      </c>
      <c r="D4345" s="208">
        <v>19.36</v>
      </c>
    </row>
    <row r="4346" spans="1:4" ht="25.5">
      <c r="A4346" s="206">
        <v>38429</v>
      </c>
      <c r="B4346" s="207" t="s">
        <v>4314</v>
      </c>
      <c r="C4346" s="206" t="s">
        <v>7869</v>
      </c>
      <c r="D4346" s="208">
        <v>8.44</v>
      </c>
    </row>
    <row r="4347" spans="1:4" ht="25.5">
      <c r="A4347" s="206">
        <v>38430</v>
      </c>
      <c r="B4347" s="207" t="s">
        <v>4316</v>
      </c>
      <c r="C4347" s="206" t="s">
        <v>7869</v>
      </c>
      <c r="D4347" s="208">
        <v>17.09</v>
      </c>
    </row>
    <row r="4348" spans="1:4" ht="25.5">
      <c r="A4348" s="206">
        <v>38431</v>
      </c>
      <c r="B4348" s="207" t="s">
        <v>4315</v>
      </c>
      <c r="C4348" s="206" t="s">
        <v>7869</v>
      </c>
      <c r="D4348" s="208">
        <v>13.37</v>
      </c>
    </row>
    <row r="4349" spans="1:4">
      <c r="A4349" s="206">
        <v>38433</v>
      </c>
      <c r="B4349" s="207" t="s">
        <v>8216</v>
      </c>
      <c r="C4349" s="206" t="s">
        <v>7869</v>
      </c>
      <c r="D4349" s="208">
        <v>2.4900000000000002</v>
      </c>
    </row>
    <row r="4350" spans="1:4">
      <c r="A4350" s="206">
        <v>38434</v>
      </c>
      <c r="B4350" s="207" t="s">
        <v>8217</v>
      </c>
      <c r="C4350" s="206" t="s">
        <v>7869</v>
      </c>
      <c r="D4350" s="208">
        <v>2.52</v>
      </c>
    </row>
    <row r="4351" spans="1:4">
      <c r="A4351" s="206">
        <v>38435</v>
      </c>
      <c r="B4351" s="207" t="s">
        <v>8218</v>
      </c>
      <c r="C4351" s="206" t="s">
        <v>7869</v>
      </c>
      <c r="D4351" s="208">
        <v>4.79</v>
      </c>
    </row>
    <row r="4352" spans="1:4">
      <c r="A4352" s="206">
        <v>38436</v>
      </c>
      <c r="B4352" s="207" t="s">
        <v>8219</v>
      </c>
      <c r="C4352" s="206" t="s">
        <v>7869</v>
      </c>
      <c r="D4352" s="208">
        <v>9.91</v>
      </c>
    </row>
    <row r="4353" spans="1:4">
      <c r="A4353" s="206">
        <v>38437</v>
      </c>
      <c r="B4353" s="207" t="s">
        <v>8220</v>
      </c>
      <c r="C4353" s="206" t="s">
        <v>7869</v>
      </c>
      <c r="D4353" s="208">
        <v>14.89</v>
      </c>
    </row>
    <row r="4354" spans="1:4">
      <c r="A4354" s="206">
        <v>38438</v>
      </c>
      <c r="B4354" s="207" t="s">
        <v>8221</v>
      </c>
      <c r="C4354" s="206" t="s">
        <v>7869</v>
      </c>
      <c r="D4354" s="208">
        <v>37.630000000000003</v>
      </c>
    </row>
    <row r="4355" spans="1:4">
      <c r="A4355" s="206">
        <v>38439</v>
      </c>
      <c r="B4355" s="207" t="s">
        <v>8222</v>
      </c>
      <c r="C4355" s="206" t="s">
        <v>7869</v>
      </c>
      <c r="D4355" s="208">
        <v>57.35</v>
      </c>
    </row>
    <row r="4356" spans="1:4">
      <c r="A4356" s="206">
        <v>38440</v>
      </c>
      <c r="B4356" s="207" t="s">
        <v>8223</v>
      </c>
      <c r="C4356" s="206" t="s">
        <v>7869</v>
      </c>
      <c r="D4356" s="208">
        <v>86.01</v>
      </c>
    </row>
    <row r="4357" spans="1:4">
      <c r="A4357" s="206">
        <v>38441</v>
      </c>
      <c r="B4357" s="207" t="s">
        <v>8224</v>
      </c>
      <c r="C4357" s="206" t="s">
        <v>7869</v>
      </c>
      <c r="D4357" s="208">
        <v>1.78</v>
      </c>
    </row>
    <row r="4358" spans="1:4">
      <c r="A4358" s="206">
        <v>38442</v>
      </c>
      <c r="B4358" s="207" t="s">
        <v>8225</v>
      </c>
      <c r="C4358" s="206" t="s">
        <v>7869</v>
      </c>
      <c r="D4358" s="208">
        <v>4.54</v>
      </c>
    </row>
    <row r="4359" spans="1:4">
      <c r="A4359" s="206">
        <v>38443</v>
      </c>
      <c r="B4359" s="207" t="s">
        <v>8226</v>
      </c>
      <c r="C4359" s="206" t="s">
        <v>7869</v>
      </c>
      <c r="D4359" s="208">
        <v>6.85</v>
      </c>
    </row>
    <row r="4360" spans="1:4">
      <c r="A4360" s="206">
        <v>38444</v>
      </c>
      <c r="B4360" s="207" t="s">
        <v>8227</v>
      </c>
      <c r="C4360" s="206" t="s">
        <v>7869</v>
      </c>
      <c r="D4360" s="208">
        <v>10.199999999999999</v>
      </c>
    </row>
    <row r="4361" spans="1:4">
      <c r="A4361" s="206">
        <v>38445</v>
      </c>
      <c r="B4361" s="207" t="s">
        <v>8228</v>
      </c>
      <c r="C4361" s="206" t="s">
        <v>7869</v>
      </c>
      <c r="D4361" s="208">
        <v>23.97</v>
      </c>
    </row>
    <row r="4362" spans="1:4">
      <c r="A4362" s="206">
        <v>38446</v>
      </c>
      <c r="B4362" s="207" t="s">
        <v>8229</v>
      </c>
      <c r="C4362" s="206" t="s">
        <v>7869</v>
      </c>
      <c r="D4362" s="208">
        <v>38.69</v>
      </c>
    </row>
    <row r="4363" spans="1:4">
      <c r="A4363" s="206">
        <v>38447</v>
      </c>
      <c r="B4363" s="207" t="s">
        <v>8230</v>
      </c>
      <c r="C4363" s="206" t="s">
        <v>7869</v>
      </c>
      <c r="D4363" s="208">
        <v>61.91</v>
      </c>
    </row>
    <row r="4364" spans="1:4">
      <c r="A4364" s="206">
        <v>38448</v>
      </c>
      <c r="B4364" s="207" t="s">
        <v>5902</v>
      </c>
      <c r="C4364" s="206" t="s">
        <v>7869</v>
      </c>
      <c r="D4364" s="208">
        <v>166.91</v>
      </c>
    </row>
    <row r="4365" spans="1:4" ht="25.5">
      <c r="A4365" s="206">
        <v>38449</v>
      </c>
      <c r="B4365" s="207" t="s">
        <v>4317</v>
      </c>
      <c r="C4365" s="206" t="s">
        <v>7869</v>
      </c>
      <c r="D4365" s="208">
        <v>23.71</v>
      </c>
    </row>
    <row r="4366" spans="1:4">
      <c r="A4366" s="206">
        <v>38454</v>
      </c>
      <c r="B4366" s="207" t="s">
        <v>8231</v>
      </c>
      <c r="C4366" s="206" t="s">
        <v>7869</v>
      </c>
      <c r="D4366" s="208">
        <v>3.62</v>
      </c>
    </row>
    <row r="4367" spans="1:4">
      <c r="A4367" s="206">
        <v>38455</v>
      </c>
      <c r="B4367" s="207" t="s">
        <v>8232</v>
      </c>
      <c r="C4367" s="206" t="s">
        <v>7869</v>
      </c>
      <c r="D4367" s="208">
        <v>3.31</v>
      </c>
    </row>
    <row r="4368" spans="1:4" ht="25.5">
      <c r="A4368" s="206">
        <v>38456</v>
      </c>
      <c r="B4368" s="207" t="s">
        <v>8233</v>
      </c>
      <c r="C4368" s="206" t="s">
        <v>7869</v>
      </c>
      <c r="D4368" s="208">
        <v>3.44</v>
      </c>
    </row>
    <row r="4369" spans="1:4" ht="25.5">
      <c r="A4369" s="206">
        <v>38457</v>
      </c>
      <c r="B4369" s="207" t="s">
        <v>8234</v>
      </c>
      <c r="C4369" s="206" t="s">
        <v>7869</v>
      </c>
      <c r="D4369" s="208">
        <v>7.76</v>
      </c>
    </row>
    <row r="4370" spans="1:4" ht="25.5">
      <c r="A4370" s="206">
        <v>38458</v>
      </c>
      <c r="B4370" s="207" t="s">
        <v>8235</v>
      </c>
      <c r="C4370" s="206" t="s">
        <v>7869</v>
      </c>
      <c r="D4370" s="208">
        <v>10.4</v>
      </c>
    </row>
    <row r="4371" spans="1:4" ht="25.5">
      <c r="A4371" s="206">
        <v>38459</v>
      </c>
      <c r="B4371" s="207" t="s">
        <v>8236</v>
      </c>
      <c r="C4371" s="206" t="s">
        <v>7869</v>
      </c>
      <c r="D4371" s="208">
        <v>18.350000000000001</v>
      </c>
    </row>
    <row r="4372" spans="1:4" ht="25.5">
      <c r="A4372" s="206">
        <v>38460</v>
      </c>
      <c r="B4372" s="207" t="s">
        <v>8237</v>
      </c>
      <c r="C4372" s="206" t="s">
        <v>7869</v>
      </c>
      <c r="D4372" s="208">
        <v>38.33</v>
      </c>
    </row>
    <row r="4373" spans="1:4" ht="25.5">
      <c r="A4373" s="206">
        <v>38461</v>
      </c>
      <c r="B4373" s="207" t="s">
        <v>8238</v>
      </c>
      <c r="C4373" s="206" t="s">
        <v>7869</v>
      </c>
      <c r="D4373" s="208">
        <v>58.48</v>
      </c>
    </row>
    <row r="4374" spans="1:4" ht="25.5">
      <c r="A4374" s="206">
        <v>38462</v>
      </c>
      <c r="B4374" s="207" t="s">
        <v>8239</v>
      </c>
      <c r="C4374" s="206" t="s">
        <v>7869</v>
      </c>
      <c r="D4374" s="208">
        <v>93.58</v>
      </c>
    </row>
    <row r="4375" spans="1:4">
      <c r="A4375" s="206">
        <v>38463</v>
      </c>
      <c r="B4375" s="207" t="s">
        <v>4856</v>
      </c>
      <c r="C4375" s="206" t="s">
        <v>7869</v>
      </c>
      <c r="D4375" s="208">
        <v>22.78</v>
      </c>
    </row>
    <row r="4376" spans="1:4" ht="25.5">
      <c r="A4376" s="206">
        <v>38464</v>
      </c>
      <c r="B4376" s="207" t="s">
        <v>3231</v>
      </c>
      <c r="C4376" s="206" t="s">
        <v>7867</v>
      </c>
      <c r="D4376" s="208">
        <v>395.25</v>
      </c>
    </row>
    <row r="4377" spans="1:4">
      <c r="A4377" s="206">
        <v>38465</v>
      </c>
      <c r="B4377" s="207" t="s">
        <v>5822</v>
      </c>
      <c r="C4377" s="206" t="s">
        <v>7869</v>
      </c>
      <c r="D4377" s="208">
        <v>23.23</v>
      </c>
    </row>
    <row r="4378" spans="1:4">
      <c r="A4378" s="206">
        <v>38467</v>
      </c>
      <c r="B4378" s="207" t="s">
        <v>2216</v>
      </c>
      <c r="C4378" s="206" t="s">
        <v>7869</v>
      </c>
      <c r="D4378" s="208">
        <v>49.36</v>
      </c>
    </row>
    <row r="4379" spans="1:4">
      <c r="A4379" s="206">
        <v>38468</v>
      </c>
      <c r="B4379" s="207" t="s">
        <v>2217</v>
      </c>
      <c r="C4379" s="206" t="s">
        <v>7869</v>
      </c>
      <c r="D4379" s="208">
        <v>54.32</v>
      </c>
    </row>
    <row r="4380" spans="1:4">
      <c r="A4380" s="206">
        <v>38469</v>
      </c>
      <c r="B4380" s="207" t="s">
        <v>2215</v>
      </c>
      <c r="C4380" s="206" t="s">
        <v>7869</v>
      </c>
      <c r="D4380" s="208">
        <v>87.73</v>
      </c>
    </row>
    <row r="4381" spans="1:4">
      <c r="A4381" s="206">
        <v>38470</v>
      </c>
      <c r="B4381" s="207" t="s">
        <v>2213</v>
      </c>
      <c r="C4381" s="206" t="s">
        <v>7869</v>
      </c>
      <c r="D4381" s="208">
        <v>29.9</v>
      </c>
    </row>
    <row r="4382" spans="1:4">
      <c r="A4382" s="206">
        <v>38471</v>
      </c>
      <c r="B4382" s="207" t="s">
        <v>2218</v>
      </c>
      <c r="C4382" s="206" t="s">
        <v>7869</v>
      </c>
      <c r="D4382" s="208">
        <v>70.540000000000006</v>
      </c>
    </row>
    <row r="4383" spans="1:4">
      <c r="A4383" s="206">
        <v>38473</v>
      </c>
      <c r="B4383" s="207" t="s">
        <v>4777</v>
      </c>
      <c r="C4383" s="206" t="s">
        <v>7869</v>
      </c>
      <c r="D4383" s="208">
        <v>93.79</v>
      </c>
    </row>
    <row r="4384" spans="1:4">
      <c r="A4384" s="206">
        <v>38474</v>
      </c>
      <c r="B4384" s="207" t="s">
        <v>3909</v>
      </c>
      <c r="C4384" s="206" t="s">
        <v>7869</v>
      </c>
      <c r="D4384" s="208">
        <v>27.86</v>
      </c>
    </row>
    <row r="4385" spans="1:4">
      <c r="A4385" s="206">
        <v>38475</v>
      </c>
      <c r="B4385" s="207" t="s">
        <v>3908</v>
      </c>
      <c r="C4385" s="206" t="s">
        <v>7869</v>
      </c>
      <c r="D4385" s="208">
        <v>22.54</v>
      </c>
    </row>
    <row r="4386" spans="1:4">
      <c r="A4386" s="206">
        <v>38476</v>
      </c>
      <c r="B4386" s="207" t="s">
        <v>3856</v>
      </c>
      <c r="C4386" s="206" t="s">
        <v>7869</v>
      </c>
      <c r="D4386" s="208">
        <v>186.03</v>
      </c>
    </row>
    <row r="4387" spans="1:4">
      <c r="A4387" s="206">
        <v>38477</v>
      </c>
      <c r="B4387" s="207" t="s">
        <v>3857</v>
      </c>
      <c r="C4387" s="206" t="s">
        <v>7869</v>
      </c>
      <c r="D4387" s="208">
        <v>526.85</v>
      </c>
    </row>
    <row r="4388" spans="1:4" ht="38.25">
      <c r="A4388" s="206">
        <v>38538</v>
      </c>
      <c r="B4388" s="207" t="s">
        <v>3897</v>
      </c>
      <c r="C4388" s="206" t="s">
        <v>7873</v>
      </c>
      <c r="D4388" s="208">
        <v>35</v>
      </c>
    </row>
    <row r="4389" spans="1:4" ht="38.25">
      <c r="A4389" s="206">
        <v>38539</v>
      </c>
      <c r="B4389" s="207" t="s">
        <v>3898</v>
      </c>
      <c r="C4389" s="206" t="s">
        <v>7873</v>
      </c>
      <c r="D4389" s="208">
        <v>47.59</v>
      </c>
    </row>
    <row r="4390" spans="1:4" ht="38.25">
      <c r="A4390" s="206">
        <v>38540</v>
      </c>
      <c r="B4390" s="207" t="s">
        <v>3899</v>
      </c>
      <c r="C4390" s="206" t="s">
        <v>7873</v>
      </c>
      <c r="D4390" s="208">
        <v>121.97</v>
      </c>
    </row>
    <row r="4391" spans="1:4" ht="38.25">
      <c r="A4391" s="206">
        <v>38541</v>
      </c>
      <c r="B4391" s="207" t="s">
        <v>5246</v>
      </c>
      <c r="C4391" s="206" t="s">
        <v>7869</v>
      </c>
      <c r="D4391" s="208">
        <v>2082368.04</v>
      </c>
    </row>
    <row r="4392" spans="1:4" ht="38.25">
      <c r="A4392" s="206">
        <v>38542</v>
      </c>
      <c r="B4392" s="207" t="s">
        <v>5247</v>
      </c>
      <c r="C4392" s="206" t="s">
        <v>7869</v>
      </c>
      <c r="D4392" s="208">
        <v>3237998.56</v>
      </c>
    </row>
    <row r="4393" spans="1:4" ht="51">
      <c r="A4393" s="206">
        <v>38543</v>
      </c>
      <c r="B4393" s="207" t="s">
        <v>5248</v>
      </c>
      <c r="C4393" s="206" t="s">
        <v>7869</v>
      </c>
      <c r="D4393" s="208">
        <v>792751.39</v>
      </c>
    </row>
    <row r="4394" spans="1:4">
      <c r="A4394" s="206">
        <v>38544</v>
      </c>
      <c r="B4394" s="207" t="s">
        <v>4830</v>
      </c>
      <c r="C4394" s="206" t="s">
        <v>7874</v>
      </c>
      <c r="D4394" s="208">
        <v>5.74</v>
      </c>
    </row>
    <row r="4395" spans="1:4">
      <c r="A4395" s="206">
        <v>38545</v>
      </c>
      <c r="B4395" s="207" t="s">
        <v>4831</v>
      </c>
      <c r="C4395" s="206" t="s">
        <v>7874</v>
      </c>
      <c r="D4395" s="208">
        <v>3.69</v>
      </c>
    </row>
    <row r="4396" spans="1:4" ht="25.5">
      <c r="A4396" s="206">
        <v>38546</v>
      </c>
      <c r="B4396" s="207" t="s">
        <v>2349</v>
      </c>
      <c r="C4396" s="206" t="s">
        <v>7867</v>
      </c>
      <c r="D4396" s="208">
        <v>366.46</v>
      </c>
    </row>
    <row r="4397" spans="1:4">
      <c r="A4397" s="206">
        <v>38547</v>
      </c>
      <c r="B4397" s="207" t="s">
        <v>2214</v>
      </c>
      <c r="C4397" s="206" t="s">
        <v>7869</v>
      </c>
      <c r="D4397" s="208">
        <v>81.59</v>
      </c>
    </row>
    <row r="4398" spans="1:4">
      <c r="A4398" s="206">
        <v>38548</v>
      </c>
      <c r="B4398" s="207" t="s">
        <v>2992</v>
      </c>
      <c r="C4398" s="206" t="s">
        <v>7869</v>
      </c>
      <c r="D4398" s="208">
        <v>1.1499999999999999</v>
      </c>
    </row>
    <row r="4399" spans="1:4">
      <c r="A4399" s="206">
        <v>38588</v>
      </c>
      <c r="B4399" s="207" t="s">
        <v>4891</v>
      </c>
      <c r="C4399" s="206" t="s">
        <v>7869</v>
      </c>
      <c r="D4399" s="208">
        <v>1.26</v>
      </c>
    </row>
    <row r="4400" spans="1:4">
      <c r="A4400" s="206">
        <v>38589</v>
      </c>
      <c r="B4400" s="207" t="s">
        <v>4893</v>
      </c>
      <c r="C4400" s="206" t="s">
        <v>7869</v>
      </c>
      <c r="D4400" s="208">
        <v>1.53</v>
      </c>
    </row>
    <row r="4401" spans="1:4">
      <c r="A4401" s="206">
        <v>38590</v>
      </c>
      <c r="B4401" s="207" t="s">
        <v>2500</v>
      </c>
      <c r="C4401" s="206" t="s">
        <v>7869</v>
      </c>
      <c r="D4401" s="208">
        <v>2.2000000000000002</v>
      </c>
    </row>
    <row r="4402" spans="1:4">
      <c r="A4402" s="206">
        <v>38591</v>
      </c>
      <c r="B4402" s="207" t="s">
        <v>2503</v>
      </c>
      <c r="C4402" s="206" t="s">
        <v>7869</v>
      </c>
      <c r="D4402" s="208">
        <v>2.4900000000000002</v>
      </c>
    </row>
    <row r="4403" spans="1:4">
      <c r="A4403" s="206">
        <v>38592</v>
      </c>
      <c r="B4403" s="207" t="s">
        <v>4890</v>
      </c>
      <c r="C4403" s="206" t="s">
        <v>7869</v>
      </c>
      <c r="D4403" s="208">
        <v>2</v>
      </c>
    </row>
    <row r="4404" spans="1:4">
      <c r="A4404" s="206">
        <v>38593</v>
      </c>
      <c r="B4404" s="207" t="s">
        <v>4892</v>
      </c>
      <c r="C4404" s="206" t="s">
        <v>7869</v>
      </c>
      <c r="D4404" s="208">
        <v>2.14</v>
      </c>
    </row>
    <row r="4405" spans="1:4">
      <c r="A4405" s="206">
        <v>38594</v>
      </c>
      <c r="B4405" s="207" t="s">
        <v>4894</v>
      </c>
      <c r="C4405" s="206" t="s">
        <v>7869</v>
      </c>
      <c r="D4405" s="208">
        <v>3.18</v>
      </c>
    </row>
    <row r="4406" spans="1:4">
      <c r="A4406" s="206">
        <v>38595</v>
      </c>
      <c r="B4406" s="207" t="s">
        <v>4889</v>
      </c>
      <c r="C4406" s="206" t="s">
        <v>7869</v>
      </c>
      <c r="D4406" s="208">
        <v>1.52</v>
      </c>
    </row>
    <row r="4407" spans="1:4">
      <c r="A4407" s="206">
        <v>38596</v>
      </c>
      <c r="B4407" s="207" t="s">
        <v>2989</v>
      </c>
      <c r="C4407" s="206" t="s">
        <v>7869</v>
      </c>
      <c r="D4407" s="208">
        <v>2.2999999999999998</v>
      </c>
    </row>
    <row r="4408" spans="1:4">
      <c r="A4408" s="206">
        <v>38597</v>
      </c>
      <c r="B4408" s="207" t="s">
        <v>2991</v>
      </c>
      <c r="C4408" s="206" t="s">
        <v>7869</v>
      </c>
      <c r="D4408" s="208">
        <v>2.82</v>
      </c>
    </row>
    <row r="4409" spans="1:4">
      <c r="A4409" s="206">
        <v>38598</v>
      </c>
      <c r="B4409" s="207" t="s">
        <v>4888</v>
      </c>
      <c r="C4409" s="206" t="s">
        <v>7869</v>
      </c>
      <c r="D4409" s="208">
        <v>2.21</v>
      </c>
    </row>
    <row r="4410" spans="1:4">
      <c r="A4410" s="206">
        <v>38599</v>
      </c>
      <c r="B4410" s="207" t="s">
        <v>2988</v>
      </c>
      <c r="C4410" s="206" t="s">
        <v>7869</v>
      </c>
      <c r="D4410" s="208">
        <v>3.38</v>
      </c>
    </row>
    <row r="4411" spans="1:4">
      <c r="A4411" s="206">
        <v>38600</v>
      </c>
      <c r="B4411" s="207" t="s">
        <v>2990</v>
      </c>
      <c r="C4411" s="206" t="s">
        <v>7869</v>
      </c>
      <c r="D4411" s="208">
        <v>3.97</v>
      </c>
    </row>
    <row r="4412" spans="1:4">
      <c r="A4412" s="206">
        <v>38603</v>
      </c>
      <c r="B4412" s="207" t="s">
        <v>2526</v>
      </c>
      <c r="C4412" s="206" t="s">
        <v>7869</v>
      </c>
      <c r="D4412" s="208">
        <v>1.77</v>
      </c>
    </row>
    <row r="4413" spans="1:4" ht="25.5">
      <c r="A4413" s="206">
        <v>38604</v>
      </c>
      <c r="B4413" s="207" t="s">
        <v>6592</v>
      </c>
      <c r="C4413" s="206" t="s">
        <v>7869</v>
      </c>
      <c r="D4413" s="208">
        <v>97877.54</v>
      </c>
    </row>
    <row r="4414" spans="1:4" ht="25.5">
      <c r="A4414" s="206">
        <v>38605</v>
      </c>
      <c r="B4414" s="207" t="s">
        <v>2034</v>
      </c>
      <c r="C4414" s="206" t="s">
        <v>7869</v>
      </c>
      <c r="D4414" s="208">
        <v>70.72</v>
      </c>
    </row>
    <row r="4415" spans="1:4" ht="51">
      <c r="A4415" s="206">
        <v>38629</v>
      </c>
      <c r="B4415" s="207" t="s">
        <v>3855</v>
      </c>
      <c r="C4415" s="206" t="s">
        <v>7869</v>
      </c>
      <c r="D4415" s="208">
        <v>1218750</v>
      </c>
    </row>
    <row r="4416" spans="1:4" ht="38.25">
      <c r="A4416" s="206">
        <v>38630</v>
      </c>
      <c r="B4416" s="207" t="s">
        <v>3854</v>
      </c>
      <c r="C4416" s="206" t="s">
        <v>7869</v>
      </c>
      <c r="D4416" s="208">
        <v>818750</v>
      </c>
    </row>
    <row r="4417" spans="1:4" ht="25.5">
      <c r="A4417" s="206">
        <v>38633</v>
      </c>
      <c r="B4417" s="207" t="s">
        <v>4059</v>
      </c>
      <c r="C4417" s="206" t="s">
        <v>7869</v>
      </c>
      <c r="D4417" s="208">
        <v>10.6</v>
      </c>
    </row>
    <row r="4418" spans="1:4">
      <c r="A4418" s="206">
        <v>38637</v>
      </c>
      <c r="B4418" s="207" t="s">
        <v>5743</v>
      </c>
      <c r="C4418" s="206" t="s">
        <v>7869</v>
      </c>
      <c r="D4418" s="208">
        <v>104.44</v>
      </c>
    </row>
    <row r="4419" spans="1:4">
      <c r="A4419" s="206">
        <v>38638</v>
      </c>
      <c r="B4419" s="207" t="s">
        <v>5746</v>
      </c>
      <c r="C4419" s="206" t="s">
        <v>7869</v>
      </c>
      <c r="D4419" s="208">
        <v>88</v>
      </c>
    </row>
    <row r="4420" spans="1:4">
      <c r="A4420" s="206">
        <v>38639</v>
      </c>
      <c r="B4420" s="207" t="s">
        <v>4971</v>
      </c>
      <c r="C4420" s="206" t="s">
        <v>7869</v>
      </c>
      <c r="D4420" s="208">
        <v>172.41</v>
      </c>
    </row>
    <row r="4421" spans="1:4">
      <c r="A4421" s="206">
        <v>38640</v>
      </c>
      <c r="B4421" s="207" t="s">
        <v>4972</v>
      </c>
      <c r="C4421" s="206" t="s">
        <v>7869</v>
      </c>
      <c r="D4421" s="208">
        <v>2.58</v>
      </c>
    </row>
    <row r="4422" spans="1:4">
      <c r="A4422" s="206">
        <v>38641</v>
      </c>
      <c r="B4422" s="207" t="s">
        <v>4975</v>
      </c>
      <c r="C4422" s="206" t="s">
        <v>7869</v>
      </c>
      <c r="D4422" s="208">
        <v>107.75</v>
      </c>
    </row>
    <row r="4423" spans="1:4" ht="25.5">
      <c r="A4423" s="206">
        <v>38642</v>
      </c>
      <c r="B4423" s="207" t="s">
        <v>3216</v>
      </c>
      <c r="C4423" s="206" t="s">
        <v>7869</v>
      </c>
      <c r="D4423" s="208">
        <v>31035.58</v>
      </c>
    </row>
    <row r="4424" spans="1:4">
      <c r="A4424" s="206">
        <v>38643</v>
      </c>
      <c r="B4424" s="207" t="s">
        <v>6637</v>
      </c>
      <c r="C4424" s="206" t="s">
        <v>7869</v>
      </c>
      <c r="D4424" s="208">
        <v>20.77</v>
      </c>
    </row>
    <row r="4425" spans="1:4" ht="25.5">
      <c r="A4425" s="206">
        <v>38674</v>
      </c>
      <c r="B4425" s="207" t="s">
        <v>5962</v>
      </c>
      <c r="C4425" s="206" t="s">
        <v>7869</v>
      </c>
      <c r="D4425" s="208">
        <v>31.08</v>
      </c>
    </row>
    <row r="4426" spans="1:4">
      <c r="A4426" s="206">
        <v>38676</v>
      </c>
      <c r="B4426" s="207" t="s">
        <v>4754</v>
      </c>
      <c r="C4426" s="206" t="s">
        <v>7869</v>
      </c>
      <c r="D4426" s="208">
        <v>21.15</v>
      </c>
    </row>
    <row r="4427" spans="1:4">
      <c r="A4427" s="206">
        <v>38678</v>
      </c>
      <c r="B4427" s="207" t="s">
        <v>4761</v>
      </c>
      <c r="C4427" s="206" t="s">
        <v>7869</v>
      </c>
      <c r="D4427" s="208">
        <v>12.07</v>
      </c>
    </row>
    <row r="4428" spans="1:4" ht="25.5">
      <c r="A4428" s="206">
        <v>38769</v>
      </c>
      <c r="B4428" s="207" t="s">
        <v>4577</v>
      </c>
      <c r="C4428" s="206" t="s">
        <v>7869</v>
      </c>
      <c r="D4428" s="208">
        <v>21.82</v>
      </c>
    </row>
    <row r="4429" spans="1:4" ht="25.5">
      <c r="A4429" s="206">
        <v>38770</v>
      </c>
      <c r="B4429" s="207" t="s">
        <v>4601</v>
      </c>
      <c r="C4429" s="206" t="s">
        <v>7869</v>
      </c>
      <c r="D4429" s="208">
        <v>23.95</v>
      </c>
    </row>
    <row r="4430" spans="1:4" ht="25.5">
      <c r="A4430" s="206">
        <v>38773</v>
      </c>
      <c r="B4430" s="207" t="s">
        <v>4591</v>
      </c>
      <c r="C4430" s="206" t="s">
        <v>7869</v>
      </c>
      <c r="D4430" s="208">
        <v>2.19</v>
      </c>
    </row>
    <row r="4431" spans="1:4" ht="25.5">
      <c r="A4431" s="206">
        <v>38774</v>
      </c>
      <c r="B4431" s="207" t="s">
        <v>4580</v>
      </c>
      <c r="C4431" s="206" t="s">
        <v>7869</v>
      </c>
      <c r="D4431" s="208">
        <v>22.11</v>
      </c>
    </row>
    <row r="4432" spans="1:4" ht="25.5">
      <c r="A4432" s="206">
        <v>38775</v>
      </c>
      <c r="B4432" s="207" t="s">
        <v>4605</v>
      </c>
      <c r="C4432" s="206" t="s">
        <v>7869</v>
      </c>
      <c r="D4432" s="208">
        <v>27</v>
      </c>
    </row>
    <row r="4433" spans="1:4" ht="25.5">
      <c r="A4433" s="206">
        <v>38776</v>
      </c>
      <c r="B4433" s="207" t="s">
        <v>4579</v>
      </c>
      <c r="C4433" s="206" t="s">
        <v>7869</v>
      </c>
      <c r="D4433" s="208">
        <v>93.71</v>
      </c>
    </row>
    <row r="4434" spans="1:4">
      <c r="A4434" s="206">
        <v>38777</v>
      </c>
      <c r="B4434" s="207" t="s">
        <v>5563</v>
      </c>
      <c r="C4434" s="206" t="s">
        <v>7869</v>
      </c>
      <c r="D4434" s="208">
        <v>23.86</v>
      </c>
    </row>
    <row r="4435" spans="1:4">
      <c r="A4435" s="206">
        <v>38778</v>
      </c>
      <c r="B4435" s="207" t="s">
        <v>4497</v>
      </c>
      <c r="C4435" s="206" t="s">
        <v>7869</v>
      </c>
      <c r="D4435" s="208">
        <v>4.66</v>
      </c>
    </row>
    <row r="4436" spans="1:4">
      <c r="A4436" s="206">
        <v>38779</v>
      </c>
      <c r="B4436" s="207" t="s">
        <v>4498</v>
      </c>
      <c r="C4436" s="206" t="s">
        <v>7869</v>
      </c>
      <c r="D4436" s="208">
        <v>4.9400000000000004</v>
      </c>
    </row>
    <row r="4437" spans="1:4">
      <c r="A4437" s="206">
        <v>38780</v>
      </c>
      <c r="B4437" s="207" t="s">
        <v>4492</v>
      </c>
      <c r="C4437" s="206" t="s">
        <v>7869</v>
      </c>
      <c r="D4437" s="208">
        <v>8.92</v>
      </c>
    </row>
    <row r="4438" spans="1:4">
      <c r="A4438" s="206">
        <v>38781</v>
      </c>
      <c r="B4438" s="207" t="s">
        <v>4493</v>
      </c>
      <c r="C4438" s="206" t="s">
        <v>7869</v>
      </c>
      <c r="D4438" s="208">
        <v>30.12</v>
      </c>
    </row>
    <row r="4439" spans="1:4">
      <c r="A4439" s="206">
        <v>38782</v>
      </c>
      <c r="B4439" s="207" t="s">
        <v>4496</v>
      </c>
      <c r="C4439" s="206" t="s">
        <v>7869</v>
      </c>
      <c r="D4439" s="208">
        <v>6.21</v>
      </c>
    </row>
    <row r="4440" spans="1:4" ht="25.5">
      <c r="A4440" s="206">
        <v>38783</v>
      </c>
      <c r="B4440" s="207" t="s">
        <v>2492</v>
      </c>
      <c r="C4440" s="206" t="s">
        <v>7869</v>
      </c>
      <c r="D4440" s="208">
        <v>0.68</v>
      </c>
    </row>
    <row r="4441" spans="1:4" ht="25.5">
      <c r="A4441" s="206">
        <v>38784</v>
      </c>
      <c r="B4441" s="207" t="s">
        <v>4582</v>
      </c>
      <c r="C4441" s="206" t="s">
        <v>7869</v>
      </c>
      <c r="D4441" s="208">
        <v>22.37</v>
      </c>
    </row>
    <row r="4442" spans="1:4" ht="25.5">
      <c r="A4442" s="206">
        <v>38785</v>
      </c>
      <c r="B4442" s="207" t="s">
        <v>4594</v>
      </c>
      <c r="C4442" s="206" t="s">
        <v>7869</v>
      </c>
      <c r="D4442" s="208">
        <v>57.92</v>
      </c>
    </row>
    <row r="4443" spans="1:4" ht="25.5">
      <c r="A4443" s="206">
        <v>38786</v>
      </c>
      <c r="B4443" s="207" t="s">
        <v>4595</v>
      </c>
      <c r="C4443" s="206" t="s">
        <v>7869</v>
      </c>
      <c r="D4443" s="208">
        <v>71.349999999999994</v>
      </c>
    </row>
    <row r="4444" spans="1:4">
      <c r="A4444" s="206">
        <v>38787</v>
      </c>
      <c r="B4444" s="207" t="s">
        <v>8240</v>
      </c>
      <c r="C4444" s="206" t="s">
        <v>7873</v>
      </c>
      <c r="D4444" s="208">
        <v>3.6</v>
      </c>
    </row>
    <row r="4445" spans="1:4">
      <c r="A4445" s="206">
        <v>38825</v>
      </c>
      <c r="B4445" s="207" t="s">
        <v>8241</v>
      </c>
      <c r="C4445" s="206" t="s">
        <v>7873</v>
      </c>
      <c r="D4445" s="208">
        <v>4.71</v>
      </c>
    </row>
    <row r="4446" spans="1:4">
      <c r="A4446" s="206">
        <v>38826</v>
      </c>
      <c r="B4446" s="207" t="s">
        <v>8242</v>
      </c>
      <c r="C4446" s="206" t="s">
        <v>7873</v>
      </c>
      <c r="D4446" s="208">
        <v>6.99</v>
      </c>
    </row>
    <row r="4447" spans="1:4">
      <c r="A4447" s="206">
        <v>38827</v>
      </c>
      <c r="B4447" s="207" t="s">
        <v>8243</v>
      </c>
      <c r="C4447" s="206" t="s">
        <v>7873</v>
      </c>
      <c r="D4447" s="208">
        <v>11.23</v>
      </c>
    </row>
    <row r="4448" spans="1:4">
      <c r="A4448" s="206">
        <v>38828</v>
      </c>
      <c r="B4448" s="207" t="s">
        <v>8244</v>
      </c>
      <c r="C4448" s="206" t="s">
        <v>7873</v>
      </c>
      <c r="D4448" s="208">
        <v>6.93</v>
      </c>
    </row>
    <row r="4449" spans="1:4">
      <c r="A4449" s="206">
        <v>38829</v>
      </c>
      <c r="B4449" s="207" t="s">
        <v>8245</v>
      </c>
      <c r="C4449" s="206" t="s">
        <v>7873</v>
      </c>
      <c r="D4449" s="208">
        <v>11.35</v>
      </c>
    </row>
    <row r="4450" spans="1:4">
      <c r="A4450" s="206">
        <v>38830</v>
      </c>
      <c r="B4450" s="207" t="s">
        <v>8246</v>
      </c>
      <c r="C4450" s="206" t="s">
        <v>7873</v>
      </c>
      <c r="D4450" s="208">
        <v>15.72</v>
      </c>
    </row>
    <row r="4451" spans="1:4">
      <c r="A4451" s="206">
        <v>38831</v>
      </c>
      <c r="B4451" s="207" t="s">
        <v>8247</v>
      </c>
      <c r="C4451" s="206" t="s">
        <v>7873</v>
      </c>
      <c r="D4451" s="208">
        <v>21.93</v>
      </c>
    </row>
    <row r="4452" spans="1:4">
      <c r="A4452" s="206">
        <v>38835</v>
      </c>
      <c r="B4452" s="207" t="s">
        <v>8248</v>
      </c>
      <c r="C4452" s="206" t="s">
        <v>7869</v>
      </c>
      <c r="D4452" s="208">
        <v>3.29</v>
      </c>
    </row>
    <row r="4453" spans="1:4">
      <c r="A4453" s="206">
        <v>38836</v>
      </c>
      <c r="B4453" s="207" t="s">
        <v>8249</v>
      </c>
      <c r="C4453" s="206" t="s">
        <v>7869</v>
      </c>
      <c r="D4453" s="208">
        <v>4.74</v>
      </c>
    </row>
    <row r="4454" spans="1:4">
      <c r="A4454" s="206">
        <v>38837</v>
      </c>
      <c r="B4454" s="207" t="s">
        <v>8250</v>
      </c>
      <c r="C4454" s="206" t="s">
        <v>7869</v>
      </c>
      <c r="D4454" s="208">
        <v>8.56</v>
      </c>
    </row>
    <row r="4455" spans="1:4">
      <c r="A4455" s="206">
        <v>38838</v>
      </c>
      <c r="B4455" s="207" t="s">
        <v>8251</v>
      </c>
      <c r="C4455" s="206" t="s">
        <v>7869</v>
      </c>
      <c r="D4455" s="208">
        <v>6.24</v>
      </c>
    </row>
    <row r="4456" spans="1:4">
      <c r="A4456" s="206">
        <v>38839</v>
      </c>
      <c r="B4456" s="207" t="s">
        <v>8252</v>
      </c>
      <c r="C4456" s="206" t="s">
        <v>7869</v>
      </c>
      <c r="D4456" s="208">
        <v>7.35</v>
      </c>
    </row>
    <row r="4457" spans="1:4">
      <c r="A4457" s="206">
        <v>38840</v>
      </c>
      <c r="B4457" s="207" t="s">
        <v>8253</v>
      </c>
      <c r="C4457" s="206" t="s">
        <v>7869</v>
      </c>
      <c r="D4457" s="208">
        <v>1.75</v>
      </c>
    </row>
    <row r="4458" spans="1:4">
      <c r="A4458" s="206">
        <v>38841</v>
      </c>
      <c r="B4458" s="207" t="s">
        <v>8254</v>
      </c>
      <c r="C4458" s="206" t="s">
        <v>7869</v>
      </c>
      <c r="D4458" s="208">
        <v>1.94</v>
      </c>
    </row>
    <row r="4459" spans="1:4">
      <c r="A4459" s="206">
        <v>38842</v>
      </c>
      <c r="B4459" s="207" t="s">
        <v>8255</v>
      </c>
      <c r="C4459" s="206" t="s">
        <v>7869</v>
      </c>
      <c r="D4459" s="208">
        <v>3.83</v>
      </c>
    </row>
    <row r="4460" spans="1:4">
      <c r="A4460" s="206">
        <v>38843</v>
      </c>
      <c r="B4460" s="207" t="s">
        <v>8256</v>
      </c>
      <c r="C4460" s="206" t="s">
        <v>7869</v>
      </c>
      <c r="D4460" s="208">
        <v>5.98</v>
      </c>
    </row>
    <row r="4461" spans="1:4" ht="25.5">
      <c r="A4461" s="206">
        <v>38844</v>
      </c>
      <c r="B4461" s="207" t="s">
        <v>8257</v>
      </c>
      <c r="C4461" s="206" t="s">
        <v>7869</v>
      </c>
      <c r="D4461" s="208">
        <v>6.42</v>
      </c>
    </row>
    <row r="4462" spans="1:4" ht="25.5">
      <c r="A4462" s="206">
        <v>38845</v>
      </c>
      <c r="B4462" s="207" t="s">
        <v>8258</v>
      </c>
      <c r="C4462" s="206" t="s">
        <v>7869</v>
      </c>
      <c r="D4462" s="208">
        <v>12.71</v>
      </c>
    </row>
    <row r="4463" spans="1:4" ht="25.5">
      <c r="A4463" s="206">
        <v>38846</v>
      </c>
      <c r="B4463" s="207" t="s">
        <v>8259</v>
      </c>
      <c r="C4463" s="206" t="s">
        <v>7869</v>
      </c>
      <c r="D4463" s="208">
        <v>7.02</v>
      </c>
    </row>
    <row r="4464" spans="1:4" ht="25.5">
      <c r="A4464" s="206">
        <v>38847</v>
      </c>
      <c r="B4464" s="207" t="s">
        <v>8260</v>
      </c>
      <c r="C4464" s="206" t="s">
        <v>7869</v>
      </c>
      <c r="D4464" s="208">
        <v>8.64</v>
      </c>
    </row>
    <row r="4465" spans="1:4" ht="25.5">
      <c r="A4465" s="206">
        <v>38848</v>
      </c>
      <c r="B4465" s="207" t="s">
        <v>8261</v>
      </c>
      <c r="C4465" s="206" t="s">
        <v>7869</v>
      </c>
      <c r="D4465" s="208">
        <v>10.039999999999999</v>
      </c>
    </row>
    <row r="4466" spans="1:4" ht="25.5">
      <c r="A4466" s="206">
        <v>38849</v>
      </c>
      <c r="B4466" s="207" t="s">
        <v>8262</v>
      </c>
      <c r="C4466" s="206" t="s">
        <v>7869</v>
      </c>
      <c r="D4466" s="208">
        <v>12.85</v>
      </c>
    </row>
    <row r="4467" spans="1:4" ht="25.5">
      <c r="A4467" s="206">
        <v>38850</v>
      </c>
      <c r="B4467" s="207" t="s">
        <v>8263</v>
      </c>
      <c r="C4467" s="206" t="s">
        <v>7869</v>
      </c>
      <c r="D4467" s="208">
        <v>12.01</v>
      </c>
    </row>
    <row r="4468" spans="1:4" ht="25.5">
      <c r="A4468" s="206">
        <v>38851</v>
      </c>
      <c r="B4468" s="207" t="s">
        <v>8264</v>
      </c>
      <c r="C4468" s="206" t="s">
        <v>7869</v>
      </c>
      <c r="D4468" s="208">
        <v>18.25</v>
      </c>
    </row>
    <row r="4469" spans="1:4" ht="25.5">
      <c r="A4469" s="206">
        <v>38852</v>
      </c>
      <c r="B4469" s="207" t="s">
        <v>8265</v>
      </c>
      <c r="C4469" s="206" t="s">
        <v>7869</v>
      </c>
      <c r="D4469" s="208">
        <v>20.89</v>
      </c>
    </row>
    <row r="4470" spans="1:4" ht="25.5">
      <c r="A4470" s="206">
        <v>38853</v>
      </c>
      <c r="B4470" s="207" t="s">
        <v>8266</v>
      </c>
      <c r="C4470" s="206" t="s">
        <v>7869</v>
      </c>
      <c r="D4470" s="208">
        <v>5.29</v>
      </c>
    </row>
    <row r="4471" spans="1:4" ht="25.5">
      <c r="A4471" s="206">
        <v>38854</v>
      </c>
      <c r="B4471" s="207" t="s">
        <v>8267</v>
      </c>
      <c r="C4471" s="206" t="s">
        <v>7869</v>
      </c>
      <c r="D4471" s="208">
        <v>7.23</v>
      </c>
    </row>
    <row r="4472" spans="1:4" ht="25.5">
      <c r="A4472" s="206">
        <v>38855</v>
      </c>
      <c r="B4472" s="207" t="s">
        <v>8268</v>
      </c>
      <c r="C4472" s="206" t="s">
        <v>7869</v>
      </c>
      <c r="D4472" s="208">
        <v>5.36</v>
      </c>
    </row>
    <row r="4473" spans="1:4" ht="25.5">
      <c r="A4473" s="206">
        <v>38856</v>
      </c>
      <c r="B4473" s="207" t="s">
        <v>8269</v>
      </c>
      <c r="C4473" s="206" t="s">
        <v>7869</v>
      </c>
      <c r="D4473" s="208">
        <v>8.61</v>
      </c>
    </row>
    <row r="4474" spans="1:4" ht="25.5">
      <c r="A4474" s="206">
        <v>38857</v>
      </c>
      <c r="B4474" s="207" t="s">
        <v>8270</v>
      </c>
      <c r="C4474" s="206" t="s">
        <v>7869</v>
      </c>
      <c r="D4474" s="208">
        <v>11.4</v>
      </c>
    </row>
    <row r="4475" spans="1:4" ht="25.5">
      <c r="A4475" s="206">
        <v>38858</v>
      </c>
      <c r="B4475" s="207" t="s">
        <v>8271</v>
      </c>
      <c r="C4475" s="206" t="s">
        <v>7869</v>
      </c>
      <c r="D4475" s="208">
        <v>10.36</v>
      </c>
    </row>
    <row r="4476" spans="1:4" ht="25.5">
      <c r="A4476" s="206">
        <v>38859</v>
      </c>
      <c r="B4476" s="207" t="s">
        <v>8272</v>
      </c>
      <c r="C4476" s="206" t="s">
        <v>7869</v>
      </c>
      <c r="D4476" s="208">
        <v>16.78</v>
      </c>
    </row>
    <row r="4477" spans="1:4">
      <c r="A4477" s="206">
        <v>38860</v>
      </c>
      <c r="B4477" s="207" t="s">
        <v>8273</v>
      </c>
      <c r="C4477" s="206" t="s">
        <v>7869</v>
      </c>
      <c r="D4477" s="208">
        <v>5.16</v>
      </c>
    </row>
    <row r="4478" spans="1:4">
      <c r="A4478" s="206">
        <v>38861</v>
      </c>
      <c r="B4478" s="207" t="s">
        <v>8274</v>
      </c>
      <c r="C4478" s="206" t="s">
        <v>7869</v>
      </c>
      <c r="D4478" s="208">
        <v>6.94</v>
      </c>
    </row>
    <row r="4479" spans="1:4">
      <c r="A4479" s="206">
        <v>38862</v>
      </c>
      <c r="B4479" s="207" t="s">
        <v>8275</v>
      </c>
      <c r="C4479" s="206" t="s">
        <v>7869</v>
      </c>
      <c r="D4479" s="208">
        <v>5.85</v>
      </c>
    </row>
    <row r="4480" spans="1:4">
      <c r="A4480" s="206">
        <v>38863</v>
      </c>
      <c r="B4480" s="207" t="s">
        <v>8276</v>
      </c>
      <c r="C4480" s="206" t="s">
        <v>7869</v>
      </c>
      <c r="D4480" s="208">
        <v>6.72</v>
      </c>
    </row>
    <row r="4481" spans="1:4">
      <c r="A4481" s="206">
        <v>38864</v>
      </c>
      <c r="B4481" s="207" t="s">
        <v>8277</v>
      </c>
      <c r="C4481" s="206" t="s">
        <v>7869</v>
      </c>
      <c r="D4481" s="208">
        <v>13.95</v>
      </c>
    </row>
    <row r="4482" spans="1:4">
      <c r="A4482" s="206">
        <v>38865</v>
      </c>
      <c r="B4482" s="207" t="s">
        <v>8278</v>
      </c>
      <c r="C4482" s="206" t="s">
        <v>7869</v>
      </c>
      <c r="D4482" s="208">
        <v>9.1300000000000008</v>
      </c>
    </row>
    <row r="4483" spans="1:4">
      <c r="A4483" s="206">
        <v>38866</v>
      </c>
      <c r="B4483" s="207" t="s">
        <v>8279</v>
      </c>
      <c r="C4483" s="206" t="s">
        <v>7869</v>
      </c>
      <c r="D4483" s="208">
        <v>9.82</v>
      </c>
    </row>
    <row r="4484" spans="1:4">
      <c r="A4484" s="206">
        <v>38868</v>
      </c>
      <c r="B4484" s="207" t="s">
        <v>8280</v>
      </c>
      <c r="C4484" s="206" t="s">
        <v>7869</v>
      </c>
      <c r="D4484" s="208">
        <v>16.38</v>
      </c>
    </row>
    <row r="4485" spans="1:4" ht="25.5">
      <c r="A4485" s="206">
        <v>38869</v>
      </c>
      <c r="B4485" s="207" t="s">
        <v>8281</v>
      </c>
      <c r="C4485" s="206" t="s">
        <v>7869</v>
      </c>
      <c r="D4485" s="208">
        <v>26.5</v>
      </c>
    </row>
    <row r="4486" spans="1:4" ht="25.5">
      <c r="A4486" s="206">
        <v>38870</v>
      </c>
      <c r="B4486" s="207" t="s">
        <v>8282</v>
      </c>
      <c r="C4486" s="206" t="s">
        <v>7869</v>
      </c>
      <c r="D4486" s="208">
        <v>30.04</v>
      </c>
    </row>
    <row r="4487" spans="1:4" ht="25.5">
      <c r="A4487" s="206">
        <v>38871</v>
      </c>
      <c r="B4487" s="207" t="s">
        <v>8283</v>
      </c>
      <c r="C4487" s="206" t="s">
        <v>7869</v>
      </c>
      <c r="D4487" s="208">
        <v>33.01</v>
      </c>
    </row>
    <row r="4488" spans="1:4" ht="25.5">
      <c r="A4488" s="206">
        <v>38872</v>
      </c>
      <c r="B4488" s="207" t="s">
        <v>8284</v>
      </c>
      <c r="C4488" s="206" t="s">
        <v>7869</v>
      </c>
      <c r="D4488" s="208">
        <v>41.03</v>
      </c>
    </row>
    <row r="4489" spans="1:4">
      <c r="A4489" s="206">
        <v>38873</v>
      </c>
      <c r="B4489" s="207" t="s">
        <v>8285</v>
      </c>
      <c r="C4489" s="206" t="s">
        <v>7869</v>
      </c>
      <c r="D4489" s="208">
        <v>10.68</v>
      </c>
    </row>
    <row r="4490" spans="1:4">
      <c r="A4490" s="206">
        <v>38874</v>
      </c>
      <c r="B4490" s="207" t="s">
        <v>8286</v>
      </c>
      <c r="C4490" s="206" t="s">
        <v>7869</v>
      </c>
      <c r="D4490" s="208">
        <v>12.99</v>
      </c>
    </row>
    <row r="4491" spans="1:4">
      <c r="A4491" s="206">
        <v>38875</v>
      </c>
      <c r="B4491" s="207" t="s">
        <v>8287</v>
      </c>
      <c r="C4491" s="206" t="s">
        <v>7869</v>
      </c>
      <c r="D4491" s="208">
        <v>22.95</v>
      </c>
    </row>
    <row r="4492" spans="1:4">
      <c r="A4492" s="206">
        <v>38876</v>
      </c>
      <c r="B4492" s="207" t="s">
        <v>8288</v>
      </c>
      <c r="C4492" s="206" t="s">
        <v>7869</v>
      </c>
      <c r="D4492" s="208">
        <v>30.89</v>
      </c>
    </row>
    <row r="4493" spans="1:4">
      <c r="A4493" s="206">
        <v>38877</v>
      </c>
      <c r="B4493" s="207" t="s">
        <v>4874</v>
      </c>
      <c r="C4493" s="206" t="s">
        <v>7866</v>
      </c>
      <c r="D4493" s="208">
        <v>4.9400000000000004</v>
      </c>
    </row>
    <row r="4494" spans="1:4" ht="25.5">
      <c r="A4494" s="206">
        <v>38878</v>
      </c>
      <c r="B4494" s="207" t="s">
        <v>8289</v>
      </c>
      <c r="C4494" s="206" t="s">
        <v>7869</v>
      </c>
      <c r="D4494" s="208">
        <v>12.04</v>
      </c>
    </row>
    <row r="4495" spans="1:4" ht="25.5">
      <c r="A4495" s="206">
        <v>38879</v>
      </c>
      <c r="B4495" s="207" t="s">
        <v>8290</v>
      </c>
      <c r="C4495" s="206" t="s">
        <v>7869</v>
      </c>
      <c r="D4495" s="208">
        <v>22.57</v>
      </c>
    </row>
    <row r="4496" spans="1:4" ht="25.5">
      <c r="A4496" s="206">
        <v>38880</v>
      </c>
      <c r="B4496" s="207" t="s">
        <v>8291</v>
      </c>
      <c r="C4496" s="206" t="s">
        <v>7869</v>
      </c>
      <c r="D4496" s="208">
        <v>12.38</v>
      </c>
    </row>
    <row r="4497" spans="1:4" ht="25.5">
      <c r="A4497" s="206">
        <v>38881</v>
      </c>
      <c r="B4497" s="207" t="s">
        <v>8292</v>
      </c>
      <c r="C4497" s="206" t="s">
        <v>7869</v>
      </c>
      <c r="D4497" s="208">
        <v>11.81</v>
      </c>
    </row>
    <row r="4498" spans="1:4" ht="25.5">
      <c r="A4498" s="206">
        <v>38882</v>
      </c>
      <c r="B4498" s="207" t="s">
        <v>8293</v>
      </c>
      <c r="C4498" s="206" t="s">
        <v>7869</v>
      </c>
      <c r="D4498" s="208">
        <v>12.82</v>
      </c>
    </row>
    <row r="4499" spans="1:4" ht="25.5">
      <c r="A4499" s="206">
        <v>38883</v>
      </c>
      <c r="B4499" s="207" t="s">
        <v>8294</v>
      </c>
      <c r="C4499" s="206" t="s">
        <v>7869</v>
      </c>
      <c r="D4499" s="208">
        <v>18.96</v>
      </c>
    </row>
    <row r="4500" spans="1:4" ht="25.5">
      <c r="A4500" s="206">
        <v>38884</v>
      </c>
      <c r="B4500" s="207" t="s">
        <v>8295</v>
      </c>
      <c r="C4500" s="206" t="s">
        <v>7869</v>
      </c>
      <c r="D4500" s="208">
        <v>20.58</v>
      </c>
    </row>
    <row r="4501" spans="1:4" ht="25.5">
      <c r="A4501" s="206">
        <v>38885</v>
      </c>
      <c r="B4501" s="207" t="s">
        <v>8296</v>
      </c>
      <c r="C4501" s="206" t="s">
        <v>7869</v>
      </c>
      <c r="D4501" s="208">
        <v>19.91</v>
      </c>
    </row>
    <row r="4502" spans="1:4" ht="25.5">
      <c r="A4502" s="206">
        <v>38886</v>
      </c>
      <c r="B4502" s="207" t="s">
        <v>8297</v>
      </c>
      <c r="C4502" s="206" t="s">
        <v>7869</v>
      </c>
      <c r="D4502" s="208">
        <v>21.49</v>
      </c>
    </row>
    <row r="4503" spans="1:4" ht="25.5">
      <c r="A4503" s="206">
        <v>38887</v>
      </c>
      <c r="B4503" s="207" t="s">
        <v>8298</v>
      </c>
      <c r="C4503" s="206" t="s">
        <v>7869</v>
      </c>
      <c r="D4503" s="208">
        <v>19.3</v>
      </c>
    </row>
    <row r="4504" spans="1:4" ht="25.5">
      <c r="A4504" s="206">
        <v>38888</v>
      </c>
      <c r="B4504" s="207" t="s">
        <v>8299</v>
      </c>
      <c r="C4504" s="206" t="s">
        <v>7869</v>
      </c>
      <c r="D4504" s="208">
        <v>22.94</v>
      </c>
    </row>
    <row r="4505" spans="1:4" ht="25.5">
      <c r="A4505" s="206">
        <v>38889</v>
      </c>
      <c r="B4505" s="207" t="s">
        <v>4581</v>
      </c>
      <c r="C4505" s="206" t="s">
        <v>7869</v>
      </c>
      <c r="D4505" s="208">
        <v>16.72</v>
      </c>
    </row>
    <row r="4506" spans="1:4" ht="25.5">
      <c r="A4506" s="206">
        <v>38890</v>
      </c>
      <c r="B4506" s="207" t="s">
        <v>8300</v>
      </c>
      <c r="C4506" s="206" t="s">
        <v>7869</v>
      </c>
      <c r="D4506" s="208">
        <v>34.1</v>
      </c>
    </row>
    <row r="4507" spans="1:4" ht="25.5">
      <c r="A4507" s="206">
        <v>38893</v>
      </c>
      <c r="B4507" s="207" t="s">
        <v>8301</v>
      </c>
      <c r="C4507" s="206" t="s">
        <v>7869</v>
      </c>
      <c r="D4507" s="208">
        <v>27.43</v>
      </c>
    </row>
    <row r="4508" spans="1:4" ht="25.5">
      <c r="A4508" s="206">
        <v>38894</v>
      </c>
      <c r="B4508" s="207" t="s">
        <v>8302</v>
      </c>
      <c r="C4508" s="206" t="s">
        <v>7869</v>
      </c>
      <c r="D4508" s="208">
        <v>34.83</v>
      </c>
    </row>
    <row r="4509" spans="1:4" ht="25.5">
      <c r="A4509" s="206">
        <v>38896</v>
      </c>
      <c r="B4509" s="207" t="s">
        <v>8303</v>
      </c>
      <c r="C4509" s="206" t="s">
        <v>7869</v>
      </c>
      <c r="D4509" s="208">
        <v>35.520000000000003</v>
      </c>
    </row>
    <row r="4510" spans="1:4" ht="25.5">
      <c r="A4510" s="206">
        <v>38897</v>
      </c>
      <c r="B4510" s="207" t="s">
        <v>8304</v>
      </c>
      <c r="C4510" s="206" t="s">
        <v>7869</v>
      </c>
      <c r="D4510" s="208">
        <v>12.05</v>
      </c>
    </row>
    <row r="4511" spans="1:4" ht="25.5">
      <c r="A4511" s="206">
        <v>38899</v>
      </c>
      <c r="B4511" s="207" t="s">
        <v>8305</v>
      </c>
      <c r="C4511" s="206" t="s">
        <v>7869</v>
      </c>
      <c r="D4511" s="208">
        <v>13.56</v>
      </c>
    </row>
    <row r="4512" spans="1:4" ht="25.5">
      <c r="A4512" s="206">
        <v>38900</v>
      </c>
      <c r="B4512" s="207" t="s">
        <v>8306</v>
      </c>
      <c r="C4512" s="206" t="s">
        <v>7869</v>
      </c>
      <c r="D4512" s="208">
        <v>14.13</v>
      </c>
    </row>
    <row r="4513" spans="1:4" ht="25.5">
      <c r="A4513" s="206">
        <v>38901</v>
      </c>
      <c r="B4513" s="207" t="s">
        <v>8307</v>
      </c>
      <c r="C4513" s="206" t="s">
        <v>7869</v>
      </c>
      <c r="D4513" s="208">
        <v>23.12</v>
      </c>
    </row>
    <row r="4514" spans="1:4" ht="25.5">
      <c r="A4514" s="206">
        <v>38903</v>
      </c>
      <c r="B4514" s="207" t="s">
        <v>8308</v>
      </c>
      <c r="C4514" s="206" t="s">
        <v>7869</v>
      </c>
      <c r="D4514" s="208">
        <v>37.33</v>
      </c>
    </row>
    <row r="4515" spans="1:4" ht="25.5">
      <c r="A4515" s="206">
        <v>38904</v>
      </c>
      <c r="B4515" s="207" t="s">
        <v>8309</v>
      </c>
      <c r="C4515" s="206" t="s">
        <v>7869</v>
      </c>
      <c r="D4515" s="208">
        <v>37.56</v>
      </c>
    </row>
    <row r="4516" spans="1:4" ht="25.5">
      <c r="A4516" s="206">
        <v>38905</v>
      </c>
      <c r="B4516" s="207" t="s">
        <v>8310</v>
      </c>
      <c r="C4516" s="206" t="s">
        <v>7869</v>
      </c>
      <c r="D4516" s="208">
        <v>12</v>
      </c>
    </row>
    <row r="4517" spans="1:4" ht="25.5">
      <c r="A4517" s="206">
        <v>38907</v>
      </c>
      <c r="B4517" s="207" t="s">
        <v>8311</v>
      </c>
      <c r="C4517" s="206" t="s">
        <v>7869</v>
      </c>
      <c r="D4517" s="208">
        <v>12.77</v>
      </c>
    </row>
    <row r="4518" spans="1:4" ht="25.5">
      <c r="A4518" s="206">
        <v>38908</v>
      </c>
      <c r="B4518" s="207" t="s">
        <v>8312</v>
      </c>
      <c r="C4518" s="206" t="s">
        <v>7869</v>
      </c>
      <c r="D4518" s="208">
        <v>14.37</v>
      </c>
    </row>
    <row r="4519" spans="1:4" ht="25.5">
      <c r="A4519" s="206">
        <v>38909</v>
      </c>
      <c r="B4519" s="207" t="s">
        <v>8313</v>
      </c>
      <c r="C4519" s="206" t="s">
        <v>7869</v>
      </c>
      <c r="D4519" s="208">
        <v>20.66</v>
      </c>
    </row>
    <row r="4520" spans="1:4" ht="25.5">
      <c r="A4520" s="206">
        <v>38910</v>
      </c>
      <c r="B4520" s="207" t="s">
        <v>8314</v>
      </c>
      <c r="C4520" s="206" t="s">
        <v>7869</v>
      </c>
      <c r="D4520" s="208">
        <v>22.31</v>
      </c>
    </row>
    <row r="4521" spans="1:4" ht="25.5">
      <c r="A4521" s="206">
        <v>38911</v>
      </c>
      <c r="B4521" s="207" t="s">
        <v>8315</v>
      </c>
      <c r="C4521" s="206" t="s">
        <v>7869</v>
      </c>
      <c r="D4521" s="208">
        <v>38.299999999999997</v>
      </c>
    </row>
    <row r="4522" spans="1:4" ht="25.5">
      <c r="A4522" s="206">
        <v>38912</v>
      </c>
      <c r="B4522" s="207" t="s">
        <v>8316</v>
      </c>
      <c r="C4522" s="206" t="s">
        <v>7869</v>
      </c>
      <c r="D4522" s="208">
        <v>48.68</v>
      </c>
    </row>
    <row r="4523" spans="1:4" ht="25.5">
      <c r="A4523" s="206">
        <v>38913</v>
      </c>
      <c r="B4523" s="207" t="s">
        <v>8317</v>
      </c>
      <c r="C4523" s="206" t="s">
        <v>7869</v>
      </c>
      <c r="D4523" s="208">
        <v>9.8699999999999992</v>
      </c>
    </row>
    <row r="4524" spans="1:4" ht="25.5">
      <c r="A4524" s="206">
        <v>38914</v>
      </c>
      <c r="B4524" s="207" t="s">
        <v>8318</v>
      </c>
      <c r="C4524" s="206" t="s">
        <v>7869</v>
      </c>
      <c r="D4524" s="208">
        <v>11.45</v>
      </c>
    </row>
    <row r="4525" spans="1:4" ht="25.5">
      <c r="A4525" s="206">
        <v>38915</v>
      </c>
      <c r="B4525" s="207" t="s">
        <v>8319</v>
      </c>
      <c r="C4525" s="206" t="s">
        <v>7869</v>
      </c>
      <c r="D4525" s="208">
        <v>19.88</v>
      </c>
    </row>
    <row r="4526" spans="1:4" ht="25.5">
      <c r="A4526" s="206">
        <v>38916</v>
      </c>
      <c r="B4526" s="207" t="s">
        <v>8320</v>
      </c>
      <c r="C4526" s="206" t="s">
        <v>7869</v>
      </c>
      <c r="D4526" s="208">
        <v>26.22</v>
      </c>
    </row>
    <row r="4527" spans="1:4" ht="25.5">
      <c r="A4527" s="206">
        <v>38917</v>
      </c>
      <c r="B4527" s="207" t="s">
        <v>8321</v>
      </c>
      <c r="C4527" s="206" t="s">
        <v>7869</v>
      </c>
      <c r="D4527" s="208">
        <v>8.5</v>
      </c>
    </row>
    <row r="4528" spans="1:4" ht="25.5">
      <c r="A4528" s="206">
        <v>38918</v>
      </c>
      <c r="B4528" s="207" t="s">
        <v>8322</v>
      </c>
      <c r="C4528" s="206" t="s">
        <v>7869</v>
      </c>
      <c r="D4528" s="208">
        <v>19.2</v>
      </c>
    </row>
    <row r="4529" spans="1:4" ht="25.5">
      <c r="A4529" s="206">
        <v>38919</v>
      </c>
      <c r="B4529" s="207" t="s">
        <v>8323</v>
      </c>
      <c r="C4529" s="206" t="s">
        <v>7869</v>
      </c>
      <c r="D4529" s="208">
        <v>12.64</v>
      </c>
    </row>
    <row r="4530" spans="1:4" ht="25.5">
      <c r="A4530" s="206">
        <v>38920</v>
      </c>
      <c r="B4530" s="207" t="s">
        <v>8324</v>
      </c>
      <c r="C4530" s="206" t="s">
        <v>7869</v>
      </c>
      <c r="D4530" s="208">
        <v>24</v>
      </c>
    </row>
    <row r="4531" spans="1:4" ht="25.5">
      <c r="A4531" s="206">
        <v>38921</v>
      </c>
      <c r="B4531" s="207" t="s">
        <v>8325</v>
      </c>
      <c r="C4531" s="206" t="s">
        <v>7869</v>
      </c>
      <c r="D4531" s="208">
        <v>20.2</v>
      </c>
    </row>
    <row r="4532" spans="1:4" ht="25.5">
      <c r="A4532" s="206">
        <v>38922</v>
      </c>
      <c r="B4532" s="207" t="s">
        <v>8326</v>
      </c>
      <c r="C4532" s="206" t="s">
        <v>7869</v>
      </c>
      <c r="D4532" s="208">
        <v>16.34</v>
      </c>
    </row>
    <row r="4533" spans="1:4" ht="25.5">
      <c r="A4533" s="206">
        <v>38923</v>
      </c>
      <c r="B4533" s="207" t="s">
        <v>8327</v>
      </c>
      <c r="C4533" s="206" t="s">
        <v>7869</v>
      </c>
      <c r="D4533" s="208">
        <v>8.6999999999999993</v>
      </c>
    </row>
    <row r="4534" spans="1:4" ht="25.5">
      <c r="A4534" s="206">
        <v>38924</v>
      </c>
      <c r="B4534" s="207" t="s">
        <v>8328</v>
      </c>
      <c r="C4534" s="206" t="s">
        <v>7869</v>
      </c>
      <c r="D4534" s="208">
        <v>15.69</v>
      </c>
    </row>
    <row r="4535" spans="1:4" ht="25.5">
      <c r="A4535" s="206">
        <v>38925</v>
      </c>
      <c r="B4535" s="207" t="s">
        <v>8329</v>
      </c>
      <c r="C4535" s="206" t="s">
        <v>7869</v>
      </c>
      <c r="D4535" s="208">
        <v>9.35</v>
      </c>
    </row>
    <row r="4536" spans="1:4" ht="25.5">
      <c r="A4536" s="206">
        <v>38926</v>
      </c>
      <c r="B4536" s="207" t="s">
        <v>8330</v>
      </c>
      <c r="C4536" s="206" t="s">
        <v>7869</v>
      </c>
      <c r="D4536" s="208">
        <v>13.36</v>
      </c>
    </row>
    <row r="4537" spans="1:4" ht="25.5">
      <c r="A4537" s="206">
        <v>38927</v>
      </c>
      <c r="B4537" s="207" t="s">
        <v>8331</v>
      </c>
      <c r="C4537" s="206" t="s">
        <v>7869</v>
      </c>
      <c r="D4537" s="208">
        <v>14.29</v>
      </c>
    </row>
    <row r="4538" spans="1:4" ht="25.5">
      <c r="A4538" s="206">
        <v>38928</v>
      </c>
      <c r="B4538" s="207" t="s">
        <v>8332</v>
      </c>
      <c r="C4538" s="206" t="s">
        <v>7869</v>
      </c>
      <c r="D4538" s="208">
        <v>15.84</v>
      </c>
    </row>
    <row r="4539" spans="1:4" ht="25.5">
      <c r="A4539" s="206">
        <v>38929</v>
      </c>
      <c r="B4539" s="207" t="s">
        <v>8333</v>
      </c>
      <c r="C4539" s="206" t="s">
        <v>7869</v>
      </c>
      <c r="D4539" s="208">
        <v>28.09</v>
      </c>
    </row>
    <row r="4540" spans="1:4" ht="25.5">
      <c r="A4540" s="206">
        <v>38930</v>
      </c>
      <c r="B4540" s="207" t="s">
        <v>8334</v>
      </c>
      <c r="C4540" s="206" t="s">
        <v>7869</v>
      </c>
      <c r="D4540" s="208">
        <v>35.29</v>
      </c>
    </row>
    <row r="4541" spans="1:4" ht="25.5">
      <c r="A4541" s="206">
        <v>38931</v>
      </c>
      <c r="B4541" s="207" t="s">
        <v>8335</v>
      </c>
      <c r="C4541" s="206" t="s">
        <v>7869</v>
      </c>
      <c r="D4541" s="208">
        <v>8.8800000000000008</v>
      </c>
    </row>
    <row r="4542" spans="1:4" ht="25.5">
      <c r="A4542" s="206">
        <v>38932</v>
      </c>
      <c r="B4542" s="207" t="s">
        <v>8336</v>
      </c>
      <c r="C4542" s="206" t="s">
        <v>7869</v>
      </c>
      <c r="D4542" s="208">
        <v>8.9700000000000006</v>
      </c>
    </row>
    <row r="4543" spans="1:4" ht="25.5">
      <c r="A4543" s="206">
        <v>38934</v>
      </c>
      <c r="B4543" s="207" t="s">
        <v>8337</v>
      </c>
      <c r="C4543" s="206" t="s">
        <v>7869</v>
      </c>
      <c r="D4543" s="208">
        <v>13.26</v>
      </c>
    </row>
    <row r="4544" spans="1:4" ht="25.5">
      <c r="A4544" s="206">
        <v>38935</v>
      </c>
      <c r="B4544" s="207" t="s">
        <v>8338</v>
      </c>
      <c r="C4544" s="206" t="s">
        <v>7869</v>
      </c>
      <c r="D4544" s="208">
        <v>14.19</v>
      </c>
    </row>
    <row r="4545" spans="1:4" ht="25.5">
      <c r="A4545" s="206">
        <v>38936</v>
      </c>
      <c r="B4545" s="207" t="s">
        <v>8339</v>
      </c>
      <c r="C4545" s="206" t="s">
        <v>7869</v>
      </c>
      <c r="D4545" s="208">
        <v>15.2</v>
      </c>
    </row>
    <row r="4546" spans="1:4" ht="25.5">
      <c r="A4546" s="206">
        <v>38937</v>
      </c>
      <c r="B4546" s="207" t="s">
        <v>8340</v>
      </c>
      <c r="C4546" s="206" t="s">
        <v>7869</v>
      </c>
      <c r="D4546" s="208">
        <v>18.52</v>
      </c>
    </row>
    <row r="4547" spans="1:4" ht="25.5">
      <c r="A4547" s="206">
        <v>38938</v>
      </c>
      <c r="B4547" s="207" t="s">
        <v>8341</v>
      </c>
      <c r="C4547" s="206" t="s">
        <v>7869</v>
      </c>
      <c r="D4547" s="208">
        <v>27.54</v>
      </c>
    </row>
    <row r="4548" spans="1:4" ht="25.5">
      <c r="A4548" s="206">
        <v>38939</v>
      </c>
      <c r="B4548" s="207" t="s">
        <v>8342</v>
      </c>
      <c r="C4548" s="206" t="s">
        <v>7869</v>
      </c>
      <c r="D4548" s="208">
        <v>10.64</v>
      </c>
    </row>
    <row r="4549" spans="1:4" ht="25.5">
      <c r="A4549" s="206">
        <v>38940</v>
      </c>
      <c r="B4549" s="207" t="s">
        <v>8343</v>
      </c>
      <c r="C4549" s="206" t="s">
        <v>7869</v>
      </c>
      <c r="D4549" s="208">
        <v>16.239999999999998</v>
      </c>
    </row>
    <row r="4550" spans="1:4" ht="25.5">
      <c r="A4550" s="206">
        <v>38941</v>
      </c>
      <c r="B4550" s="207" t="s">
        <v>8344</v>
      </c>
      <c r="C4550" s="206" t="s">
        <v>7869</v>
      </c>
      <c r="D4550" s="208">
        <v>19.18</v>
      </c>
    </row>
    <row r="4551" spans="1:4" ht="25.5">
      <c r="A4551" s="206">
        <v>38942</v>
      </c>
      <c r="B4551" s="207" t="s">
        <v>8345</v>
      </c>
      <c r="C4551" s="206" t="s">
        <v>7869</v>
      </c>
      <c r="D4551" s="208">
        <v>21.49</v>
      </c>
    </row>
    <row r="4552" spans="1:4">
      <c r="A4552" s="206">
        <v>38943</v>
      </c>
      <c r="B4552" s="207" t="s">
        <v>8346</v>
      </c>
      <c r="C4552" s="206" t="s">
        <v>7869</v>
      </c>
      <c r="D4552" s="208">
        <v>3.69</v>
      </c>
    </row>
    <row r="4553" spans="1:4">
      <c r="A4553" s="206">
        <v>38944</v>
      </c>
      <c r="B4553" s="207" t="s">
        <v>8347</v>
      </c>
      <c r="C4553" s="206" t="s">
        <v>7869</v>
      </c>
      <c r="D4553" s="208">
        <v>5.7</v>
      </c>
    </row>
    <row r="4554" spans="1:4">
      <c r="A4554" s="206">
        <v>38945</v>
      </c>
      <c r="B4554" s="207" t="s">
        <v>8348</v>
      </c>
      <c r="C4554" s="206" t="s">
        <v>7869</v>
      </c>
      <c r="D4554" s="208">
        <v>11.57</v>
      </c>
    </row>
    <row r="4555" spans="1:4">
      <c r="A4555" s="206">
        <v>38946</v>
      </c>
      <c r="B4555" s="207" t="s">
        <v>8349</v>
      </c>
      <c r="C4555" s="206" t="s">
        <v>7869</v>
      </c>
      <c r="D4555" s="208">
        <v>17.260000000000002</v>
      </c>
    </row>
    <row r="4556" spans="1:4" ht="25.5">
      <c r="A4556" s="206">
        <v>38947</v>
      </c>
      <c r="B4556" s="207" t="s">
        <v>8350</v>
      </c>
      <c r="C4556" s="206" t="s">
        <v>7869</v>
      </c>
      <c r="D4556" s="208">
        <v>5</v>
      </c>
    </row>
    <row r="4557" spans="1:4" ht="25.5">
      <c r="A4557" s="206">
        <v>38948</v>
      </c>
      <c r="B4557" s="207" t="s">
        <v>8351</v>
      </c>
      <c r="C4557" s="206" t="s">
        <v>7869</v>
      </c>
      <c r="D4557" s="208">
        <v>7.98</v>
      </c>
    </row>
    <row r="4558" spans="1:4" ht="25.5">
      <c r="A4558" s="206">
        <v>38949</v>
      </c>
      <c r="B4558" s="207" t="s">
        <v>8352</v>
      </c>
      <c r="C4558" s="206" t="s">
        <v>7869</v>
      </c>
      <c r="D4558" s="208">
        <v>8.85</v>
      </c>
    </row>
    <row r="4559" spans="1:4" ht="25.5">
      <c r="A4559" s="206">
        <v>38950</v>
      </c>
      <c r="B4559" s="207" t="s">
        <v>8353</v>
      </c>
      <c r="C4559" s="206" t="s">
        <v>7869</v>
      </c>
      <c r="D4559" s="208">
        <v>21.33</v>
      </c>
    </row>
    <row r="4560" spans="1:4" ht="25.5">
      <c r="A4560" s="206">
        <v>38951</v>
      </c>
      <c r="B4560" s="207" t="s">
        <v>8354</v>
      </c>
      <c r="C4560" s="206" t="s">
        <v>7869</v>
      </c>
      <c r="D4560" s="208">
        <v>14</v>
      </c>
    </row>
    <row r="4561" spans="1:4">
      <c r="A4561" s="206">
        <v>38952</v>
      </c>
      <c r="B4561" s="207" t="s">
        <v>8355</v>
      </c>
      <c r="C4561" s="206" t="s">
        <v>7869</v>
      </c>
      <c r="D4561" s="208">
        <v>2.3199999999999998</v>
      </c>
    </row>
    <row r="4562" spans="1:4">
      <c r="A4562" s="206">
        <v>38953</v>
      </c>
      <c r="B4562" s="207" t="s">
        <v>8356</v>
      </c>
      <c r="C4562" s="206" t="s">
        <v>7869</v>
      </c>
      <c r="D4562" s="208">
        <v>3.66</v>
      </c>
    </row>
    <row r="4563" spans="1:4" ht="38.25">
      <c r="A4563" s="206">
        <v>38968</v>
      </c>
      <c r="B4563" s="207" t="s">
        <v>4119</v>
      </c>
      <c r="C4563" s="206" t="s">
        <v>7874</v>
      </c>
      <c r="D4563" s="208">
        <v>227.74</v>
      </c>
    </row>
    <row r="4564" spans="1:4">
      <c r="A4564" s="206">
        <v>38971</v>
      </c>
      <c r="B4564" s="207" t="s">
        <v>8357</v>
      </c>
      <c r="C4564" s="206" t="s">
        <v>7873</v>
      </c>
      <c r="D4564" s="208">
        <v>7.51</v>
      </c>
    </row>
    <row r="4565" spans="1:4">
      <c r="A4565" s="206">
        <v>38972</v>
      </c>
      <c r="B4565" s="207" t="s">
        <v>8358</v>
      </c>
      <c r="C4565" s="206" t="s">
        <v>7873</v>
      </c>
      <c r="D4565" s="208">
        <v>11.44</v>
      </c>
    </row>
    <row r="4566" spans="1:4">
      <c r="A4566" s="206">
        <v>38973</v>
      </c>
      <c r="B4566" s="207" t="s">
        <v>8359</v>
      </c>
      <c r="C4566" s="206" t="s">
        <v>7873</v>
      </c>
      <c r="D4566" s="208">
        <v>15.14</v>
      </c>
    </row>
    <row r="4567" spans="1:4">
      <c r="A4567" s="206">
        <v>38974</v>
      </c>
      <c r="B4567" s="207" t="s">
        <v>8360</v>
      </c>
      <c r="C4567" s="206" t="s">
        <v>7873</v>
      </c>
      <c r="D4567" s="208">
        <v>22.08</v>
      </c>
    </row>
    <row r="4568" spans="1:4">
      <c r="A4568" s="206">
        <v>38975</v>
      </c>
      <c r="B4568" s="207" t="s">
        <v>8361</v>
      </c>
      <c r="C4568" s="206" t="s">
        <v>7873</v>
      </c>
      <c r="D4568" s="208">
        <v>36.799999999999997</v>
      </c>
    </row>
    <row r="4569" spans="1:4">
      <c r="A4569" s="206">
        <v>38976</v>
      </c>
      <c r="B4569" s="207" t="s">
        <v>8362</v>
      </c>
      <c r="C4569" s="206" t="s">
        <v>7873</v>
      </c>
      <c r="D4569" s="208">
        <v>51.61</v>
      </c>
    </row>
    <row r="4570" spans="1:4">
      <c r="A4570" s="206">
        <v>38977</v>
      </c>
      <c r="B4570" s="207" t="s">
        <v>8363</v>
      </c>
      <c r="C4570" s="206" t="s">
        <v>7873</v>
      </c>
      <c r="D4570" s="208">
        <v>91.24</v>
      </c>
    </row>
    <row r="4571" spans="1:4">
      <c r="A4571" s="206">
        <v>38978</v>
      </c>
      <c r="B4571" s="207" t="s">
        <v>8364</v>
      </c>
      <c r="C4571" s="206" t="s">
        <v>7873</v>
      </c>
      <c r="D4571" s="208">
        <v>4.42</v>
      </c>
    </row>
    <row r="4572" spans="1:4">
      <c r="A4572" s="206">
        <v>38979</v>
      </c>
      <c r="B4572" s="207" t="s">
        <v>8365</v>
      </c>
      <c r="C4572" s="206" t="s">
        <v>7873</v>
      </c>
      <c r="D4572" s="208">
        <v>5.99</v>
      </c>
    </row>
    <row r="4573" spans="1:4">
      <c r="A4573" s="206">
        <v>38980</v>
      </c>
      <c r="B4573" s="207" t="s">
        <v>8366</v>
      </c>
      <c r="C4573" s="206" t="s">
        <v>7873</v>
      </c>
      <c r="D4573" s="208">
        <v>10.02</v>
      </c>
    </row>
    <row r="4574" spans="1:4">
      <c r="A4574" s="206">
        <v>38981</v>
      </c>
      <c r="B4574" s="207" t="s">
        <v>8367</v>
      </c>
      <c r="C4574" s="206" t="s">
        <v>7873</v>
      </c>
      <c r="D4574" s="208">
        <v>13.88</v>
      </c>
    </row>
    <row r="4575" spans="1:4">
      <c r="A4575" s="206">
        <v>38982</v>
      </c>
      <c r="B4575" s="207" t="s">
        <v>8368</v>
      </c>
      <c r="C4575" s="206" t="s">
        <v>7873</v>
      </c>
      <c r="D4575" s="208">
        <v>20.2</v>
      </c>
    </row>
    <row r="4576" spans="1:4">
      <c r="A4576" s="206">
        <v>38983</v>
      </c>
      <c r="B4576" s="207" t="s">
        <v>8369</v>
      </c>
      <c r="C4576" s="206" t="s">
        <v>7873</v>
      </c>
      <c r="D4576" s="208">
        <v>26.78</v>
      </c>
    </row>
    <row r="4577" spans="1:4">
      <c r="A4577" s="206">
        <v>38984</v>
      </c>
      <c r="B4577" s="207" t="s">
        <v>8370</v>
      </c>
      <c r="C4577" s="206" t="s">
        <v>7873</v>
      </c>
      <c r="D4577" s="208">
        <v>51.65</v>
      </c>
    </row>
    <row r="4578" spans="1:4">
      <c r="A4578" s="206">
        <v>38985</v>
      </c>
      <c r="B4578" s="207" t="s">
        <v>8371</v>
      </c>
      <c r="C4578" s="206" t="s">
        <v>7873</v>
      </c>
      <c r="D4578" s="208">
        <v>76.459999999999994</v>
      </c>
    </row>
    <row r="4579" spans="1:4">
      <c r="A4579" s="206">
        <v>38986</v>
      </c>
      <c r="B4579" s="207" t="s">
        <v>8372</v>
      </c>
      <c r="C4579" s="206" t="s">
        <v>7873</v>
      </c>
      <c r="D4579" s="208">
        <v>103.87</v>
      </c>
    </row>
    <row r="4580" spans="1:4" ht="25.5">
      <c r="A4580" s="206">
        <v>38987</v>
      </c>
      <c r="B4580" s="207" t="s">
        <v>8373</v>
      </c>
      <c r="C4580" s="206" t="s">
        <v>7869</v>
      </c>
      <c r="D4580" s="208">
        <v>4.46</v>
      </c>
    </row>
    <row r="4581" spans="1:4" ht="25.5">
      <c r="A4581" s="206">
        <v>38988</v>
      </c>
      <c r="B4581" s="207" t="s">
        <v>8374</v>
      </c>
      <c r="C4581" s="206" t="s">
        <v>7869</v>
      </c>
      <c r="D4581" s="208">
        <v>10.37</v>
      </c>
    </row>
    <row r="4582" spans="1:4" ht="25.5">
      <c r="A4582" s="206">
        <v>38989</v>
      </c>
      <c r="B4582" s="207" t="s">
        <v>8375</v>
      </c>
      <c r="C4582" s="206" t="s">
        <v>7869</v>
      </c>
      <c r="D4582" s="208">
        <v>13.78</v>
      </c>
    </row>
    <row r="4583" spans="1:4" ht="25.5">
      <c r="A4583" s="206">
        <v>38990</v>
      </c>
      <c r="B4583" s="207" t="s">
        <v>8376</v>
      </c>
      <c r="C4583" s="206" t="s">
        <v>7869</v>
      </c>
      <c r="D4583" s="208">
        <v>36.32</v>
      </c>
    </row>
    <row r="4584" spans="1:4" ht="25.5">
      <c r="A4584" s="206">
        <v>38991</v>
      </c>
      <c r="B4584" s="207" t="s">
        <v>8377</v>
      </c>
      <c r="C4584" s="206" t="s">
        <v>7869</v>
      </c>
      <c r="D4584" s="208">
        <v>73.38</v>
      </c>
    </row>
    <row r="4585" spans="1:4">
      <c r="A4585" s="206">
        <v>38992</v>
      </c>
      <c r="B4585" s="207" t="s">
        <v>8378</v>
      </c>
      <c r="C4585" s="206" t="s">
        <v>7869</v>
      </c>
      <c r="D4585" s="208">
        <v>1.94</v>
      </c>
    </row>
    <row r="4586" spans="1:4">
      <c r="A4586" s="206">
        <v>38993</v>
      </c>
      <c r="B4586" s="207" t="s">
        <v>8379</v>
      </c>
      <c r="C4586" s="206" t="s">
        <v>7869</v>
      </c>
      <c r="D4586" s="208">
        <v>5.53</v>
      </c>
    </row>
    <row r="4587" spans="1:4" ht="25.5">
      <c r="A4587" s="206">
        <v>38996</v>
      </c>
      <c r="B4587" s="207" t="s">
        <v>8380</v>
      </c>
      <c r="C4587" s="206" t="s">
        <v>7869</v>
      </c>
      <c r="D4587" s="208">
        <v>9.83</v>
      </c>
    </row>
    <row r="4588" spans="1:4" ht="25.5">
      <c r="A4588" s="206">
        <v>38997</v>
      </c>
      <c r="B4588" s="207" t="s">
        <v>8381</v>
      </c>
      <c r="C4588" s="206" t="s">
        <v>7869</v>
      </c>
      <c r="D4588" s="208">
        <v>15.9</v>
      </c>
    </row>
    <row r="4589" spans="1:4" ht="25.5">
      <c r="A4589" s="206">
        <v>38998</v>
      </c>
      <c r="B4589" s="207" t="s">
        <v>8382</v>
      </c>
      <c r="C4589" s="206" t="s">
        <v>7869</v>
      </c>
      <c r="D4589" s="208">
        <v>6.8</v>
      </c>
    </row>
    <row r="4590" spans="1:4" ht="25.5">
      <c r="A4590" s="206">
        <v>38999</v>
      </c>
      <c r="B4590" s="207" t="s">
        <v>8383</v>
      </c>
      <c r="C4590" s="206" t="s">
        <v>7869</v>
      </c>
      <c r="D4590" s="208">
        <v>11.25</v>
      </c>
    </row>
    <row r="4591" spans="1:4" ht="25.5">
      <c r="A4591" s="206">
        <v>39000</v>
      </c>
      <c r="B4591" s="207" t="s">
        <v>8384</v>
      </c>
      <c r="C4591" s="206" t="s">
        <v>7869</v>
      </c>
      <c r="D4591" s="208">
        <v>19.84</v>
      </c>
    </row>
    <row r="4592" spans="1:4">
      <c r="A4592" s="206">
        <v>39008</v>
      </c>
      <c r="B4592" s="207" t="s">
        <v>2560</v>
      </c>
      <c r="C4592" s="206" t="s">
        <v>7869</v>
      </c>
      <c r="D4592" s="208">
        <v>42385.2</v>
      </c>
    </row>
    <row r="4593" spans="1:4">
      <c r="A4593" s="206">
        <v>39009</v>
      </c>
      <c r="B4593" s="207" t="s">
        <v>2561</v>
      </c>
      <c r="C4593" s="206" t="s">
        <v>7869</v>
      </c>
      <c r="D4593" s="208">
        <v>45410.49</v>
      </c>
    </row>
    <row r="4594" spans="1:4" ht="25.5">
      <c r="A4594" s="206">
        <v>39012</v>
      </c>
      <c r="B4594" s="207" t="s">
        <v>5254</v>
      </c>
      <c r="C4594" s="206" t="s">
        <v>7869</v>
      </c>
      <c r="D4594" s="208">
        <v>453754.59</v>
      </c>
    </row>
    <row r="4595" spans="1:4" ht="25.5">
      <c r="A4595" s="206">
        <v>39013</v>
      </c>
      <c r="B4595" s="207" t="s">
        <v>8385</v>
      </c>
      <c r="C4595" s="206" t="s">
        <v>7869</v>
      </c>
      <c r="D4595" s="208">
        <v>0.84</v>
      </c>
    </row>
    <row r="4596" spans="1:4" ht="38.25">
      <c r="A4596" s="206">
        <v>39014</v>
      </c>
      <c r="B4596" s="207" t="s">
        <v>3978</v>
      </c>
      <c r="C4596" s="206" t="s">
        <v>7866</v>
      </c>
      <c r="D4596" s="208">
        <v>13.52</v>
      </c>
    </row>
    <row r="4597" spans="1:4" ht="25.5">
      <c r="A4597" s="206">
        <v>39015</v>
      </c>
      <c r="B4597" s="207" t="s">
        <v>8386</v>
      </c>
      <c r="C4597" s="206" t="s">
        <v>7869</v>
      </c>
      <c r="D4597" s="208">
        <v>0.55000000000000004</v>
      </c>
    </row>
    <row r="4598" spans="1:4" ht="25.5">
      <c r="A4598" s="206">
        <v>39016</v>
      </c>
      <c r="B4598" s="207" t="s">
        <v>8387</v>
      </c>
      <c r="C4598" s="206" t="s">
        <v>7869</v>
      </c>
      <c r="D4598" s="208">
        <v>0.2</v>
      </c>
    </row>
    <row r="4599" spans="1:4" ht="25.5">
      <c r="A4599" s="206">
        <v>39017</v>
      </c>
      <c r="B4599" s="207" t="s">
        <v>8388</v>
      </c>
      <c r="C4599" s="206" t="s">
        <v>7869</v>
      </c>
      <c r="D4599" s="208">
        <v>0.12</v>
      </c>
    </row>
    <row r="4600" spans="1:4" ht="38.25">
      <c r="A4600" s="206">
        <v>39021</v>
      </c>
      <c r="B4600" s="207" t="s">
        <v>5379</v>
      </c>
      <c r="C4600" s="206" t="s">
        <v>7869</v>
      </c>
      <c r="D4600" s="208">
        <v>338.8</v>
      </c>
    </row>
    <row r="4601" spans="1:4" ht="25.5">
      <c r="A4601" s="206">
        <v>39022</v>
      </c>
      <c r="B4601" s="207" t="s">
        <v>5380</v>
      </c>
      <c r="C4601" s="206" t="s">
        <v>7869</v>
      </c>
      <c r="D4601" s="208">
        <v>419</v>
      </c>
    </row>
    <row r="4602" spans="1:4" ht="38.25">
      <c r="A4602" s="206">
        <v>39024</v>
      </c>
      <c r="B4602" s="207" t="s">
        <v>5381</v>
      </c>
      <c r="C4602" s="206" t="s">
        <v>7869</v>
      </c>
      <c r="D4602" s="208">
        <v>1375.47</v>
      </c>
    </row>
    <row r="4603" spans="1:4" ht="25.5">
      <c r="A4603" s="206">
        <v>39025</v>
      </c>
      <c r="B4603" s="207" t="s">
        <v>5384</v>
      </c>
      <c r="C4603" s="206" t="s">
        <v>7869</v>
      </c>
      <c r="D4603" s="208">
        <v>1410.4</v>
      </c>
    </row>
    <row r="4604" spans="1:4">
      <c r="A4604" s="206">
        <v>39026</v>
      </c>
      <c r="B4604" s="207" t="s">
        <v>5492</v>
      </c>
      <c r="C4604" s="206" t="s">
        <v>7866</v>
      </c>
      <c r="D4604" s="208">
        <v>9.15</v>
      </c>
    </row>
    <row r="4605" spans="1:4">
      <c r="A4605" s="206">
        <v>39027</v>
      </c>
      <c r="B4605" s="207" t="s">
        <v>5489</v>
      </c>
      <c r="C4605" s="206" t="s">
        <v>7866</v>
      </c>
      <c r="D4605" s="208">
        <v>8.1300000000000008</v>
      </c>
    </row>
    <row r="4606" spans="1:4">
      <c r="A4606" s="206">
        <v>39028</v>
      </c>
      <c r="B4606" s="207" t="s">
        <v>5244</v>
      </c>
      <c r="C4606" s="206" t="s">
        <v>7873</v>
      </c>
      <c r="D4606" s="208">
        <v>5.01</v>
      </c>
    </row>
    <row r="4607" spans="1:4">
      <c r="A4607" s="206">
        <v>39029</v>
      </c>
      <c r="B4607" s="207" t="s">
        <v>5243</v>
      </c>
      <c r="C4607" s="206" t="s">
        <v>7873</v>
      </c>
      <c r="D4607" s="208">
        <v>8.6</v>
      </c>
    </row>
    <row r="4608" spans="1:4" ht="25.5">
      <c r="A4608" s="206">
        <v>39125</v>
      </c>
      <c r="B4608" s="207" t="s">
        <v>2056</v>
      </c>
      <c r="C4608" s="206" t="s">
        <v>7869</v>
      </c>
      <c r="D4608" s="208">
        <v>0.92</v>
      </c>
    </row>
    <row r="4609" spans="1:4" ht="25.5">
      <c r="A4609" s="206">
        <v>39126</v>
      </c>
      <c r="B4609" s="207" t="s">
        <v>2059</v>
      </c>
      <c r="C4609" s="206" t="s">
        <v>7869</v>
      </c>
      <c r="D4609" s="208">
        <v>4.1399999999999997</v>
      </c>
    </row>
    <row r="4610" spans="1:4" ht="25.5">
      <c r="A4610" s="206">
        <v>39127</v>
      </c>
      <c r="B4610" s="207" t="s">
        <v>2045</v>
      </c>
      <c r="C4610" s="206" t="s">
        <v>7869</v>
      </c>
      <c r="D4610" s="208">
        <v>0.84</v>
      </c>
    </row>
    <row r="4611" spans="1:4" ht="25.5">
      <c r="A4611" s="206">
        <v>39128</v>
      </c>
      <c r="B4611" s="207" t="s">
        <v>2054</v>
      </c>
      <c r="C4611" s="206" t="s">
        <v>7869</v>
      </c>
      <c r="D4611" s="208">
        <v>0.92</v>
      </c>
    </row>
    <row r="4612" spans="1:4" ht="25.5">
      <c r="A4612" s="206">
        <v>39129</v>
      </c>
      <c r="B4612" s="207" t="s">
        <v>2047</v>
      </c>
      <c r="C4612" s="206" t="s">
        <v>7869</v>
      </c>
      <c r="D4612" s="208">
        <v>0.98</v>
      </c>
    </row>
    <row r="4613" spans="1:4" ht="25.5">
      <c r="A4613" s="206">
        <v>39130</v>
      </c>
      <c r="B4613" s="207" t="s">
        <v>2043</v>
      </c>
      <c r="C4613" s="206" t="s">
        <v>7869</v>
      </c>
      <c r="D4613" s="208">
        <v>1.59</v>
      </c>
    </row>
    <row r="4614" spans="1:4" ht="25.5">
      <c r="A4614" s="206">
        <v>39131</v>
      </c>
      <c r="B4614" s="207" t="s">
        <v>2041</v>
      </c>
      <c r="C4614" s="206" t="s">
        <v>7869</v>
      </c>
      <c r="D4614" s="208">
        <v>1.75</v>
      </c>
    </row>
    <row r="4615" spans="1:4" ht="25.5">
      <c r="A4615" s="206">
        <v>39132</v>
      </c>
      <c r="B4615" s="207" t="s">
        <v>2051</v>
      </c>
      <c r="C4615" s="206" t="s">
        <v>7869</v>
      </c>
      <c r="D4615" s="208">
        <v>1.84</v>
      </c>
    </row>
    <row r="4616" spans="1:4" ht="25.5">
      <c r="A4616" s="206">
        <v>39133</v>
      </c>
      <c r="B4616" s="207" t="s">
        <v>2049</v>
      </c>
      <c r="C4616" s="206" t="s">
        <v>7869</v>
      </c>
      <c r="D4616" s="208">
        <v>2.2999999999999998</v>
      </c>
    </row>
    <row r="4617" spans="1:4" ht="25.5">
      <c r="A4617" s="206">
        <v>39134</v>
      </c>
      <c r="B4617" s="207" t="s">
        <v>2057</v>
      </c>
      <c r="C4617" s="206" t="s">
        <v>7869</v>
      </c>
      <c r="D4617" s="208">
        <v>3.06</v>
      </c>
    </row>
    <row r="4618" spans="1:4" ht="25.5">
      <c r="A4618" s="206">
        <v>39135</v>
      </c>
      <c r="B4618" s="207" t="s">
        <v>2053</v>
      </c>
      <c r="C4618" s="206" t="s">
        <v>7869</v>
      </c>
      <c r="D4618" s="208">
        <v>3.68</v>
      </c>
    </row>
    <row r="4619" spans="1:4" ht="25.5">
      <c r="A4619" s="206">
        <v>39136</v>
      </c>
      <c r="B4619" s="207" t="s">
        <v>2068</v>
      </c>
      <c r="C4619" s="206" t="s">
        <v>7869</v>
      </c>
      <c r="D4619" s="208">
        <v>0.26</v>
      </c>
    </row>
    <row r="4620" spans="1:4" ht="25.5">
      <c r="A4620" s="206">
        <v>39137</v>
      </c>
      <c r="B4620" s="207" t="s">
        <v>2063</v>
      </c>
      <c r="C4620" s="206" t="s">
        <v>7869</v>
      </c>
      <c r="D4620" s="208">
        <v>0.37</v>
      </c>
    </row>
    <row r="4621" spans="1:4" ht="25.5">
      <c r="A4621" s="206">
        <v>39138</v>
      </c>
      <c r="B4621" s="207" t="s">
        <v>2067</v>
      </c>
      <c r="C4621" s="206" t="s">
        <v>7869</v>
      </c>
      <c r="D4621" s="208">
        <v>0.39</v>
      </c>
    </row>
    <row r="4622" spans="1:4" ht="25.5">
      <c r="A4622" s="206">
        <v>39139</v>
      </c>
      <c r="B4622" s="207" t="s">
        <v>2064</v>
      </c>
      <c r="C4622" s="206" t="s">
        <v>7869</v>
      </c>
      <c r="D4622" s="208">
        <v>0.53</v>
      </c>
    </row>
    <row r="4623" spans="1:4" ht="25.5">
      <c r="A4623" s="206">
        <v>39140</v>
      </c>
      <c r="B4623" s="207" t="s">
        <v>2062</v>
      </c>
      <c r="C4623" s="206" t="s">
        <v>7869</v>
      </c>
      <c r="D4623" s="208">
        <v>0.64</v>
      </c>
    </row>
    <row r="4624" spans="1:4" ht="25.5">
      <c r="A4624" s="206">
        <v>39141</v>
      </c>
      <c r="B4624" s="207" t="s">
        <v>2061</v>
      </c>
      <c r="C4624" s="206" t="s">
        <v>7869</v>
      </c>
      <c r="D4624" s="208">
        <v>0.71</v>
      </c>
    </row>
    <row r="4625" spans="1:4" ht="25.5">
      <c r="A4625" s="206">
        <v>39142</v>
      </c>
      <c r="B4625" s="207" t="s">
        <v>2066</v>
      </c>
      <c r="C4625" s="206" t="s">
        <v>7869</v>
      </c>
      <c r="D4625" s="208">
        <v>1.05</v>
      </c>
    </row>
    <row r="4626" spans="1:4" ht="25.5">
      <c r="A4626" s="206">
        <v>39143</v>
      </c>
      <c r="B4626" s="207" t="s">
        <v>2065</v>
      </c>
      <c r="C4626" s="206" t="s">
        <v>7869</v>
      </c>
      <c r="D4626" s="208">
        <v>1.46</v>
      </c>
    </row>
    <row r="4627" spans="1:4" ht="25.5">
      <c r="A4627" s="206">
        <v>39144</v>
      </c>
      <c r="B4627" s="207" t="s">
        <v>2069</v>
      </c>
      <c r="C4627" s="206" t="s">
        <v>7869</v>
      </c>
      <c r="D4627" s="208">
        <v>1.7</v>
      </c>
    </row>
    <row r="4628" spans="1:4" ht="25.5">
      <c r="A4628" s="206">
        <v>39145</v>
      </c>
      <c r="B4628" s="207" t="s">
        <v>2070</v>
      </c>
      <c r="C4628" s="206" t="s">
        <v>7869</v>
      </c>
      <c r="D4628" s="208">
        <v>2.81</v>
      </c>
    </row>
    <row r="4629" spans="1:4" ht="25.5">
      <c r="A4629" s="206">
        <v>39158</v>
      </c>
      <c r="B4629" s="207" t="s">
        <v>8389</v>
      </c>
      <c r="C4629" s="206" t="s">
        <v>7869</v>
      </c>
      <c r="D4629" s="208">
        <v>9.7899999999999991</v>
      </c>
    </row>
    <row r="4630" spans="1:4">
      <c r="A4630" s="206">
        <v>39174</v>
      </c>
      <c r="B4630" s="207" t="s">
        <v>2685</v>
      </c>
      <c r="C4630" s="206" t="s">
        <v>7869</v>
      </c>
      <c r="D4630" s="208">
        <v>0.52</v>
      </c>
    </row>
    <row r="4631" spans="1:4">
      <c r="A4631" s="206">
        <v>39175</v>
      </c>
      <c r="B4631" s="207" t="s">
        <v>2689</v>
      </c>
      <c r="C4631" s="206" t="s">
        <v>7869</v>
      </c>
      <c r="D4631" s="208">
        <v>0.64</v>
      </c>
    </row>
    <row r="4632" spans="1:4">
      <c r="A4632" s="206">
        <v>39176</v>
      </c>
      <c r="B4632" s="207" t="s">
        <v>2686</v>
      </c>
      <c r="C4632" s="206" t="s">
        <v>7869</v>
      </c>
      <c r="D4632" s="208">
        <v>0.68</v>
      </c>
    </row>
    <row r="4633" spans="1:4">
      <c r="A4633" s="206">
        <v>39177</v>
      </c>
      <c r="B4633" s="207" t="s">
        <v>2684</v>
      </c>
      <c r="C4633" s="206" t="s">
        <v>7869</v>
      </c>
      <c r="D4633" s="208">
        <v>1.04</v>
      </c>
    </row>
    <row r="4634" spans="1:4">
      <c r="A4634" s="206">
        <v>39178</v>
      </c>
      <c r="B4634" s="207" t="s">
        <v>2683</v>
      </c>
      <c r="C4634" s="206" t="s">
        <v>7869</v>
      </c>
      <c r="D4634" s="208">
        <v>1.1499999999999999</v>
      </c>
    </row>
    <row r="4635" spans="1:4">
      <c r="A4635" s="206">
        <v>39179</v>
      </c>
      <c r="B4635" s="207" t="s">
        <v>2688</v>
      </c>
      <c r="C4635" s="206" t="s">
        <v>7869</v>
      </c>
      <c r="D4635" s="208">
        <v>2.78</v>
      </c>
    </row>
    <row r="4636" spans="1:4">
      <c r="A4636" s="206">
        <v>39180</v>
      </c>
      <c r="B4636" s="207" t="s">
        <v>2687</v>
      </c>
      <c r="C4636" s="206" t="s">
        <v>7869</v>
      </c>
      <c r="D4636" s="208">
        <v>3.14</v>
      </c>
    </row>
    <row r="4637" spans="1:4">
      <c r="A4637" s="206">
        <v>39181</v>
      </c>
      <c r="B4637" s="207" t="s">
        <v>2691</v>
      </c>
      <c r="C4637" s="206" t="s">
        <v>7869</v>
      </c>
      <c r="D4637" s="208">
        <v>4.21</v>
      </c>
    </row>
    <row r="4638" spans="1:4">
      <c r="A4638" s="206">
        <v>39182</v>
      </c>
      <c r="B4638" s="207" t="s">
        <v>2692</v>
      </c>
      <c r="C4638" s="206" t="s">
        <v>7869</v>
      </c>
      <c r="D4638" s="208">
        <v>5.92</v>
      </c>
    </row>
    <row r="4639" spans="1:4">
      <c r="A4639" s="206">
        <v>39184</v>
      </c>
      <c r="B4639" s="207" t="s">
        <v>2659</v>
      </c>
      <c r="C4639" s="206" t="s">
        <v>7869</v>
      </c>
      <c r="D4639" s="208">
        <v>3.43</v>
      </c>
    </row>
    <row r="4640" spans="1:4">
      <c r="A4640" s="206">
        <v>39185</v>
      </c>
      <c r="B4640" s="207" t="s">
        <v>2660</v>
      </c>
      <c r="C4640" s="206" t="s">
        <v>7869</v>
      </c>
      <c r="D4640" s="208">
        <v>3.13</v>
      </c>
    </row>
    <row r="4641" spans="1:4">
      <c r="A4641" s="206">
        <v>39186</v>
      </c>
      <c r="B4641" s="207" t="s">
        <v>2656</v>
      </c>
      <c r="C4641" s="206" t="s">
        <v>7869</v>
      </c>
      <c r="D4641" s="208">
        <v>10.58</v>
      </c>
    </row>
    <row r="4642" spans="1:4">
      <c r="A4642" s="206">
        <v>39187</v>
      </c>
      <c r="B4642" s="207" t="s">
        <v>2658</v>
      </c>
      <c r="C4642" s="206" t="s">
        <v>7869</v>
      </c>
      <c r="D4642" s="208">
        <v>9.1199999999999992</v>
      </c>
    </row>
    <row r="4643" spans="1:4">
      <c r="A4643" s="206">
        <v>39188</v>
      </c>
      <c r="B4643" s="207" t="s">
        <v>2657</v>
      </c>
      <c r="C4643" s="206" t="s">
        <v>7869</v>
      </c>
      <c r="D4643" s="208">
        <v>8.6999999999999993</v>
      </c>
    </row>
    <row r="4644" spans="1:4">
      <c r="A4644" s="206">
        <v>39189</v>
      </c>
      <c r="B4644" s="207" t="s">
        <v>2655</v>
      </c>
      <c r="C4644" s="206" t="s">
        <v>7869</v>
      </c>
      <c r="D4644" s="208">
        <v>11.82</v>
      </c>
    </row>
    <row r="4645" spans="1:4">
      <c r="A4645" s="206">
        <v>39190</v>
      </c>
      <c r="B4645" s="207" t="s">
        <v>2654</v>
      </c>
      <c r="C4645" s="206" t="s">
        <v>7869</v>
      </c>
      <c r="D4645" s="208">
        <v>11.17</v>
      </c>
    </row>
    <row r="4646" spans="1:4" ht="25.5">
      <c r="A4646" s="206">
        <v>39191</v>
      </c>
      <c r="B4646" s="207" t="s">
        <v>2653</v>
      </c>
      <c r="C4646" s="206" t="s">
        <v>7869</v>
      </c>
      <c r="D4646" s="208">
        <v>10.69</v>
      </c>
    </row>
    <row r="4647" spans="1:4">
      <c r="A4647" s="206">
        <v>39192</v>
      </c>
      <c r="B4647" s="207" t="s">
        <v>2668</v>
      </c>
      <c r="C4647" s="206" t="s">
        <v>7869</v>
      </c>
      <c r="D4647" s="208">
        <v>23.78</v>
      </c>
    </row>
    <row r="4648" spans="1:4">
      <c r="A4648" s="206">
        <v>39193</v>
      </c>
      <c r="B4648" s="207" t="s">
        <v>2667</v>
      </c>
      <c r="C4648" s="206" t="s">
        <v>7869</v>
      </c>
      <c r="D4648" s="208">
        <v>22.86</v>
      </c>
    </row>
    <row r="4649" spans="1:4">
      <c r="A4649" s="206">
        <v>39194</v>
      </c>
      <c r="B4649" s="207" t="s">
        <v>2666</v>
      </c>
      <c r="C4649" s="206" t="s">
        <v>7869</v>
      </c>
      <c r="D4649" s="208">
        <v>20.86</v>
      </c>
    </row>
    <row r="4650" spans="1:4">
      <c r="A4650" s="206">
        <v>39195</v>
      </c>
      <c r="B4650" s="207" t="s">
        <v>2665</v>
      </c>
      <c r="C4650" s="206" t="s">
        <v>7869</v>
      </c>
      <c r="D4650" s="208">
        <v>19.489999999999998</v>
      </c>
    </row>
    <row r="4651" spans="1:4">
      <c r="A4651" s="206">
        <v>39196</v>
      </c>
      <c r="B4651" s="207" t="s">
        <v>2663</v>
      </c>
      <c r="C4651" s="206" t="s">
        <v>7869</v>
      </c>
      <c r="D4651" s="208">
        <v>37.81</v>
      </c>
    </row>
    <row r="4652" spans="1:4" ht="25.5">
      <c r="A4652" s="206">
        <v>39197</v>
      </c>
      <c r="B4652" s="207" t="s">
        <v>2662</v>
      </c>
      <c r="C4652" s="206" t="s">
        <v>7869</v>
      </c>
      <c r="D4652" s="208">
        <v>36.659999999999997</v>
      </c>
    </row>
    <row r="4653" spans="1:4" ht="25.5">
      <c r="A4653" s="206">
        <v>39198</v>
      </c>
      <c r="B4653" s="207" t="s">
        <v>2661</v>
      </c>
      <c r="C4653" s="206" t="s">
        <v>7869</v>
      </c>
      <c r="D4653" s="208">
        <v>35.090000000000003</v>
      </c>
    </row>
    <row r="4654" spans="1:4">
      <c r="A4654" s="206">
        <v>39199</v>
      </c>
      <c r="B4654" s="207" t="s">
        <v>2664</v>
      </c>
      <c r="C4654" s="206" t="s">
        <v>7869</v>
      </c>
      <c r="D4654" s="208">
        <v>33.770000000000003</v>
      </c>
    </row>
    <row r="4655" spans="1:4">
      <c r="A4655" s="206">
        <v>39200</v>
      </c>
      <c r="B4655" s="207" t="s">
        <v>2671</v>
      </c>
      <c r="C4655" s="206" t="s">
        <v>7869</v>
      </c>
      <c r="D4655" s="208">
        <v>42.29</v>
      </c>
    </row>
    <row r="4656" spans="1:4">
      <c r="A4656" s="206">
        <v>39201</v>
      </c>
      <c r="B4656" s="207" t="s">
        <v>2670</v>
      </c>
      <c r="C4656" s="206" t="s">
        <v>7869</v>
      </c>
      <c r="D4656" s="208">
        <v>41.96</v>
      </c>
    </row>
    <row r="4657" spans="1:4">
      <c r="A4657" s="206">
        <v>39202</v>
      </c>
      <c r="B4657" s="207" t="s">
        <v>2673</v>
      </c>
      <c r="C4657" s="206" t="s">
        <v>7869</v>
      </c>
      <c r="D4657" s="208">
        <v>40.119999999999997</v>
      </c>
    </row>
    <row r="4658" spans="1:4">
      <c r="A4658" s="206">
        <v>39203</v>
      </c>
      <c r="B4658" s="207" t="s">
        <v>2672</v>
      </c>
      <c r="C4658" s="206" t="s">
        <v>7869</v>
      </c>
      <c r="D4658" s="208">
        <v>34.15</v>
      </c>
    </row>
    <row r="4659" spans="1:4">
      <c r="A4659" s="206">
        <v>39204</v>
      </c>
      <c r="B4659" s="207" t="s">
        <v>2675</v>
      </c>
      <c r="C4659" s="206" t="s">
        <v>7869</v>
      </c>
      <c r="D4659" s="208">
        <v>68.55</v>
      </c>
    </row>
    <row r="4660" spans="1:4">
      <c r="A4660" s="206">
        <v>39205</v>
      </c>
      <c r="B4660" s="207" t="s">
        <v>2674</v>
      </c>
      <c r="C4660" s="206" t="s">
        <v>7869</v>
      </c>
      <c r="D4660" s="208">
        <v>66.930000000000007</v>
      </c>
    </row>
    <row r="4661" spans="1:4">
      <c r="A4661" s="206">
        <v>39206</v>
      </c>
      <c r="B4661" s="207" t="s">
        <v>2676</v>
      </c>
      <c r="C4661" s="206" t="s">
        <v>7869</v>
      </c>
      <c r="D4661" s="208">
        <v>65.03</v>
      </c>
    </row>
    <row r="4662" spans="1:4">
      <c r="A4662" s="206">
        <v>39207</v>
      </c>
      <c r="B4662" s="207" t="s">
        <v>2380</v>
      </c>
      <c r="C4662" s="206" t="s">
        <v>7869</v>
      </c>
      <c r="D4662" s="208">
        <v>0.51</v>
      </c>
    </row>
    <row r="4663" spans="1:4">
      <c r="A4663" s="206">
        <v>39208</v>
      </c>
      <c r="B4663" s="207" t="s">
        <v>2375</v>
      </c>
      <c r="C4663" s="206" t="s">
        <v>7869</v>
      </c>
      <c r="D4663" s="208">
        <v>0.27</v>
      </c>
    </row>
    <row r="4664" spans="1:4">
      <c r="A4664" s="206">
        <v>39209</v>
      </c>
      <c r="B4664" s="207" t="s">
        <v>2379</v>
      </c>
      <c r="C4664" s="206" t="s">
        <v>7869</v>
      </c>
      <c r="D4664" s="208">
        <v>0.33</v>
      </c>
    </row>
    <row r="4665" spans="1:4">
      <c r="A4665" s="206">
        <v>39210</v>
      </c>
      <c r="B4665" s="207" t="s">
        <v>2376</v>
      </c>
      <c r="C4665" s="206" t="s">
        <v>7869</v>
      </c>
      <c r="D4665" s="208">
        <v>0.51</v>
      </c>
    </row>
    <row r="4666" spans="1:4">
      <c r="A4666" s="206">
        <v>39211</v>
      </c>
      <c r="B4666" s="207" t="s">
        <v>2373</v>
      </c>
      <c r="C4666" s="206" t="s">
        <v>7869</v>
      </c>
      <c r="D4666" s="208">
        <v>0.91</v>
      </c>
    </row>
    <row r="4667" spans="1:4">
      <c r="A4667" s="206">
        <v>39212</v>
      </c>
      <c r="B4667" s="207" t="s">
        <v>2374</v>
      </c>
      <c r="C4667" s="206" t="s">
        <v>7869</v>
      </c>
      <c r="D4667" s="208">
        <v>1.01</v>
      </c>
    </row>
    <row r="4668" spans="1:4">
      <c r="A4668" s="206">
        <v>39213</v>
      </c>
      <c r="B4668" s="207" t="s">
        <v>2378</v>
      </c>
      <c r="C4668" s="206" t="s">
        <v>7869</v>
      </c>
      <c r="D4668" s="208">
        <v>1.33</v>
      </c>
    </row>
    <row r="4669" spans="1:4">
      <c r="A4669" s="206">
        <v>39214</v>
      </c>
      <c r="B4669" s="207" t="s">
        <v>2377</v>
      </c>
      <c r="C4669" s="206" t="s">
        <v>7869</v>
      </c>
      <c r="D4669" s="208">
        <v>1.88</v>
      </c>
    </row>
    <row r="4670" spans="1:4">
      <c r="A4670" s="206">
        <v>39215</v>
      </c>
      <c r="B4670" s="207" t="s">
        <v>2381</v>
      </c>
      <c r="C4670" s="206" t="s">
        <v>7869</v>
      </c>
      <c r="D4670" s="208">
        <v>3.43</v>
      </c>
    </row>
    <row r="4671" spans="1:4">
      <c r="A4671" s="206">
        <v>39216</v>
      </c>
      <c r="B4671" s="207" t="s">
        <v>2382</v>
      </c>
      <c r="C4671" s="206" t="s">
        <v>7869</v>
      </c>
      <c r="D4671" s="208">
        <v>4.79</v>
      </c>
    </row>
    <row r="4672" spans="1:4">
      <c r="A4672" s="206">
        <v>39217</v>
      </c>
      <c r="B4672" s="207" t="s">
        <v>2690</v>
      </c>
      <c r="C4672" s="206" t="s">
        <v>7869</v>
      </c>
      <c r="D4672" s="208">
        <v>0.49</v>
      </c>
    </row>
    <row r="4673" spans="1:4" ht="25.5">
      <c r="A4673" s="206">
        <v>39232</v>
      </c>
      <c r="B4673" s="207" t="s">
        <v>2771</v>
      </c>
      <c r="C4673" s="206" t="s">
        <v>7873</v>
      </c>
      <c r="D4673" s="208">
        <v>10.75</v>
      </c>
    </row>
    <row r="4674" spans="1:4" ht="25.5">
      <c r="A4674" s="206">
        <v>39233</v>
      </c>
      <c r="B4674" s="207" t="s">
        <v>2772</v>
      </c>
      <c r="C4674" s="206" t="s">
        <v>7873</v>
      </c>
      <c r="D4674" s="208">
        <v>14.78</v>
      </c>
    </row>
    <row r="4675" spans="1:4" ht="25.5">
      <c r="A4675" s="206">
        <v>39234</v>
      </c>
      <c r="B4675" s="207" t="s">
        <v>2774</v>
      </c>
      <c r="C4675" s="206" t="s">
        <v>7873</v>
      </c>
      <c r="D4675" s="208">
        <v>21.69</v>
      </c>
    </row>
    <row r="4676" spans="1:4" ht="25.5">
      <c r="A4676" s="206">
        <v>39235</v>
      </c>
      <c r="B4676" s="207" t="s">
        <v>2776</v>
      </c>
      <c r="C4676" s="206" t="s">
        <v>7873</v>
      </c>
      <c r="D4676" s="208">
        <v>30.5</v>
      </c>
    </row>
    <row r="4677" spans="1:4" ht="25.5">
      <c r="A4677" s="206">
        <v>39236</v>
      </c>
      <c r="B4677" s="207" t="s">
        <v>2777</v>
      </c>
      <c r="C4677" s="206" t="s">
        <v>7873</v>
      </c>
      <c r="D4677" s="208">
        <v>39.99</v>
      </c>
    </row>
    <row r="4678" spans="1:4" ht="25.5">
      <c r="A4678" s="206">
        <v>39237</v>
      </c>
      <c r="B4678" s="207" t="s">
        <v>2766</v>
      </c>
      <c r="C4678" s="206" t="s">
        <v>7873</v>
      </c>
      <c r="D4678" s="208">
        <v>51.54</v>
      </c>
    </row>
    <row r="4679" spans="1:4" ht="25.5">
      <c r="A4679" s="206">
        <v>39238</v>
      </c>
      <c r="B4679" s="207" t="s">
        <v>8390</v>
      </c>
      <c r="C4679" s="206" t="s">
        <v>7873</v>
      </c>
      <c r="D4679" s="208">
        <v>64.349999999999994</v>
      </c>
    </row>
    <row r="4680" spans="1:4" ht="25.5">
      <c r="A4680" s="206">
        <v>39239</v>
      </c>
      <c r="B4680" s="207" t="s">
        <v>2768</v>
      </c>
      <c r="C4680" s="206" t="s">
        <v>7873</v>
      </c>
      <c r="D4680" s="208">
        <v>78.319999999999993</v>
      </c>
    </row>
    <row r="4681" spans="1:4" ht="25.5">
      <c r="A4681" s="206">
        <v>39240</v>
      </c>
      <c r="B4681" s="207" t="s">
        <v>2770</v>
      </c>
      <c r="C4681" s="206" t="s">
        <v>7873</v>
      </c>
      <c r="D4681" s="208">
        <v>103.51</v>
      </c>
    </row>
    <row r="4682" spans="1:4" ht="25.5">
      <c r="A4682" s="206">
        <v>39241</v>
      </c>
      <c r="B4682" s="207" t="s">
        <v>2790</v>
      </c>
      <c r="C4682" s="206" t="s">
        <v>7873</v>
      </c>
      <c r="D4682" s="208">
        <v>7.21</v>
      </c>
    </row>
    <row r="4683" spans="1:4" ht="25.5">
      <c r="A4683" s="206">
        <v>39242</v>
      </c>
      <c r="B4683" s="207" t="s">
        <v>2800</v>
      </c>
      <c r="C4683" s="206" t="s">
        <v>7873</v>
      </c>
      <c r="D4683" s="208">
        <v>203.04</v>
      </c>
    </row>
    <row r="4684" spans="1:4" ht="25.5">
      <c r="A4684" s="206">
        <v>39243</v>
      </c>
      <c r="B4684" s="207" t="s">
        <v>3800</v>
      </c>
      <c r="C4684" s="206" t="s">
        <v>7873</v>
      </c>
      <c r="D4684" s="208">
        <v>1.29</v>
      </c>
    </row>
    <row r="4685" spans="1:4" ht="25.5">
      <c r="A4685" s="206">
        <v>39244</v>
      </c>
      <c r="B4685" s="207" t="s">
        <v>3801</v>
      </c>
      <c r="C4685" s="206" t="s">
        <v>7873</v>
      </c>
      <c r="D4685" s="208">
        <v>1.74</v>
      </c>
    </row>
    <row r="4686" spans="1:4" ht="25.5">
      <c r="A4686" s="206">
        <v>39245</v>
      </c>
      <c r="B4686" s="207" t="s">
        <v>3802</v>
      </c>
      <c r="C4686" s="206" t="s">
        <v>7873</v>
      </c>
      <c r="D4686" s="208">
        <v>3.36</v>
      </c>
    </row>
    <row r="4687" spans="1:4" ht="25.5">
      <c r="A4687" s="206">
        <v>39246</v>
      </c>
      <c r="B4687" s="207" t="s">
        <v>8391</v>
      </c>
      <c r="C4687" s="206" t="s">
        <v>7873</v>
      </c>
      <c r="D4687" s="208">
        <v>3.83</v>
      </c>
    </row>
    <row r="4688" spans="1:4" ht="25.5">
      <c r="A4688" s="206">
        <v>39247</v>
      </c>
      <c r="B4688" s="207" t="s">
        <v>8392</v>
      </c>
      <c r="C4688" s="206" t="s">
        <v>7873</v>
      </c>
      <c r="D4688" s="208">
        <v>3.34</v>
      </c>
    </row>
    <row r="4689" spans="1:4" ht="25.5">
      <c r="A4689" s="206">
        <v>39248</v>
      </c>
      <c r="B4689" s="207" t="s">
        <v>8393</v>
      </c>
      <c r="C4689" s="206" t="s">
        <v>7873</v>
      </c>
      <c r="D4689" s="208">
        <v>10.74</v>
      </c>
    </row>
    <row r="4690" spans="1:4" ht="38.25">
      <c r="A4690" s="206">
        <v>39249</v>
      </c>
      <c r="B4690" s="207" t="s">
        <v>2755</v>
      </c>
      <c r="C4690" s="206" t="s">
        <v>7873</v>
      </c>
      <c r="D4690" s="208">
        <v>170.08</v>
      </c>
    </row>
    <row r="4691" spans="1:4" ht="38.25">
      <c r="A4691" s="206">
        <v>39250</v>
      </c>
      <c r="B4691" s="207" t="s">
        <v>2757</v>
      </c>
      <c r="C4691" s="206" t="s">
        <v>7873</v>
      </c>
      <c r="D4691" s="208">
        <v>218.49</v>
      </c>
    </row>
    <row r="4692" spans="1:4" ht="25.5">
      <c r="A4692" s="206">
        <v>39251</v>
      </c>
      <c r="B4692" s="207" t="s">
        <v>2761</v>
      </c>
      <c r="C4692" s="206" t="s">
        <v>7873</v>
      </c>
      <c r="D4692" s="208">
        <v>0.28999999999999998</v>
      </c>
    </row>
    <row r="4693" spans="1:4" ht="25.5">
      <c r="A4693" s="206">
        <v>39252</v>
      </c>
      <c r="B4693" s="207" t="s">
        <v>2763</v>
      </c>
      <c r="C4693" s="206" t="s">
        <v>7873</v>
      </c>
      <c r="D4693" s="208">
        <v>0.48</v>
      </c>
    </row>
    <row r="4694" spans="1:4" ht="25.5">
      <c r="A4694" s="206">
        <v>39253</v>
      </c>
      <c r="B4694" s="207" t="s">
        <v>3805</v>
      </c>
      <c r="C4694" s="206" t="s">
        <v>7873</v>
      </c>
      <c r="D4694" s="208">
        <v>6.4</v>
      </c>
    </row>
    <row r="4695" spans="1:4" ht="25.5">
      <c r="A4695" s="206">
        <v>39254</v>
      </c>
      <c r="B4695" s="207" t="s">
        <v>3803</v>
      </c>
      <c r="C4695" s="206" t="s">
        <v>7873</v>
      </c>
      <c r="D4695" s="208">
        <v>5.0199999999999996</v>
      </c>
    </row>
    <row r="4696" spans="1:4" ht="25.5">
      <c r="A4696" s="206">
        <v>39255</v>
      </c>
      <c r="B4696" s="207" t="s">
        <v>3804</v>
      </c>
      <c r="C4696" s="206" t="s">
        <v>7873</v>
      </c>
      <c r="D4696" s="208">
        <v>9.3000000000000007</v>
      </c>
    </row>
    <row r="4697" spans="1:4" ht="25.5">
      <c r="A4697" s="206">
        <v>39257</v>
      </c>
      <c r="B4697" s="207" t="s">
        <v>2816</v>
      </c>
      <c r="C4697" s="206" t="s">
        <v>7873</v>
      </c>
      <c r="D4697" s="208">
        <v>2.77</v>
      </c>
    </row>
    <row r="4698" spans="1:4" ht="25.5">
      <c r="A4698" s="206">
        <v>39258</v>
      </c>
      <c r="B4698" s="207" t="s">
        <v>2820</v>
      </c>
      <c r="C4698" s="206" t="s">
        <v>7873</v>
      </c>
      <c r="D4698" s="208">
        <v>4.1100000000000003</v>
      </c>
    </row>
    <row r="4699" spans="1:4" ht="25.5">
      <c r="A4699" s="206">
        <v>39259</v>
      </c>
      <c r="B4699" s="207" t="s">
        <v>2823</v>
      </c>
      <c r="C4699" s="206" t="s">
        <v>7873</v>
      </c>
      <c r="D4699" s="208">
        <v>6.26</v>
      </c>
    </row>
    <row r="4700" spans="1:4" ht="25.5">
      <c r="A4700" s="206">
        <v>39260</v>
      </c>
      <c r="B4700" s="207" t="s">
        <v>2825</v>
      </c>
      <c r="C4700" s="206" t="s">
        <v>7873</v>
      </c>
      <c r="D4700" s="208">
        <v>8.92</v>
      </c>
    </row>
    <row r="4701" spans="1:4" ht="25.5">
      <c r="A4701" s="206">
        <v>39261</v>
      </c>
      <c r="B4701" s="207" t="s">
        <v>2817</v>
      </c>
      <c r="C4701" s="206" t="s">
        <v>7873</v>
      </c>
      <c r="D4701" s="208">
        <v>14.79</v>
      </c>
    </row>
    <row r="4702" spans="1:4" ht="25.5">
      <c r="A4702" s="206">
        <v>39262</v>
      </c>
      <c r="B4702" s="207" t="s">
        <v>2819</v>
      </c>
      <c r="C4702" s="206" t="s">
        <v>7873</v>
      </c>
      <c r="D4702" s="208">
        <v>23.13</v>
      </c>
    </row>
    <row r="4703" spans="1:4" ht="25.5">
      <c r="A4703" s="206">
        <v>39263</v>
      </c>
      <c r="B4703" s="207" t="s">
        <v>2821</v>
      </c>
      <c r="C4703" s="206" t="s">
        <v>7873</v>
      </c>
      <c r="D4703" s="208">
        <v>35.78</v>
      </c>
    </row>
    <row r="4704" spans="1:4" ht="25.5">
      <c r="A4704" s="206">
        <v>39264</v>
      </c>
      <c r="B4704" s="207" t="s">
        <v>2822</v>
      </c>
      <c r="C4704" s="206" t="s">
        <v>7873</v>
      </c>
      <c r="D4704" s="208">
        <v>48.45</v>
      </c>
    </row>
    <row r="4705" spans="1:4" ht="25.5">
      <c r="A4705" s="206">
        <v>39265</v>
      </c>
      <c r="B4705" s="207" t="s">
        <v>2824</v>
      </c>
      <c r="C4705" s="206" t="s">
        <v>7873</v>
      </c>
      <c r="D4705" s="208">
        <v>71.38</v>
      </c>
    </row>
    <row r="4706" spans="1:4" ht="25.5">
      <c r="A4706" s="206">
        <v>39266</v>
      </c>
      <c r="B4706" s="207" t="s">
        <v>2826</v>
      </c>
      <c r="C4706" s="206" t="s">
        <v>7873</v>
      </c>
      <c r="D4706" s="208">
        <v>100.15</v>
      </c>
    </row>
    <row r="4707" spans="1:4" ht="25.5">
      <c r="A4707" s="206">
        <v>39267</v>
      </c>
      <c r="B4707" s="207" t="s">
        <v>2827</v>
      </c>
      <c r="C4707" s="206" t="s">
        <v>7873</v>
      </c>
      <c r="D4707" s="208">
        <v>131.28</v>
      </c>
    </row>
    <row r="4708" spans="1:4" ht="25.5">
      <c r="A4708" s="206">
        <v>39268</v>
      </c>
      <c r="B4708" s="207" t="s">
        <v>2818</v>
      </c>
      <c r="C4708" s="206" t="s">
        <v>7873</v>
      </c>
      <c r="D4708" s="208">
        <v>170.66</v>
      </c>
    </row>
    <row r="4709" spans="1:4" ht="25.5">
      <c r="A4709" s="206">
        <v>39269</v>
      </c>
      <c r="B4709" s="207" t="s">
        <v>3392</v>
      </c>
      <c r="C4709" s="206" t="s">
        <v>7873</v>
      </c>
      <c r="D4709" s="208">
        <v>0.61</v>
      </c>
    </row>
    <row r="4710" spans="1:4" ht="25.5">
      <c r="A4710" s="206">
        <v>39270</v>
      </c>
      <c r="B4710" s="207" t="s">
        <v>3394</v>
      </c>
      <c r="C4710" s="206" t="s">
        <v>7873</v>
      </c>
      <c r="D4710" s="208">
        <v>1.01</v>
      </c>
    </row>
    <row r="4711" spans="1:4">
      <c r="A4711" s="206">
        <v>39271</v>
      </c>
      <c r="B4711" s="207" t="s">
        <v>3624</v>
      </c>
      <c r="C4711" s="206" t="s">
        <v>7869</v>
      </c>
      <c r="D4711" s="208">
        <v>1.35</v>
      </c>
    </row>
    <row r="4712" spans="1:4">
      <c r="A4712" s="206">
        <v>39272</v>
      </c>
      <c r="B4712" s="207" t="s">
        <v>3626</v>
      </c>
      <c r="C4712" s="206" t="s">
        <v>7869</v>
      </c>
      <c r="D4712" s="208">
        <v>1.66</v>
      </c>
    </row>
    <row r="4713" spans="1:4">
      <c r="A4713" s="206">
        <v>39273</v>
      </c>
      <c r="B4713" s="207" t="s">
        <v>3625</v>
      </c>
      <c r="C4713" s="206" t="s">
        <v>7869</v>
      </c>
      <c r="D4713" s="208">
        <v>2.29</v>
      </c>
    </row>
    <row r="4714" spans="1:4">
      <c r="A4714" s="206">
        <v>39274</v>
      </c>
      <c r="B4714" s="207" t="s">
        <v>8394</v>
      </c>
      <c r="C4714" s="206" t="s">
        <v>7869</v>
      </c>
      <c r="D4714" s="208">
        <v>1.63</v>
      </c>
    </row>
    <row r="4715" spans="1:4">
      <c r="A4715" s="206">
        <v>39276</v>
      </c>
      <c r="B4715" s="207" t="s">
        <v>3568</v>
      </c>
      <c r="C4715" s="206" t="s">
        <v>7869</v>
      </c>
      <c r="D4715" s="208">
        <v>3.97</v>
      </c>
    </row>
    <row r="4716" spans="1:4">
      <c r="A4716" s="206">
        <v>39277</v>
      </c>
      <c r="B4716" s="207" t="s">
        <v>3569</v>
      </c>
      <c r="C4716" s="206" t="s">
        <v>7869</v>
      </c>
      <c r="D4716" s="208">
        <v>10.73</v>
      </c>
    </row>
    <row r="4717" spans="1:4" ht="25.5">
      <c r="A4717" s="206">
        <v>39279</v>
      </c>
      <c r="B4717" s="207" t="s">
        <v>8395</v>
      </c>
      <c r="C4717" s="206" t="s">
        <v>7869</v>
      </c>
      <c r="D4717" s="208">
        <v>8.7799999999999994</v>
      </c>
    </row>
    <row r="4718" spans="1:4" ht="25.5">
      <c r="A4718" s="206">
        <v>39280</v>
      </c>
      <c r="B4718" s="207" t="s">
        <v>8396</v>
      </c>
      <c r="C4718" s="206" t="s">
        <v>7869</v>
      </c>
      <c r="D4718" s="208">
        <v>11.39</v>
      </c>
    </row>
    <row r="4719" spans="1:4" ht="25.5">
      <c r="A4719" s="206">
        <v>39281</v>
      </c>
      <c r="B4719" s="207" t="s">
        <v>8397</v>
      </c>
      <c r="C4719" s="206" t="s">
        <v>7869</v>
      </c>
      <c r="D4719" s="208">
        <v>15</v>
      </c>
    </row>
    <row r="4720" spans="1:4" ht="25.5">
      <c r="A4720" s="206">
        <v>39282</v>
      </c>
      <c r="B4720" s="207" t="s">
        <v>8398</v>
      </c>
      <c r="C4720" s="206" t="s">
        <v>7869</v>
      </c>
      <c r="D4720" s="208">
        <v>15.35</v>
      </c>
    </row>
    <row r="4721" spans="1:4" ht="25.5">
      <c r="A4721" s="206">
        <v>39283</v>
      </c>
      <c r="B4721" s="207" t="s">
        <v>8399</v>
      </c>
      <c r="C4721" s="206" t="s">
        <v>7869</v>
      </c>
      <c r="D4721" s="208">
        <v>102.82</v>
      </c>
    </row>
    <row r="4722" spans="1:4" ht="25.5">
      <c r="A4722" s="206">
        <v>39284</v>
      </c>
      <c r="B4722" s="207" t="s">
        <v>8400</v>
      </c>
      <c r="C4722" s="206" t="s">
        <v>7869</v>
      </c>
      <c r="D4722" s="208">
        <v>111.42</v>
      </c>
    </row>
    <row r="4723" spans="1:4" ht="25.5">
      <c r="A4723" s="206">
        <v>39285</v>
      </c>
      <c r="B4723" s="207" t="s">
        <v>8401</v>
      </c>
      <c r="C4723" s="206" t="s">
        <v>7869</v>
      </c>
      <c r="D4723" s="208">
        <v>113.03</v>
      </c>
    </row>
    <row r="4724" spans="1:4" ht="25.5">
      <c r="A4724" s="206">
        <v>39286</v>
      </c>
      <c r="B4724" s="207" t="s">
        <v>8402</v>
      </c>
      <c r="C4724" s="206" t="s">
        <v>7869</v>
      </c>
      <c r="D4724" s="208">
        <v>110.56</v>
      </c>
    </row>
    <row r="4725" spans="1:4" ht="25.5">
      <c r="A4725" s="206">
        <v>39287</v>
      </c>
      <c r="B4725" s="207" t="s">
        <v>8403</v>
      </c>
      <c r="C4725" s="206" t="s">
        <v>7869</v>
      </c>
      <c r="D4725" s="208">
        <v>129.82</v>
      </c>
    </row>
    <row r="4726" spans="1:4" ht="25.5">
      <c r="A4726" s="206">
        <v>39288</v>
      </c>
      <c r="B4726" s="207" t="s">
        <v>8404</v>
      </c>
      <c r="C4726" s="206" t="s">
        <v>7869</v>
      </c>
      <c r="D4726" s="208">
        <v>138.55000000000001</v>
      </c>
    </row>
    <row r="4727" spans="1:4">
      <c r="A4727" s="206">
        <v>39289</v>
      </c>
      <c r="B4727" s="207" t="s">
        <v>8405</v>
      </c>
      <c r="C4727" s="206" t="s">
        <v>7869</v>
      </c>
      <c r="D4727" s="208">
        <v>17.440000000000001</v>
      </c>
    </row>
    <row r="4728" spans="1:4">
      <c r="A4728" s="206">
        <v>39290</v>
      </c>
      <c r="B4728" s="207" t="s">
        <v>8406</v>
      </c>
      <c r="C4728" s="206" t="s">
        <v>7869</v>
      </c>
      <c r="D4728" s="208">
        <v>29.6</v>
      </c>
    </row>
    <row r="4729" spans="1:4">
      <c r="A4729" s="206">
        <v>39291</v>
      </c>
      <c r="B4729" s="207" t="s">
        <v>8407</v>
      </c>
      <c r="C4729" s="206" t="s">
        <v>7869</v>
      </c>
      <c r="D4729" s="208">
        <v>44.32</v>
      </c>
    </row>
    <row r="4730" spans="1:4" ht="25.5">
      <c r="A4730" s="206">
        <v>39292</v>
      </c>
      <c r="B4730" s="207" t="s">
        <v>8408</v>
      </c>
      <c r="C4730" s="206" t="s">
        <v>7869</v>
      </c>
      <c r="D4730" s="208">
        <v>6.75</v>
      </c>
    </row>
    <row r="4731" spans="1:4" ht="25.5">
      <c r="A4731" s="206">
        <v>39293</v>
      </c>
      <c r="B4731" s="207" t="s">
        <v>8409</v>
      </c>
      <c r="C4731" s="206" t="s">
        <v>7869</v>
      </c>
      <c r="D4731" s="208">
        <v>10.89</v>
      </c>
    </row>
    <row r="4732" spans="1:4" ht="25.5">
      <c r="A4732" s="206">
        <v>39294</v>
      </c>
      <c r="B4732" s="207" t="s">
        <v>8410</v>
      </c>
      <c r="C4732" s="206" t="s">
        <v>7869</v>
      </c>
      <c r="D4732" s="208">
        <v>10.89</v>
      </c>
    </row>
    <row r="4733" spans="1:4" ht="25.5">
      <c r="A4733" s="206">
        <v>39295</v>
      </c>
      <c r="B4733" s="207" t="s">
        <v>8411</v>
      </c>
      <c r="C4733" s="206" t="s">
        <v>7869</v>
      </c>
      <c r="D4733" s="208">
        <v>18.57</v>
      </c>
    </row>
    <row r="4734" spans="1:4">
      <c r="A4734" s="206">
        <v>39296</v>
      </c>
      <c r="B4734" s="207" t="s">
        <v>8412</v>
      </c>
      <c r="C4734" s="206" t="s">
        <v>7869</v>
      </c>
      <c r="D4734" s="208">
        <v>5.21</v>
      </c>
    </row>
    <row r="4735" spans="1:4">
      <c r="A4735" s="206">
        <v>39297</v>
      </c>
      <c r="B4735" s="207" t="s">
        <v>8413</v>
      </c>
      <c r="C4735" s="206" t="s">
        <v>7869</v>
      </c>
      <c r="D4735" s="208">
        <v>7.45</v>
      </c>
    </row>
    <row r="4736" spans="1:4">
      <c r="A4736" s="206">
        <v>39298</v>
      </c>
      <c r="B4736" s="207" t="s">
        <v>8414</v>
      </c>
      <c r="C4736" s="206" t="s">
        <v>7869</v>
      </c>
      <c r="D4736" s="208">
        <v>13.13</v>
      </c>
    </row>
    <row r="4737" spans="1:4">
      <c r="A4737" s="206">
        <v>39299</v>
      </c>
      <c r="B4737" s="207" t="s">
        <v>8415</v>
      </c>
      <c r="C4737" s="206" t="s">
        <v>7869</v>
      </c>
      <c r="D4737" s="208">
        <v>22.34</v>
      </c>
    </row>
    <row r="4738" spans="1:4" ht="25.5">
      <c r="A4738" s="206">
        <v>39300</v>
      </c>
      <c r="B4738" s="207" t="s">
        <v>8416</v>
      </c>
      <c r="C4738" s="206" t="s">
        <v>7869</v>
      </c>
      <c r="D4738" s="208">
        <v>8.92</v>
      </c>
    </row>
    <row r="4739" spans="1:4" ht="25.5">
      <c r="A4739" s="206">
        <v>39301</v>
      </c>
      <c r="B4739" s="207" t="s">
        <v>8417</v>
      </c>
      <c r="C4739" s="206" t="s">
        <v>7869</v>
      </c>
      <c r="D4739" s="208">
        <v>12.37</v>
      </c>
    </row>
    <row r="4740" spans="1:4" ht="25.5">
      <c r="A4740" s="206">
        <v>39302</v>
      </c>
      <c r="B4740" s="207" t="s">
        <v>8418</v>
      </c>
      <c r="C4740" s="206" t="s">
        <v>7869</v>
      </c>
      <c r="D4740" s="208">
        <v>15.54</v>
      </c>
    </row>
    <row r="4741" spans="1:4" ht="25.5">
      <c r="A4741" s="206">
        <v>39303</v>
      </c>
      <c r="B4741" s="207" t="s">
        <v>8419</v>
      </c>
      <c r="C4741" s="206" t="s">
        <v>7869</v>
      </c>
      <c r="D4741" s="208">
        <v>27.33</v>
      </c>
    </row>
    <row r="4742" spans="1:4" ht="25.5">
      <c r="A4742" s="206">
        <v>39304</v>
      </c>
      <c r="B4742" s="207" t="s">
        <v>8420</v>
      </c>
      <c r="C4742" s="206" t="s">
        <v>7869</v>
      </c>
      <c r="D4742" s="208">
        <v>11.01</v>
      </c>
    </row>
    <row r="4743" spans="1:4" ht="25.5">
      <c r="A4743" s="206">
        <v>39305</v>
      </c>
      <c r="B4743" s="207" t="s">
        <v>8421</v>
      </c>
      <c r="C4743" s="206" t="s">
        <v>7869</v>
      </c>
      <c r="D4743" s="208">
        <v>14.41</v>
      </c>
    </row>
    <row r="4744" spans="1:4" ht="25.5">
      <c r="A4744" s="206">
        <v>39306</v>
      </c>
      <c r="B4744" s="207" t="s">
        <v>8422</v>
      </c>
      <c r="C4744" s="206" t="s">
        <v>7869</v>
      </c>
      <c r="D4744" s="208">
        <v>18.03</v>
      </c>
    </row>
    <row r="4745" spans="1:4" ht="25.5">
      <c r="A4745" s="206">
        <v>39307</v>
      </c>
      <c r="B4745" s="207" t="s">
        <v>8423</v>
      </c>
      <c r="C4745" s="206" t="s">
        <v>7869</v>
      </c>
      <c r="D4745" s="208">
        <v>20.76</v>
      </c>
    </row>
    <row r="4746" spans="1:4">
      <c r="A4746" s="206">
        <v>39308</v>
      </c>
      <c r="B4746" s="207" t="s">
        <v>8424</v>
      </c>
      <c r="C4746" s="206" t="s">
        <v>7869</v>
      </c>
      <c r="D4746" s="208">
        <v>7.52</v>
      </c>
    </row>
    <row r="4747" spans="1:4">
      <c r="A4747" s="206">
        <v>39309</v>
      </c>
      <c r="B4747" s="207" t="s">
        <v>8425</v>
      </c>
      <c r="C4747" s="206" t="s">
        <v>7869</v>
      </c>
      <c r="D4747" s="208">
        <v>10.88</v>
      </c>
    </row>
    <row r="4748" spans="1:4">
      <c r="A4748" s="206">
        <v>39310</v>
      </c>
      <c r="B4748" s="207" t="s">
        <v>8426</v>
      </c>
      <c r="C4748" s="206" t="s">
        <v>7869</v>
      </c>
      <c r="D4748" s="208">
        <v>16.489999999999998</v>
      </c>
    </row>
    <row r="4749" spans="1:4">
      <c r="A4749" s="206">
        <v>39311</v>
      </c>
      <c r="B4749" s="207" t="s">
        <v>8427</v>
      </c>
      <c r="C4749" s="206" t="s">
        <v>7869</v>
      </c>
      <c r="D4749" s="208">
        <v>24.79</v>
      </c>
    </row>
    <row r="4750" spans="1:4" ht="25.5">
      <c r="A4750" s="206">
        <v>39312</v>
      </c>
      <c r="B4750" s="207" t="s">
        <v>8428</v>
      </c>
      <c r="C4750" s="206" t="s">
        <v>7869</v>
      </c>
      <c r="D4750" s="208">
        <v>10.86</v>
      </c>
    </row>
    <row r="4751" spans="1:4" ht="25.5">
      <c r="A4751" s="206">
        <v>39313</v>
      </c>
      <c r="B4751" s="207" t="s">
        <v>8429</v>
      </c>
      <c r="C4751" s="206" t="s">
        <v>7869</v>
      </c>
      <c r="D4751" s="208">
        <v>14.17</v>
      </c>
    </row>
    <row r="4752" spans="1:4" ht="25.5">
      <c r="A4752" s="206">
        <v>39314</v>
      </c>
      <c r="B4752" s="207" t="s">
        <v>8430</v>
      </c>
      <c r="C4752" s="206" t="s">
        <v>7869</v>
      </c>
      <c r="D4752" s="208">
        <v>22.51</v>
      </c>
    </row>
    <row r="4753" spans="1:4" ht="25.5">
      <c r="A4753" s="206">
        <v>39315</v>
      </c>
      <c r="B4753" s="207" t="s">
        <v>8431</v>
      </c>
      <c r="C4753" s="206" t="s">
        <v>7869</v>
      </c>
      <c r="D4753" s="208">
        <v>0.2</v>
      </c>
    </row>
    <row r="4754" spans="1:4">
      <c r="A4754" s="206">
        <v>39318</v>
      </c>
      <c r="B4754" s="207" t="s">
        <v>4709</v>
      </c>
      <c r="C4754" s="206" t="s">
        <v>7869</v>
      </c>
      <c r="D4754" s="208">
        <v>8.67</v>
      </c>
    </row>
    <row r="4755" spans="1:4">
      <c r="A4755" s="206">
        <v>39319</v>
      </c>
      <c r="B4755" s="207" t="s">
        <v>6138</v>
      </c>
      <c r="C4755" s="206" t="s">
        <v>7869</v>
      </c>
      <c r="D4755" s="208">
        <v>3.98</v>
      </c>
    </row>
    <row r="4756" spans="1:4">
      <c r="A4756" s="206">
        <v>39320</v>
      </c>
      <c r="B4756" s="207" t="s">
        <v>6139</v>
      </c>
      <c r="C4756" s="206" t="s">
        <v>7869</v>
      </c>
      <c r="D4756" s="208">
        <v>4.75</v>
      </c>
    </row>
    <row r="4757" spans="1:4">
      <c r="A4757" s="206">
        <v>39321</v>
      </c>
      <c r="B4757" s="207" t="s">
        <v>6137</v>
      </c>
      <c r="C4757" s="206" t="s">
        <v>7869</v>
      </c>
      <c r="D4757" s="208">
        <v>6.51</v>
      </c>
    </row>
    <row r="4758" spans="1:4">
      <c r="A4758" s="206">
        <v>39322</v>
      </c>
      <c r="B4758" s="207" t="s">
        <v>8432</v>
      </c>
      <c r="C4758" s="206" t="s">
        <v>7869</v>
      </c>
      <c r="D4758" s="208">
        <v>14.56</v>
      </c>
    </row>
    <row r="4759" spans="1:4" ht="25.5">
      <c r="A4759" s="206">
        <v>39323</v>
      </c>
      <c r="B4759" s="207" t="s">
        <v>4832</v>
      </c>
      <c r="C4759" s="206" t="s">
        <v>7874</v>
      </c>
      <c r="D4759" s="208">
        <v>14.08</v>
      </c>
    </row>
    <row r="4760" spans="1:4">
      <c r="A4760" s="206">
        <v>39324</v>
      </c>
      <c r="B4760" s="207" t="s">
        <v>5926</v>
      </c>
      <c r="C4760" s="206" t="s">
        <v>7869</v>
      </c>
      <c r="D4760" s="208">
        <v>6.28</v>
      </c>
    </row>
    <row r="4761" spans="1:4">
      <c r="A4761" s="206">
        <v>39325</v>
      </c>
      <c r="B4761" s="207" t="s">
        <v>5927</v>
      </c>
      <c r="C4761" s="206" t="s">
        <v>7869</v>
      </c>
      <c r="D4761" s="208">
        <v>9.51</v>
      </c>
    </row>
    <row r="4762" spans="1:4">
      <c r="A4762" s="206">
        <v>39326</v>
      </c>
      <c r="B4762" s="207" t="s">
        <v>5928</v>
      </c>
      <c r="C4762" s="206" t="s">
        <v>7869</v>
      </c>
      <c r="D4762" s="208">
        <v>24.49</v>
      </c>
    </row>
    <row r="4763" spans="1:4">
      <c r="A4763" s="206">
        <v>39327</v>
      </c>
      <c r="B4763" s="207" t="s">
        <v>5929</v>
      </c>
      <c r="C4763" s="206" t="s">
        <v>7869</v>
      </c>
      <c r="D4763" s="208">
        <v>37.1</v>
      </c>
    </row>
    <row r="4764" spans="1:4">
      <c r="A4764" s="206">
        <v>39328</v>
      </c>
      <c r="B4764" s="207" t="s">
        <v>5245</v>
      </c>
      <c r="C4764" s="206" t="s">
        <v>7873</v>
      </c>
      <c r="D4764" s="208">
        <v>2.75</v>
      </c>
    </row>
    <row r="4765" spans="1:4">
      <c r="A4765" s="206">
        <v>39329</v>
      </c>
      <c r="B4765" s="207" t="s">
        <v>3291</v>
      </c>
      <c r="C4765" s="206" t="s">
        <v>7869</v>
      </c>
      <c r="D4765" s="208">
        <v>6.72</v>
      </c>
    </row>
    <row r="4766" spans="1:4">
      <c r="A4766" s="206">
        <v>39330</v>
      </c>
      <c r="B4766" s="207" t="s">
        <v>3292</v>
      </c>
      <c r="C4766" s="206" t="s">
        <v>7869</v>
      </c>
      <c r="D4766" s="208">
        <v>7.07</v>
      </c>
    </row>
    <row r="4767" spans="1:4">
      <c r="A4767" s="206">
        <v>39331</v>
      </c>
      <c r="B4767" s="207" t="s">
        <v>3294</v>
      </c>
      <c r="C4767" s="206" t="s">
        <v>7869</v>
      </c>
      <c r="D4767" s="208">
        <v>6.29</v>
      </c>
    </row>
    <row r="4768" spans="1:4">
      <c r="A4768" s="206">
        <v>39332</v>
      </c>
      <c r="B4768" s="207" t="s">
        <v>3293</v>
      </c>
      <c r="C4768" s="206" t="s">
        <v>7869</v>
      </c>
      <c r="D4768" s="208">
        <v>7.9</v>
      </c>
    </row>
    <row r="4769" spans="1:4">
      <c r="A4769" s="206">
        <v>39333</v>
      </c>
      <c r="B4769" s="207" t="s">
        <v>3295</v>
      </c>
      <c r="C4769" s="206" t="s">
        <v>7869</v>
      </c>
      <c r="D4769" s="208">
        <v>6.13</v>
      </c>
    </row>
    <row r="4770" spans="1:4">
      <c r="A4770" s="206">
        <v>39334</v>
      </c>
      <c r="B4770" s="207" t="s">
        <v>3297</v>
      </c>
      <c r="C4770" s="206" t="s">
        <v>7869</v>
      </c>
      <c r="D4770" s="208">
        <v>5.64</v>
      </c>
    </row>
    <row r="4771" spans="1:4">
      <c r="A4771" s="206">
        <v>39335</v>
      </c>
      <c r="B4771" s="207" t="s">
        <v>3296</v>
      </c>
      <c r="C4771" s="206" t="s">
        <v>7869</v>
      </c>
      <c r="D4771" s="208">
        <v>7.1</v>
      </c>
    </row>
    <row r="4772" spans="1:4">
      <c r="A4772" s="206">
        <v>39336</v>
      </c>
      <c r="B4772" s="207" t="s">
        <v>3302</v>
      </c>
      <c r="C4772" s="206" t="s">
        <v>7869</v>
      </c>
      <c r="D4772" s="208">
        <v>7.07</v>
      </c>
    </row>
    <row r="4773" spans="1:4">
      <c r="A4773" s="206">
        <v>39337</v>
      </c>
      <c r="B4773" s="207" t="s">
        <v>3304</v>
      </c>
      <c r="C4773" s="206" t="s">
        <v>7869</v>
      </c>
      <c r="D4773" s="208">
        <v>6.29</v>
      </c>
    </row>
    <row r="4774" spans="1:4">
      <c r="A4774" s="206">
        <v>39338</v>
      </c>
      <c r="B4774" s="207" t="s">
        <v>3303</v>
      </c>
      <c r="C4774" s="206" t="s">
        <v>7869</v>
      </c>
      <c r="D4774" s="208">
        <v>7.9</v>
      </c>
    </row>
    <row r="4775" spans="1:4">
      <c r="A4775" s="206">
        <v>39340</v>
      </c>
      <c r="B4775" s="207" t="s">
        <v>3306</v>
      </c>
      <c r="C4775" s="206" t="s">
        <v>7869</v>
      </c>
      <c r="D4775" s="208">
        <v>7.56</v>
      </c>
    </row>
    <row r="4776" spans="1:4">
      <c r="A4776" s="206">
        <v>39341</v>
      </c>
      <c r="B4776" s="207" t="s">
        <v>3305</v>
      </c>
      <c r="C4776" s="206" t="s">
        <v>7869</v>
      </c>
      <c r="D4776" s="208">
        <v>10.3</v>
      </c>
    </row>
    <row r="4777" spans="1:4">
      <c r="A4777" s="206">
        <v>39342</v>
      </c>
      <c r="B4777" s="207" t="s">
        <v>3308</v>
      </c>
      <c r="C4777" s="206" t="s">
        <v>7869</v>
      </c>
      <c r="D4777" s="208">
        <v>10.3</v>
      </c>
    </row>
    <row r="4778" spans="1:4">
      <c r="A4778" s="206">
        <v>39343</v>
      </c>
      <c r="B4778" s="207" t="s">
        <v>3309</v>
      </c>
      <c r="C4778" s="206" t="s">
        <v>7869</v>
      </c>
      <c r="D4778" s="208">
        <v>8.6999999999999993</v>
      </c>
    </row>
    <row r="4779" spans="1:4">
      <c r="A4779" s="206">
        <v>39344</v>
      </c>
      <c r="B4779" s="207" t="s">
        <v>3311</v>
      </c>
      <c r="C4779" s="206" t="s">
        <v>7869</v>
      </c>
      <c r="D4779" s="208">
        <v>8.41</v>
      </c>
    </row>
    <row r="4780" spans="1:4">
      <c r="A4780" s="206">
        <v>39345</v>
      </c>
      <c r="B4780" s="207" t="s">
        <v>3310</v>
      </c>
      <c r="C4780" s="206" t="s">
        <v>7869</v>
      </c>
      <c r="D4780" s="208">
        <v>11.77</v>
      </c>
    </row>
    <row r="4781" spans="1:4">
      <c r="A4781" s="206">
        <v>39346</v>
      </c>
      <c r="B4781" s="207" t="s">
        <v>5827</v>
      </c>
      <c r="C4781" s="206" t="s">
        <v>7869</v>
      </c>
      <c r="D4781" s="208">
        <v>2.13</v>
      </c>
    </row>
    <row r="4782" spans="1:4">
      <c r="A4782" s="206">
        <v>39350</v>
      </c>
      <c r="B4782" s="207" t="s">
        <v>5826</v>
      </c>
      <c r="C4782" s="206" t="s">
        <v>7869</v>
      </c>
      <c r="D4782" s="208">
        <v>2.29</v>
      </c>
    </row>
    <row r="4783" spans="1:4">
      <c r="A4783" s="206">
        <v>39351</v>
      </c>
      <c r="B4783" s="207" t="s">
        <v>5828</v>
      </c>
      <c r="C4783" s="206" t="s">
        <v>7869</v>
      </c>
      <c r="D4783" s="208">
        <v>2.65</v>
      </c>
    </row>
    <row r="4784" spans="1:4">
      <c r="A4784" s="206">
        <v>39352</v>
      </c>
      <c r="B4784" s="207" t="s">
        <v>5825</v>
      </c>
      <c r="C4784" s="206" t="s">
        <v>7869</v>
      </c>
      <c r="D4784" s="208">
        <v>2.13</v>
      </c>
    </row>
    <row r="4785" spans="1:4" ht="63.75">
      <c r="A4785" s="206">
        <v>39353</v>
      </c>
      <c r="B4785" s="207" t="s">
        <v>8433</v>
      </c>
      <c r="C4785" s="206" t="s">
        <v>7869</v>
      </c>
      <c r="D4785" s="208">
        <v>170.49</v>
      </c>
    </row>
    <row r="4786" spans="1:4" ht="63.75">
      <c r="A4786" s="206">
        <v>39354</v>
      </c>
      <c r="B4786" s="207" t="s">
        <v>8434</v>
      </c>
      <c r="C4786" s="206" t="s">
        <v>7869</v>
      </c>
      <c r="D4786" s="208">
        <v>169.92</v>
      </c>
    </row>
    <row r="4787" spans="1:4" ht="63.75">
      <c r="A4787" s="206">
        <v>39355</v>
      </c>
      <c r="B4787" s="207" t="s">
        <v>8435</v>
      </c>
      <c r="C4787" s="206" t="s">
        <v>7869</v>
      </c>
      <c r="D4787" s="208">
        <v>124.32</v>
      </c>
    </row>
    <row r="4788" spans="1:4" ht="63.75">
      <c r="A4788" s="206">
        <v>39356</v>
      </c>
      <c r="B4788" s="207" t="s">
        <v>8436</v>
      </c>
      <c r="C4788" s="206" t="s">
        <v>7869</v>
      </c>
      <c r="D4788" s="208">
        <v>144.47</v>
      </c>
    </row>
    <row r="4789" spans="1:4" ht="63.75">
      <c r="A4789" s="206">
        <v>39357</v>
      </c>
      <c r="B4789" s="207" t="s">
        <v>8437</v>
      </c>
      <c r="C4789" s="206" t="s">
        <v>7869</v>
      </c>
      <c r="D4789" s="208">
        <v>77.23</v>
      </c>
    </row>
    <row r="4790" spans="1:4" ht="63.75">
      <c r="A4790" s="206">
        <v>39358</v>
      </c>
      <c r="B4790" s="207" t="s">
        <v>8438</v>
      </c>
      <c r="C4790" s="206" t="s">
        <v>7869</v>
      </c>
      <c r="D4790" s="208">
        <v>84.68</v>
      </c>
    </row>
    <row r="4791" spans="1:4" ht="51">
      <c r="A4791" s="206">
        <v>39359</v>
      </c>
      <c r="B4791" s="207" t="s">
        <v>8439</v>
      </c>
      <c r="C4791" s="206" t="s">
        <v>7869</v>
      </c>
      <c r="D4791" s="208">
        <v>19.760000000000002</v>
      </c>
    </row>
    <row r="4792" spans="1:4" ht="38.25">
      <c r="A4792" s="206">
        <v>39360</v>
      </c>
      <c r="B4792" s="207" t="s">
        <v>8440</v>
      </c>
      <c r="C4792" s="206" t="s">
        <v>7869</v>
      </c>
      <c r="D4792" s="208">
        <v>17.96</v>
      </c>
    </row>
    <row r="4793" spans="1:4" ht="38.25">
      <c r="A4793" s="206">
        <v>39361</v>
      </c>
      <c r="B4793" s="207" t="s">
        <v>4051</v>
      </c>
      <c r="C4793" s="206" t="s">
        <v>7869</v>
      </c>
      <c r="D4793" s="208">
        <v>774.69</v>
      </c>
    </row>
    <row r="4794" spans="1:4" ht="38.25">
      <c r="A4794" s="206">
        <v>39362</v>
      </c>
      <c r="B4794" s="207" t="s">
        <v>4052</v>
      </c>
      <c r="C4794" s="206" t="s">
        <v>7869</v>
      </c>
      <c r="D4794" s="208">
        <v>2383.92</v>
      </c>
    </row>
    <row r="4795" spans="1:4" ht="38.25">
      <c r="A4795" s="206">
        <v>39363</v>
      </c>
      <c r="B4795" s="207" t="s">
        <v>4050</v>
      </c>
      <c r="C4795" s="206" t="s">
        <v>7869</v>
      </c>
      <c r="D4795" s="208">
        <v>3012.68</v>
      </c>
    </row>
    <row r="4796" spans="1:4" ht="38.25">
      <c r="A4796" s="206">
        <v>39364</v>
      </c>
      <c r="B4796" s="207" t="s">
        <v>4053</v>
      </c>
      <c r="C4796" s="206" t="s">
        <v>7869</v>
      </c>
      <c r="D4796" s="208">
        <v>6886.14</v>
      </c>
    </row>
    <row r="4797" spans="1:4" ht="25.5">
      <c r="A4797" s="206">
        <v>39365</v>
      </c>
      <c r="B4797" s="207" t="s">
        <v>3980</v>
      </c>
      <c r="C4797" s="206" t="s">
        <v>7869</v>
      </c>
      <c r="D4797" s="208">
        <v>739.6</v>
      </c>
    </row>
    <row r="4798" spans="1:4" ht="25.5">
      <c r="A4798" s="206">
        <v>39366</v>
      </c>
      <c r="B4798" s="207" t="s">
        <v>3981</v>
      </c>
      <c r="C4798" s="206" t="s">
        <v>7869</v>
      </c>
      <c r="D4798" s="208">
        <v>1893.68</v>
      </c>
    </row>
    <row r="4799" spans="1:4" ht="25.5">
      <c r="A4799" s="206">
        <v>39367</v>
      </c>
      <c r="B4799" s="207" t="s">
        <v>3982</v>
      </c>
      <c r="C4799" s="206" t="s">
        <v>7869</v>
      </c>
      <c r="D4799" s="208">
        <v>2588.3200000000002</v>
      </c>
    </row>
    <row r="4800" spans="1:4" ht="25.5">
      <c r="A4800" s="206">
        <v>39374</v>
      </c>
      <c r="B4800" s="207" t="s">
        <v>8441</v>
      </c>
      <c r="C4800" s="206" t="s">
        <v>7869</v>
      </c>
      <c r="D4800" s="208">
        <v>82.97</v>
      </c>
    </row>
    <row r="4801" spans="1:4">
      <c r="A4801" s="206">
        <v>39376</v>
      </c>
      <c r="B4801" s="207" t="s">
        <v>4510</v>
      </c>
      <c r="C4801" s="206" t="s">
        <v>7869</v>
      </c>
      <c r="D4801" s="208">
        <v>25.8</v>
      </c>
    </row>
    <row r="4802" spans="1:4">
      <c r="A4802" s="206">
        <v>39377</v>
      </c>
      <c r="B4802" s="207" t="s">
        <v>4489</v>
      </c>
      <c r="C4802" s="206" t="s">
        <v>7869</v>
      </c>
      <c r="D4802" s="208">
        <v>105.03</v>
      </c>
    </row>
    <row r="4803" spans="1:4" ht="25.5">
      <c r="A4803" s="206">
        <v>39378</v>
      </c>
      <c r="B4803" s="207" t="s">
        <v>4604</v>
      </c>
      <c r="C4803" s="206" t="s">
        <v>7869</v>
      </c>
      <c r="D4803" s="208">
        <v>25.47</v>
      </c>
    </row>
    <row r="4804" spans="1:4">
      <c r="A4804" s="206">
        <v>39380</v>
      </c>
      <c r="B4804" s="207" t="s">
        <v>2469</v>
      </c>
      <c r="C4804" s="206" t="s">
        <v>7869</v>
      </c>
      <c r="D4804" s="208">
        <v>6.78</v>
      </c>
    </row>
    <row r="4805" spans="1:4">
      <c r="A4805" s="206">
        <v>39381</v>
      </c>
      <c r="B4805" s="207" t="s">
        <v>4491</v>
      </c>
      <c r="C4805" s="206" t="s">
        <v>7869</v>
      </c>
      <c r="D4805" s="208">
        <v>7.29</v>
      </c>
    </row>
    <row r="4806" spans="1:4">
      <c r="A4806" s="206">
        <v>39385</v>
      </c>
      <c r="B4806" s="207" t="s">
        <v>4596</v>
      </c>
      <c r="C4806" s="206" t="s">
        <v>7869</v>
      </c>
      <c r="D4806" s="208">
        <v>53.97</v>
      </c>
    </row>
    <row r="4807" spans="1:4">
      <c r="A4807" s="206">
        <v>39386</v>
      </c>
      <c r="B4807" s="207" t="s">
        <v>4501</v>
      </c>
      <c r="C4807" s="206" t="s">
        <v>7869</v>
      </c>
      <c r="D4807" s="208">
        <v>26.86</v>
      </c>
    </row>
    <row r="4808" spans="1:4">
      <c r="A4808" s="206">
        <v>39387</v>
      </c>
      <c r="B4808" s="207" t="s">
        <v>4500</v>
      </c>
      <c r="C4808" s="206" t="s">
        <v>7869</v>
      </c>
      <c r="D4808" s="208">
        <v>40.61</v>
      </c>
    </row>
    <row r="4809" spans="1:4">
      <c r="A4809" s="206">
        <v>39388</v>
      </c>
      <c r="B4809" s="207" t="s">
        <v>4499</v>
      </c>
      <c r="C4809" s="206" t="s">
        <v>7869</v>
      </c>
      <c r="D4809" s="208">
        <v>24.08</v>
      </c>
    </row>
    <row r="4810" spans="1:4">
      <c r="A4810" s="206">
        <v>39389</v>
      </c>
      <c r="B4810" s="207" t="s">
        <v>4597</v>
      </c>
      <c r="C4810" s="206" t="s">
        <v>7869</v>
      </c>
      <c r="D4810" s="208">
        <v>44.77</v>
      </c>
    </row>
    <row r="4811" spans="1:4">
      <c r="A4811" s="206">
        <v>39390</v>
      </c>
      <c r="B4811" s="207" t="s">
        <v>4598</v>
      </c>
      <c r="C4811" s="206" t="s">
        <v>7869</v>
      </c>
      <c r="D4811" s="208">
        <v>86.71</v>
      </c>
    </row>
    <row r="4812" spans="1:4">
      <c r="A4812" s="206">
        <v>39391</v>
      </c>
      <c r="B4812" s="207" t="s">
        <v>4599</v>
      </c>
      <c r="C4812" s="206" t="s">
        <v>7869</v>
      </c>
      <c r="D4812" s="208">
        <v>160.47</v>
      </c>
    </row>
    <row r="4813" spans="1:4" ht="25.5">
      <c r="A4813" s="206">
        <v>39392</v>
      </c>
      <c r="B4813" s="207" t="s">
        <v>5732</v>
      </c>
      <c r="C4813" s="206" t="s">
        <v>7869</v>
      </c>
      <c r="D4813" s="208">
        <v>26.18</v>
      </c>
    </row>
    <row r="4814" spans="1:4" ht="25.5">
      <c r="A4814" s="206">
        <v>39393</v>
      </c>
      <c r="B4814" s="207" t="s">
        <v>5733</v>
      </c>
      <c r="C4814" s="206" t="s">
        <v>7869</v>
      </c>
      <c r="D4814" s="208">
        <v>16.190000000000001</v>
      </c>
    </row>
    <row r="4815" spans="1:4" ht="25.5">
      <c r="A4815" s="206">
        <v>39394</v>
      </c>
      <c r="B4815" s="207" t="s">
        <v>5734</v>
      </c>
      <c r="C4815" s="206" t="s">
        <v>7869</v>
      </c>
      <c r="D4815" s="208">
        <v>18.22</v>
      </c>
    </row>
    <row r="4816" spans="1:4" ht="25.5">
      <c r="A4816" s="206">
        <v>39395</v>
      </c>
      <c r="B4816" s="207" t="s">
        <v>5735</v>
      </c>
      <c r="C4816" s="206" t="s">
        <v>7869</v>
      </c>
      <c r="D4816" s="208">
        <v>16.95</v>
      </c>
    </row>
    <row r="4817" spans="1:4" ht="25.5">
      <c r="A4817" s="206">
        <v>39396</v>
      </c>
      <c r="B4817" s="207" t="s">
        <v>5731</v>
      </c>
      <c r="C4817" s="206" t="s">
        <v>7869</v>
      </c>
      <c r="D4817" s="208">
        <v>23.21</v>
      </c>
    </row>
    <row r="4818" spans="1:4">
      <c r="A4818" s="206">
        <v>39397</v>
      </c>
      <c r="B4818" s="207" t="s">
        <v>3647</v>
      </c>
      <c r="C4818" s="206" t="s">
        <v>7868</v>
      </c>
      <c r="D4818" s="208">
        <v>12.13</v>
      </c>
    </row>
    <row r="4819" spans="1:4">
      <c r="A4819" s="206">
        <v>39398</v>
      </c>
      <c r="B4819" s="207" t="s">
        <v>4444</v>
      </c>
      <c r="C4819" s="206" t="s">
        <v>7869</v>
      </c>
      <c r="D4819" s="208">
        <v>81.72</v>
      </c>
    </row>
    <row r="4820" spans="1:4">
      <c r="A4820" s="206">
        <v>39399</v>
      </c>
      <c r="B4820" s="207" t="s">
        <v>6670</v>
      </c>
      <c r="C4820" s="206" t="s">
        <v>7869</v>
      </c>
      <c r="D4820" s="208">
        <v>932.72</v>
      </c>
    </row>
    <row r="4821" spans="1:4">
      <c r="A4821" s="206">
        <v>39400</v>
      </c>
      <c r="B4821" s="207" t="s">
        <v>6671</v>
      </c>
      <c r="C4821" s="206" t="s">
        <v>7869</v>
      </c>
      <c r="D4821" s="208">
        <v>1013.83</v>
      </c>
    </row>
    <row r="4822" spans="1:4">
      <c r="A4822" s="206">
        <v>39401</v>
      </c>
      <c r="B4822" s="207" t="s">
        <v>6672</v>
      </c>
      <c r="C4822" s="206" t="s">
        <v>7869</v>
      </c>
      <c r="D4822" s="208">
        <v>1137.27</v>
      </c>
    </row>
    <row r="4823" spans="1:4">
      <c r="A4823" s="206">
        <v>39402</v>
      </c>
      <c r="B4823" s="207" t="s">
        <v>4948</v>
      </c>
      <c r="C4823" s="206" t="s">
        <v>7869</v>
      </c>
      <c r="D4823" s="208">
        <v>1169.28</v>
      </c>
    </row>
    <row r="4824" spans="1:4">
      <c r="A4824" s="206">
        <v>39403</v>
      </c>
      <c r="B4824" s="207" t="s">
        <v>4949</v>
      </c>
      <c r="C4824" s="206" t="s">
        <v>7869</v>
      </c>
      <c r="D4824" s="208">
        <v>1143.8499999999999</v>
      </c>
    </row>
    <row r="4825" spans="1:4">
      <c r="A4825" s="206">
        <v>39404</v>
      </c>
      <c r="B4825" s="207" t="s">
        <v>4947</v>
      </c>
      <c r="C4825" s="206" t="s">
        <v>7869</v>
      </c>
      <c r="D4825" s="208">
        <v>1419.36</v>
      </c>
    </row>
    <row r="4826" spans="1:4" ht="25.5">
      <c r="A4826" s="206">
        <v>39412</v>
      </c>
      <c r="B4826" s="207" t="s">
        <v>3116</v>
      </c>
      <c r="C4826" s="206" t="s">
        <v>7874</v>
      </c>
      <c r="D4826" s="208">
        <v>23.33</v>
      </c>
    </row>
    <row r="4827" spans="1:4" ht="25.5">
      <c r="A4827" s="206">
        <v>39413</v>
      </c>
      <c r="B4827" s="207" t="s">
        <v>3117</v>
      </c>
      <c r="C4827" s="206" t="s">
        <v>7874</v>
      </c>
      <c r="D4827" s="208">
        <v>23.11</v>
      </c>
    </row>
    <row r="4828" spans="1:4" ht="25.5">
      <c r="A4828" s="206">
        <v>39414</v>
      </c>
      <c r="B4828" s="207" t="s">
        <v>3114</v>
      </c>
      <c r="C4828" s="206" t="s">
        <v>7874</v>
      </c>
      <c r="D4828" s="208">
        <v>30.98</v>
      </c>
    </row>
    <row r="4829" spans="1:4" ht="25.5">
      <c r="A4829" s="206">
        <v>39415</v>
      </c>
      <c r="B4829" s="207" t="s">
        <v>3115</v>
      </c>
      <c r="C4829" s="206" t="s">
        <v>7874</v>
      </c>
      <c r="D4829" s="208">
        <v>32.840000000000003</v>
      </c>
    </row>
    <row r="4830" spans="1:4" ht="25.5">
      <c r="A4830" s="206">
        <v>39416</v>
      </c>
      <c r="B4830" s="207" t="s">
        <v>3112</v>
      </c>
      <c r="C4830" s="206" t="s">
        <v>7874</v>
      </c>
      <c r="D4830" s="208">
        <v>32.99</v>
      </c>
    </row>
    <row r="4831" spans="1:4" ht="25.5">
      <c r="A4831" s="206">
        <v>39417</v>
      </c>
      <c r="B4831" s="207" t="s">
        <v>3113</v>
      </c>
      <c r="C4831" s="206" t="s">
        <v>7874</v>
      </c>
      <c r="D4831" s="208">
        <v>34.590000000000003</v>
      </c>
    </row>
    <row r="4832" spans="1:4" ht="25.5">
      <c r="A4832" s="206">
        <v>39418</v>
      </c>
      <c r="B4832" s="207" t="s">
        <v>5228</v>
      </c>
      <c r="C4832" s="206" t="s">
        <v>7873</v>
      </c>
      <c r="D4832" s="208">
        <v>3.38</v>
      </c>
    </row>
    <row r="4833" spans="1:4" ht="25.5">
      <c r="A4833" s="206">
        <v>39419</v>
      </c>
      <c r="B4833" s="207" t="s">
        <v>5229</v>
      </c>
      <c r="C4833" s="206" t="s">
        <v>7873</v>
      </c>
      <c r="D4833" s="208">
        <v>4.1100000000000003</v>
      </c>
    </row>
    <row r="4834" spans="1:4" ht="25.5">
      <c r="A4834" s="206">
        <v>39420</v>
      </c>
      <c r="B4834" s="207" t="s">
        <v>5230</v>
      </c>
      <c r="C4834" s="206" t="s">
        <v>7873</v>
      </c>
      <c r="D4834" s="208">
        <v>4.54</v>
      </c>
    </row>
    <row r="4835" spans="1:4" ht="25.5">
      <c r="A4835" s="206">
        <v>39421</v>
      </c>
      <c r="B4835" s="207" t="s">
        <v>5232</v>
      </c>
      <c r="C4835" s="206" t="s">
        <v>7873</v>
      </c>
      <c r="D4835" s="208">
        <v>4</v>
      </c>
    </row>
    <row r="4836" spans="1:4" ht="25.5">
      <c r="A4836" s="206">
        <v>39422</v>
      </c>
      <c r="B4836" s="207" t="s">
        <v>5233</v>
      </c>
      <c r="C4836" s="206" t="s">
        <v>7873</v>
      </c>
      <c r="D4836" s="208">
        <v>4.67</v>
      </c>
    </row>
    <row r="4837" spans="1:4" ht="25.5">
      <c r="A4837" s="206">
        <v>39423</v>
      </c>
      <c r="B4837" s="207" t="s">
        <v>5234</v>
      </c>
      <c r="C4837" s="206" t="s">
        <v>7873</v>
      </c>
      <c r="D4837" s="208">
        <v>5.42</v>
      </c>
    </row>
    <row r="4838" spans="1:4" ht="25.5">
      <c r="A4838" s="206">
        <v>39424</v>
      </c>
      <c r="B4838" s="207" t="s">
        <v>5221</v>
      </c>
      <c r="C4838" s="206" t="s">
        <v>7873</v>
      </c>
      <c r="D4838" s="208">
        <v>1.8</v>
      </c>
    </row>
    <row r="4839" spans="1:4" ht="25.5">
      <c r="A4839" s="206">
        <v>39425</v>
      </c>
      <c r="B4839" s="207" t="s">
        <v>5222</v>
      </c>
      <c r="C4839" s="206" t="s">
        <v>7873</v>
      </c>
      <c r="D4839" s="208">
        <v>1.77</v>
      </c>
    </row>
    <row r="4840" spans="1:4" ht="25.5">
      <c r="A4840" s="206">
        <v>39426</v>
      </c>
      <c r="B4840" s="207" t="s">
        <v>5235</v>
      </c>
      <c r="C4840" s="206" t="s">
        <v>7873</v>
      </c>
      <c r="D4840" s="208">
        <v>12.19</v>
      </c>
    </row>
    <row r="4841" spans="1:4" ht="25.5">
      <c r="A4841" s="206">
        <v>39427</v>
      </c>
      <c r="B4841" s="207" t="s">
        <v>5220</v>
      </c>
      <c r="C4841" s="206" t="s">
        <v>7873</v>
      </c>
      <c r="D4841" s="208">
        <v>3.03</v>
      </c>
    </row>
    <row r="4842" spans="1:4" ht="25.5">
      <c r="A4842" s="206">
        <v>39428</v>
      </c>
      <c r="B4842" s="207" t="s">
        <v>5237</v>
      </c>
      <c r="C4842" s="206" t="s">
        <v>7873</v>
      </c>
      <c r="D4842" s="208">
        <v>2.93</v>
      </c>
    </row>
    <row r="4843" spans="1:4" ht="25.5">
      <c r="A4843" s="206">
        <v>39429</v>
      </c>
      <c r="B4843" s="207" t="s">
        <v>5236</v>
      </c>
      <c r="C4843" s="206" t="s">
        <v>7873</v>
      </c>
      <c r="D4843" s="208">
        <v>3.84</v>
      </c>
    </row>
    <row r="4844" spans="1:4" ht="25.5">
      <c r="A4844" s="206">
        <v>39430</v>
      </c>
      <c r="B4844" s="207" t="s">
        <v>5202</v>
      </c>
      <c r="C4844" s="206" t="s">
        <v>7869</v>
      </c>
      <c r="D4844" s="208">
        <v>1.1399999999999999</v>
      </c>
    </row>
    <row r="4845" spans="1:4" ht="25.5">
      <c r="A4845" s="206">
        <v>39431</v>
      </c>
      <c r="B4845" s="207" t="s">
        <v>3999</v>
      </c>
      <c r="C4845" s="206" t="s">
        <v>7873</v>
      </c>
      <c r="D4845" s="208">
        <v>0.26</v>
      </c>
    </row>
    <row r="4846" spans="1:4" ht="25.5">
      <c r="A4846" s="206">
        <v>39432</v>
      </c>
      <c r="B4846" s="207" t="s">
        <v>4000</v>
      </c>
      <c r="C4846" s="206" t="s">
        <v>7873</v>
      </c>
      <c r="D4846" s="208">
        <v>3.42</v>
      </c>
    </row>
    <row r="4847" spans="1:4" ht="25.5">
      <c r="A4847" s="206">
        <v>39433</v>
      </c>
      <c r="B4847" s="207" t="s">
        <v>4871</v>
      </c>
      <c r="C4847" s="206" t="s">
        <v>7866</v>
      </c>
      <c r="D4847" s="208">
        <v>3.3</v>
      </c>
    </row>
    <row r="4848" spans="1:4" ht="25.5">
      <c r="A4848" s="206">
        <v>39434</v>
      </c>
      <c r="B4848" s="207" t="s">
        <v>4870</v>
      </c>
      <c r="C4848" s="206" t="s">
        <v>7866</v>
      </c>
      <c r="D4848" s="208">
        <v>4.59</v>
      </c>
    </row>
    <row r="4849" spans="1:4" ht="25.5">
      <c r="A4849" s="206">
        <v>39435</v>
      </c>
      <c r="B4849" s="207" t="s">
        <v>5097</v>
      </c>
      <c r="C4849" s="206" t="s">
        <v>7869</v>
      </c>
      <c r="D4849" s="208">
        <v>0.04</v>
      </c>
    </row>
    <row r="4850" spans="1:4" ht="25.5">
      <c r="A4850" s="206">
        <v>39436</v>
      </c>
      <c r="B4850" s="207" t="s">
        <v>5098</v>
      </c>
      <c r="C4850" s="206" t="s">
        <v>7869</v>
      </c>
      <c r="D4850" s="208">
        <v>7.0000000000000007E-2</v>
      </c>
    </row>
    <row r="4851" spans="1:4" ht="25.5">
      <c r="A4851" s="206">
        <v>39437</v>
      </c>
      <c r="B4851" s="207" t="s">
        <v>5099</v>
      </c>
      <c r="C4851" s="206" t="s">
        <v>7869</v>
      </c>
      <c r="D4851" s="208">
        <v>0.1</v>
      </c>
    </row>
    <row r="4852" spans="1:4" ht="38.25">
      <c r="A4852" s="206">
        <v>39438</v>
      </c>
      <c r="B4852" s="207" t="s">
        <v>5085</v>
      </c>
      <c r="C4852" s="206" t="s">
        <v>7869</v>
      </c>
      <c r="D4852" s="208">
        <v>0.11</v>
      </c>
    </row>
    <row r="4853" spans="1:4" ht="25.5">
      <c r="A4853" s="206">
        <v>39439</v>
      </c>
      <c r="B4853" s="207" t="s">
        <v>5100</v>
      </c>
      <c r="C4853" s="206" t="s">
        <v>7869</v>
      </c>
      <c r="D4853" s="208">
        <v>0.06</v>
      </c>
    </row>
    <row r="4854" spans="1:4" ht="25.5">
      <c r="A4854" s="206">
        <v>39440</v>
      </c>
      <c r="B4854" s="207" t="s">
        <v>5101</v>
      </c>
      <c r="C4854" s="206" t="s">
        <v>7869</v>
      </c>
      <c r="D4854" s="208">
        <v>0.08</v>
      </c>
    </row>
    <row r="4855" spans="1:4" ht="25.5">
      <c r="A4855" s="206">
        <v>39441</v>
      </c>
      <c r="B4855" s="207" t="s">
        <v>5102</v>
      </c>
      <c r="C4855" s="206" t="s">
        <v>7869</v>
      </c>
      <c r="D4855" s="208">
        <v>0.11</v>
      </c>
    </row>
    <row r="4856" spans="1:4" ht="25.5">
      <c r="A4856" s="206">
        <v>39442</v>
      </c>
      <c r="B4856" s="207" t="s">
        <v>5103</v>
      </c>
      <c r="C4856" s="206" t="s">
        <v>7869</v>
      </c>
      <c r="D4856" s="208">
        <v>0.08</v>
      </c>
    </row>
    <row r="4857" spans="1:4" ht="25.5">
      <c r="A4857" s="206">
        <v>39443</v>
      </c>
      <c r="B4857" s="207" t="s">
        <v>5104</v>
      </c>
      <c r="C4857" s="206" t="s">
        <v>7869</v>
      </c>
      <c r="D4857" s="208">
        <v>0.1</v>
      </c>
    </row>
    <row r="4858" spans="1:4">
      <c r="A4858" s="206">
        <v>39445</v>
      </c>
      <c r="B4858" s="207" t="s">
        <v>3704</v>
      </c>
      <c r="C4858" s="206" t="s">
        <v>7869</v>
      </c>
      <c r="D4858" s="208">
        <v>92.13</v>
      </c>
    </row>
    <row r="4859" spans="1:4">
      <c r="A4859" s="206">
        <v>39446</v>
      </c>
      <c r="B4859" s="207" t="s">
        <v>3705</v>
      </c>
      <c r="C4859" s="206" t="s">
        <v>7869</v>
      </c>
      <c r="D4859" s="208">
        <v>93.77</v>
      </c>
    </row>
    <row r="4860" spans="1:4">
      <c r="A4860" s="206">
        <v>39447</v>
      </c>
      <c r="B4860" s="207" t="s">
        <v>3706</v>
      </c>
      <c r="C4860" s="206" t="s">
        <v>7869</v>
      </c>
      <c r="D4860" s="208">
        <v>100.28</v>
      </c>
    </row>
    <row r="4861" spans="1:4">
      <c r="A4861" s="206">
        <v>39448</v>
      </c>
      <c r="B4861" s="207" t="s">
        <v>3707</v>
      </c>
      <c r="C4861" s="206" t="s">
        <v>7869</v>
      </c>
      <c r="D4861" s="208">
        <v>171</v>
      </c>
    </row>
    <row r="4862" spans="1:4">
      <c r="A4862" s="206">
        <v>39449</v>
      </c>
      <c r="B4862" s="207" t="s">
        <v>3712</v>
      </c>
      <c r="C4862" s="206" t="s">
        <v>7869</v>
      </c>
      <c r="D4862" s="208">
        <v>212.15</v>
      </c>
    </row>
    <row r="4863" spans="1:4">
      <c r="A4863" s="206">
        <v>39450</v>
      </c>
      <c r="B4863" s="207" t="s">
        <v>3708</v>
      </c>
      <c r="C4863" s="206" t="s">
        <v>7869</v>
      </c>
      <c r="D4863" s="208">
        <v>104.33</v>
      </c>
    </row>
    <row r="4864" spans="1:4">
      <c r="A4864" s="206">
        <v>39451</v>
      </c>
      <c r="B4864" s="207" t="s">
        <v>3709</v>
      </c>
      <c r="C4864" s="206" t="s">
        <v>7869</v>
      </c>
      <c r="D4864" s="208">
        <v>113.79</v>
      </c>
    </row>
    <row r="4865" spans="1:4">
      <c r="A4865" s="206">
        <v>39452</v>
      </c>
      <c r="B4865" s="207" t="s">
        <v>3710</v>
      </c>
      <c r="C4865" s="206" t="s">
        <v>7869</v>
      </c>
      <c r="D4865" s="208">
        <v>114.47</v>
      </c>
    </row>
    <row r="4866" spans="1:4">
      <c r="A4866" s="206">
        <v>39455</v>
      </c>
      <c r="B4866" s="207" t="s">
        <v>3713</v>
      </c>
      <c r="C4866" s="206" t="s">
        <v>7869</v>
      </c>
      <c r="D4866" s="208">
        <v>104.97</v>
      </c>
    </row>
    <row r="4867" spans="1:4">
      <c r="A4867" s="206">
        <v>39456</v>
      </c>
      <c r="B4867" s="207" t="s">
        <v>3714</v>
      </c>
      <c r="C4867" s="206" t="s">
        <v>7869</v>
      </c>
      <c r="D4867" s="208">
        <v>105.05</v>
      </c>
    </row>
    <row r="4868" spans="1:4">
      <c r="A4868" s="206">
        <v>39457</v>
      </c>
      <c r="B4868" s="207" t="s">
        <v>3715</v>
      </c>
      <c r="C4868" s="206" t="s">
        <v>7869</v>
      </c>
      <c r="D4868" s="208">
        <v>114.52</v>
      </c>
    </row>
    <row r="4869" spans="1:4">
      <c r="A4869" s="206">
        <v>39458</v>
      </c>
      <c r="B4869" s="207" t="s">
        <v>3716</v>
      </c>
      <c r="C4869" s="206" t="s">
        <v>7869</v>
      </c>
      <c r="D4869" s="208">
        <v>213.71</v>
      </c>
    </row>
    <row r="4870" spans="1:4">
      <c r="A4870" s="206">
        <v>39459</v>
      </c>
      <c r="B4870" s="207" t="s">
        <v>3703</v>
      </c>
      <c r="C4870" s="206" t="s">
        <v>7869</v>
      </c>
      <c r="D4870" s="208">
        <v>183.5</v>
      </c>
    </row>
    <row r="4871" spans="1:4">
      <c r="A4871" s="206">
        <v>39460</v>
      </c>
      <c r="B4871" s="207" t="s">
        <v>3718</v>
      </c>
      <c r="C4871" s="206" t="s">
        <v>7869</v>
      </c>
      <c r="D4871" s="208">
        <v>130.34</v>
      </c>
    </row>
    <row r="4872" spans="1:4">
      <c r="A4872" s="206">
        <v>39461</v>
      </c>
      <c r="B4872" s="207" t="s">
        <v>3719</v>
      </c>
      <c r="C4872" s="206" t="s">
        <v>7869</v>
      </c>
      <c r="D4872" s="208">
        <v>152.72999999999999</v>
      </c>
    </row>
    <row r="4873" spans="1:4">
      <c r="A4873" s="206">
        <v>39462</v>
      </c>
      <c r="B4873" s="207" t="s">
        <v>3720</v>
      </c>
      <c r="C4873" s="206" t="s">
        <v>7869</v>
      </c>
      <c r="D4873" s="208">
        <v>147.19</v>
      </c>
    </row>
    <row r="4874" spans="1:4">
      <c r="A4874" s="206">
        <v>39463</v>
      </c>
      <c r="B4874" s="207" t="s">
        <v>3721</v>
      </c>
      <c r="C4874" s="206" t="s">
        <v>7869</v>
      </c>
      <c r="D4874" s="208">
        <v>341</v>
      </c>
    </row>
    <row r="4875" spans="1:4">
      <c r="A4875" s="206">
        <v>39464</v>
      </c>
      <c r="B4875" s="207" t="s">
        <v>3717</v>
      </c>
      <c r="C4875" s="206" t="s">
        <v>7869</v>
      </c>
      <c r="D4875" s="208">
        <v>343.66</v>
      </c>
    </row>
    <row r="4876" spans="1:4" ht="25.5">
      <c r="A4876" s="206">
        <v>39465</v>
      </c>
      <c r="B4876" s="207" t="s">
        <v>3687</v>
      </c>
      <c r="C4876" s="206" t="s">
        <v>7869</v>
      </c>
      <c r="D4876" s="208">
        <v>44.77</v>
      </c>
    </row>
    <row r="4877" spans="1:4" ht="25.5">
      <c r="A4877" s="206">
        <v>39466</v>
      </c>
      <c r="B4877" s="207" t="s">
        <v>3688</v>
      </c>
      <c r="C4877" s="206" t="s">
        <v>7869</v>
      </c>
      <c r="D4877" s="208">
        <v>50.37</v>
      </c>
    </row>
    <row r="4878" spans="1:4" ht="25.5">
      <c r="A4878" s="206">
        <v>39467</v>
      </c>
      <c r="B4878" s="207" t="s">
        <v>3689</v>
      </c>
      <c r="C4878" s="206" t="s">
        <v>7869</v>
      </c>
      <c r="D4878" s="208">
        <v>64.430000000000007</v>
      </c>
    </row>
    <row r="4879" spans="1:4" ht="25.5">
      <c r="A4879" s="206">
        <v>39468</v>
      </c>
      <c r="B4879" s="207" t="s">
        <v>3690</v>
      </c>
      <c r="C4879" s="206" t="s">
        <v>7869</v>
      </c>
      <c r="D4879" s="208">
        <v>114.53</v>
      </c>
    </row>
    <row r="4880" spans="1:4" ht="25.5">
      <c r="A4880" s="206">
        <v>39469</v>
      </c>
      <c r="B4880" s="207" t="s">
        <v>3691</v>
      </c>
      <c r="C4880" s="206" t="s">
        <v>7869</v>
      </c>
      <c r="D4880" s="208">
        <v>46.65</v>
      </c>
    </row>
    <row r="4881" spans="1:4" ht="25.5">
      <c r="A4881" s="206">
        <v>39470</v>
      </c>
      <c r="B4881" s="207" t="s">
        <v>3692</v>
      </c>
      <c r="C4881" s="206" t="s">
        <v>7869</v>
      </c>
      <c r="D4881" s="208">
        <v>57.32</v>
      </c>
    </row>
    <row r="4882" spans="1:4" ht="25.5">
      <c r="A4882" s="206">
        <v>39471</v>
      </c>
      <c r="B4882" s="207" t="s">
        <v>3693</v>
      </c>
      <c r="C4882" s="206" t="s">
        <v>7869</v>
      </c>
      <c r="D4882" s="208">
        <v>68.88</v>
      </c>
    </row>
    <row r="4883" spans="1:4" ht="25.5">
      <c r="A4883" s="206">
        <v>39472</v>
      </c>
      <c r="B4883" s="207" t="s">
        <v>3694</v>
      </c>
      <c r="C4883" s="206" t="s">
        <v>7869</v>
      </c>
      <c r="D4883" s="208">
        <v>119.69</v>
      </c>
    </row>
    <row r="4884" spans="1:4" ht="25.5">
      <c r="A4884" s="206">
        <v>39473</v>
      </c>
      <c r="B4884" s="207" t="s">
        <v>3695</v>
      </c>
      <c r="C4884" s="206" t="s">
        <v>7869</v>
      </c>
      <c r="D4884" s="208">
        <v>77.319999999999993</v>
      </c>
    </row>
    <row r="4885" spans="1:4" ht="25.5">
      <c r="A4885" s="206">
        <v>39474</v>
      </c>
      <c r="B4885" s="207" t="s">
        <v>3696</v>
      </c>
      <c r="C4885" s="206" t="s">
        <v>7869</v>
      </c>
      <c r="D4885" s="208">
        <v>82.42</v>
      </c>
    </row>
    <row r="4886" spans="1:4" ht="25.5">
      <c r="A4886" s="206">
        <v>39475</v>
      </c>
      <c r="B4886" s="207" t="s">
        <v>3697</v>
      </c>
      <c r="C4886" s="206" t="s">
        <v>7869</v>
      </c>
      <c r="D4886" s="208">
        <v>93.52</v>
      </c>
    </row>
    <row r="4887" spans="1:4" ht="25.5">
      <c r="A4887" s="206">
        <v>39476</v>
      </c>
      <c r="B4887" s="207" t="s">
        <v>3698</v>
      </c>
      <c r="C4887" s="206" t="s">
        <v>7869</v>
      </c>
      <c r="D4887" s="208">
        <v>176.05</v>
      </c>
    </row>
    <row r="4888" spans="1:4" ht="25.5">
      <c r="A4888" s="206">
        <v>39477</v>
      </c>
      <c r="B4888" s="207" t="s">
        <v>3699</v>
      </c>
      <c r="C4888" s="206" t="s">
        <v>7869</v>
      </c>
      <c r="D4888" s="208">
        <v>86.26</v>
      </c>
    </row>
    <row r="4889" spans="1:4" ht="25.5">
      <c r="A4889" s="206">
        <v>39478</v>
      </c>
      <c r="B4889" s="207" t="s">
        <v>3700</v>
      </c>
      <c r="C4889" s="206" t="s">
        <v>7869</v>
      </c>
      <c r="D4889" s="208">
        <v>88.93</v>
      </c>
    </row>
    <row r="4890" spans="1:4" ht="25.5">
      <c r="A4890" s="206">
        <v>39479</v>
      </c>
      <c r="B4890" s="207" t="s">
        <v>3701</v>
      </c>
      <c r="C4890" s="206" t="s">
        <v>7869</v>
      </c>
      <c r="D4890" s="208">
        <v>104.78</v>
      </c>
    </row>
    <row r="4891" spans="1:4" ht="25.5">
      <c r="A4891" s="206">
        <v>39480</v>
      </c>
      <c r="B4891" s="207" t="s">
        <v>3702</v>
      </c>
      <c r="C4891" s="206" t="s">
        <v>7869</v>
      </c>
      <c r="D4891" s="208">
        <v>216.2</v>
      </c>
    </row>
    <row r="4892" spans="1:4" ht="25.5">
      <c r="A4892" s="206">
        <v>39481</v>
      </c>
      <c r="B4892" s="207" t="s">
        <v>8442</v>
      </c>
      <c r="C4892" s="206" t="s">
        <v>7869</v>
      </c>
      <c r="D4892" s="208">
        <v>0.98</v>
      </c>
    </row>
    <row r="4893" spans="1:4" ht="38.25">
      <c r="A4893" s="206">
        <v>39482</v>
      </c>
      <c r="B4893" s="207" t="s">
        <v>4447</v>
      </c>
      <c r="C4893" s="206" t="s">
        <v>7869</v>
      </c>
      <c r="D4893" s="208">
        <v>386.8</v>
      </c>
    </row>
    <row r="4894" spans="1:4" ht="38.25">
      <c r="A4894" s="206">
        <v>39483</v>
      </c>
      <c r="B4894" s="207" t="s">
        <v>4448</v>
      </c>
      <c r="C4894" s="206" t="s">
        <v>7869</v>
      </c>
      <c r="D4894" s="208">
        <v>368.92</v>
      </c>
    </row>
    <row r="4895" spans="1:4" ht="38.25">
      <c r="A4895" s="206">
        <v>39484</v>
      </c>
      <c r="B4895" s="207" t="s">
        <v>4450</v>
      </c>
      <c r="C4895" s="206" t="s">
        <v>7869</v>
      </c>
      <c r="D4895" s="208">
        <v>372.43</v>
      </c>
    </row>
    <row r="4896" spans="1:4" ht="38.25">
      <c r="A4896" s="206">
        <v>39485</v>
      </c>
      <c r="B4896" s="207" t="s">
        <v>4452</v>
      </c>
      <c r="C4896" s="206" t="s">
        <v>7869</v>
      </c>
      <c r="D4896" s="208">
        <v>390.04</v>
      </c>
    </row>
    <row r="4897" spans="1:4" ht="38.25">
      <c r="A4897" s="206">
        <v>39486</v>
      </c>
      <c r="B4897" s="207" t="s">
        <v>8443</v>
      </c>
      <c r="C4897" s="206" t="s">
        <v>7869</v>
      </c>
      <c r="D4897" s="208">
        <v>340.78</v>
      </c>
    </row>
    <row r="4898" spans="1:4" ht="38.25">
      <c r="A4898" s="206">
        <v>39487</v>
      </c>
      <c r="B4898" s="207" t="s">
        <v>4449</v>
      </c>
      <c r="C4898" s="206" t="s">
        <v>7869</v>
      </c>
      <c r="D4898" s="208">
        <v>344.3</v>
      </c>
    </row>
    <row r="4899" spans="1:4" ht="38.25">
      <c r="A4899" s="206">
        <v>39488</v>
      </c>
      <c r="B4899" s="207" t="s">
        <v>4451</v>
      </c>
      <c r="C4899" s="206" t="s">
        <v>7869</v>
      </c>
      <c r="D4899" s="208">
        <v>347.82</v>
      </c>
    </row>
    <row r="4900" spans="1:4" ht="38.25">
      <c r="A4900" s="206">
        <v>39489</v>
      </c>
      <c r="B4900" s="207" t="s">
        <v>4453</v>
      </c>
      <c r="C4900" s="206" t="s">
        <v>7869</v>
      </c>
      <c r="D4900" s="208">
        <v>365.42</v>
      </c>
    </row>
    <row r="4901" spans="1:4" ht="38.25">
      <c r="A4901" s="206">
        <v>39490</v>
      </c>
      <c r="B4901" s="207" t="s">
        <v>4455</v>
      </c>
      <c r="C4901" s="206" t="s">
        <v>7869</v>
      </c>
      <c r="D4901" s="208">
        <v>422.53</v>
      </c>
    </row>
    <row r="4902" spans="1:4" ht="38.25">
      <c r="A4902" s="206">
        <v>39491</v>
      </c>
      <c r="B4902" s="207" t="s">
        <v>4457</v>
      </c>
      <c r="C4902" s="206" t="s">
        <v>7869</v>
      </c>
      <c r="D4902" s="208">
        <v>436.03</v>
      </c>
    </row>
    <row r="4903" spans="1:4" ht="38.25">
      <c r="A4903" s="206">
        <v>39492</v>
      </c>
      <c r="B4903" s="207" t="s">
        <v>4459</v>
      </c>
      <c r="C4903" s="206" t="s">
        <v>7869</v>
      </c>
      <c r="D4903" s="208">
        <v>438.7</v>
      </c>
    </row>
    <row r="4904" spans="1:4" ht="38.25">
      <c r="A4904" s="206">
        <v>39493</v>
      </c>
      <c r="B4904" s="207" t="s">
        <v>4461</v>
      </c>
      <c r="C4904" s="206" t="s">
        <v>7869</v>
      </c>
      <c r="D4904" s="208">
        <v>464.16</v>
      </c>
    </row>
    <row r="4905" spans="1:4" ht="51">
      <c r="A4905" s="206">
        <v>39494</v>
      </c>
      <c r="B4905" s="207" t="s">
        <v>4454</v>
      </c>
      <c r="C4905" s="206" t="s">
        <v>7869</v>
      </c>
      <c r="D4905" s="208">
        <v>372.74</v>
      </c>
    </row>
    <row r="4906" spans="1:4" ht="51">
      <c r="A4906" s="206">
        <v>39495</v>
      </c>
      <c r="B4906" s="207" t="s">
        <v>4456</v>
      </c>
      <c r="C4906" s="206" t="s">
        <v>7869</v>
      </c>
      <c r="D4906" s="208">
        <v>386.8</v>
      </c>
    </row>
    <row r="4907" spans="1:4" ht="51">
      <c r="A4907" s="206">
        <v>39496</v>
      </c>
      <c r="B4907" s="207" t="s">
        <v>4458</v>
      </c>
      <c r="C4907" s="206" t="s">
        <v>7869</v>
      </c>
      <c r="D4907" s="208">
        <v>400.73</v>
      </c>
    </row>
    <row r="4908" spans="1:4" ht="51">
      <c r="A4908" s="206">
        <v>39497</v>
      </c>
      <c r="B4908" s="207" t="s">
        <v>4460</v>
      </c>
      <c r="C4908" s="206" t="s">
        <v>7869</v>
      </c>
      <c r="D4908" s="208">
        <v>414.79</v>
      </c>
    </row>
    <row r="4909" spans="1:4" ht="51">
      <c r="A4909" s="206">
        <v>39498</v>
      </c>
      <c r="B4909" s="207" t="s">
        <v>4463</v>
      </c>
      <c r="C4909" s="206" t="s">
        <v>7869</v>
      </c>
      <c r="D4909" s="208">
        <v>517.82000000000005</v>
      </c>
    </row>
    <row r="4910" spans="1:4" ht="51">
      <c r="A4910" s="206">
        <v>39499</v>
      </c>
      <c r="B4910" s="207" t="s">
        <v>4465</v>
      </c>
      <c r="C4910" s="206" t="s">
        <v>7869</v>
      </c>
      <c r="D4910" s="208">
        <v>561.74</v>
      </c>
    </row>
    <row r="4911" spans="1:4" ht="38.25">
      <c r="A4911" s="206">
        <v>39500</v>
      </c>
      <c r="B4911" s="207" t="s">
        <v>4462</v>
      </c>
      <c r="C4911" s="206" t="s">
        <v>7869</v>
      </c>
      <c r="D4911" s="208">
        <v>465.68</v>
      </c>
    </row>
    <row r="4912" spans="1:4" ht="38.25">
      <c r="A4912" s="206">
        <v>39501</v>
      </c>
      <c r="B4912" s="207" t="s">
        <v>4464</v>
      </c>
      <c r="C4912" s="206" t="s">
        <v>7869</v>
      </c>
      <c r="D4912" s="208">
        <v>477.8</v>
      </c>
    </row>
    <row r="4913" spans="1:4" ht="25.5">
      <c r="A4913" s="206">
        <v>39502</v>
      </c>
      <c r="B4913" s="207" t="s">
        <v>5409</v>
      </c>
      <c r="C4913" s="206" t="s">
        <v>7869</v>
      </c>
      <c r="D4913" s="208">
        <v>309.44</v>
      </c>
    </row>
    <row r="4914" spans="1:4" ht="25.5">
      <c r="A4914" s="206">
        <v>39503</v>
      </c>
      <c r="B4914" s="207" t="s">
        <v>5411</v>
      </c>
      <c r="C4914" s="206" t="s">
        <v>7869</v>
      </c>
      <c r="D4914" s="208">
        <v>336.16</v>
      </c>
    </row>
    <row r="4915" spans="1:4" ht="25.5">
      <c r="A4915" s="206">
        <v>39504</v>
      </c>
      <c r="B4915" s="207" t="s">
        <v>5410</v>
      </c>
      <c r="C4915" s="206" t="s">
        <v>7869</v>
      </c>
      <c r="D4915" s="208">
        <v>219.42</v>
      </c>
    </row>
    <row r="4916" spans="1:4" ht="25.5">
      <c r="A4916" s="206">
        <v>39505</v>
      </c>
      <c r="B4916" s="207" t="s">
        <v>5412</v>
      </c>
      <c r="C4916" s="206" t="s">
        <v>7869</v>
      </c>
      <c r="D4916" s="208">
        <v>239.11</v>
      </c>
    </row>
    <row r="4917" spans="1:4" ht="25.5">
      <c r="A4917" s="206">
        <v>39507</v>
      </c>
      <c r="B4917" s="207" t="s">
        <v>6040</v>
      </c>
      <c r="C4917" s="206" t="s">
        <v>7874</v>
      </c>
      <c r="D4917" s="208">
        <v>10.94</v>
      </c>
    </row>
    <row r="4918" spans="1:4" ht="25.5">
      <c r="A4918" s="206">
        <v>39508</v>
      </c>
      <c r="B4918" s="207" t="s">
        <v>6039</v>
      </c>
      <c r="C4918" s="206" t="s">
        <v>7874</v>
      </c>
      <c r="D4918" s="208">
        <v>11.17</v>
      </c>
    </row>
    <row r="4919" spans="1:4" ht="25.5">
      <c r="A4919" s="206">
        <v>39509</v>
      </c>
      <c r="B4919" s="207" t="s">
        <v>6042</v>
      </c>
      <c r="C4919" s="206" t="s">
        <v>7874</v>
      </c>
      <c r="D4919" s="208">
        <v>8.81</v>
      </c>
    </row>
    <row r="4920" spans="1:4" ht="38.25">
      <c r="A4920" s="206">
        <v>39510</v>
      </c>
      <c r="B4920" s="207" t="s">
        <v>4578</v>
      </c>
      <c r="C4920" s="206" t="s">
        <v>7869</v>
      </c>
      <c r="D4920" s="208">
        <v>88.3</v>
      </c>
    </row>
    <row r="4921" spans="1:4" ht="38.25">
      <c r="A4921" s="206">
        <v>39511</v>
      </c>
      <c r="B4921" s="207" t="s">
        <v>8444</v>
      </c>
      <c r="C4921" s="206" t="s">
        <v>7874</v>
      </c>
      <c r="D4921" s="208">
        <v>77.44</v>
      </c>
    </row>
    <row r="4922" spans="1:4" ht="38.25">
      <c r="A4922" s="206">
        <v>39512</v>
      </c>
      <c r="B4922" s="207" t="s">
        <v>8445</v>
      </c>
      <c r="C4922" s="206" t="s">
        <v>7874</v>
      </c>
      <c r="D4922" s="208">
        <v>70.989999999999995</v>
      </c>
    </row>
    <row r="4923" spans="1:4" ht="38.25">
      <c r="A4923" s="206">
        <v>39513</v>
      </c>
      <c r="B4923" s="207" t="s">
        <v>8446</v>
      </c>
      <c r="C4923" s="206" t="s">
        <v>7874</v>
      </c>
      <c r="D4923" s="208">
        <v>83.06</v>
      </c>
    </row>
    <row r="4924" spans="1:4" ht="25.5">
      <c r="A4924" s="206">
        <v>39514</v>
      </c>
      <c r="B4924" s="207" t="s">
        <v>8447</v>
      </c>
      <c r="C4924" s="206" t="s">
        <v>7869</v>
      </c>
      <c r="D4924" s="208">
        <v>17.25</v>
      </c>
    </row>
    <row r="4925" spans="1:4" ht="25.5">
      <c r="A4925" s="206">
        <v>39515</v>
      </c>
      <c r="B4925" s="207" t="s">
        <v>8448</v>
      </c>
      <c r="C4925" s="206" t="s">
        <v>7869</v>
      </c>
      <c r="D4925" s="208">
        <v>32.880000000000003</v>
      </c>
    </row>
    <row r="4926" spans="1:4" ht="25.5">
      <c r="A4926" s="206">
        <v>39516</v>
      </c>
      <c r="B4926" s="207" t="s">
        <v>8449</v>
      </c>
      <c r="C4926" s="206" t="s">
        <v>7869</v>
      </c>
      <c r="D4926" s="208">
        <v>27.72</v>
      </c>
    </row>
    <row r="4927" spans="1:4" ht="38.25">
      <c r="A4927" s="206">
        <v>39517</v>
      </c>
      <c r="B4927" s="207" t="s">
        <v>5075</v>
      </c>
      <c r="C4927" s="206" t="s">
        <v>7874</v>
      </c>
      <c r="D4927" s="208">
        <v>134.1</v>
      </c>
    </row>
    <row r="4928" spans="1:4" ht="38.25">
      <c r="A4928" s="206">
        <v>39518</v>
      </c>
      <c r="B4928" s="207" t="s">
        <v>5076</v>
      </c>
      <c r="C4928" s="206" t="s">
        <v>7874</v>
      </c>
      <c r="D4928" s="208">
        <v>158.61000000000001</v>
      </c>
    </row>
    <row r="4929" spans="1:4" ht="51">
      <c r="A4929" s="206">
        <v>39520</v>
      </c>
      <c r="B4929" s="207" t="s">
        <v>6119</v>
      </c>
      <c r="C4929" s="206" t="s">
        <v>7874</v>
      </c>
      <c r="D4929" s="208">
        <v>105.67</v>
      </c>
    </row>
    <row r="4930" spans="1:4" ht="51">
      <c r="A4930" s="206">
        <v>39521</v>
      </c>
      <c r="B4930" s="207" t="s">
        <v>6120</v>
      </c>
      <c r="C4930" s="206" t="s">
        <v>7874</v>
      </c>
      <c r="D4930" s="208">
        <v>113.18</v>
      </c>
    </row>
    <row r="4931" spans="1:4" ht="38.25">
      <c r="A4931" s="206">
        <v>39522</v>
      </c>
      <c r="B4931" s="207" t="s">
        <v>6121</v>
      </c>
      <c r="C4931" s="206" t="s">
        <v>7874</v>
      </c>
      <c r="D4931" s="208">
        <v>90.49</v>
      </c>
    </row>
    <row r="4932" spans="1:4">
      <c r="A4932" s="206">
        <v>39523</v>
      </c>
      <c r="B4932" s="207" t="s">
        <v>3711</v>
      </c>
      <c r="C4932" s="206" t="s">
        <v>7869</v>
      </c>
      <c r="D4932" s="208">
        <v>191.57</v>
      </c>
    </row>
    <row r="4933" spans="1:4">
      <c r="A4933" s="206">
        <v>39548</v>
      </c>
      <c r="B4933" s="207" t="s">
        <v>8450</v>
      </c>
      <c r="C4933" s="206" t="s">
        <v>7869</v>
      </c>
      <c r="D4933" s="208">
        <v>2538.14</v>
      </c>
    </row>
    <row r="4934" spans="1:4">
      <c r="A4934" s="206">
        <v>39550</v>
      </c>
      <c r="B4934" s="207" t="s">
        <v>8451</v>
      </c>
      <c r="C4934" s="206" t="s">
        <v>7869</v>
      </c>
      <c r="D4934" s="208">
        <v>1228.5999999999999</v>
      </c>
    </row>
    <row r="4935" spans="1:4">
      <c r="A4935" s="206">
        <v>39551</v>
      </c>
      <c r="B4935" s="207" t="s">
        <v>8452</v>
      </c>
      <c r="C4935" s="206" t="s">
        <v>7869</v>
      </c>
      <c r="D4935" s="208">
        <v>1538.53</v>
      </c>
    </row>
    <row r="4936" spans="1:4">
      <c r="A4936" s="206">
        <v>39554</v>
      </c>
      <c r="B4936" s="207" t="s">
        <v>8453</v>
      </c>
      <c r="C4936" s="206" t="s">
        <v>7869</v>
      </c>
      <c r="D4936" s="208">
        <v>3150.45</v>
      </c>
    </row>
    <row r="4937" spans="1:4">
      <c r="A4937" s="206">
        <v>39555</v>
      </c>
      <c r="B4937" s="207" t="s">
        <v>8454</v>
      </c>
      <c r="C4937" s="206" t="s">
        <v>7869</v>
      </c>
      <c r="D4937" s="208">
        <v>1754.75</v>
      </c>
    </row>
    <row r="4938" spans="1:4">
      <c r="A4938" s="206">
        <v>39556</v>
      </c>
      <c r="B4938" s="207" t="s">
        <v>8455</v>
      </c>
      <c r="C4938" s="206" t="s">
        <v>7869</v>
      </c>
      <c r="D4938" s="208">
        <v>5596.29</v>
      </c>
    </row>
    <row r="4939" spans="1:4">
      <c r="A4939" s="206">
        <v>39557</v>
      </c>
      <c r="B4939" s="207" t="s">
        <v>8456</v>
      </c>
      <c r="C4939" s="206" t="s">
        <v>7869</v>
      </c>
      <c r="D4939" s="208">
        <v>6075.22</v>
      </c>
    </row>
    <row r="4940" spans="1:4">
      <c r="A4940" s="206">
        <v>39558</v>
      </c>
      <c r="B4940" s="207" t="s">
        <v>8457</v>
      </c>
      <c r="C4940" s="206" t="s">
        <v>7869</v>
      </c>
      <c r="D4940" s="208">
        <v>6114.68</v>
      </c>
    </row>
    <row r="4941" spans="1:4">
      <c r="A4941" s="206">
        <v>39559</v>
      </c>
      <c r="B4941" s="207" t="s">
        <v>8458</v>
      </c>
      <c r="C4941" s="206" t="s">
        <v>7869</v>
      </c>
      <c r="D4941" s="208">
        <v>6345.39</v>
      </c>
    </row>
    <row r="4942" spans="1:4">
      <c r="A4942" s="206">
        <v>39560</v>
      </c>
      <c r="B4942" s="207" t="s">
        <v>8459</v>
      </c>
      <c r="C4942" s="206" t="s">
        <v>7869</v>
      </c>
      <c r="D4942" s="208">
        <v>7296.89</v>
      </c>
    </row>
    <row r="4943" spans="1:4">
      <c r="A4943" s="206">
        <v>39561</v>
      </c>
      <c r="B4943" s="207" t="s">
        <v>8460</v>
      </c>
      <c r="C4943" s="206" t="s">
        <v>7869</v>
      </c>
      <c r="D4943" s="208">
        <v>8474.35</v>
      </c>
    </row>
    <row r="4944" spans="1:4" ht="38.25">
      <c r="A4944" s="206">
        <v>39566</v>
      </c>
      <c r="B4944" s="207" t="s">
        <v>5307</v>
      </c>
      <c r="C4944" s="206" t="s">
        <v>7874</v>
      </c>
      <c r="D4944" s="208">
        <v>63.16</v>
      </c>
    </row>
    <row r="4945" spans="1:4" ht="38.25">
      <c r="A4945" s="206">
        <v>39567</v>
      </c>
      <c r="B4945" s="207" t="s">
        <v>5306</v>
      </c>
      <c r="C4945" s="206" t="s">
        <v>7874</v>
      </c>
      <c r="D4945" s="208">
        <v>54.69</v>
      </c>
    </row>
    <row r="4946" spans="1:4" ht="25.5">
      <c r="A4946" s="206">
        <v>39569</v>
      </c>
      <c r="B4946" s="207" t="s">
        <v>5240</v>
      </c>
      <c r="C4946" s="206" t="s">
        <v>7873</v>
      </c>
      <c r="D4946" s="208">
        <v>2.66</v>
      </c>
    </row>
    <row r="4947" spans="1:4" ht="25.5">
      <c r="A4947" s="206">
        <v>39570</v>
      </c>
      <c r="B4947" s="207" t="s">
        <v>5239</v>
      </c>
      <c r="C4947" s="206" t="s">
        <v>7873</v>
      </c>
      <c r="D4947" s="208">
        <v>2.69</v>
      </c>
    </row>
    <row r="4948" spans="1:4" ht="25.5">
      <c r="A4948" s="206">
        <v>39571</v>
      </c>
      <c r="B4948" s="207" t="s">
        <v>5231</v>
      </c>
      <c r="C4948" s="206" t="s">
        <v>7873</v>
      </c>
      <c r="D4948" s="208">
        <v>2.74</v>
      </c>
    </row>
    <row r="4949" spans="1:4" ht="25.5">
      <c r="A4949" s="206">
        <v>39572</v>
      </c>
      <c r="B4949" s="207" t="s">
        <v>5238</v>
      </c>
      <c r="C4949" s="206" t="s">
        <v>7873</v>
      </c>
      <c r="D4949" s="208">
        <v>2.54</v>
      </c>
    </row>
    <row r="4950" spans="1:4" ht="25.5">
      <c r="A4950" s="206">
        <v>39573</v>
      </c>
      <c r="B4950" s="207" t="s">
        <v>5203</v>
      </c>
      <c r="C4950" s="206" t="s">
        <v>7869</v>
      </c>
      <c r="D4950" s="208">
        <v>1.1200000000000001</v>
      </c>
    </row>
    <row r="4951" spans="1:4" ht="25.5">
      <c r="A4951" s="206">
        <v>39574</v>
      </c>
      <c r="B4951" s="207" t="s">
        <v>6207</v>
      </c>
      <c r="C4951" s="206" t="s">
        <v>7869</v>
      </c>
      <c r="D4951" s="208">
        <v>2.56</v>
      </c>
    </row>
    <row r="4952" spans="1:4">
      <c r="A4952" s="206">
        <v>39577</v>
      </c>
      <c r="B4952" s="207" t="s">
        <v>8461</v>
      </c>
      <c r="C4952" s="206" t="s">
        <v>7869</v>
      </c>
      <c r="D4952" s="208">
        <v>28149.759999999998</v>
      </c>
    </row>
    <row r="4953" spans="1:4">
      <c r="A4953" s="206">
        <v>39578</v>
      </c>
      <c r="B4953" s="207" t="s">
        <v>8462</v>
      </c>
      <c r="C4953" s="206" t="s">
        <v>7869</v>
      </c>
      <c r="D4953" s="208">
        <v>34035.89</v>
      </c>
    </row>
    <row r="4954" spans="1:4">
      <c r="A4954" s="206">
        <v>39579</v>
      </c>
      <c r="B4954" s="207" t="s">
        <v>8463</v>
      </c>
      <c r="C4954" s="206" t="s">
        <v>7869</v>
      </c>
      <c r="D4954" s="208">
        <v>42308.77</v>
      </c>
    </row>
    <row r="4955" spans="1:4">
      <c r="A4955" s="206">
        <v>39580</v>
      </c>
      <c r="B4955" s="207" t="s">
        <v>8464</v>
      </c>
      <c r="C4955" s="206" t="s">
        <v>7869</v>
      </c>
      <c r="D4955" s="208">
        <v>65407.01</v>
      </c>
    </row>
    <row r="4956" spans="1:4" ht="25.5">
      <c r="A4956" s="206">
        <v>39584</v>
      </c>
      <c r="B4956" s="207" t="s">
        <v>4157</v>
      </c>
      <c r="C4956" s="206" t="s">
        <v>7869</v>
      </c>
      <c r="D4956" s="208">
        <v>62732.78</v>
      </c>
    </row>
    <row r="4957" spans="1:4" ht="25.5">
      <c r="A4957" s="206">
        <v>39585</v>
      </c>
      <c r="B4957" s="207" t="s">
        <v>4153</v>
      </c>
      <c r="C4957" s="206" t="s">
        <v>7869</v>
      </c>
      <c r="D4957" s="208">
        <v>70444.62</v>
      </c>
    </row>
    <row r="4958" spans="1:4" ht="25.5">
      <c r="A4958" s="206">
        <v>39586</v>
      </c>
      <c r="B4958" s="207" t="s">
        <v>4154</v>
      </c>
      <c r="C4958" s="206" t="s">
        <v>7869</v>
      </c>
      <c r="D4958" s="208">
        <v>82626.759999999995</v>
      </c>
    </row>
    <row r="4959" spans="1:4" ht="25.5">
      <c r="A4959" s="206">
        <v>39587</v>
      </c>
      <c r="B4959" s="207" t="s">
        <v>4155</v>
      </c>
      <c r="C4959" s="206" t="s">
        <v>7869</v>
      </c>
      <c r="D4959" s="208">
        <v>100635.17</v>
      </c>
    </row>
    <row r="4960" spans="1:4" ht="25.5">
      <c r="A4960" s="206">
        <v>39588</v>
      </c>
      <c r="B4960" s="207" t="s">
        <v>4156</v>
      </c>
      <c r="C4960" s="206" t="s">
        <v>7869</v>
      </c>
      <c r="D4960" s="208">
        <v>116524.93</v>
      </c>
    </row>
    <row r="4961" spans="1:4" ht="25.5">
      <c r="A4961" s="206">
        <v>39590</v>
      </c>
      <c r="B4961" s="207" t="s">
        <v>4158</v>
      </c>
      <c r="C4961" s="206" t="s">
        <v>7869</v>
      </c>
      <c r="D4961" s="208">
        <v>61228.55</v>
      </c>
    </row>
    <row r="4962" spans="1:4" ht="25.5">
      <c r="A4962" s="206">
        <v>39592</v>
      </c>
      <c r="B4962" s="207" t="s">
        <v>4159</v>
      </c>
      <c r="C4962" s="206" t="s">
        <v>7869</v>
      </c>
      <c r="D4962" s="208">
        <v>87986.91</v>
      </c>
    </row>
    <row r="4963" spans="1:4" ht="25.5">
      <c r="A4963" s="206">
        <v>39593</v>
      </c>
      <c r="B4963" s="207" t="s">
        <v>4160</v>
      </c>
      <c r="C4963" s="206" t="s">
        <v>7869</v>
      </c>
      <c r="D4963" s="208">
        <v>100635.17</v>
      </c>
    </row>
    <row r="4964" spans="1:4">
      <c r="A4964" s="206">
        <v>39594</v>
      </c>
      <c r="B4964" s="207" t="s">
        <v>8465</v>
      </c>
      <c r="C4964" s="206" t="s">
        <v>7869</v>
      </c>
      <c r="D4964" s="208">
        <v>150</v>
      </c>
    </row>
    <row r="4965" spans="1:4">
      <c r="A4965" s="206">
        <v>39595</v>
      </c>
      <c r="B4965" s="207" t="s">
        <v>8466</v>
      </c>
      <c r="C4965" s="206" t="s">
        <v>7869</v>
      </c>
      <c r="D4965" s="208">
        <v>219.46</v>
      </c>
    </row>
    <row r="4966" spans="1:4">
      <c r="A4966" s="206">
        <v>39596</v>
      </c>
      <c r="B4966" s="207" t="s">
        <v>8467</v>
      </c>
      <c r="C4966" s="206" t="s">
        <v>7869</v>
      </c>
      <c r="D4966" s="208">
        <v>261.44</v>
      </c>
    </row>
    <row r="4967" spans="1:4">
      <c r="A4967" s="206">
        <v>39597</v>
      </c>
      <c r="B4967" s="207" t="s">
        <v>8468</v>
      </c>
      <c r="C4967" s="206" t="s">
        <v>7869</v>
      </c>
      <c r="D4967" s="208">
        <v>352.57</v>
      </c>
    </row>
    <row r="4968" spans="1:4">
      <c r="A4968" s="206">
        <v>39598</v>
      </c>
      <c r="B4968" s="207" t="s">
        <v>8469</v>
      </c>
      <c r="C4968" s="206" t="s">
        <v>7873</v>
      </c>
      <c r="D4968" s="208">
        <v>0.93</v>
      </c>
    </row>
    <row r="4969" spans="1:4">
      <c r="A4969" s="206">
        <v>39599</v>
      </c>
      <c r="B4969" s="207" t="s">
        <v>8470</v>
      </c>
      <c r="C4969" s="206" t="s">
        <v>7873</v>
      </c>
      <c r="D4969" s="208">
        <v>1.4</v>
      </c>
    </row>
    <row r="4970" spans="1:4">
      <c r="A4970" s="206">
        <v>39600</v>
      </c>
      <c r="B4970" s="207" t="s">
        <v>8471</v>
      </c>
      <c r="C4970" s="206" t="s">
        <v>7869</v>
      </c>
      <c r="D4970" s="208">
        <v>7.93</v>
      </c>
    </row>
    <row r="4971" spans="1:4">
      <c r="A4971" s="206">
        <v>39601</v>
      </c>
      <c r="B4971" s="207" t="s">
        <v>8472</v>
      </c>
      <c r="C4971" s="206" t="s">
        <v>7869</v>
      </c>
      <c r="D4971" s="208">
        <v>13.79</v>
      </c>
    </row>
    <row r="4972" spans="1:4">
      <c r="A4972" s="206">
        <v>39602</v>
      </c>
      <c r="B4972" s="207" t="s">
        <v>8473</v>
      </c>
      <c r="C4972" s="206" t="s">
        <v>7869</v>
      </c>
      <c r="D4972" s="208">
        <v>0.9</v>
      </c>
    </row>
    <row r="4973" spans="1:4">
      <c r="A4973" s="206">
        <v>39603</v>
      </c>
      <c r="B4973" s="207" t="s">
        <v>8474</v>
      </c>
      <c r="C4973" s="206" t="s">
        <v>7869</v>
      </c>
      <c r="D4973" s="208">
        <v>1.55</v>
      </c>
    </row>
    <row r="4974" spans="1:4">
      <c r="A4974" s="206">
        <v>39604</v>
      </c>
      <c r="B4974" s="207" t="s">
        <v>8475</v>
      </c>
      <c r="C4974" s="206" t="s">
        <v>7869</v>
      </c>
      <c r="D4974" s="208">
        <v>7.83</v>
      </c>
    </row>
    <row r="4975" spans="1:4">
      <c r="A4975" s="206">
        <v>39605</v>
      </c>
      <c r="B4975" s="207" t="s">
        <v>8476</v>
      </c>
      <c r="C4975" s="206" t="s">
        <v>7869</v>
      </c>
      <c r="D4975" s="208">
        <v>10.87</v>
      </c>
    </row>
    <row r="4976" spans="1:4">
      <c r="A4976" s="206">
        <v>39606</v>
      </c>
      <c r="B4976" s="207" t="s">
        <v>8477</v>
      </c>
      <c r="C4976" s="206" t="s">
        <v>7869</v>
      </c>
      <c r="D4976" s="208">
        <v>13.81</v>
      </c>
    </row>
    <row r="4977" spans="1:4">
      <c r="A4977" s="206">
        <v>39607</v>
      </c>
      <c r="B4977" s="207" t="s">
        <v>8478</v>
      </c>
      <c r="C4977" s="206" t="s">
        <v>7869</v>
      </c>
      <c r="D4977" s="208">
        <v>15.84</v>
      </c>
    </row>
    <row r="4978" spans="1:4">
      <c r="A4978" s="206">
        <v>39615</v>
      </c>
      <c r="B4978" s="207" t="s">
        <v>2436</v>
      </c>
      <c r="C4978" s="206" t="s">
        <v>7869</v>
      </c>
      <c r="D4978" s="208">
        <v>383</v>
      </c>
    </row>
    <row r="4979" spans="1:4">
      <c r="A4979" s="206">
        <v>39620</v>
      </c>
      <c r="B4979" s="207" t="s">
        <v>2437</v>
      </c>
      <c r="C4979" s="206" t="s">
        <v>7869</v>
      </c>
      <c r="D4979" s="208">
        <v>585.51</v>
      </c>
    </row>
    <row r="4980" spans="1:4">
      <c r="A4980" s="206">
        <v>39621</v>
      </c>
      <c r="B4980" s="207" t="s">
        <v>2434</v>
      </c>
      <c r="C4980" s="206" t="s">
        <v>7986</v>
      </c>
      <c r="D4980" s="208">
        <v>1097.83</v>
      </c>
    </row>
    <row r="4981" spans="1:4">
      <c r="A4981" s="206">
        <v>39623</v>
      </c>
      <c r="B4981" s="207" t="s">
        <v>2438</v>
      </c>
      <c r="C4981" s="206" t="s">
        <v>7869</v>
      </c>
      <c r="D4981" s="208">
        <v>566.97</v>
      </c>
    </row>
    <row r="4982" spans="1:4">
      <c r="A4982" s="206">
        <v>39624</v>
      </c>
      <c r="B4982" s="207" t="s">
        <v>2435</v>
      </c>
      <c r="C4982" s="206" t="s">
        <v>7986</v>
      </c>
      <c r="D4982" s="208">
        <v>1110.94</v>
      </c>
    </row>
    <row r="4983" spans="1:4">
      <c r="A4983" s="206">
        <v>39628</v>
      </c>
      <c r="B4983" s="207" t="s">
        <v>4946</v>
      </c>
      <c r="C4983" s="206" t="s">
        <v>7869</v>
      </c>
      <c r="D4983" s="208">
        <v>2862.38</v>
      </c>
    </row>
    <row r="4984" spans="1:4">
      <c r="A4984" s="206">
        <v>39630</v>
      </c>
      <c r="B4984" s="207" t="s">
        <v>8479</v>
      </c>
      <c r="C4984" s="206" t="s">
        <v>7874</v>
      </c>
      <c r="D4984" s="208">
        <v>68.819999999999993</v>
      </c>
    </row>
    <row r="4985" spans="1:4">
      <c r="A4985" s="206">
        <v>39632</v>
      </c>
      <c r="B4985" s="207" t="s">
        <v>8480</v>
      </c>
      <c r="C4985" s="206" t="s">
        <v>7874</v>
      </c>
      <c r="D4985" s="208">
        <v>48.02</v>
      </c>
    </row>
    <row r="4986" spans="1:4" ht="25.5">
      <c r="A4986" s="206">
        <v>39634</v>
      </c>
      <c r="B4986" s="207" t="s">
        <v>3995</v>
      </c>
      <c r="C4986" s="206" t="s">
        <v>7873</v>
      </c>
      <c r="D4986" s="208">
        <v>5.43</v>
      </c>
    </row>
    <row r="4987" spans="1:4" ht="25.5">
      <c r="A4987" s="206">
        <v>39635</v>
      </c>
      <c r="B4987" s="207" t="s">
        <v>3061</v>
      </c>
      <c r="C4987" s="206" t="s">
        <v>7874</v>
      </c>
      <c r="D4987" s="208">
        <v>42.66</v>
      </c>
    </row>
    <row r="4988" spans="1:4" ht="25.5">
      <c r="A4988" s="206">
        <v>39636</v>
      </c>
      <c r="B4988" s="207" t="s">
        <v>3059</v>
      </c>
      <c r="C4988" s="206" t="s">
        <v>7874</v>
      </c>
      <c r="D4988" s="208">
        <v>81.2</v>
      </c>
    </row>
    <row r="4989" spans="1:4" ht="25.5">
      <c r="A4989" s="206">
        <v>39637</v>
      </c>
      <c r="B4989" s="207" t="s">
        <v>5072</v>
      </c>
      <c r="C4989" s="206" t="s">
        <v>7874</v>
      </c>
      <c r="D4989" s="208">
        <v>55.98</v>
      </c>
    </row>
    <row r="4990" spans="1:4" ht="25.5">
      <c r="A4990" s="206">
        <v>39638</v>
      </c>
      <c r="B4990" s="207" t="s">
        <v>5073</v>
      </c>
      <c r="C4990" s="206" t="s">
        <v>7874</v>
      </c>
      <c r="D4990" s="208">
        <v>104.24</v>
      </c>
    </row>
    <row r="4991" spans="1:4" ht="25.5">
      <c r="A4991" s="206">
        <v>39639</v>
      </c>
      <c r="B4991" s="207" t="s">
        <v>5074</v>
      </c>
      <c r="C4991" s="206" t="s">
        <v>7874</v>
      </c>
      <c r="D4991" s="208">
        <v>137.44</v>
      </c>
    </row>
    <row r="4992" spans="1:4" ht="25.5">
      <c r="A4992" s="206">
        <v>39640</v>
      </c>
      <c r="B4992" s="207" t="s">
        <v>3487</v>
      </c>
      <c r="C4992" s="206" t="s">
        <v>7869</v>
      </c>
      <c r="D4992" s="208">
        <v>5.01</v>
      </c>
    </row>
    <row r="4993" spans="1:4" ht="25.5">
      <c r="A4993" s="206">
        <v>39641</v>
      </c>
      <c r="B4993" s="207" t="s">
        <v>2252</v>
      </c>
      <c r="C4993" s="206" t="s">
        <v>7869</v>
      </c>
      <c r="D4993" s="208">
        <v>0.94</v>
      </c>
    </row>
    <row r="4994" spans="1:4" ht="25.5">
      <c r="A4994" s="206">
        <v>39642</v>
      </c>
      <c r="B4994" s="207" t="s">
        <v>2251</v>
      </c>
      <c r="C4994" s="206" t="s">
        <v>7869</v>
      </c>
      <c r="D4994" s="208">
        <v>1.35</v>
      </c>
    </row>
    <row r="4995" spans="1:4" ht="25.5">
      <c r="A4995" s="206">
        <v>39643</v>
      </c>
      <c r="B4995" s="207" t="s">
        <v>2253</v>
      </c>
      <c r="C4995" s="206" t="s">
        <v>7869</v>
      </c>
      <c r="D4995" s="208">
        <v>3.76</v>
      </c>
    </row>
    <row r="4996" spans="1:4" ht="25.5">
      <c r="A4996" s="206">
        <v>39644</v>
      </c>
      <c r="B4996" s="207" t="s">
        <v>2254</v>
      </c>
      <c r="C4996" s="206" t="s">
        <v>7869</v>
      </c>
      <c r="D4996" s="208">
        <v>4.8499999999999996</v>
      </c>
    </row>
    <row r="4997" spans="1:4" ht="25.5">
      <c r="A4997" s="206">
        <v>39645</v>
      </c>
      <c r="B4997" s="207" t="s">
        <v>2255</v>
      </c>
      <c r="C4997" s="206" t="s">
        <v>7869</v>
      </c>
      <c r="D4997" s="208">
        <v>6.27</v>
      </c>
    </row>
    <row r="4998" spans="1:4" ht="25.5">
      <c r="A4998" s="206">
        <v>39660</v>
      </c>
      <c r="B4998" s="207" t="s">
        <v>6420</v>
      </c>
      <c r="C4998" s="206" t="s">
        <v>7873</v>
      </c>
      <c r="D4998" s="208">
        <v>17.3</v>
      </c>
    </row>
    <row r="4999" spans="1:4" ht="25.5">
      <c r="A4999" s="206">
        <v>39661</v>
      </c>
      <c r="B4999" s="207" t="s">
        <v>6422</v>
      </c>
      <c r="C4999" s="206" t="s">
        <v>7873</v>
      </c>
      <c r="D4999" s="208">
        <v>5.65</v>
      </c>
    </row>
    <row r="5000" spans="1:4" ht="25.5">
      <c r="A5000" s="206">
        <v>39662</v>
      </c>
      <c r="B5000" s="207" t="s">
        <v>6421</v>
      </c>
      <c r="C5000" s="206" t="s">
        <v>7873</v>
      </c>
      <c r="D5000" s="208">
        <v>8.2899999999999991</v>
      </c>
    </row>
    <row r="5001" spans="1:4" ht="25.5">
      <c r="A5001" s="206">
        <v>39663</v>
      </c>
      <c r="B5001" s="207" t="s">
        <v>6424</v>
      </c>
      <c r="C5001" s="206" t="s">
        <v>7873</v>
      </c>
      <c r="D5001" s="208">
        <v>10.19</v>
      </c>
    </row>
    <row r="5002" spans="1:4" ht="25.5">
      <c r="A5002" s="206">
        <v>39664</v>
      </c>
      <c r="B5002" s="207" t="s">
        <v>6423</v>
      </c>
      <c r="C5002" s="206" t="s">
        <v>7873</v>
      </c>
      <c r="D5002" s="208">
        <v>12.75</v>
      </c>
    </row>
    <row r="5003" spans="1:4" ht="25.5">
      <c r="A5003" s="206">
        <v>39665</v>
      </c>
      <c r="B5003" s="207" t="s">
        <v>8481</v>
      </c>
      <c r="C5003" s="206" t="s">
        <v>7873</v>
      </c>
      <c r="D5003" s="208">
        <v>21.51</v>
      </c>
    </row>
    <row r="5004" spans="1:4" ht="25.5">
      <c r="A5004" s="206">
        <v>39666</v>
      </c>
      <c r="B5004" s="207" t="s">
        <v>8482</v>
      </c>
      <c r="C5004" s="206" t="s">
        <v>7873</v>
      </c>
      <c r="D5004" s="208">
        <v>26.02</v>
      </c>
    </row>
    <row r="5005" spans="1:4" ht="38.25">
      <c r="A5005" s="206">
        <v>39678</v>
      </c>
      <c r="B5005" s="207" t="s">
        <v>2696</v>
      </c>
      <c r="C5005" s="206" t="s">
        <v>7869</v>
      </c>
      <c r="D5005" s="208">
        <v>1.53</v>
      </c>
    </row>
    <row r="5006" spans="1:4" ht="38.25">
      <c r="A5006" s="206">
        <v>39679</v>
      </c>
      <c r="B5006" s="207" t="s">
        <v>2700</v>
      </c>
      <c r="C5006" s="206" t="s">
        <v>7869</v>
      </c>
      <c r="D5006" s="208">
        <v>32.6</v>
      </c>
    </row>
    <row r="5007" spans="1:4" ht="25.5">
      <c r="A5007" s="206">
        <v>39680</v>
      </c>
      <c r="B5007" s="207" t="s">
        <v>2907</v>
      </c>
      <c r="C5007" s="206" t="s">
        <v>7869</v>
      </c>
      <c r="D5007" s="208">
        <v>83.09</v>
      </c>
    </row>
    <row r="5008" spans="1:4" ht="25.5">
      <c r="A5008" s="206">
        <v>39681</v>
      </c>
      <c r="B5008" s="207" t="s">
        <v>2906</v>
      </c>
      <c r="C5008" s="206" t="s">
        <v>7869</v>
      </c>
      <c r="D5008" s="208">
        <v>161.29</v>
      </c>
    </row>
    <row r="5009" spans="1:4" ht="25.5">
      <c r="A5009" s="206">
        <v>39682</v>
      </c>
      <c r="B5009" s="207" t="s">
        <v>2908</v>
      </c>
      <c r="C5009" s="206" t="s">
        <v>7869</v>
      </c>
      <c r="D5009" s="208">
        <v>162.91999999999999</v>
      </c>
    </row>
    <row r="5010" spans="1:4" ht="25.5">
      <c r="A5010" s="206">
        <v>39683</v>
      </c>
      <c r="B5010" s="207" t="s">
        <v>2919</v>
      </c>
      <c r="C5010" s="206" t="s">
        <v>7869</v>
      </c>
      <c r="D5010" s="208">
        <v>50.86</v>
      </c>
    </row>
    <row r="5011" spans="1:4" ht="25.5">
      <c r="A5011" s="206">
        <v>39685</v>
      </c>
      <c r="B5011" s="207" t="s">
        <v>2909</v>
      </c>
      <c r="C5011" s="206" t="s">
        <v>7869</v>
      </c>
      <c r="D5011" s="208">
        <v>138.21</v>
      </c>
    </row>
    <row r="5012" spans="1:4" ht="25.5">
      <c r="A5012" s="206">
        <v>39686</v>
      </c>
      <c r="B5012" s="207" t="s">
        <v>2918</v>
      </c>
      <c r="C5012" s="206" t="s">
        <v>7869</v>
      </c>
      <c r="D5012" s="208">
        <v>250.11</v>
      </c>
    </row>
    <row r="5013" spans="1:4" ht="25.5">
      <c r="A5013" s="206">
        <v>39687</v>
      </c>
      <c r="B5013" s="207" t="s">
        <v>2910</v>
      </c>
      <c r="C5013" s="206" t="s">
        <v>7869</v>
      </c>
      <c r="D5013" s="208">
        <v>260.54000000000002</v>
      </c>
    </row>
    <row r="5014" spans="1:4" ht="25.5">
      <c r="A5014" s="206">
        <v>39688</v>
      </c>
      <c r="B5014" s="207" t="s">
        <v>2924</v>
      </c>
      <c r="C5014" s="206" t="s">
        <v>7869</v>
      </c>
      <c r="D5014" s="208">
        <v>470.84</v>
      </c>
    </row>
    <row r="5015" spans="1:4" ht="25.5">
      <c r="A5015" s="206">
        <v>39689</v>
      </c>
      <c r="B5015" s="207" t="s">
        <v>2923</v>
      </c>
      <c r="C5015" s="206" t="s">
        <v>7869</v>
      </c>
      <c r="D5015" s="208">
        <v>3258.44</v>
      </c>
    </row>
    <row r="5016" spans="1:4" ht="25.5">
      <c r="A5016" s="206">
        <v>39690</v>
      </c>
      <c r="B5016" s="207" t="s">
        <v>2926</v>
      </c>
      <c r="C5016" s="206" t="s">
        <v>7869</v>
      </c>
      <c r="D5016" s="208">
        <v>4423.33</v>
      </c>
    </row>
    <row r="5017" spans="1:4" ht="25.5">
      <c r="A5017" s="206">
        <v>39691</v>
      </c>
      <c r="B5017" s="207" t="s">
        <v>2927</v>
      </c>
      <c r="C5017" s="206" t="s">
        <v>7869</v>
      </c>
      <c r="D5017" s="208">
        <v>4944.68</v>
      </c>
    </row>
    <row r="5018" spans="1:4" ht="25.5">
      <c r="A5018" s="206">
        <v>39692</v>
      </c>
      <c r="B5018" s="207" t="s">
        <v>2905</v>
      </c>
      <c r="C5018" s="206" t="s">
        <v>7869</v>
      </c>
      <c r="D5018" s="208">
        <v>285.64</v>
      </c>
    </row>
    <row r="5019" spans="1:4" ht="25.5">
      <c r="A5019" s="206">
        <v>39693</v>
      </c>
      <c r="B5019" s="207" t="s">
        <v>2904</v>
      </c>
      <c r="C5019" s="206" t="s">
        <v>7869</v>
      </c>
      <c r="D5019" s="208">
        <v>1696.86</v>
      </c>
    </row>
    <row r="5020" spans="1:4" ht="38.25">
      <c r="A5020" s="206">
        <v>39694</v>
      </c>
      <c r="B5020" s="207" t="s">
        <v>5280</v>
      </c>
      <c r="C5020" s="206" t="s">
        <v>7874</v>
      </c>
      <c r="D5020" s="208">
        <v>212.04</v>
      </c>
    </row>
    <row r="5021" spans="1:4" ht="25.5">
      <c r="A5021" s="206">
        <v>39695</v>
      </c>
      <c r="B5021" s="207" t="s">
        <v>8483</v>
      </c>
      <c r="C5021" s="206" t="s">
        <v>7874</v>
      </c>
      <c r="D5021" s="208">
        <v>1.08</v>
      </c>
    </row>
    <row r="5022" spans="1:4">
      <c r="A5022" s="206">
        <v>39696</v>
      </c>
      <c r="B5022" s="207" t="s">
        <v>8484</v>
      </c>
      <c r="C5022" s="206" t="s">
        <v>7874</v>
      </c>
      <c r="D5022" s="208">
        <v>4.4000000000000004</v>
      </c>
    </row>
    <row r="5023" spans="1:4">
      <c r="A5023" s="206">
        <v>39697</v>
      </c>
      <c r="B5023" s="207" t="s">
        <v>8485</v>
      </c>
      <c r="C5023" s="206" t="s">
        <v>7874</v>
      </c>
      <c r="D5023" s="208">
        <v>0.41</v>
      </c>
    </row>
    <row r="5024" spans="1:4">
      <c r="A5024" s="206">
        <v>39699</v>
      </c>
      <c r="B5024" s="207" t="s">
        <v>4829</v>
      </c>
      <c r="C5024" s="206" t="s">
        <v>7874</v>
      </c>
      <c r="D5024" s="208">
        <v>9.6999999999999993</v>
      </c>
    </row>
    <row r="5025" spans="1:4">
      <c r="A5025" s="206">
        <v>39700</v>
      </c>
      <c r="B5025" s="207" t="s">
        <v>4823</v>
      </c>
      <c r="C5025" s="206" t="s">
        <v>7874</v>
      </c>
      <c r="D5025" s="208">
        <v>15.41</v>
      </c>
    </row>
    <row r="5026" spans="1:4">
      <c r="A5026" s="206">
        <v>39701</v>
      </c>
      <c r="B5026" s="207" t="s">
        <v>3996</v>
      </c>
      <c r="C5026" s="206" t="s">
        <v>7869</v>
      </c>
      <c r="D5026" s="208">
        <v>56.87</v>
      </c>
    </row>
    <row r="5027" spans="1:4" ht="25.5">
      <c r="A5027" s="206">
        <v>39719</v>
      </c>
      <c r="B5027" s="207" t="s">
        <v>2171</v>
      </c>
      <c r="C5027" s="206" t="s">
        <v>7868</v>
      </c>
      <c r="D5027" s="208">
        <v>59.15</v>
      </c>
    </row>
    <row r="5028" spans="1:4" ht="25.5">
      <c r="A5028" s="206">
        <v>39724</v>
      </c>
      <c r="B5028" s="207" t="s">
        <v>6414</v>
      </c>
      <c r="C5028" s="206" t="s">
        <v>7873</v>
      </c>
      <c r="D5028" s="208">
        <v>24.42</v>
      </c>
    </row>
    <row r="5029" spans="1:4" ht="25.5">
      <c r="A5029" s="206">
        <v>39725</v>
      </c>
      <c r="B5029" s="207" t="s">
        <v>6418</v>
      </c>
      <c r="C5029" s="206" t="s">
        <v>7873</v>
      </c>
      <c r="D5029" s="208">
        <v>39.799999999999997</v>
      </c>
    </row>
    <row r="5030" spans="1:4" ht="25.5">
      <c r="A5030" s="206">
        <v>39726</v>
      </c>
      <c r="B5030" s="207" t="s">
        <v>6411</v>
      </c>
      <c r="C5030" s="206" t="s">
        <v>7873</v>
      </c>
      <c r="D5030" s="208">
        <v>55.14</v>
      </c>
    </row>
    <row r="5031" spans="1:4" ht="25.5">
      <c r="A5031" s="206">
        <v>39727</v>
      </c>
      <c r="B5031" s="207" t="s">
        <v>6413</v>
      </c>
      <c r="C5031" s="206" t="s">
        <v>7873</v>
      </c>
      <c r="D5031" s="208">
        <v>79.760000000000005</v>
      </c>
    </row>
    <row r="5032" spans="1:4" ht="25.5">
      <c r="A5032" s="206">
        <v>39728</v>
      </c>
      <c r="B5032" s="207" t="s">
        <v>6412</v>
      </c>
      <c r="C5032" s="206" t="s">
        <v>7873</v>
      </c>
      <c r="D5032" s="208">
        <v>96.92</v>
      </c>
    </row>
    <row r="5033" spans="1:4" ht="25.5">
      <c r="A5033" s="206">
        <v>39729</v>
      </c>
      <c r="B5033" s="207" t="s">
        <v>6415</v>
      </c>
      <c r="C5033" s="206" t="s">
        <v>7873</v>
      </c>
      <c r="D5033" s="208">
        <v>134.21</v>
      </c>
    </row>
    <row r="5034" spans="1:4" ht="25.5">
      <c r="A5034" s="206">
        <v>39730</v>
      </c>
      <c r="B5034" s="207" t="s">
        <v>6416</v>
      </c>
      <c r="C5034" s="206" t="s">
        <v>7873</v>
      </c>
      <c r="D5034" s="208">
        <v>174.14</v>
      </c>
    </row>
    <row r="5035" spans="1:4" ht="25.5">
      <c r="A5035" s="206">
        <v>39731</v>
      </c>
      <c r="B5035" s="207" t="s">
        <v>6417</v>
      </c>
      <c r="C5035" s="206" t="s">
        <v>7873</v>
      </c>
      <c r="D5035" s="208">
        <v>257.91000000000003</v>
      </c>
    </row>
    <row r="5036" spans="1:4" ht="25.5">
      <c r="A5036" s="206">
        <v>39732</v>
      </c>
      <c r="B5036" s="207" t="s">
        <v>6419</v>
      </c>
      <c r="C5036" s="206" t="s">
        <v>7873</v>
      </c>
      <c r="D5036" s="208">
        <v>379.63</v>
      </c>
    </row>
    <row r="5037" spans="1:4">
      <c r="A5037" s="206">
        <v>39744</v>
      </c>
      <c r="B5037" s="207" t="s">
        <v>5070</v>
      </c>
      <c r="C5037" s="206" t="s">
        <v>7874</v>
      </c>
      <c r="D5037" s="208">
        <v>28.74</v>
      </c>
    </row>
    <row r="5038" spans="1:4">
      <c r="A5038" s="206">
        <v>39745</v>
      </c>
      <c r="B5038" s="207" t="s">
        <v>5071</v>
      </c>
      <c r="C5038" s="206" t="s">
        <v>7874</v>
      </c>
      <c r="D5038" s="208">
        <v>60.67</v>
      </c>
    </row>
    <row r="5039" spans="1:4" ht="25.5">
      <c r="A5039" s="206">
        <v>39746</v>
      </c>
      <c r="B5039" s="207" t="s">
        <v>3176</v>
      </c>
      <c r="C5039" s="206" t="s">
        <v>7869</v>
      </c>
      <c r="D5039" s="208">
        <v>114.8</v>
      </c>
    </row>
    <row r="5040" spans="1:4" ht="25.5">
      <c r="A5040" s="206">
        <v>39747</v>
      </c>
      <c r="B5040" s="207" t="s">
        <v>6397</v>
      </c>
      <c r="C5040" s="206" t="s">
        <v>7873</v>
      </c>
      <c r="D5040" s="208">
        <v>20.329999999999998</v>
      </c>
    </row>
    <row r="5041" spans="1:4" ht="25.5">
      <c r="A5041" s="206">
        <v>39748</v>
      </c>
      <c r="B5041" s="207" t="s">
        <v>6400</v>
      </c>
      <c r="C5041" s="206" t="s">
        <v>7873</v>
      </c>
      <c r="D5041" s="208">
        <v>32.89</v>
      </c>
    </row>
    <row r="5042" spans="1:4" ht="25.5">
      <c r="A5042" s="206">
        <v>39749</v>
      </c>
      <c r="B5042" s="207" t="s">
        <v>6394</v>
      </c>
      <c r="C5042" s="206" t="s">
        <v>7873</v>
      </c>
      <c r="D5042" s="208">
        <v>41.84</v>
      </c>
    </row>
    <row r="5043" spans="1:4" ht="25.5">
      <c r="A5043" s="206">
        <v>39750</v>
      </c>
      <c r="B5043" s="207" t="s">
        <v>6396</v>
      </c>
      <c r="C5043" s="206" t="s">
        <v>7873</v>
      </c>
      <c r="D5043" s="208">
        <v>63.2</v>
      </c>
    </row>
    <row r="5044" spans="1:4" ht="25.5">
      <c r="A5044" s="206">
        <v>39751</v>
      </c>
      <c r="B5044" s="207" t="s">
        <v>6395</v>
      </c>
      <c r="C5044" s="206" t="s">
        <v>7873</v>
      </c>
      <c r="D5044" s="208">
        <v>76.03</v>
      </c>
    </row>
    <row r="5045" spans="1:4" ht="25.5">
      <c r="A5045" s="206">
        <v>39752</v>
      </c>
      <c r="B5045" s="207" t="s">
        <v>6425</v>
      </c>
      <c r="C5045" s="206" t="s">
        <v>7873</v>
      </c>
      <c r="D5045" s="208">
        <v>108.19</v>
      </c>
    </row>
    <row r="5046" spans="1:4" ht="25.5">
      <c r="A5046" s="206">
        <v>39753</v>
      </c>
      <c r="B5046" s="207" t="s">
        <v>6398</v>
      </c>
      <c r="C5046" s="206" t="s">
        <v>7873</v>
      </c>
      <c r="D5046" s="208">
        <v>139.96</v>
      </c>
    </row>
    <row r="5047" spans="1:4" ht="25.5">
      <c r="A5047" s="206">
        <v>39754</v>
      </c>
      <c r="B5047" s="207" t="s">
        <v>6399</v>
      </c>
      <c r="C5047" s="206" t="s">
        <v>7873</v>
      </c>
      <c r="D5047" s="208">
        <v>206.2</v>
      </c>
    </row>
    <row r="5048" spans="1:4" ht="25.5">
      <c r="A5048" s="206">
        <v>39755</v>
      </c>
      <c r="B5048" s="207" t="s">
        <v>6401</v>
      </c>
      <c r="C5048" s="206" t="s">
        <v>7873</v>
      </c>
      <c r="D5048" s="208">
        <v>312.64999999999998</v>
      </c>
    </row>
    <row r="5049" spans="1:4" ht="25.5">
      <c r="A5049" s="206">
        <v>39756</v>
      </c>
      <c r="B5049" s="207" t="s">
        <v>5532</v>
      </c>
      <c r="C5049" s="206" t="s">
        <v>7869</v>
      </c>
      <c r="D5049" s="208">
        <v>295.39</v>
      </c>
    </row>
    <row r="5050" spans="1:4" ht="25.5">
      <c r="A5050" s="206">
        <v>39757</v>
      </c>
      <c r="B5050" s="207" t="s">
        <v>5535</v>
      </c>
      <c r="C5050" s="206" t="s">
        <v>7869</v>
      </c>
      <c r="D5050" s="208">
        <v>450.56</v>
      </c>
    </row>
    <row r="5051" spans="1:4" ht="25.5">
      <c r="A5051" s="206">
        <v>39758</v>
      </c>
      <c r="B5051" s="207" t="s">
        <v>5536</v>
      </c>
      <c r="C5051" s="206" t="s">
        <v>7869</v>
      </c>
      <c r="D5051" s="208">
        <v>584.85</v>
      </c>
    </row>
    <row r="5052" spans="1:4" ht="25.5">
      <c r="A5052" s="206">
        <v>39759</v>
      </c>
      <c r="B5052" s="207" t="s">
        <v>5537</v>
      </c>
      <c r="C5052" s="206" t="s">
        <v>7869</v>
      </c>
      <c r="D5052" s="208">
        <v>799.07</v>
      </c>
    </row>
    <row r="5053" spans="1:4" ht="25.5">
      <c r="A5053" s="206">
        <v>39760</v>
      </c>
      <c r="B5053" s="207" t="s">
        <v>5538</v>
      </c>
      <c r="C5053" s="206" t="s">
        <v>7869</v>
      </c>
      <c r="D5053" s="208">
        <v>802.74</v>
      </c>
    </row>
    <row r="5054" spans="1:4" ht="25.5">
      <c r="A5054" s="206">
        <v>39761</v>
      </c>
      <c r="B5054" s="207" t="s">
        <v>5539</v>
      </c>
      <c r="C5054" s="206" t="s">
        <v>7869</v>
      </c>
      <c r="D5054" s="208">
        <v>1027.3800000000001</v>
      </c>
    </row>
    <row r="5055" spans="1:4" ht="25.5">
      <c r="A5055" s="206">
        <v>39762</v>
      </c>
      <c r="B5055" s="207" t="s">
        <v>5529</v>
      </c>
      <c r="C5055" s="206" t="s">
        <v>7869</v>
      </c>
      <c r="D5055" s="208">
        <v>645.57000000000005</v>
      </c>
    </row>
    <row r="5056" spans="1:4" ht="25.5">
      <c r="A5056" s="206">
        <v>39763</v>
      </c>
      <c r="B5056" s="207" t="s">
        <v>5531</v>
      </c>
      <c r="C5056" s="206" t="s">
        <v>7869</v>
      </c>
      <c r="D5056" s="208">
        <v>974.3</v>
      </c>
    </row>
    <row r="5057" spans="1:4" ht="25.5">
      <c r="A5057" s="206">
        <v>39764</v>
      </c>
      <c r="B5057" s="207" t="s">
        <v>5542</v>
      </c>
      <c r="C5057" s="206" t="s">
        <v>7869</v>
      </c>
      <c r="D5057" s="208">
        <v>35.67</v>
      </c>
    </row>
    <row r="5058" spans="1:4" ht="25.5">
      <c r="A5058" s="206">
        <v>39765</v>
      </c>
      <c r="B5058" s="207" t="s">
        <v>5540</v>
      </c>
      <c r="C5058" s="206" t="s">
        <v>7869</v>
      </c>
      <c r="D5058" s="208">
        <v>45.61</v>
      </c>
    </row>
    <row r="5059" spans="1:4" ht="25.5">
      <c r="A5059" s="206">
        <v>39766</v>
      </c>
      <c r="B5059" s="207" t="s">
        <v>2888</v>
      </c>
      <c r="C5059" s="206" t="s">
        <v>7869</v>
      </c>
      <c r="D5059" s="208">
        <v>56.69</v>
      </c>
    </row>
    <row r="5060" spans="1:4" ht="25.5">
      <c r="A5060" s="206">
        <v>39767</v>
      </c>
      <c r="B5060" s="207" t="s">
        <v>2890</v>
      </c>
      <c r="C5060" s="206" t="s">
        <v>7869</v>
      </c>
      <c r="D5060" s="208">
        <v>128.69999999999999</v>
      </c>
    </row>
    <row r="5061" spans="1:4" ht="25.5">
      <c r="A5061" s="206">
        <v>39768</v>
      </c>
      <c r="B5061" s="207" t="s">
        <v>2896</v>
      </c>
      <c r="C5061" s="206" t="s">
        <v>7869</v>
      </c>
      <c r="D5061" s="208">
        <v>677.56</v>
      </c>
    </row>
    <row r="5062" spans="1:4" ht="25.5">
      <c r="A5062" s="206">
        <v>39769</v>
      </c>
      <c r="B5062" s="207" t="s">
        <v>2898</v>
      </c>
      <c r="C5062" s="206" t="s">
        <v>7869</v>
      </c>
      <c r="D5062" s="208">
        <v>1102.8499999999999</v>
      </c>
    </row>
    <row r="5063" spans="1:4" ht="25.5">
      <c r="A5063" s="206">
        <v>39770</v>
      </c>
      <c r="B5063" s="207" t="s">
        <v>2900</v>
      </c>
      <c r="C5063" s="206" t="s">
        <v>7869</v>
      </c>
      <c r="D5063" s="208">
        <v>3866.47</v>
      </c>
    </row>
    <row r="5064" spans="1:4" ht="25.5">
      <c r="A5064" s="206">
        <v>39771</v>
      </c>
      <c r="B5064" s="207" t="s">
        <v>2878</v>
      </c>
      <c r="C5064" s="206" t="s">
        <v>7869</v>
      </c>
      <c r="D5064" s="208">
        <v>25.95</v>
      </c>
    </row>
    <row r="5065" spans="1:4" ht="25.5">
      <c r="A5065" s="206">
        <v>39772</v>
      </c>
      <c r="B5065" s="207" t="s">
        <v>2880</v>
      </c>
      <c r="C5065" s="206" t="s">
        <v>7869</v>
      </c>
      <c r="D5065" s="208">
        <v>51.4</v>
      </c>
    </row>
    <row r="5066" spans="1:4" ht="25.5">
      <c r="A5066" s="206">
        <v>39773</v>
      </c>
      <c r="B5066" s="207" t="s">
        <v>2882</v>
      </c>
      <c r="C5066" s="206" t="s">
        <v>7869</v>
      </c>
      <c r="D5066" s="208">
        <v>93.07</v>
      </c>
    </row>
    <row r="5067" spans="1:4" ht="25.5">
      <c r="A5067" s="206">
        <v>39774</v>
      </c>
      <c r="B5067" s="207" t="s">
        <v>2883</v>
      </c>
      <c r="C5067" s="206" t="s">
        <v>7869</v>
      </c>
      <c r="D5067" s="208">
        <v>120.93</v>
      </c>
    </row>
    <row r="5068" spans="1:4" ht="25.5">
      <c r="A5068" s="206">
        <v>39775</v>
      </c>
      <c r="B5068" s="207" t="s">
        <v>2884</v>
      </c>
      <c r="C5068" s="206" t="s">
        <v>7869</v>
      </c>
      <c r="D5068" s="208">
        <v>211.79</v>
      </c>
    </row>
    <row r="5069" spans="1:4" ht="25.5">
      <c r="A5069" s="206">
        <v>39776</v>
      </c>
      <c r="B5069" s="207" t="s">
        <v>2885</v>
      </c>
      <c r="C5069" s="206" t="s">
        <v>7869</v>
      </c>
      <c r="D5069" s="208">
        <v>260.67</v>
      </c>
    </row>
    <row r="5070" spans="1:4" ht="25.5">
      <c r="A5070" s="206">
        <v>39777</v>
      </c>
      <c r="B5070" s="207" t="s">
        <v>2886</v>
      </c>
      <c r="C5070" s="206" t="s">
        <v>7869</v>
      </c>
      <c r="D5070" s="208">
        <v>312.81</v>
      </c>
    </row>
    <row r="5071" spans="1:4" ht="25.5">
      <c r="A5071" s="206">
        <v>39794</v>
      </c>
      <c r="B5071" s="207" t="s">
        <v>8486</v>
      </c>
      <c r="C5071" s="206" t="s">
        <v>7869</v>
      </c>
      <c r="D5071" s="208">
        <v>19.66</v>
      </c>
    </row>
    <row r="5072" spans="1:4" ht="25.5">
      <c r="A5072" s="206">
        <v>39795</v>
      </c>
      <c r="B5072" s="207" t="s">
        <v>8487</v>
      </c>
      <c r="C5072" s="206" t="s">
        <v>7869</v>
      </c>
      <c r="D5072" s="208">
        <v>27.53</v>
      </c>
    </row>
    <row r="5073" spans="1:4" ht="25.5">
      <c r="A5073" s="206">
        <v>39796</v>
      </c>
      <c r="B5073" s="207" t="s">
        <v>8488</v>
      </c>
      <c r="C5073" s="206" t="s">
        <v>7869</v>
      </c>
      <c r="D5073" s="208">
        <v>62.49</v>
      </c>
    </row>
    <row r="5074" spans="1:4" ht="25.5">
      <c r="A5074" s="206">
        <v>39797</v>
      </c>
      <c r="B5074" s="207" t="s">
        <v>8489</v>
      </c>
      <c r="C5074" s="206" t="s">
        <v>7869</v>
      </c>
      <c r="D5074" s="208">
        <v>82.98</v>
      </c>
    </row>
    <row r="5075" spans="1:4" ht="25.5">
      <c r="A5075" s="206">
        <v>39798</v>
      </c>
      <c r="B5075" s="207" t="s">
        <v>8490</v>
      </c>
      <c r="C5075" s="206" t="s">
        <v>7869</v>
      </c>
      <c r="D5075" s="208">
        <v>138.34</v>
      </c>
    </row>
    <row r="5076" spans="1:4" ht="25.5">
      <c r="A5076" s="206">
        <v>39799</v>
      </c>
      <c r="B5076" s="207" t="s">
        <v>8491</v>
      </c>
      <c r="C5076" s="206" t="s">
        <v>7869</v>
      </c>
      <c r="D5076" s="208">
        <v>26.63</v>
      </c>
    </row>
    <row r="5077" spans="1:4" ht="25.5">
      <c r="A5077" s="206">
        <v>39800</v>
      </c>
      <c r="B5077" s="207" t="s">
        <v>8492</v>
      </c>
      <c r="C5077" s="206" t="s">
        <v>7869</v>
      </c>
      <c r="D5077" s="208">
        <v>44.82</v>
      </c>
    </row>
    <row r="5078" spans="1:4" ht="25.5">
      <c r="A5078" s="206">
        <v>39801</v>
      </c>
      <c r="B5078" s="207" t="s">
        <v>8493</v>
      </c>
      <c r="C5078" s="206" t="s">
        <v>7869</v>
      </c>
      <c r="D5078" s="208">
        <v>70.45</v>
      </c>
    </row>
    <row r="5079" spans="1:4" ht="25.5">
      <c r="A5079" s="206">
        <v>39802</v>
      </c>
      <c r="B5079" s="207" t="s">
        <v>8494</v>
      </c>
      <c r="C5079" s="206" t="s">
        <v>7869</v>
      </c>
      <c r="D5079" s="208">
        <v>116.99</v>
      </c>
    </row>
    <row r="5080" spans="1:4" ht="25.5">
      <c r="A5080" s="206">
        <v>39803</v>
      </c>
      <c r="B5080" s="207" t="s">
        <v>8495</v>
      </c>
      <c r="C5080" s="206" t="s">
        <v>7869</v>
      </c>
      <c r="D5080" s="208">
        <v>162.12</v>
      </c>
    </row>
    <row r="5081" spans="1:4" ht="25.5">
      <c r="A5081" s="206">
        <v>39804</v>
      </c>
      <c r="B5081" s="207" t="s">
        <v>8496</v>
      </c>
      <c r="C5081" s="206" t="s">
        <v>7869</v>
      </c>
      <c r="D5081" s="208">
        <v>61.32</v>
      </c>
    </row>
    <row r="5082" spans="1:4" ht="25.5">
      <c r="A5082" s="206">
        <v>39805</v>
      </c>
      <c r="B5082" s="207" t="s">
        <v>8497</v>
      </c>
      <c r="C5082" s="206" t="s">
        <v>7869</v>
      </c>
      <c r="D5082" s="208">
        <v>109.21</v>
      </c>
    </row>
    <row r="5083" spans="1:4" ht="25.5">
      <c r="A5083" s="206">
        <v>39806</v>
      </c>
      <c r="B5083" s="207" t="s">
        <v>8498</v>
      </c>
      <c r="C5083" s="206" t="s">
        <v>7869</v>
      </c>
      <c r="D5083" s="208">
        <v>206.24</v>
      </c>
    </row>
    <row r="5084" spans="1:4" ht="25.5">
      <c r="A5084" s="206">
        <v>39807</v>
      </c>
      <c r="B5084" s="207" t="s">
        <v>8499</v>
      </c>
      <c r="C5084" s="206" t="s">
        <v>7869</v>
      </c>
      <c r="D5084" s="208">
        <v>290.74</v>
      </c>
    </row>
    <row r="5085" spans="1:4" ht="25.5">
      <c r="A5085" s="206">
        <v>39808</v>
      </c>
      <c r="B5085" s="207" t="s">
        <v>8500</v>
      </c>
      <c r="C5085" s="206" t="s">
        <v>7869</v>
      </c>
      <c r="D5085" s="208">
        <v>55.32</v>
      </c>
    </row>
    <row r="5086" spans="1:4" ht="25.5">
      <c r="A5086" s="206">
        <v>39809</v>
      </c>
      <c r="B5086" s="207" t="s">
        <v>8501</v>
      </c>
      <c r="C5086" s="206" t="s">
        <v>7869</v>
      </c>
      <c r="D5086" s="208">
        <v>152.71</v>
      </c>
    </row>
    <row r="5087" spans="1:4" ht="25.5">
      <c r="A5087" s="206">
        <v>39810</v>
      </c>
      <c r="B5087" s="207" t="s">
        <v>8502</v>
      </c>
      <c r="C5087" s="206" t="s">
        <v>7869</v>
      </c>
      <c r="D5087" s="208">
        <v>14.99</v>
      </c>
    </row>
    <row r="5088" spans="1:4" ht="25.5">
      <c r="A5088" s="206">
        <v>39811</v>
      </c>
      <c r="B5088" s="207" t="s">
        <v>8503</v>
      </c>
      <c r="C5088" s="206" t="s">
        <v>7869</v>
      </c>
      <c r="D5088" s="208">
        <v>18.98</v>
      </c>
    </row>
    <row r="5089" spans="1:4" ht="25.5">
      <c r="A5089" s="206">
        <v>39812</v>
      </c>
      <c r="B5089" s="207" t="s">
        <v>8504</v>
      </c>
      <c r="C5089" s="206" t="s">
        <v>7869</v>
      </c>
      <c r="D5089" s="208">
        <v>28.95</v>
      </c>
    </row>
    <row r="5090" spans="1:4" ht="51">
      <c r="A5090" s="206">
        <v>39813</v>
      </c>
      <c r="B5090" s="207" t="s">
        <v>8505</v>
      </c>
      <c r="C5090" s="206" t="s">
        <v>7869</v>
      </c>
      <c r="D5090" s="208">
        <v>14256.33</v>
      </c>
    </row>
    <row r="5091" spans="1:4" ht="38.25">
      <c r="A5091" s="206">
        <v>39814</v>
      </c>
      <c r="B5091" s="207" t="s">
        <v>4558</v>
      </c>
      <c r="C5091" s="206" t="s">
        <v>7872</v>
      </c>
      <c r="D5091" s="208">
        <v>49.78</v>
      </c>
    </row>
    <row r="5092" spans="1:4">
      <c r="A5092" s="206">
        <v>39826</v>
      </c>
      <c r="B5092" s="207" t="s">
        <v>2310</v>
      </c>
      <c r="C5092" s="206" t="s">
        <v>7869</v>
      </c>
      <c r="D5092" s="208">
        <v>4163.45</v>
      </c>
    </row>
    <row r="5093" spans="1:4" ht="38.25">
      <c r="A5093" s="206">
        <v>39828</v>
      </c>
      <c r="B5093" s="207" t="s">
        <v>5499</v>
      </c>
      <c r="C5093" s="206" t="s">
        <v>7869</v>
      </c>
      <c r="D5093" s="208">
        <v>450.8</v>
      </c>
    </row>
    <row r="5094" spans="1:4">
      <c r="A5094" s="206">
        <v>39829</v>
      </c>
      <c r="B5094" s="207" t="s">
        <v>8506</v>
      </c>
      <c r="C5094" s="206" t="s">
        <v>7873</v>
      </c>
      <c r="D5094" s="208">
        <v>13.15</v>
      </c>
    </row>
    <row r="5095" spans="1:4">
      <c r="A5095" s="206">
        <v>39830</v>
      </c>
      <c r="B5095" s="207" t="s">
        <v>8507</v>
      </c>
      <c r="C5095" s="206" t="s">
        <v>7871</v>
      </c>
      <c r="D5095" s="208">
        <v>107.19</v>
      </c>
    </row>
    <row r="5096" spans="1:4">
      <c r="A5096" s="206">
        <v>39831</v>
      </c>
      <c r="B5096" s="207" t="s">
        <v>8508</v>
      </c>
      <c r="C5096" s="206" t="s">
        <v>7871</v>
      </c>
      <c r="D5096" s="208">
        <v>106.96</v>
      </c>
    </row>
    <row r="5097" spans="1:4" ht="25.5">
      <c r="A5097" s="206">
        <v>39833</v>
      </c>
      <c r="B5097" s="207" t="s">
        <v>4564</v>
      </c>
      <c r="C5097" s="206" t="s">
        <v>7872</v>
      </c>
      <c r="D5097" s="208">
        <v>29.49</v>
      </c>
    </row>
    <row r="5098" spans="1:4" ht="25.5">
      <c r="A5098" s="206">
        <v>39834</v>
      </c>
      <c r="B5098" s="207" t="s">
        <v>4565</v>
      </c>
      <c r="C5098" s="206" t="s">
        <v>7872</v>
      </c>
      <c r="D5098" s="208">
        <v>50.62</v>
      </c>
    </row>
    <row r="5099" spans="1:4" ht="25.5">
      <c r="A5099" s="206">
        <v>39835</v>
      </c>
      <c r="B5099" s="207" t="s">
        <v>4566</v>
      </c>
      <c r="C5099" s="206" t="s">
        <v>7872</v>
      </c>
      <c r="D5099" s="208">
        <v>61.71</v>
      </c>
    </row>
    <row r="5100" spans="1:4" ht="25.5">
      <c r="A5100" s="206">
        <v>39836</v>
      </c>
      <c r="B5100" s="207" t="s">
        <v>8509</v>
      </c>
      <c r="C5100" s="206" t="s">
        <v>7871</v>
      </c>
      <c r="D5100" s="208">
        <v>93.99</v>
      </c>
    </row>
    <row r="5101" spans="1:4" ht="25.5">
      <c r="A5101" s="206">
        <v>39837</v>
      </c>
      <c r="B5101" s="207" t="s">
        <v>8510</v>
      </c>
      <c r="C5101" s="206" t="s">
        <v>7871</v>
      </c>
      <c r="D5101" s="208">
        <v>136.66999999999999</v>
      </c>
    </row>
    <row r="5102" spans="1:4">
      <c r="A5102" s="206">
        <v>39838</v>
      </c>
      <c r="B5102" s="207" t="s">
        <v>2304</v>
      </c>
      <c r="C5102" s="206" t="s">
        <v>7869</v>
      </c>
      <c r="D5102" s="208">
        <v>3810.21</v>
      </c>
    </row>
    <row r="5103" spans="1:4">
      <c r="A5103" s="206">
        <v>39839</v>
      </c>
      <c r="B5103" s="207" t="s">
        <v>2305</v>
      </c>
      <c r="C5103" s="206" t="s">
        <v>7869</v>
      </c>
      <c r="D5103" s="208">
        <v>3980.81</v>
      </c>
    </row>
    <row r="5104" spans="1:4">
      <c r="A5104" s="206">
        <v>39840</v>
      </c>
      <c r="B5104" s="207" t="s">
        <v>2306</v>
      </c>
      <c r="C5104" s="206" t="s">
        <v>7869</v>
      </c>
      <c r="D5104" s="208">
        <v>5072.9799999999996</v>
      </c>
    </row>
    <row r="5105" spans="1:4">
      <c r="A5105" s="206">
        <v>39841</v>
      </c>
      <c r="B5105" s="207" t="s">
        <v>2307</v>
      </c>
      <c r="C5105" s="206" t="s">
        <v>7869</v>
      </c>
      <c r="D5105" s="208">
        <v>5394.2</v>
      </c>
    </row>
    <row r="5106" spans="1:4">
      <c r="A5106" s="206">
        <v>39842</v>
      </c>
      <c r="B5106" s="207" t="s">
        <v>2308</v>
      </c>
      <c r="C5106" s="206" t="s">
        <v>7869</v>
      </c>
      <c r="D5106" s="208">
        <v>6852.65</v>
      </c>
    </row>
    <row r="5107" spans="1:4">
      <c r="A5107" s="206">
        <v>39843</v>
      </c>
      <c r="B5107" s="207" t="s">
        <v>2309</v>
      </c>
      <c r="C5107" s="206" t="s">
        <v>7869</v>
      </c>
      <c r="D5107" s="208">
        <v>7564.55</v>
      </c>
    </row>
    <row r="5108" spans="1:4">
      <c r="A5108" s="206">
        <v>39844</v>
      </c>
      <c r="B5108" s="207" t="s">
        <v>2301</v>
      </c>
      <c r="C5108" s="206" t="s">
        <v>7869</v>
      </c>
      <c r="D5108" s="208">
        <v>2250</v>
      </c>
    </row>
    <row r="5109" spans="1:4">
      <c r="A5109" s="206">
        <v>39845</v>
      </c>
      <c r="B5109" s="207" t="s">
        <v>2302</v>
      </c>
      <c r="C5109" s="206" t="s">
        <v>7869</v>
      </c>
      <c r="D5109" s="208">
        <v>1302.27</v>
      </c>
    </row>
    <row r="5110" spans="1:4">
      <c r="A5110" s="206">
        <v>39846</v>
      </c>
      <c r="B5110" s="207" t="s">
        <v>2303</v>
      </c>
      <c r="C5110" s="206" t="s">
        <v>7869</v>
      </c>
      <c r="D5110" s="208">
        <v>1374.7</v>
      </c>
    </row>
    <row r="5111" spans="1:4">
      <c r="A5111" s="206">
        <v>39847</v>
      </c>
      <c r="B5111" s="207" t="s">
        <v>2300</v>
      </c>
      <c r="C5111" s="206" t="s">
        <v>7869</v>
      </c>
      <c r="D5111" s="208">
        <v>1524.6</v>
      </c>
    </row>
    <row r="5112" spans="1:4" ht="25.5">
      <c r="A5112" s="206">
        <v>39848</v>
      </c>
      <c r="B5112" s="207" t="s">
        <v>6292</v>
      </c>
      <c r="C5112" s="206" t="s">
        <v>7873</v>
      </c>
      <c r="D5112" s="208">
        <v>1.06</v>
      </c>
    </row>
    <row r="5113" spans="1:4" ht="25.5">
      <c r="A5113" s="206">
        <v>39849</v>
      </c>
      <c r="B5113" s="207" t="s">
        <v>3230</v>
      </c>
      <c r="C5113" s="206" t="s">
        <v>7867</v>
      </c>
      <c r="D5113" s="208">
        <v>326.49</v>
      </c>
    </row>
    <row r="5114" spans="1:4">
      <c r="A5114" s="206">
        <v>39855</v>
      </c>
      <c r="B5114" s="207" t="s">
        <v>4720</v>
      </c>
      <c r="C5114" s="206" t="s">
        <v>7869</v>
      </c>
      <c r="D5114" s="208">
        <v>1.24</v>
      </c>
    </row>
    <row r="5115" spans="1:4">
      <c r="A5115" s="206">
        <v>39856</v>
      </c>
      <c r="B5115" s="207" t="s">
        <v>4721</v>
      </c>
      <c r="C5115" s="206" t="s">
        <v>7869</v>
      </c>
      <c r="D5115" s="208">
        <v>2.92</v>
      </c>
    </row>
    <row r="5116" spans="1:4">
      <c r="A5116" s="206">
        <v>39857</v>
      </c>
      <c r="B5116" s="207" t="s">
        <v>4722</v>
      </c>
      <c r="C5116" s="206" t="s">
        <v>7869</v>
      </c>
      <c r="D5116" s="208">
        <v>4.7300000000000004</v>
      </c>
    </row>
    <row r="5117" spans="1:4">
      <c r="A5117" s="206">
        <v>39858</v>
      </c>
      <c r="B5117" s="207" t="s">
        <v>4723</v>
      </c>
      <c r="C5117" s="206" t="s">
        <v>7869</v>
      </c>
      <c r="D5117" s="208">
        <v>10.49</v>
      </c>
    </row>
    <row r="5118" spans="1:4">
      <c r="A5118" s="206">
        <v>39859</v>
      </c>
      <c r="B5118" s="207" t="s">
        <v>4724</v>
      </c>
      <c r="C5118" s="206" t="s">
        <v>7869</v>
      </c>
      <c r="D5118" s="208">
        <v>16.170000000000002</v>
      </c>
    </row>
    <row r="5119" spans="1:4">
      <c r="A5119" s="206">
        <v>39860</v>
      </c>
      <c r="B5119" s="207" t="s">
        <v>4725</v>
      </c>
      <c r="C5119" s="206" t="s">
        <v>7869</v>
      </c>
      <c r="D5119" s="208">
        <v>24.82</v>
      </c>
    </row>
    <row r="5120" spans="1:4">
      <c r="A5120" s="206">
        <v>39861</v>
      </c>
      <c r="B5120" s="207" t="s">
        <v>4726</v>
      </c>
      <c r="C5120" s="206" t="s">
        <v>7869</v>
      </c>
      <c r="D5120" s="208">
        <v>70.88</v>
      </c>
    </row>
    <row r="5121" spans="1:4" ht="25.5">
      <c r="A5121" s="206">
        <v>39862</v>
      </c>
      <c r="B5121" s="207" t="s">
        <v>3315</v>
      </c>
      <c r="C5121" s="206" t="s">
        <v>7869</v>
      </c>
      <c r="D5121" s="208">
        <v>5.93</v>
      </c>
    </row>
    <row r="5122" spans="1:4" ht="25.5">
      <c r="A5122" s="206">
        <v>39863</v>
      </c>
      <c r="B5122" s="207" t="s">
        <v>3316</v>
      </c>
      <c r="C5122" s="206" t="s">
        <v>7869</v>
      </c>
      <c r="D5122" s="208">
        <v>6.01</v>
      </c>
    </row>
    <row r="5123" spans="1:4" ht="25.5">
      <c r="A5123" s="206">
        <v>39864</v>
      </c>
      <c r="B5123" s="207" t="s">
        <v>3317</v>
      </c>
      <c r="C5123" s="206" t="s">
        <v>7869</v>
      </c>
      <c r="D5123" s="208">
        <v>7.46</v>
      </c>
    </row>
    <row r="5124" spans="1:4" ht="25.5">
      <c r="A5124" s="206">
        <v>39865</v>
      </c>
      <c r="B5124" s="207" t="s">
        <v>3318</v>
      </c>
      <c r="C5124" s="206" t="s">
        <v>7869</v>
      </c>
      <c r="D5124" s="208">
        <v>10.51</v>
      </c>
    </row>
    <row r="5125" spans="1:4" ht="25.5">
      <c r="A5125" s="206">
        <v>39866</v>
      </c>
      <c r="B5125" s="207" t="s">
        <v>3528</v>
      </c>
      <c r="C5125" s="206" t="s">
        <v>7869</v>
      </c>
      <c r="D5125" s="208">
        <v>7.8</v>
      </c>
    </row>
    <row r="5126" spans="1:4" ht="25.5">
      <c r="A5126" s="206">
        <v>39867</v>
      </c>
      <c r="B5126" s="207" t="s">
        <v>8511</v>
      </c>
      <c r="C5126" s="206" t="s">
        <v>7869</v>
      </c>
      <c r="D5126" s="208">
        <v>17.329999999999998</v>
      </c>
    </row>
    <row r="5127" spans="1:4" ht="25.5">
      <c r="A5127" s="206">
        <v>39868</v>
      </c>
      <c r="B5127" s="207" t="s">
        <v>3529</v>
      </c>
      <c r="C5127" s="206" t="s">
        <v>7869</v>
      </c>
      <c r="D5127" s="208">
        <v>31.23</v>
      </c>
    </row>
    <row r="5128" spans="1:4" ht="25.5">
      <c r="A5128" s="206">
        <v>39869</v>
      </c>
      <c r="B5128" s="207" t="s">
        <v>3403</v>
      </c>
      <c r="C5128" s="206" t="s">
        <v>7869</v>
      </c>
      <c r="D5128" s="208">
        <v>5.88</v>
      </c>
    </row>
    <row r="5129" spans="1:4" ht="25.5">
      <c r="A5129" s="206">
        <v>39870</v>
      </c>
      <c r="B5129" s="207" t="s">
        <v>3404</v>
      </c>
      <c r="C5129" s="206" t="s">
        <v>7869</v>
      </c>
      <c r="D5129" s="208">
        <v>9</v>
      </c>
    </row>
    <row r="5130" spans="1:4" ht="25.5">
      <c r="A5130" s="206">
        <v>39871</v>
      </c>
      <c r="B5130" s="207" t="s">
        <v>3405</v>
      </c>
      <c r="C5130" s="206" t="s">
        <v>7869</v>
      </c>
      <c r="D5130" s="208">
        <v>10.09</v>
      </c>
    </row>
    <row r="5131" spans="1:4">
      <c r="A5131" s="206">
        <v>39872</v>
      </c>
      <c r="B5131" s="207" t="s">
        <v>4431</v>
      </c>
      <c r="C5131" s="206" t="s">
        <v>7869</v>
      </c>
      <c r="D5131" s="208">
        <v>190.16</v>
      </c>
    </row>
    <row r="5132" spans="1:4">
      <c r="A5132" s="206">
        <v>39873</v>
      </c>
      <c r="B5132" s="207" t="s">
        <v>4432</v>
      </c>
      <c r="C5132" s="206" t="s">
        <v>7869</v>
      </c>
      <c r="D5132" s="208">
        <v>220.57</v>
      </c>
    </row>
    <row r="5133" spans="1:4">
      <c r="A5133" s="206">
        <v>39874</v>
      </c>
      <c r="B5133" s="207" t="s">
        <v>4433</v>
      </c>
      <c r="C5133" s="206" t="s">
        <v>7869</v>
      </c>
      <c r="D5133" s="208">
        <v>242.27</v>
      </c>
    </row>
    <row r="5134" spans="1:4">
      <c r="A5134" s="206">
        <v>39875</v>
      </c>
      <c r="B5134" s="207" t="s">
        <v>4427</v>
      </c>
      <c r="C5134" s="206" t="s">
        <v>7869</v>
      </c>
      <c r="D5134" s="208">
        <v>277.29000000000002</v>
      </c>
    </row>
    <row r="5135" spans="1:4">
      <c r="A5135" s="206">
        <v>39876</v>
      </c>
      <c r="B5135" s="207" t="s">
        <v>4428</v>
      </c>
      <c r="C5135" s="206" t="s">
        <v>7869</v>
      </c>
      <c r="D5135" s="208">
        <v>347.17</v>
      </c>
    </row>
    <row r="5136" spans="1:4">
      <c r="A5136" s="206">
        <v>39877</v>
      </c>
      <c r="B5136" s="207" t="s">
        <v>4429</v>
      </c>
      <c r="C5136" s="206" t="s">
        <v>7869</v>
      </c>
      <c r="D5136" s="208">
        <v>481.51</v>
      </c>
    </row>
    <row r="5137" spans="1:4">
      <c r="A5137" s="206">
        <v>39878</v>
      </c>
      <c r="B5137" s="207" t="s">
        <v>4430</v>
      </c>
      <c r="C5137" s="206" t="s">
        <v>7869</v>
      </c>
      <c r="D5137" s="208">
        <v>636</v>
      </c>
    </row>
    <row r="5138" spans="1:4">
      <c r="A5138" s="206">
        <v>39879</v>
      </c>
      <c r="B5138" s="207" t="s">
        <v>3571</v>
      </c>
      <c r="C5138" s="206" t="s">
        <v>7869</v>
      </c>
      <c r="D5138" s="208">
        <v>2.19</v>
      </c>
    </row>
    <row r="5139" spans="1:4">
      <c r="A5139" s="206">
        <v>39880</v>
      </c>
      <c r="B5139" s="207" t="s">
        <v>3572</v>
      </c>
      <c r="C5139" s="206" t="s">
        <v>7869</v>
      </c>
      <c r="D5139" s="208">
        <v>4.8499999999999996</v>
      </c>
    </row>
    <row r="5140" spans="1:4">
      <c r="A5140" s="206">
        <v>39881</v>
      </c>
      <c r="B5140" s="207" t="s">
        <v>3573</v>
      </c>
      <c r="C5140" s="206" t="s">
        <v>7869</v>
      </c>
      <c r="D5140" s="208">
        <v>7.79</v>
      </c>
    </row>
    <row r="5141" spans="1:4">
      <c r="A5141" s="206">
        <v>39882</v>
      </c>
      <c r="B5141" s="207" t="s">
        <v>3574</v>
      </c>
      <c r="C5141" s="206" t="s">
        <v>7869</v>
      </c>
      <c r="D5141" s="208">
        <v>20.52</v>
      </c>
    </row>
    <row r="5142" spans="1:4">
      <c r="A5142" s="206">
        <v>39883</v>
      </c>
      <c r="B5142" s="207" t="s">
        <v>3575</v>
      </c>
      <c r="C5142" s="206" t="s">
        <v>7869</v>
      </c>
      <c r="D5142" s="208">
        <v>32.770000000000003</v>
      </c>
    </row>
    <row r="5143" spans="1:4">
      <c r="A5143" s="206">
        <v>39884</v>
      </c>
      <c r="B5143" s="207" t="s">
        <v>3576</v>
      </c>
      <c r="C5143" s="206" t="s">
        <v>7869</v>
      </c>
      <c r="D5143" s="208">
        <v>48.67</v>
      </c>
    </row>
    <row r="5144" spans="1:4">
      <c r="A5144" s="206">
        <v>39885</v>
      </c>
      <c r="B5144" s="207" t="s">
        <v>3577</v>
      </c>
      <c r="C5144" s="206" t="s">
        <v>7869</v>
      </c>
      <c r="D5144" s="208">
        <v>115.68</v>
      </c>
    </row>
    <row r="5145" spans="1:4" ht="25.5">
      <c r="A5145" s="206">
        <v>39886</v>
      </c>
      <c r="B5145" s="207" t="s">
        <v>2595</v>
      </c>
      <c r="C5145" s="206" t="s">
        <v>7869</v>
      </c>
      <c r="D5145" s="208">
        <v>2.5299999999999998</v>
      </c>
    </row>
    <row r="5146" spans="1:4" ht="25.5">
      <c r="A5146" s="206">
        <v>39887</v>
      </c>
      <c r="B5146" s="207" t="s">
        <v>2596</v>
      </c>
      <c r="C5146" s="206" t="s">
        <v>7869</v>
      </c>
      <c r="D5146" s="208">
        <v>3.8</v>
      </c>
    </row>
    <row r="5147" spans="1:4" ht="25.5">
      <c r="A5147" s="206">
        <v>39888</v>
      </c>
      <c r="B5147" s="207" t="s">
        <v>2597</v>
      </c>
      <c r="C5147" s="206" t="s">
        <v>7869</v>
      </c>
      <c r="D5147" s="208">
        <v>8.6999999999999993</v>
      </c>
    </row>
    <row r="5148" spans="1:4" ht="25.5">
      <c r="A5148" s="206">
        <v>39890</v>
      </c>
      <c r="B5148" s="207" t="s">
        <v>2598</v>
      </c>
      <c r="C5148" s="206" t="s">
        <v>7869</v>
      </c>
      <c r="D5148" s="208">
        <v>14.85</v>
      </c>
    </row>
    <row r="5149" spans="1:4" ht="25.5">
      <c r="A5149" s="206">
        <v>39891</v>
      </c>
      <c r="B5149" s="207" t="s">
        <v>2599</v>
      </c>
      <c r="C5149" s="206" t="s">
        <v>7869</v>
      </c>
      <c r="D5149" s="208">
        <v>20.94</v>
      </c>
    </row>
    <row r="5150" spans="1:4" ht="25.5">
      <c r="A5150" s="206">
        <v>39892</v>
      </c>
      <c r="B5150" s="207" t="s">
        <v>2600</v>
      </c>
      <c r="C5150" s="206" t="s">
        <v>7869</v>
      </c>
      <c r="D5150" s="208">
        <v>65.28</v>
      </c>
    </row>
    <row r="5151" spans="1:4" ht="25.5">
      <c r="A5151" s="206">
        <v>39895</v>
      </c>
      <c r="B5151" s="207" t="s">
        <v>5960</v>
      </c>
      <c r="C5151" s="206" t="s">
        <v>7869</v>
      </c>
      <c r="D5151" s="208">
        <v>21.65</v>
      </c>
    </row>
    <row r="5152" spans="1:4" ht="25.5">
      <c r="A5152" s="206">
        <v>39896</v>
      </c>
      <c r="B5152" s="207" t="s">
        <v>5961</v>
      </c>
      <c r="C5152" s="206" t="s">
        <v>7869</v>
      </c>
      <c r="D5152" s="208">
        <v>31.73</v>
      </c>
    </row>
    <row r="5153" spans="1:4">
      <c r="A5153" s="206">
        <v>39897</v>
      </c>
      <c r="B5153" s="207" t="s">
        <v>5155</v>
      </c>
      <c r="C5153" s="206" t="s">
        <v>8512</v>
      </c>
      <c r="D5153" s="208">
        <v>22.75</v>
      </c>
    </row>
    <row r="5154" spans="1:4">
      <c r="A5154" s="206">
        <v>39914</v>
      </c>
      <c r="B5154" s="207" t="s">
        <v>5760</v>
      </c>
      <c r="C5154" s="206" t="s">
        <v>7866</v>
      </c>
      <c r="D5154" s="208">
        <v>107.58</v>
      </c>
    </row>
    <row r="5155" spans="1:4" ht="25.5">
      <c r="A5155" s="206">
        <v>39917</v>
      </c>
      <c r="B5155" s="207" t="s">
        <v>2577</v>
      </c>
      <c r="C5155" s="206" t="s">
        <v>7869</v>
      </c>
      <c r="D5155" s="208">
        <v>65106.73</v>
      </c>
    </row>
    <row r="5156" spans="1:4" ht="38.25">
      <c r="A5156" s="206">
        <v>39919</v>
      </c>
      <c r="B5156" s="207" t="s">
        <v>4927</v>
      </c>
      <c r="C5156" s="206" t="s">
        <v>7869</v>
      </c>
      <c r="D5156" s="208">
        <v>43614.17</v>
      </c>
    </row>
    <row r="5157" spans="1:4">
      <c r="A5157" s="206">
        <v>39920</v>
      </c>
      <c r="B5157" s="207" t="s">
        <v>2669</v>
      </c>
      <c r="C5157" s="206" t="s">
        <v>7869</v>
      </c>
      <c r="D5157" s="208">
        <v>2.88</v>
      </c>
    </row>
    <row r="5158" spans="1:4" ht="38.25">
      <c r="A5158" s="206">
        <v>39925</v>
      </c>
      <c r="B5158" s="207" t="s">
        <v>2551</v>
      </c>
      <c r="C5158" s="206" t="s">
        <v>7869</v>
      </c>
      <c r="D5158" s="208">
        <v>7210.5</v>
      </c>
    </row>
    <row r="5159" spans="1:4">
      <c r="A5159" s="206">
        <v>39961</v>
      </c>
      <c r="B5159" s="207" t="s">
        <v>5753</v>
      </c>
      <c r="C5159" s="206" t="s">
        <v>7869</v>
      </c>
      <c r="D5159" s="208">
        <v>10.45</v>
      </c>
    </row>
    <row r="5160" spans="1:4" ht="63.75">
      <c r="A5160" s="206">
        <v>39964</v>
      </c>
      <c r="B5160" s="207" t="s">
        <v>5757</v>
      </c>
      <c r="C5160" s="206" t="s">
        <v>7874</v>
      </c>
      <c r="D5160" s="208">
        <v>988.95</v>
      </c>
    </row>
    <row r="5161" spans="1:4" ht="51">
      <c r="A5161" s="206">
        <v>39965</v>
      </c>
      <c r="B5161" s="207" t="s">
        <v>5756</v>
      </c>
      <c r="C5161" s="206" t="s">
        <v>7874</v>
      </c>
      <c r="D5161" s="208">
        <v>1201.92</v>
      </c>
    </row>
    <row r="5162" spans="1:4">
      <c r="A5162" s="206">
        <v>39995</v>
      </c>
      <c r="B5162" s="207" t="s">
        <v>5360</v>
      </c>
      <c r="C5162" s="206" t="s">
        <v>7867</v>
      </c>
      <c r="D5162" s="208">
        <v>355.13</v>
      </c>
    </row>
    <row r="5163" spans="1:4">
      <c r="A5163" s="206">
        <v>39996</v>
      </c>
      <c r="B5163" s="207" t="s">
        <v>8513</v>
      </c>
      <c r="C5163" s="206" t="s">
        <v>7873</v>
      </c>
      <c r="D5163" s="208">
        <v>1.92</v>
      </c>
    </row>
    <row r="5164" spans="1:4">
      <c r="A5164" s="206">
        <v>39997</v>
      </c>
      <c r="B5164" s="207" t="s">
        <v>5372</v>
      </c>
      <c r="C5164" s="206" t="s">
        <v>7869</v>
      </c>
      <c r="D5164" s="208">
        <v>0.13</v>
      </c>
    </row>
    <row r="5165" spans="1:4" ht="25.5">
      <c r="A5165" s="206">
        <v>40269</v>
      </c>
      <c r="B5165" s="207" t="s">
        <v>5737</v>
      </c>
      <c r="C5165" s="206" t="s">
        <v>7869</v>
      </c>
      <c r="D5165" s="208">
        <v>4942.76</v>
      </c>
    </row>
    <row r="5166" spans="1:4" ht="25.5">
      <c r="A5166" s="206">
        <v>40270</v>
      </c>
      <c r="B5166" s="207" t="s">
        <v>8514</v>
      </c>
      <c r="C5166" s="206" t="s">
        <v>7873</v>
      </c>
      <c r="D5166" s="208">
        <v>44</v>
      </c>
    </row>
    <row r="5167" spans="1:4" ht="25.5">
      <c r="A5167" s="206">
        <v>40271</v>
      </c>
      <c r="B5167" s="207" t="s">
        <v>4541</v>
      </c>
      <c r="C5167" s="206" t="s">
        <v>8105</v>
      </c>
      <c r="D5167" s="208">
        <v>9.75</v>
      </c>
    </row>
    <row r="5168" spans="1:4" ht="25.5">
      <c r="A5168" s="206">
        <v>40275</v>
      </c>
      <c r="B5168" s="207" t="s">
        <v>4573</v>
      </c>
      <c r="C5168" s="206" t="s">
        <v>8105</v>
      </c>
      <c r="D5168" s="208">
        <v>15</v>
      </c>
    </row>
    <row r="5169" spans="1:4" ht="25.5">
      <c r="A5169" s="206">
        <v>40287</v>
      </c>
      <c r="B5169" s="207" t="s">
        <v>4542</v>
      </c>
      <c r="C5169" s="206" t="s">
        <v>8105</v>
      </c>
      <c r="D5169" s="208">
        <v>3.75</v>
      </c>
    </row>
    <row r="5170" spans="1:4" ht="25.5">
      <c r="A5170" s="206">
        <v>40290</v>
      </c>
      <c r="B5170" s="207" t="s">
        <v>4560</v>
      </c>
      <c r="C5170" s="206" t="s">
        <v>8105</v>
      </c>
      <c r="D5170" s="208">
        <v>9.9</v>
      </c>
    </row>
    <row r="5171" spans="1:4" ht="25.5">
      <c r="A5171" s="206">
        <v>40291</v>
      </c>
      <c r="B5171" s="207" t="s">
        <v>8515</v>
      </c>
      <c r="C5171" s="206" t="s">
        <v>8105</v>
      </c>
      <c r="D5171" s="208">
        <v>523.26</v>
      </c>
    </row>
    <row r="5172" spans="1:4" ht="51">
      <c r="A5172" s="206">
        <v>40293</v>
      </c>
      <c r="B5172" s="207" t="s">
        <v>4547</v>
      </c>
      <c r="C5172" s="206" t="s">
        <v>7872</v>
      </c>
      <c r="D5172" s="208">
        <v>1.48</v>
      </c>
    </row>
    <row r="5173" spans="1:4" ht="51">
      <c r="A5173" s="206">
        <v>40294</v>
      </c>
      <c r="B5173" s="207" t="s">
        <v>4548</v>
      </c>
      <c r="C5173" s="206" t="s">
        <v>7872</v>
      </c>
      <c r="D5173" s="208">
        <v>1.24</v>
      </c>
    </row>
    <row r="5174" spans="1:4">
      <c r="A5174" s="206">
        <v>40295</v>
      </c>
      <c r="B5174" s="207" t="s">
        <v>4543</v>
      </c>
      <c r="C5174" s="206" t="s">
        <v>7872</v>
      </c>
      <c r="D5174" s="208">
        <v>2.4500000000000002</v>
      </c>
    </row>
    <row r="5175" spans="1:4">
      <c r="A5175" s="206">
        <v>40304</v>
      </c>
      <c r="B5175" s="207" t="s">
        <v>5473</v>
      </c>
      <c r="C5175" s="206" t="s">
        <v>7866</v>
      </c>
      <c r="D5175" s="208">
        <v>10.039999999999999</v>
      </c>
    </row>
    <row r="5176" spans="1:4" ht="38.25">
      <c r="A5176" s="206">
        <v>40311</v>
      </c>
      <c r="B5176" s="207" t="s">
        <v>3957</v>
      </c>
      <c r="C5176" s="206" t="s">
        <v>7899</v>
      </c>
      <c r="D5176" s="208">
        <v>42.81</v>
      </c>
    </row>
    <row r="5177" spans="1:4">
      <c r="A5177" s="206">
        <v>40313</v>
      </c>
      <c r="B5177" s="207" t="s">
        <v>5213</v>
      </c>
      <c r="C5177" s="206" t="s">
        <v>7866</v>
      </c>
      <c r="D5177" s="208">
        <v>3.71</v>
      </c>
    </row>
    <row r="5178" spans="1:4" ht="25.5">
      <c r="A5178" s="206">
        <v>40329</v>
      </c>
      <c r="B5178" s="207" t="s">
        <v>6254</v>
      </c>
      <c r="C5178" s="206" t="s">
        <v>7869</v>
      </c>
      <c r="D5178" s="208">
        <v>11.57</v>
      </c>
    </row>
    <row r="5179" spans="1:4">
      <c r="A5179" s="206">
        <v>40331</v>
      </c>
      <c r="B5179" s="207" t="s">
        <v>8516</v>
      </c>
      <c r="C5179" s="206" t="s">
        <v>7872</v>
      </c>
      <c r="D5179" s="208">
        <v>15.8</v>
      </c>
    </row>
    <row r="5180" spans="1:4" ht="25.5">
      <c r="A5180" s="206">
        <v>40334</v>
      </c>
      <c r="B5180" s="207" t="s">
        <v>6356</v>
      </c>
      <c r="C5180" s="206" t="s">
        <v>7873</v>
      </c>
      <c r="D5180" s="208">
        <v>59.59</v>
      </c>
    </row>
    <row r="5181" spans="1:4" ht="25.5">
      <c r="A5181" s="206">
        <v>40335</v>
      </c>
      <c r="B5181" s="207" t="s">
        <v>6337</v>
      </c>
      <c r="C5181" s="206" t="s">
        <v>7873</v>
      </c>
      <c r="D5181" s="208">
        <v>83.66</v>
      </c>
    </row>
    <row r="5182" spans="1:4">
      <c r="A5182" s="206">
        <v>40339</v>
      </c>
      <c r="B5182" s="207" t="s">
        <v>4556</v>
      </c>
      <c r="C5182" s="206" t="s">
        <v>8105</v>
      </c>
      <c r="D5182" s="208">
        <v>3.75</v>
      </c>
    </row>
    <row r="5183" spans="1:4" ht="25.5">
      <c r="A5183" s="206">
        <v>40340</v>
      </c>
      <c r="B5183" s="207" t="s">
        <v>2274</v>
      </c>
      <c r="C5183" s="206" t="s">
        <v>7869</v>
      </c>
      <c r="D5183" s="208">
        <v>52.43</v>
      </c>
    </row>
    <row r="5184" spans="1:4" ht="25.5">
      <c r="A5184" s="206">
        <v>40341</v>
      </c>
      <c r="B5184" s="207" t="s">
        <v>2275</v>
      </c>
      <c r="C5184" s="206" t="s">
        <v>7869</v>
      </c>
      <c r="D5184" s="208">
        <v>62.08</v>
      </c>
    </row>
    <row r="5185" spans="1:4" ht="25.5">
      <c r="A5185" s="206">
        <v>40342</v>
      </c>
      <c r="B5185" s="207" t="s">
        <v>2276</v>
      </c>
      <c r="C5185" s="206" t="s">
        <v>7869</v>
      </c>
      <c r="D5185" s="208">
        <v>78.709999999999994</v>
      </c>
    </row>
    <row r="5186" spans="1:4" ht="25.5">
      <c r="A5186" s="206">
        <v>40343</v>
      </c>
      <c r="B5186" s="207" t="s">
        <v>2277</v>
      </c>
      <c r="C5186" s="206" t="s">
        <v>7869</v>
      </c>
      <c r="D5186" s="208">
        <v>96.56</v>
      </c>
    </row>
    <row r="5187" spans="1:4" ht="25.5">
      <c r="A5187" s="206">
        <v>40344</v>
      </c>
      <c r="B5187" s="207" t="s">
        <v>2278</v>
      </c>
      <c r="C5187" s="206" t="s">
        <v>7869</v>
      </c>
      <c r="D5187" s="208">
        <v>102.1</v>
      </c>
    </row>
    <row r="5188" spans="1:4" ht="25.5">
      <c r="A5188" s="206">
        <v>40345</v>
      </c>
      <c r="B5188" s="207" t="s">
        <v>2279</v>
      </c>
      <c r="C5188" s="206" t="s">
        <v>7869</v>
      </c>
      <c r="D5188" s="208">
        <v>127.47</v>
      </c>
    </row>
    <row r="5189" spans="1:4" ht="25.5">
      <c r="A5189" s="206">
        <v>40346</v>
      </c>
      <c r="B5189" s="207" t="s">
        <v>2280</v>
      </c>
      <c r="C5189" s="206" t="s">
        <v>7869</v>
      </c>
      <c r="D5189" s="208">
        <v>119.92</v>
      </c>
    </row>
    <row r="5190" spans="1:4" ht="25.5">
      <c r="A5190" s="206">
        <v>40347</v>
      </c>
      <c r="B5190" s="207" t="s">
        <v>2281</v>
      </c>
      <c r="C5190" s="206" t="s">
        <v>7869</v>
      </c>
      <c r="D5190" s="208">
        <v>148.27000000000001</v>
      </c>
    </row>
    <row r="5191" spans="1:4">
      <c r="A5191" s="206">
        <v>40354</v>
      </c>
      <c r="B5191" s="207" t="s">
        <v>8517</v>
      </c>
      <c r="C5191" s="206" t="s">
        <v>7869</v>
      </c>
      <c r="D5191" s="208">
        <v>7.3</v>
      </c>
    </row>
    <row r="5192" spans="1:4" ht="25.5">
      <c r="A5192" s="206">
        <v>40355</v>
      </c>
      <c r="B5192" s="207" t="s">
        <v>8518</v>
      </c>
      <c r="C5192" s="206" t="s">
        <v>7869</v>
      </c>
      <c r="D5192" s="208">
        <v>5.86</v>
      </c>
    </row>
    <row r="5193" spans="1:4" ht="25.5">
      <c r="A5193" s="206">
        <v>40356</v>
      </c>
      <c r="B5193" s="207" t="s">
        <v>8519</v>
      </c>
      <c r="C5193" s="206" t="s">
        <v>7869</v>
      </c>
      <c r="D5193" s="208">
        <v>6.05</v>
      </c>
    </row>
    <row r="5194" spans="1:4">
      <c r="A5194" s="206">
        <v>40357</v>
      </c>
      <c r="B5194" s="207" t="s">
        <v>8520</v>
      </c>
      <c r="C5194" s="206" t="s">
        <v>7869</v>
      </c>
      <c r="D5194" s="208">
        <v>8.19</v>
      </c>
    </row>
    <row r="5195" spans="1:4" ht="25.5">
      <c r="A5195" s="206">
        <v>40358</v>
      </c>
      <c r="B5195" s="207" t="s">
        <v>8521</v>
      </c>
      <c r="C5195" s="206" t="s">
        <v>7869</v>
      </c>
      <c r="D5195" s="208">
        <v>8.19</v>
      </c>
    </row>
    <row r="5196" spans="1:4" ht="25.5">
      <c r="A5196" s="206">
        <v>40359</v>
      </c>
      <c r="B5196" s="207" t="s">
        <v>8522</v>
      </c>
      <c r="C5196" s="206" t="s">
        <v>7869</v>
      </c>
      <c r="D5196" s="208">
        <v>7.82</v>
      </c>
    </row>
    <row r="5197" spans="1:4">
      <c r="A5197" s="206">
        <v>40360</v>
      </c>
      <c r="B5197" s="207" t="s">
        <v>8523</v>
      </c>
      <c r="C5197" s="206" t="s">
        <v>7869</v>
      </c>
      <c r="D5197" s="208">
        <v>10.99</v>
      </c>
    </row>
    <row r="5198" spans="1:4" ht="25.5">
      <c r="A5198" s="206">
        <v>40361</v>
      </c>
      <c r="B5198" s="207" t="s">
        <v>8524</v>
      </c>
      <c r="C5198" s="206" t="s">
        <v>7869</v>
      </c>
      <c r="D5198" s="208">
        <v>21.49</v>
      </c>
    </row>
    <row r="5199" spans="1:4" ht="25.5">
      <c r="A5199" s="206">
        <v>40362</v>
      </c>
      <c r="B5199" s="207" t="s">
        <v>8525</v>
      </c>
      <c r="C5199" s="206" t="s">
        <v>7869</v>
      </c>
      <c r="D5199" s="208">
        <v>11.73</v>
      </c>
    </row>
    <row r="5200" spans="1:4">
      <c r="A5200" s="206">
        <v>40363</v>
      </c>
      <c r="B5200" s="207" t="s">
        <v>8526</v>
      </c>
      <c r="C5200" s="206" t="s">
        <v>7869</v>
      </c>
      <c r="D5200" s="208">
        <v>16.760000000000002</v>
      </c>
    </row>
    <row r="5201" spans="1:4" ht="25.5">
      <c r="A5201" s="206">
        <v>40364</v>
      </c>
      <c r="B5201" s="207" t="s">
        <v>8527</v>
      </c>
      <c r="C5201" s="206" t="s">
        <v>7869</v>
      </c>
      <c r="D5201" s="208">
        <v>27.48</v>
      </c>
    </row>
    <row r="5202" spans="1:4" ht="25.5">
      <c r="A5202" s="206">
        <v>40365</v>
      </c>
      <c r="B5202" s="207" t="s">
        <v>8528</v>
      </c>
      <c r="C5202" s="206" t="s">
        <v>7869</v>
      </c>
      <c r="D5202" s="208">
        <v>17.72</v>
      </c>
    </row>
    <row r="5203" spans="1:4">
      <c r="A5203" s="206">
        <v>40366</v>
      </c>
      <c r="B5203" s="207" t="s">
        <v>8529</v>
      </c>
      <c r="C5203" s="206" t="s">
        <v>7869</v>
      </c>
      <c r="D5203" s="208">
        <v>21.44</v>
      </c>
    </row>
    <row r="5204" spans="1:4" ht="25.5">
      <c r="A5204" s="206">
        <v>40367</v>
      </c>
      <c r="B5204" s="207" t="s">
        <v>8530</v>
      </c>
      <c r="C5204" s="206" t="s">
        <v>7869</v>
      </c>
      <c r="D5204" s="208">
        <v>43.34</v>
      </c>
    </row>
    <row r="5205" spans="1:4" ht="25.5">
      <c r="A5205" s="206">
        <v>40368</v>
      </c>
      <c r="B5205" s="207" t="s">
        <v>8531</v>
      </c>
      <c r="C5205" s="206" t="s">
        <v>7869</v>
      </c>
      <c r="D5205" s="208">
        <v>26.26</v>
      </c>
    </row>
    <row r="5206" spans="1:4">
      <c r="A5206" s="206">
        <v>40369</v>
      </c>
      <c r="B5206" s="207" t="s">
        <v>8532</v>
      </c>
      <c r="C5206" s="206" t="s">
        <v>7869</v>
      </c>
      <c r="D5206" s="208">
        <v>33.78</v>
      </c>
    </row>
    <row r="5207" spans="1:4" ht="25.5">
      <c r="A5207" s="206">
        <v>40370</v>
      </c>
      <c r="B5207" s="207" t="s">
        <v>8533</v>
      </c>
      <c r="C5207" s="206" t="s">
        <v>7869</v>
      </c>
      <c r="D5207" s="208">
        <v>87.2</v>
      </c>
    </row>
    <row r="5208" spans="1:4" ht="25.5">
      <c r="A5208" s="206">
        <v>40371</v>
      </c>
      <c r="B5208" s="207" t="s">
        <v>8534</v>
      </c>
      <c r="C5208" s="206" t="s">
        <v>7869</v>
      </c>
      <c r="D5208" s="208">
        <v>43.21</v>
      </c>
    </row>
    <row r="5209" spans="1:4">
      <c r="A5209" s="206">
        <v>40372</v>
      </c>
      <c r="B5209" s="207" t="s">
        <v>8535</v>
      </c>
      <c r="C5209" s="206" t="s">
        <v>7869</v>
      </c>
      <c r="D5209" s="208">
        <v>67.88</v>
      </c>
    </row>
    <row r="5210" spans="1:4" ht="25.5">
      <c r="A5210" s="206">
        <v>40373</v>
      </c>
      <c r="B5210" s="207" t="s">
        <v>8536</v>
      </c>
      <c r="C5210" s="206" t="s">
        <v>7869</v>
      </c>
      <c r="D5210" s="208">
        <v>117.92</v>
      </c>
    </row>
    <row r="5211" spans="1:4" ht="25.5">
      <c r="A5211" s="206">
        <v>40374</v>
      </c>
      <c r="B5211" s="207" t="s">
        <v>8537</v>
      </c>
      <c r="C5211" s="206" t="s">
        <v>7869</v>
      </c>
      <c r="D5211" s="208">
        <v>68.64</v>
      </c>
    </row>
    <row r="5212" spans="1:4">
      <c r="A5212" s="206">
        <v>40375</v>
      </c>
      <c r="B5212" s="207" t="s">
        <v>8538</v>
      </c>
      <c r="C5212" s="206" t="s">
        <v>7869</v>
      </c>
      <c r="D5212" s="208">
        <v>91.89</v>
      </c>
    </row>
    <row r="5213" spans="1:4" ht="25.5">
      <c r="A5213" s="206">
        <v>40378</v>
      </c>
      <c r="B5213" s="207" t="s">
        <v>8539</v>
      </c>
      <c r="C5213" s="206" t="s">
        <v>7869</v>
      </c>
      <c r="D5213" s="208">
        <v>9.7899999999999991</v>
      </c>
    </row>
    <row r="5214" spans="1:4">
      <c r="A5214" s="206">
        <v>40379</v>
      </c>
      <c r="B5214" s="207" t="s">
        <v>8540</v>
      </c>
      <c r="C5214" s="206" t="s">
        <v>7869</v>
      </c>
      <c r="D5214" s="208">
        <v>9.7899999999999991</v>
      </c>
    </row>
    <row r="5215" spans="1:4" ht="25.5">
      <c r="A5215" s="206">
        <v>40380</v>
      </c>
      <c r="B5215" s="207" t="s">
        <v>8541</v>
      </c>
      <c r="C5215" s="206" t="s">
        <v>7869</v>
      </c>
      <c r="D5215" s="208">
        <v>13.06</v>
      </c>
    </row>
    <row r="5216" spans="1:4">
      <c r="A5216" s="206">
        <v>40381</v>
      </c>
      <c r="B5216" s="207" t="s">
        <v>8542</v>
      </c>
      <c r="C5216" s="206" t="s">
        <v>7869</v>
      </c>
      <c r="D5216" s="208">
        <v>13.06</v>
      </c>
    </row>
    <row r="5217" spans="1:4" ht="25.5">
      <c r="A5217" s="206">
        <v>40382</v>
      </c>
      <c r="B5217" s="207" t="s">
        <v>8543</v>
      </c>
      <c r="C5217" s="206" t="s">
        <v>7869</v>
      </c>
      <c r="D5217" s="208">
        <v>18.53</v>
      </c>
    </row>
    <row r="5218" spans="1:4" ht="25.5">
      <c r="A5218" s="206">
        <v>40383</v>
      </c>
      <c r="B5218" s="207" t="s">
        <v>8544</v>
      </c>
      <c r="C5218" s="206" t="s">
        <v>7869</v>
      </c>
      <c r="D5218" s="208">
        <v>28.33</v>
      </c>
    </row>
    <row r="5219" spans="1:4">
      <c r="A5219" s="206">
        <v>40384</v>
      </c>
      <c r="B5219" s="207" t="s">
        <v>8545</v>
      </c>
      <c r="C5219" s="206" t="s">
        <v>7869</v>
      </c>
      <c r="D5219" s="208">
        <v>28.33</v>
      </c>
    </row>
    <row r="5220" spans="1:4" ht="25.5">
      <c r="A5220" s="206">
        <v>40385</v>
      </c>
      <c r="B5220" s="207" t="s">
        <v>8546</v>
      </c>
      <c r="C5220" s="206" t="s">
        <v>7869</v>
      </c>
      <c r="D5220" s="208">
        <v>41.38</v>
      </c>
    </row>
    <row r="5221" spans="1:4">
      <c r="A5221" s="206">
        <v>40386</v>
      </c>
      <c r="B5221" s="207" t="s">
        <v>8547</v>
      </c>
      <c r="C5221" s="206" t="s">
        <v>7869</v>
      </c>
      <c r="D5221" s="208">
        <v>41.38</v>
      </c>
    </row>
    <row r="5222" spans="1:4" ht="25.5">
      <c r="A5222" s="206">
        <v>40387</v>
      </c>
      <c r="B5222" s="207" t="s">
        <v>8548</v>
      </c>
      <c r="C5222" s="206" t="s">
        <v>7869</v>
      </c>
      <c r="D5222" s="208">
        <v>64.28</v>
      </c>
    </row>
    <row r="5223" spans="1:4">
      <c r="A5223" s="206">
        <v>40388</v>
      </c>
      <c r="B5223" s="207" t="s">
        <v>8549</v>
      </c>
      <c r="C5223" s="206" t="s">
        <v>7869</v>
      </c>
      <c r="D5223" s="208">
        <v>58.83</v>
      </c>
    </row>
    <row r="5224" spans="1:4">
      <c r="A5224" s="206">
        <v>40389</v>
      </c>
      <c r="B5224" s="207" t="s">
        <v>8550</v>
      </c>
      <c r="C5224" s="206" t="s">
        <v>7869</v>
      </c>
      <c r="D5224" s="208">
        <v>117.53</v>
      </c>
    </row>
    <row r="5225" spans="1:4" ht="25.5">
      <c r="A5225" s="206">
        <v>40390</v>
      </c>
      <c r="B5225" s="207" t="s">
        <v>8551</v>
      </c>
      <c r="C5225" s="206" t="s">
        <v>7869</v>
      </c>
      <c r="D5225" s="208">
        <v>265.92</v>
      </c>
    </row>
    <row r="5226" spans="1:4">
      <c r="A5226" s="206">
        <v>40391</v>
      </c>
      <c r="B5226" s="207" t="s">
        <v>8552</v>
      </c>
      <c r="C5226" s="206" t="s">
        <v>7869</v>
      </c>
      <c r="D5226" s="208">
        <v>305.07</v>
      </c>
    </row>
    <row r="5227" spans="1:4">
      <c r="A5227" s="206">
        <v>40392</v>
      </c>
      <c r="B5227" s="207" t="s">
        <v>8553</v>
      </c>
      <c r="C5227" s="206" t="s">
        <v>7869</v>
      </c>
      <c r="D5227" s="208">
        <v>15.06</v>
      </c>
    </row>
    <row r="5228" spans="1:4">
      <c r="A5228" s="206">
        <v>40393</v>
      </c>
      <c r="B5228" s="207" t="s">
        <v>8554</v>
      </c>
      <c r="C5228" s="206" t="s">
        <v>7869</v>
      </c>
      <c r="D5228" s="208">
        <v>19.399999999999999</v>
      </c>
    </row>
    <row r="5229" spans="1:4">
      <c r="A5229" s="206">
        <v>40394</v>
      </c>
      <c r="B5229" s="207" t="s">
        <v>8555</v>
      </c>
      <c r="C5229" s="206" t="s">
        <v>7869</v>
      </c>
      <c r="D5229" s="208">
        <v>30.48</v>
      </c>
    </row>
    <row r="5230" spans="1:4">
      <c r="A5230" s="206">
        <v>40395</v>
      </c>
      <c r="B5230" s="207" t="s">
        <v>8556</v>
      </c>
      <c r="C5230" s="206" t="s">
        <v>7869</v>
      </c>
      <c r="D5230" s="208">
        <v>46.81</v>
      </c>
    </row>
    <row r="5231" spans="1:4">
      <c r="A5231" s="206">
        <v>40396</v>
      </c>
      <c r="B5231" s="207" t="s">
        <v>8557</v>
      </c>
      <c r="C5231" s="206" t="s">
        <v>7869</v>
      </c>
      <c r="D5231" s="208">
        <v>61</v>
      </c>
    </row>
    <row r="5232" spans="1:4">
      <c r="A5232" s="206">
        <v>40397</v>
      </c>
      <c r="B5232" s="207" t="s">
        <v>8558</v>
      </c>
      <c r="C5232" s="206" t="s">
        <v>7869</v>
      </c>
      <c r="D5232" s="208">
        <v>100.22</v>
      </c>
    </row>
    <row r="5233" spans="1:4">
      <c r="A5233" s="206">
        <v>40398</v>
      </c>
      <c r="B5233" s="207" t="s">
        <v>8559</v>
      </c>
      <c r="C5233" s="206" t="s">
        <v>7869</v>
      </c>
      <c r="D5233" s="208">
        <v>195.71</v>
      </c>
    </row>
    <row r="5234" spans="1:4">
      <c r="A5234" s="206">
        <v>40399</v>
      </c>
      <c r="B5234" s="207" t="s">
        <v>8560</v>
      </c>
      <c r="C5234" s="206" t="s">
        <v>7869</v>
      </c>
      <c r="D5234" s="208">
        <v>320.17</v>
      </c>
    </row>
    <row r="5235" spans="1:4">
      <c r="A5235" s="206">
        <v>40400</v>
      </c>
      <c r="B5235" s="207" t="s">
        <v>8561</v>
      </c>
      <c r="C5235" s="206" t="s">
        <v>7873</v>
      </c>
      <c r="D5235" s="208">
        <v>1.49</v>
      </c>
    </row>
    <row r="5236" spans="1:4">
      <c r="A5236" s="206">
        <v>40401</v>
      </c>
      <c r="B5236" s="207" t="s">
        <v>8562</v>
      </c>
      <c r="C5236" s="206" t="s">
        <v>7873</v>
      </c>
      <c r="D5236" s="208">
        <v>2.2000000000000002</v>
      </c>
    </row>
    <row r="5237" spans="1:4">
      <c r="A5237" s="206">
        <v>40402</v>
      </c>
      <c r="B5237" s="207" t="s">
        <v>8563</v>
      </c>
      <c r="C5237" s="206" t="s">
        <v>7873</v>
      </c>
      <c r="D5237" s="208">
        <v>2.83</v>
      </c>
    </row>
    <row r="5238" spans="1:4" ht="25.5">
      <c r="A5238" s="206">
        <v>40406</v>
      </c>
      <c r="B5238" s="207" t="s">
        <v>5249</v>
      </c>
      <c r="C5238" s="206" t="s">
        <v>7869</v>
      </c>
      <c r="D5238" s="208">
        <v>51462.81</v>
      </c>
    </row>
    <row r="5239" spans="1:4">
      <c r="A5239" s="206">
        <v>40408</v>
      </c>
      <c r="B5239" s="207" t="s">
        <v>3566</v>
      </c>
      <c r="C5239" s="206" t="s">
        <v>7869</v>
      </c>
      <c r="D5239" s="208">
        <v>4.41</v>
      </c>
    </row>
    <row r="5240" spans="1:4">
      <c r="A5240" s="206">
        <v>40409</v>
      </c>
      <c r="B5240" s="207" t="s">
        <v>3567</v>
      </c>
      <c r="C5240" s="206" t="s">
        <v>7869</v>
      </c>
      <c r="D5240" s="208">
        <v>1.56</v>
      </c>
    </row>
    <row r="5241" spans="1:4" ht="25.5">
      <c r="A5241" s="206">
        <v>40410</v>
      </c>
      <c r="B5241" s="207" t="s">
        <v>8564</v>
      </c>
      <c r="C5241" s="206" t="s">
        <v>7869</v>
      </c>
      <c r="D5241" s="208">
        <v>13.21</v>
      </c>
    </row>
    <row r="5242" spans="1:4" ht="25.5">
      <c r="A5242" s="206">
        <v>40411</v>
      </c>
      <c r="B5242" s="207" t="s">
        <v>8565</v>
      </c>
      <c r="C5242" s="206" t="s">
        <v>7869</v>
      </c>
      <c r="D5242" s="208">
        <v>14.33</v>
      </c>
    </row>
    <row r="5243" spans="1:4" ht="25.5">
      <c r="A5243" s="206">
        <v>40412</v>
      </c>
      <c r="B5243" s="207" t="s">
        <v>8566</v>
      </c>
      <c r="C5243" s="206" t="s">
        <v>7869</v>
      </c>
      <c r="D5243" s="208">
        <v>16.09</v>
      </c>
    </row>
    <row r="5244" spans="1:4">
      <c r="A5244" s="206">
        <v>40413</v>
      </c>
      <c r="B5244" s="207" t="s">
        <v>8567</v>
      </c>
      <c r="C5244" s="206" t="s">
        <v>7869</v>
      </c>
      <c r="D5244" s="208">
        <v>12.56</v>
      </c>
    </row>
    <row r="5245" spans="1:4">
      <c r="A5245" s="206">
        <v>40414</v>
      </c>
      <c r="B5245" s="207" t="s">
        <v>8568</v>
      </c>
      <c r="C5245" s="206" t="s">
        <v>7869</v>
      </c>
      <c r="D5245" s="208">
        <v>11.56</v>
      </c>
    </row>
    <row r="5246" spans="1:4">
      <c r="A5246" s="206">
        <v>40415</v>
      </c>
      <c r="B5246" s="207" t="s">
        <v>8569</v>
      </c>
      <c r="C5246" s="206" t="s">
        <v>7869</v>
      </c>
      <c r="D5246" s="208">
        <v>17.899999999999999</v>
      </c>
    </row>
    <row r="5247" spans="1:4">
      <c r="A5247" s="206">
        <v>40416</v>
      </c>
      <c r="B5247" s="207" t="s">
        <v>8570</v>
      </c>
      <c r="C5247" s="206" t="s">
        <v>7869</v>
      </c>
      <c r="D5247" s="208">
        <v>15.98</v>
      </c>
    </row>
    <row r="5248" spans="1:4">
      <c r="A5248" s="206">
        <v>40417</v>
      </c>
      <c r="B5248" s="207" t="s">
        <v>8571</v>
      </c>
      <c r="C5248" s="206" t="s">
        <v>7869</v>
      </c>
      <c r="D5248" s="208">
        <v>21.12</v>
      </c>
    </row>
    <row r="5249" spans="1:4">
      <c r="A5249" s="206">
        <v>40418</v>
      </c>
      <c r="B5249" s="207" t="s">
        <v>8572</v>
      </c>
      <c r="C5249" s="206" t="s">
        <v>7869</v>
      </c>
      <c r="D5249" s="208">
        <v>19.059999999999999</v>
      </c>
    </row>
    <row r="5250" spans="1:4">
      <c r="A5250" s="206">
        <v>40419</v>
      </c>
      <c r="B5250" s="207" t="s">
        <v>8573</v>
      </c>
      <c r="C5250" s="206" t="s">
        <v>7869</v>
      </c>
      <c r="D5250" s="208">
        <v>20.57</v>
      </c>
    </row>
    <row r="5251" spans="1:4">
      <c r="A5251" s="206">
        <v>40420</v>
      </c>
      <c r="B5251" s="207" t="s">
        <v>8574</v>
      </c>
      <c r="C5251" s="206" t="s">
        <v>7869</v>
      </c>
      <c r="D5251" s="208">
        <v>30.02</v>
      </c>
    </row>
    <row r="5252" spans="1:4">
      <c r="A5252" s="206">
        <v>40421</v>
      </c>
      <c r="B5252" s="207" t="s">
        <v>8575</v>
      </c>
      <c r="C5252" s="206" t="s">
        <v>7869</v>
      </c>
      <c r="D5252" s="208">
        <v>31.96</v>
      </c>
    </row>
    <row r="5253" spans="1:4" ht="25.5">
      <c r="A5253" s="206">
        <v>40422</v>
      </c>
      <c r="B5253" s="207" t="s">
        <v>8576</v>
      </c>
      <c r="C5253" s="206" t="s">
        <v>7869</v>
      </c>
      <c r="D5253" s="208">
        <v>126.26</v>
      </c>
    </row>
    <row r="5254" spans="1:4">
      <c r="A5254" s="206">
        <v>40423</v>
      </c>
      <c r="B5254" s="207" t="s">
        <v>8577</v>
      </c>
      <c r="C5254" s="206" t="s">
        <v>7869</v>
      </c>
      <c r="D5254" s="208">
        <v>18.53</v>
      </c>
    </row>
    <row r="5255" spans="1:4" ht="25.5">
      <c r="A5255" s="206">
        <v>40424</v>
      </c>
      <c r="B5255" s="207" t="s">
        <v>3085</v>
      </c>
      <c r="C5255" s="206" t="s">
        <v>7866</v>
      </c>
      <c r="D5255" s="208">
        <v>6.32</v>
      </c>
    </row>
    <row r="5256" spans="1:4">
      <c r="A5256" s="206">
        <v>40425</v>
      </c>
      <c r="B5256" s="207" t="s">
        <v>3107</v>
      </c>
      <c r="C5256" s="206" t="s">
        <v>7866</v>
      </c>
      <c r="D5256" s="208">
        <v>6.36</v>
      </c>
    </row>
    <row r="5257" spans="1:4" ht="25.5">
      <c r="A5257" s="206">
        <v>40432</v>
      </c>
      <c r="B5257" s="207" t="s">
        <v>8578</v>
      </c>
      <c r="C5257" s="206" t="s">
        <v>7869</v>
      </c>
      <c r="D5257" s="208">
        <v>1.57</v>
      </c>
    </row>
    <row r="5258" spans="1:4" ht="25.5">
      <c r="A5258" s="206">
        <v>40433</v>
      </c>
      <c r="B5258" s="207" t="s">
        <v>8579</v>
      </c>
      <c r="C5258" s="206" t="s">
        <v>7869</v>
      </c>
      <c r="D5258" s="208">
        <v>0.87</v>
      </c>
    </row>
    <row r="5259" spans="1:4" ht="25.5">
      <c r="A5259" s="206">
        <v>40435</v>
      </c>
      <c r="B5259" s="207" t="s">
        <v>5253</v>
      </c>
      <c r="C5259" s="206" t="s">
        <v>7869</v>
      </c>
      <c r="D5259" s="208">
        <v>434896.7</v>
      </c>
    </row>
    <row r="5260" spans="1:4" ht="25.5">
      <c r="A5260" s="206">
        <v>40436</v>
      </c>
      <c r="B5260" s="207" t="s">
        <v>4096</v>
      </c>
      <c r="C5260" s="206" t="s">
        <v>7867</v>
      </c>
      <c r="D5260" s="208">
        <v>222.23</v>
      </c>
    </row>
    <row r="5261" spans="1:4" ht="25.5">
      <c r="A5261" s="206">
        <v>40438</v>
      </c>
      <c r="B5261" s="207" t="s">
        <v>4094</v>
      </c>
      <c r="C5261" s="206" t="s">
        <v>7867</v>
      </c>
      <c r="D5261" s="208">
        <v>178.22</v>
      </c>
    </row>
    <row r="5262" spans="1:4" ht="25.5">
      <c r="A5262" s="206">
        <v>40439</v>
      </c>
      <c r="B5262" s="207" t="s">
        <v>4095</v>
      </c>
      <c r="C5262" s="206" t="s">
        <v>7867</v>
      </c>
      <c r="D5262" s="208">
        <v>303.88</v>
      </c>
    </row>
    <row r="5263" spans="1:4" ht="25.5">
      <c r="A5263" s="206">
        <v>40440</v>
      </c>
      <c r="B5263" s="207" t="s">
        <v>4088</v>
      </c>
      <c r="C5263" s="206" t="s">
        <v>7867</v>
      </c>
      <c r="D5263" s="208">
        <v>398.58</v>
      </c>
    </row>
    <row r="5264" spans="1:4" ht="25.5">
      <c r="A5264" s="206">
        <v>40441</v>
      </c>
      <c r="B5264" s="207" t="s">
        <v>4089</v>
      </c>
      <c r="C5264" s="206" t="s">
        <v>7867</v>
      </c>
      <c r="D5264" s="208">
        <v>254.47</v>
      </c>
    </row>
    <row r="5265" spans="1:4" ht="25.5">
      <c r="A5265" s="206">
        <v>40449</v>
      </c>
      <c r="B5265" s="207" t="s">
        <v>4091</v>
      </c>
      <c r="C5265" s="206" t="s">
        <v>7867</v>
      </c>
      <c r="D5265" s="208">
        <v>213.93</v>
      </c>
    </row>
    <row r="5266" spans="1:4" ht="25.5">
      <c r="A5266" s="206">
        <v>40451</v>
      </c>
      <c r="B5266" s="207" t="s">
        <v>4072</v>
      </c>
      <c r="C5266" s="206" t="s">
        <v>7874</v>
      </c>
      <c r="D5266" s="208">
        <v>80.06</v>
      </c>
    </row>
    <row r="5267" spans="1:4" ht="25.5">
      <c r="A5267" s="206">
        <v>40452</v>
      </c>
      <c r="B5267" s="207" t="s">
        <v>4074</v>
      </c>
      <c r="C5267" s="206" t="s">
        <v>7874</v>
      </c>
      <c r="D5267" s="208">
        <v>95.02</v>
      </c>
    </row>
    <row r="5268" spans="1:4" ht="25.5">
      <c r="A5268" s="206">
        <v>40453</v>
      </c>
      <c r="B5268" s="207" t="s">
        <v>4073</v>
      </c>
      <c r="C5268" s="206" t="s">
        <v>7874</v>
      </c>
      <c r="D5268" s="208">
        <v>86.63</v>
      </c>
    </row>
    <row r="5269" spans="1:4" ht="25.5">
      <c r="A5269" s="206">
        <v>40514</v>
      </c>
      <c r="B5269" s="207" t="s">
        <v>6665</v>
      </c>
      <c r="C5269" s="206" t="s">
        <v>7868</v>
      </c>
      <c r="D5269" s="208">
        <v>21.29</v>
      </c>
    </row>
    <row r="5270" spans="1:4" ht="25.5">
      <c r="A5270" s="206">
        <v>40515</v>
      </c>
      <c r="B5270" s="207" t="s">
        <v>8580</v>
      </c>
      <c r="C5270" s="206" t="s">
        <v>7874</v>
      </c>
      <c r="D5270" s="208">
        <v>54.91</v>
      </c>
    </row>
    <row r="5271" spans="1:4" ht="25.5">
      <c r="A5271" s="206">
        <v>40516</v>
      </c>
      <c r="B5271" s="207" t="s">
        <v>8581</v>
      </c>
      <c r="C5271" s="206" t="s">
        <v>7874</v>
      </c>
      <c r="D5271" s="208">
        <v>65.39</v>
      </c>
    </row>
    <row r="5272" spans="1:4" ht="25.5">
      <c r="A5272" s="206">
        <v>40517</v>
      </c>
      <c r="B5272" s="207" t="s">
        <v>8582</v>
      </c>
      <c r="C5272" s="206" t="s">
        <v>7874</v>
      </c>
      <c r="D5272" s="208">
        <v>43.41</v>
      </c>
    </row>
    <row r="5273" spans="1:4" ht="25.5">
      <c r="A5273" s="206">
        <v>40519</v>
      </c>
      <c r="B5273" s="207" t="s">
        <v>3402</v>
      </c>
      <c r="C5273" s="206" t="s">
        <v>7869</v>
      </c>
      <c r="D5273" s="208">
        <v>92856.27</v>
      </c>
    </row>
    <row r="5274" spans="1:4" ht="25.5">
      <c r="A5274" s="206">
        <v>40520</v>
      </c>
      <c r="B5274" s="207" t="s">
        <v>8583</v>
      </c>
      <c r="C5274" s="206" t="s">
        <v>7874</v>
      </c>
      <c r="D5274" s="208">
        <v>45.48</v>
      </c>
    </row>
    <row r="5275" spans="1:4" ht="25.5">
      <c r="A5275" s="206">
        <v>40521</v>
      </c>
      <c r="B5275" s="207" t="s">
        <v>8584</v>
      </c>
      <c r="C5275" s="206" t="s">
        <v>7869</v>
      </c>
      <c r="D5275" s="208">
        <v>98412.71</v>
      </c>
    </row>
    <row r="5276" spans="1:4" ht="38.25">
      <c r="A5276" s="206">
        <v>40524</v>
      </c>
      <c r="B5276" s="207" t="s">
        <v>8585</v>
      </c>
      <c r="C5276" s="206" t="s">
        <v>7874</v>
      </c>
      <c r="D5276" s="208">
        <v>46.52</v>
      </c>
    </row>
    <row r="5277" spans="1:4" ht="38.25">
      <c r="A5277" s="206">
        <v>40525</v>
      </c>
      <c r="B5277" s="207" t="s">
        <v>8586</v>
      </c>
      <c r="C5277" s="206" t="s">
        <v>7874</v>
      </c>
      <c r="D5277" s="208">
        <v>46.52</v>
      </c>
    </row>
    <row r="5278" spans="1:4" ht="25.5">
      <c r="A5278" s="206">
        <v>40527</v>
      </c>
      <c r="B5278" s="207" t="s">
        <v>4170</v>
      </c>
      <c r="C5278" s="206" t="s">
        <v>7869</v>
      </c>
      <c r="D5278" s="208">
        <v>2458.75</v>
      </c>
    </row>
    <row r="5279" spans="1:4" ht="38.25">
      <c r="A5279" s="206">
        <v>40529</v>
      </c>
      <c r="B5279" s="207" t="s">
        <v>8587</v>
      </c>
      <c r="C5279" s="206" t="s">
        <v>7874</v>
      </c>
      <c r="D5279" s="208">
        <v>51.06</v>
      </c>
    </row>
    <row r="5280" spans="1:4" ht="25.5">
      <c r="A5280" s="206">
        <v>40534</v>
      </c>
      <c r="B5280" s="207" t="s">
        <v>4939</v>
      </c>
      <c r="C5280" s="206" t="s">
        <v>7869</v>
      </c>
      <c r="D5280" s="208">
        <v>151.22999999999999</v>
      </c>
    </row>
    <row r="5281" spans="1:4">
      <c r="A5281" s="206">
        <v>40535</v>
      </c>
      <c r="B5281" s="207" t="s">
        <v>5219</v>
      </c>
      <c r="C5281" s="206" t="s">
        <v>7866</v>
      </c>
      <c r="D5281" s="208">
        <v>4.0999999999999996</v>
      </c>
    </row>
    <row r="5282" spans="1:4" ht="25.5">
      <c r="A5282" s="206">
        <v>40536</v>
      </c>
      <c r="B5282" s="207" t="s">
        <v>5218</v>
      </c>
      <c r="C5282" s="206" t="s">
        <v>7866</v>
      </c>
      <c r="D5282" s="208">
        <v>4.0999999999999996</v>
      </c>
    </row>
    <row r="5283" spans="1:4" ht="25.5">
      <c r="A5283" s="206">
        <v>40537</v>
      </c>
      <c r="B5283" s="207" t="s">
        <v>5217</v>
      </c>
      <c r="C5283" s="206" t="s">
        <v>7866</v>
      </c>
      <c r="D5283" s="208">
        <v>4.0999999999999996</v>
      </c>
    </row>
    <row r="5284" spans="1:4">
      <c r="A5284" s="206">
        <v>40547</v>
      </c>
      <c r="B5284" s="207" t="s">
        <v>5142</v>
      </c>
      <c r="C5284" s="206" t="s">
        <v>8139</v>
      </c>
      <c r="D5284" s="208">
        <v>11.99</v>
      </c>
    </row>
    <row r="5285" spans="1:4" ht="25.5">
      <c r="A5285" s="206">
        <v>40549</v>
      </c>
      <c r="B5285" s="207" t="s">
        <v>8588</v>
      </c>
      <c r="C5285" s="206" t="s">
        <v>8139</v>
      </c>
      <c r="D5285" s="208">
        <v>81.39</v>
      </c>
    </row>
    <row r="5286" spans="1:4" ht="25.5">
      <c r="A5286" s="206">
        <v>40552</v>
      </c>
      <c r="B5286" s="207" t="s">
        <v>8589</v>
      </c>
      <c r="C5286" s="206" t="s">
        <v>8139</v>
      </c>
      <c r="D5286" s="208">
        <v>20.56</v>
      </c>
    </row>
    <row r="5287" spans="1:4">
      <c r="A5287" s="206">
        <v>40553</v>
      </c>
      <c r="B5287" s="207" t="s">
        <v>8590</v>
      </c>
      <c r="C5287" s="206" t="s">
        <v>7867</v>
      </c>
      <c r="D5287" s="208">
        <v>32</v>
      </c>
    </row>
    <row r="5288" spans="1:4" ht="25.5">
      <c r="A5288" s="206">
        <v>40555</v>
      </c>
      <c r="B5288" s="207" t="s">
        <v>4169</v>
      </c>
      <c r="C5288" s="206" t="s">
        <v>7873</v>
      </c>
      <c r="D5288" s="208">
        <v>39.21</v>
      </c>
    </row>
    <row r="5289" spans="1:4">
      <c r="A5289" s="206">
        <v>40568</v>
      </c>
      <c r="B5289" s="207" t="s">
        <v>5491</v>
      </c>
      <c r="C5289" s="206" t="s">
        <v>7866</v>
      </c>
      <c r="D5289" s="208">
        <v>8.1999999999999993</v>
      </c>
    </row>
    <row r="5290" spans="1:4" ht="25.5">
      <c r="A5290" s="206">
        <v>40598</v>
      </c>
      <c r="B5290" s="207" t="s">
        <v>5242</v>
      </c>
      <c r="C5290" s="206" t="s">
        <v>7866</v>
      </c>
      <c r="D5290" s="208">
        <v>4.0999999999999996</v>
      </c>
    </row>
    <row r="5291" spans="1:4" ht="25.5">
      <c r="A5291" s="206">
        <v>40607</v>
      </c>
      <c r="B5291" s="207" t="s">
        <v>2997</v>
      </c>
      <c r="C5291" s="206" t="s">
        <v>7869</v>
      </c>
      <c r="D5291" s="208">
        <v>3.1</v>
      </c>
    </row>
    <row r="5292" spans="1:4" ht="25.5">
      <c r="A5292" s="206">
        <v>40623</v>
      </c>
      <c r="B5292" s="207" t="s">
        <v>8591</v>
      </c>
      <c r="C5292" s="206" t="s">
        <v>7986</v>
      </c>
      <c r="D5292" s="208">
        <v>40.119999999999997</v>
      </c>
    </row>
    <row r="5293" spans="1:4">
      <c r="A5293" s="206">
        <v>40624</v>
      </c>
      <c r="B5293" s="207" t="s">
        <v>6318</v>
      </c>
      <c r="C5293" s="206" t="s">
        <v>7873</v>
      </c>
      <c r="D5293" s="208">
        <v>33.049999999999997</v>
      </c>
    </row>
    <row r="5294" spans="1:4" ht="25.5">
      <c r="A5294" s="206">
        <v>40626</v>
      </c>
      <c r="B5294" s="207" t="s">
        <v>6302</v>
      </c>
      <c r="C5294" s="206" t="s">
        <v>7873</v>
      </c>
      <c r="D5294" s="208">
        <v>17.190000000000001</v>
      </c>
    </row>
    <row r="5295" spans="1:4" ht="25.5">
      <c r="A5295" s="206">
        <v>40635</v>
      </c>
      <c r="B5295" s="207" t="s">
        <v>3858</v>
      </c>
      <c r="C5295" s="206" t="s">
        <v>7869</v>
      </c>
      <c r="D5295" s="208">
        <v>497492.13</v>
      </c>
    </row>
    <row r="5296" spans="1:4" ht="38.25">
      <c r="A5296" s="206">
        <v>40636</v>
      </c>
      <c r="B5296" s="207" t="s">
        <v>3866</v>
      </c>
      <c r="C5296" s="206" t="s">
        <v>7869</v>
      </c>
      <c r="D5296" s="208">
        <v>478929.46</v>
      </c>
    </row>
    <row r="5297" spans="1:4" ht="25.5">
      <c r="A5297" s="206">
        <v>40637</v>
      </c>
      <c r="B5297" s="207" t="s">
        <v>4848</v>
      </c>
      <c r="C5297" s="206" t="s">
        <v>7869</v>
      </c>
      <c r="D5297" s="208">
        <v>444393.8</v>
      </c>
    </row>
    <row r="5298" spans="1:4" ht="25.5">
      <c r="A5298" s="206">
        <v>40647</v>
      </c>
      <c r="B5298" s="207" t="s">
        <v>8592</v>
      </c>
      <c r="C5298" s="206" t="s">
        <v>7874</v>
      </c>
      <c r="D5298" s="208">
        <v>127</v>
      </c>
    </row>
    <row r="5299" spans="1:4">
      <c r="A5299" s="206">
        <v>40648</v>
      </c>
      <c r="B5299" s="207" t="s">
        <v>5291</v>
      </c>
      <c r="C5299" s="206" t="s">
        <v>7874</v>
      </c>
      <c r="D5299" s="208">
        <v>155.52000000000001</v>
      </c>
    </row>
    <row r="5300" spans="1:4">
      <c r="A5300" s="206">
        <v>40649</v>
      </c>
      <c r="B5300" s="207" t="s">
        <v>5292</v>
      </c>
      <c r="C5300" s="206" t="s">
        <v>7874</v>
      </c>
      <c r="D5300" s="208">
        <v>90.59</v>
      </c>
    </row>
    <row r="5301" spans="1:4">
      <c r="A5301" s="206">
        <v>40650</v>
      </c>
      <c r="B5301" s="207" t="s">
        <v>5293</v>
      </c>
      <c r="C5301" s="206" t="s">
        <v>7874</v>
      </c>
      <c r="D5301" s="208">
        <v>116.64</v>
      </c>
    </row>
    <row r="5302" spans="1:4">
      <c r="A5302" s="206">
        <v>40651</v>
      </c>
      <c r="B5302" s="207" t="s">
        <v>5294</v>
      </c>
      <c r="C5302" s="206" t="s">
        <v>7874</v>
      </c>
      <c r="D5302" s="208">
        <v>215.13</v>
      </c>
    </row>
    <row r="5303" spans="1:4">
      <c r="A5303" s="206">
        <v>40652</v>
      </c>
      <c r="B5303" s="207" t="s">
        <v>5295</v>
      </c>
      <c r="C5303" s="206" t="s">
        <v>7874</v>
      </c>
      <c r="D5303" s="208">
        <v>115.34</v>
      </c>
    </row>
    <row r="5304" spans="1:4">
      <c r="A5304" s="206">
        <v>40653</v>
      </c>
      <c r="B5304" s="207" t="s">
        <v>5296</v>
      </c>
      <c r="C5304" s="206" t="s">
        <v>7874</v>
      </c>
      <c r="D5304" s="208">
        <v>97.2</v>
      </c>
    </row>
    <row r="5305" spans="1:4" ht="25.5">
      <c r="A5305" s="206">
        <v>40654</v>
      </c>
      <c r="B5305" s="207" t="s">
        <v>5302</v>
      </c>
      <c r="C5305" s="206" t="s">
        <v>7874</v>
      </c>
      <c r="D5305" s="208">
        <v>150.97999999999999</v>
      </c>
    </row>
    <row r="5306" spans="1:4" ht="63.75">
      <c r="A5306" s="206">
        <v>40659</v>
      </c>
      <c r="B5306" s="207" t="s">
        <v>4284</v>
      </c>
      <c r="C5306" s="206" t="s">
        <v>7874</v>
      </c>
      <c r="D5306" s="208">
        <v>408.92</v>
      </c>
    </row>
    <row r="5307" spans="1:4" ht="51">
      <c r="A5307" s="206">
        <v>40660</v>
      </c>
      <c r="B5307" s="207" t="s">
        <v>4285</v>
      </c>
      <c r="C5307" s="206" t="s">
        <v>7874</v>
      </c>
      <c r="D5307" s="208">
        <v>518.25</v>
      </c>
    </row>
    <row r="5308" spans="1:4" ht="51">
      <c r="A5308" s="206">
        <v>40661</v>
      </c>
      <c r="B5308" s="207" t="s">
        <v>8593</v>
      </c>
      <c r="C5308" s="206" t="s">
        <v>7874</v>
      </c>
      <c r="D5308" s="208">
        <v>318.64</v>
      </c>
    </row>
    <row r="5309" spans="1:4" ht="51">
      <c r="A5309" s="206">
        <v>40662</v>
      </c>
      <c r="B5309" s="207" t="s">
        <v>4264</v>
      </c>
      <c r="C5309" s="206" t="s">
        <v>7869</v>
      </c>
      <c r="D5309" s="208">
        <v>104.04</v>
      </c>
    </row>
    <row r="5310" spans="1:4">
      <c r="A5310" s="206">
        <v>40664</v>
      </c>
      <c r="B5310" s="207" t="s">
        <v>5223</v>
      </c>
      <c r="C5310" s="206" t="s">
        <v>7866</v>
      </c>
      <c r="D5310" s="208">
        <v>3.51</v>
      </c>
    </row>
    <row r="5311" spans="1:4" ht="25.5">
      <c r="A5311" s="206">
        <v>40671</v>
      </c>
      <c r="B5311" s="207" t="s">
        <v>8594</v>
      </c>
      <c r="C5311" s="206" t="s">
        <v>7874</v>
      </c>
      <c r="D5311" s="208">
        <v>41.24</v>
      </c>
    </row>
    <row r="5312" spans="1:4" ht="13.5">
      <c r="A5312" s="209">
        <v>40675</v>
      </c>
      <c r="B5312" s="210" t="s">
        <v>1642</v>
      </c>
      <c r="C5312" s="211" t="s">
        <v>518</v>
      </c>
      <c r="D5312" s="212">
        <v>3.63</v>
      </c>
    </row>
    <row r="5313" spans="1:4" ht="63.75">
      <c r="A5313" s="206">
        <v>40699</v>
      </c>
      <c r="B5313" s="207" t="s">
        <v>8595</v>
      </c>
      <c r="C5313" s="206" t="s">
        <v>7869</v>
      </c>
      <c r="D5313" s="208">
        <v>6946.14</v>
      </c>
    </row>
    <row r="5314" spans="1:4" ht="63.75">
      <c r="A5314" s="206">
        <v>40700</v>
      </c>
      <c r="B5314" s="207" t="s">
        <v>8596</v>
      </c>
      <c r="C5314" s="206" t="s">
        <v>7869</v>
      </c>
      <c r="D5314" s="208">
        <v>16169.7</v>
      </c>
    </row>
    <row r="5315" spans="1:4" ht="63.75">
      <c r="A5315" s="206">
        <v>40701</v>
      </c>
      <c r="B5315" s="207" t="s">
        <v>8597</v>
      </c>
      <c r="C5315" s="206" t="s">
        <v>7869</v>
      </c>
      <c r="D5315" s="208">
        <v>122817.23</v>
      </c>
    </row>
    <row r="5316" spans="1:4" ht="25.5">
      <c r="A5316" s="206">
        <v>40703</v>
      </c>
      <c r="B5316" s="207" t="s">
        <v>4857</v>
      </c>
      <c r="C5316" s="206" t="s">
        <v>7869</v>
      </c>
      <c r="D5316" s="208">
        <v>7641.97</v>
      </c>
    </row>
    <row r="5317" spans="1:4" ht="25.5">
      <c r="A5317" s="206">
        <v>40706</v>
      </c>
      <c r="B5317" s="207" t="s">
        <v>6051</v>
      </c>
      <c r="C5317" s="206" t="s">
        <v>7874</v>
      </c>
      <c r="D5317" s="208">
        <v>38.81</v>
      </c>
    </row>
    <row r="5318" spans="1:4" ht="25.5">
      <c r="A5318" s="206">
        <v>40707</v>
      </c>
      <c r="B5318" s="207" t="s">
        <v>6054</v>
      </c>
      <c r="C5318" s="206" t="s">
        <v>7874</v>
      </c>
      <c r="D5318" s="208">
        <v>77.13</v>
      </c>
    </row>
    <row r="5319" spans="1:4" ht="27">
      <c r="A5319" s="209">
        <v>40729</v>
      </c>
      <c r="B5319" s="210" t="s">
        <v>8598</v>
      </c>
      <c r="C5319" s="211" t="s">
        <v>542</v>
      </c>
      <c r="D5319" s="212">
        <v>148.36000000000001</v>
      </c>
    </row>
    <row r="5320" spans="1:4" ht="13.5">
      <c r="A5320" s="209">
        <v>40780</v>
      </c>
      <c r="B5320" s="210" t="s">
        <v>972</v>
      </c>
      <c r="C5320" s="211" t="s">
        <v>591</v>
      </c>
      <c r="D5320" s="212">
        <v>8.14</v>
      </c>
    </row>
    <row r="5321" spans="1:4" ht="25.5">
      <c r="A5321" s="206">
        <v>40789</v>
      </c>
      <c r="B5321" s="207" t="s">
        <v>5250</v>
      </c>
      <c r="C5321" s="206" t="s">
        <v>7869</v>
      </c>
      <c r="D5321" s="208">
        <v>7416.32</v>
      </c>
    </row>
    <row r="5322" spans="1:4" ht="25.5">
      <c r="A5322" s="206">
        <v>40791</v>
      </c>
      <c r="B5322" s="207" t="s">
        <v>5251</v>
      </c>
      <c r="C5322" s="206" t="s">
        <v>7869</v>
      </c>
      <c r="D5322" s="208">
        <v>23216.3</v>
      </c>
    </row>
    <row r="5323" spans="1:4">
      <c r="A5323" s="206">
        <v>40805</v>
      </c>
      <c r="B5323" s="207" t="s">
        <v>3643</v>
      </c>
      <c r="C5323" s="206" t="s">
        <v>8105</v>
      </c>
      <c r="D5323" s="208">
        <v>3244.95</v>
      </c>
    </row>
    <row r="5324" spans="1:4">
      <c r="A5324" s="206">
        <v>40806</v>
      </c>
      <c r="B5324" s="207" t="s">
        <v>3641</v>
      </c>
      <c r="C5324" s="206" t="s">
        <v>8105</v>
      </c>
      <c r="D5324" s="208">
        <v>2668.03</v>
      </c>
    </row>
    <row r="5325" spans="1:4">
      <c r="A5325" s="206">
        <v>40807</v>
      </c>
      <c r="B5325" s="207" t="s">
        <v>3645</v>
      </c>
      <c r="C5325" s="206" t="s">
        <v>8105</v>
      </c>
      <c r="D5325" s="208">
        <v>4850.55</v>
      </c>
    </row>
    <row r="5326" spans="1:4">
      <c r="A5326" s="206">
        <v>40808</v>
      </c>
      <c r="B5326" s="207" t="s">
        <v>3646</v>
      </c>
      <c r="C5326" s="206" t="s">
        <v>8105</v>
      </c>
      <c r="D5326" s="208">
        <v>2635.01</v>
      </c>
    </row>
    <row r="5327" spans="1:4">
      <c r="A5327" s="206">
        <v>40809</v>
      </c>
      <c r="B5327" s="207" t="s">
        <v>2223</v>
      </c>
      <c r="C5327" s="206" t="s">
        <v>8105</v>
      </c>
      <c r="D5327" s="208">
        <v>2149.9899999999998</v>
      </c>
    </row>
    <row r="5328" spans="1:4">
      <c r="A5328" s="206">
        <v>40810</v>
      </c>
      <c r="B5328" s="207" t="s">
        <v>2287</v>
      </c>
      <c r="C5328" s="206" t="s">
        <v>8105</v>
      </c>
      <c r="D5328" s="208">
        <v>2031.2</v>
      </c>
    </row>
    <row r="5329" spans="1:4">
      <c r="A5329" s="206">
        <v>40811</v>
      </c>
      <c r="B5329" s="207" t="s">
        <v>3837</v>
      </c>
      <c r="C5329" s="206" t="s">
        <v>8105</v>
      </c>
      <c r="D5329" s="208">
        <v>12460.63</v>
      </c>
    </row>
    <row r="5330" spans="1:4">
      <c r="A5330" s="206">
        <v>40812</v>
      </c>
      <c r="B5330" s="207" t="s">
        <v>2401</v>
      </c>
      <c r="C5330" s="206" t="s">
        <v>8105</v>
      </c>
      <c r="D5330" s="208">
        <v>2212.7800000000002</v>
      </c>
    </row>
    <row r="5331" spans="1:4">
      <c r="A5331" s="206">
        <v>40813</v>
      </c>
      <c r="B5331" s="207" t="s">
        <v>3839</v>
      </c>
      <c r="C5331" s="206" t="s">
        <v>8105</v>
      </c>
      <c r="D5331" s="208">
        <v>15693.57</v>
      </c>
    </row>
    <row r="5332" spans="1:4">
      <c r="A5332" s="206">
        <v>40814</v>
      </c>
      <c r="B5332" s="207" t="s">
        <v>3841</v>
      </c>
      <c r="C5332" s="206" t="s">
        <v>8105</v>
      </c>
      <c r="D5332" s="208">
        <v>20615.560000000001</v>
      </c>
    </row>
    <row r="5333" spans="1:4">
      <c r="A5333" s="206">
        <v>40815</v>
      </c>
      <c r="B5333" s="207" t="s">
        <v>2365</v>
      </c>
      <c r="C5333" s="206" t="s">
        <v>8105</v>
      </c>
      <c r="D5333" s="208">
        <v>11777.01</v>
      </c>
    </row>
    <row r="5334" spans="1:4">
      <c r="A5334" s="206">
        <v>40816</v>
      </c>
      <c r="B5334" s="207" t="s">
        <v>2369</v>
      </c>
      <c r="C5334" s="206" t="s">
        <v>8105</v>
      </c>
      <c r="D5334" s="208">
        <v>13514.43</v>
      </c>
    </row>
    <row r="5335" spans="1:4">
      <c r="A5335" s="206">
        <v>40817</v>
      </c>
      <c r="B5335" s="207" t="s">
        <v>2371</v>
      </c>
      <c r="C5335" s="206" t="s">
        <v>8105</v>
      </c>
      <c r="D5335" s="208">
        <v>16011.18</v>
      </c>
    </row>
    <row r="5336" spans="1:4">
      <c r="A5336" s="206">
        <v>40818</v>
      </c>
      <c r="B5336" s="207" t="s">
        <v>3830</v>
      </c>
      <c r="C5336" s="206" t="s">
        <v>8105</v>
      </c>
      <c r="D5336" s="208">
        <v>2878.85</v>
      </c>
    </row>
    <row r="5337" spans="1:4">
      <c r="A5337" s="206">
        <v>40819</v>
      </c>
      <c r="B5337" s="207" t="s">
        <v>4904</v>
      </c>
      <c r="C5337" s="206" t="s">
        <v>8105</v>
      </c>
      <c r="D5337" s="208">
        <v>4798.08</v>
      </c>
    </row>
    <row r="5338" spans="1:4">
      <c r="A5338" s="206">
        <v>40820</v>
      </c>
      <c r="B5338" s="207" t="s">
        <v>6224</v>
      </c>
      <c r="C5338" s="206" t="s">
        <v>8105</v>
      </c>
      <c r="D5338" s="208">
        <v>2149.9899999999998</v>
      </c>
    </row>
    <row r="5339" spans="1:4" ht="25.5">
      <c r="A5339" s="206">
        <v>40839</v>
      </c>
      <c r="B5339" s="207" t="s">
        <v>8599</v>
      </c>
      <c r="C5339" s="206" t="s">
        <v>8139</v>
      </c>
      <c r="D5339" s="208">
        <v>49.69</v>
      </c>
    </row>
    <row r="5340" spans="1:4" ht="13.5">
      <c r="A5340" s="209">
        <v>40841</v>
      </c>
      <c r="B5340" s="210" t="s">
        <v>1749</v>
      </c>
      <c r="C5340" s="211" t="s">
        <v>542</v>
      </c>
      <c r="D5340" s="212">
        <v>94.88</v>
      </c>
    </row>
    <row r="5341" spans="1:4">
      <c r="A5341" s="206">
        <v>40861</v>
      </c>
      <c r="B5341" s="207" t="s">
        <v>6272</v>
      </c>
      <c r="C5341" s="206" t="s">
        <v>8105</v>
      </c>
      <c r="D5341" s="208">
        <v>113.44</v>
      </c>
    </row>
    <row r="5342" spans="1:4">
      <c r="A5342" s="206">
        <v>40862</v>
      </c>
      <c r="B5342" s="207" t="s">
        <v>2220</v>
      </c>
      <c r="C5342" s="206" t="s">
        <v>8105</v>
      </c>
      <c r="D5342" s="208">
        <v>405.95</v>
      </c>
    </row>
    <row r="5343" spans="1:4">
      <c r="A5343" s="206">
        <v>40863</v>
      </c>
      <c r="B5343" s="207" t="s">
        <v>8600</v>
      </c>
      <c r="C5343" s="206" t="s">
        <v>8105</v>
      </c>
      <c r="D5343" s="208">
        <v>69.239999999999995</v>
      </c>
    </row>
    <row r="5344" spans="1:4">
      <c r="A5344" s="206">
        <v>40864</v>
      </c>
      <c r="B5344" s="207" t="s">
        <v>5712</v>
      </c>
      <c r="C5344" s="206" t="s">
        <v>8105</v>
      </c>
      <c r="D5344" s="208">
        <v>3.94</v>
      </c>
    </row>
    <row r="5345" spans="1:4" ht="25.5">
      <c r="A5345" s="206">
        <v>40865</v>
      </c>
      <c r="B5345" s="207" t="s">
        <v>6082</v>
      </c>
      <c r="C5345" s="206" t="s">
        <v>7869</v>
      </c>
      <c r="D5345" s="208">
        <v>2.06</v>
      </c>
    </row>
    <row r="5346" spans="1:4" ht="25.5">
      <c r="A5346" s="206">
        <v>40866</v>
      </c>
      <c r="B5346" s="207" t="s">
        <v>3495</v>
      </c>
      <c r="C5346" s="206" t="s">
        <v>7869</v>
      </c>
      <c r="D5346" s="208">
        <v>9.74</v>
      </c>
    </row>
    <row r="5347" spans="1:4" ht="25.5">
      <c r="A5347" s="206">
        <v>40868</v>
      </c>
      <c r="B5347" s="207" t="s">
        <v>3971</v>
      </c>
      <c r="C5347" s="206" t="s">
        <v>7874</v>
      </c>
      <c r="D5347" s="208">
        <v>42.15</v>
      </c>
    </row>
    <row r="5348" spans="1:4" ht="25.5">
      <c r="A5348" s="206">
        <v>40869</v>
      </c>
      <c r="B5348" s="207" t="s">
        <v>2952</v>
      </c>
      <c r="C5348" s="206" t="s">
        <v>7873</v>
      </c>
      <c r="D5348" s="208">
        <v>26.21</v>
      </c>
    </row>
    <row r="5349" spans="1:4" ht="25.5">
      <c r="A5349" s="206">
        <v>40870</v>
      </c>
      <c r="B5349" s="207" t="s">
        <v>2953</v>
      </c>
      <c r="C5349" s="206" t="s">
        <v>7873</v>
      </c>
      <c r="D5349" s="208">
        <v>41.64</v>
      </c>
    </row>
    <row r="5350" spans="1:4" ht="25.5">
      <c r="A5350" s="206">
        <v>40871</v>
      </c>
      <c r="B5350" s="207" t="s">
        <v>2951</v>
      </c>
      <c r="C5350" s="206" t="s">
        <v>7873</v>
      </c>
      <c r="D5350" s="208">
        <v>83.28</v>
      </c>
    </row>
    <row r="5351" spans="1:4" ht="25.5">
      <c r="A5351" s="206">
        <v>40872</v>
      </c>
      <c r="B5351" s="207" t="s">
        <v>5694</v>
      </c>
      <c r="C5351" s="206" t="s">
        <v>7873</v>
      </c>
      <c r="D5351" s="208">
        <v>23.53</v>
      </c>
    </row>
    <row r="5352" spans="1:4" ht="25.5">
      <c r="A5352" s="206">
        <v>40874</v>
      </c>
      <c r="B5352" s="207" t="s">
        <v>4098</v>
      </c>
      <c r="C5352" s="206" t="s">
        <v>7869</v>
      </c>
      <c r="D5352" s="208">
        <v>1.43</v>
      </c>
    </row>
    <row r="5353" spans="1:4" ht="25.5">
      <c r="A5353" s="206">
        <v>40879</v>
      </c>
      <c r="B5353" s="207" t="s">
        <v>8601</v>
      </c>
      <c r="C5353" s="206" t="s">
        <v>7873</v>
      </c>
      <c r="D5353" s="208">
        <v>0.06</v>
      </c>
    </row>
    <row r="5354" spans="1:4" ht="13.5">
      <c r="A5354" s="209">
        <v>40905</v>
      </c>
      <c r="B5354" s="210" t="s">
        <v>1551</v>
      </c>
      <c r="C5354" s="211" t="s">
        <v>591</v>
      </c>
      <c r="D5354" s="212">
        <v>17.72</v>
      </c>
    </row>
    <row r="5355" spans="1:4">
      <c r="A5355" s="206">
        <v>40908</v>
      </c>
      <c r="B5355" s="207" t="s">
        <v>2393</v>
      </c>
      <c r="C5355" s="206" t="s">
        <v>8105</v>
      </c>
      <c r="D5355" s="208">
        <v>1615.32</v>
      </c>
    </row>
    <row r="5356" spans="1:4">
      <c r="A5356" s="206">
        <v>40909</v>
      </c>
      <c r="B5356" s="207" t="s">
        <v>2204</v>
      </c>
      <c r="C5356" s="206" t="s">
        <v>8105</v>
      </c>
      <c r="D5356" s="208">
        <v>1527.94</v>
      </c>
    </row>
    <row r="5357" spans="1:4">
      <c r="A5357" s="206">
        <v>40910</v>
      </c>
      <c r="B5357" s="207" t="s">
        <v>5739</v>
      </c>
      <c r="C5357" s="206" t="s">
        <v>8105</v>
      </c>
      <c r="D5357" s="208">
        <v>2031.53</v>
      </c>
    </row>
    <row r="5358" spans="1:4">
      <c r="A5358" s="206">
        <v>40911</v>
      </c>
      <c r="B5358" s="207" t="s">
        <v>2363</v>
      </c>
      <c r="C5358" s="206" t="s">
        <v>8105</v>
      </c>
      <c r="D5358" s="208">
        <v>2149.9899999999998</v>
      </c>
    </row>
    <row r="5359" spans="1:4">
      <c r="A5359" s="206">
        <v>40912</v>
      </c>
      <c r="B5359" s="207" t="s">
        <v>2193</v>
      </c>
      <c r="C5359" s="206" t="s">
        <v>8105</v>
      </c>
      <c r="D5359" s="208">
        <v>1615.32</v>
      </c>
    </row>
    <row r="5360" spans="1:4">
      <c r="A5360" s="206">
        <v>40913</v>
      </c>
      <c r="B5360" s="207" t="s">
        <v>3062</v>
      </c>
      <c r="C5360" s="206" t="s">
        <v>8105</v>
      </c>
      <c r="D5360" s="208">
        <v>1322.12</v>
      </c>
    </row>
    <row r="5361" spans="1:4">
      <c r="A5361" s="206">
        <v>40914</v>
      </c>
      <c r="B5361" s="207" t="s">
        <v>3066</v>
      </c>
      <c r="C5361" s="206" t="s">
        <v>8105</v>
      </c>
      <c r="D5361" s="208">
        <v>2149.9899999999998</v>
      </c>
    </row>
    <row r="5362" spans="1:4">
      <c r="A5362" s="206">
        <v>40915</v>
      </c>
      <c r="B5362" s="207" t="s">
        <v>3064</v>
      </c>
      <c r="C5362" s="206" t="s">
        <v>8105</v>
      </c>
      <c r="D5362" s="208">
        <v>2118.5</v>
      </c>
    </row>
    <row r="5363" spans="1:4">
      <c r="A5363" s="206">
        <v>40916</v>
      </c>
      <c r="B5363" s="207" t="s">
        <v>4853</v>
      </c>
      <c r="C5363" s="206" t="s">
        <v>8105</v>
      </c>
      <c r="D5363" s="208">
        <v>1931.8</v>
      </c>
    </row>
    <row r="5364" spans="1:4">
      <c r="A5364" s="206">
        <v>40918</v>
      </c>
      <c r="B5364" s="207" t="s">
        <v>3773</v>
      </c>
      <c r="C5364" s="206" t="s">
        <v>8105</v>
      </c>
      <c r="D5364" s="208">
        <v>2223.21</v>
      </c>
    </row>
    <row r="5365" spans="1:4">
      <c r="A5365" s="206">
        <v>40919</v>
      </c>
      <c r="B5365" s="207" t="s">
        <v>2195</v>
      </c>
      <c r="C5365" s="206" t="s">
        <v>8105</v>
      </c>
      <c r="D5365" s="208">
        <v>1593.05</v>
      </c>
    </row>
    <row r="5366" spans="1:4">
      <c r="A5366" s="206">
        <v>40920</v>
      </c>
      <c r="B5366" s="207" t="s">
        <v>2485</v>
      </c>
      <c r="C5366" s="206" t="s">
        <v>8105</v>
      </c>
      <c r="D5366" s="208">
        <v>2523.16</v>
      </c>
    </row>
    <row r="5367" spans="1:4">
      <c r="A5367" s="206">
        <v>40921</v>
      </c>
      <c r="B5367" s="207" t="s">
        <v>4936</v>
      </c>
      <c r="C5367" s="206" t="s">
        <v>8105</v>
      </c>
      <c r="D5367" s="208">
        <v>3033.05</v>
      </c>
    </row>
    <row r="5368" spans="1:4">
      <c r="A5368" s="206">
        <v>40922</v>
      </c>
      <c r="B5368" s="207" t="s">
        <v>3807</v>
      </c>
      <c r="C5368" s="206" t="s">
        <v>8105</v>
      </c>
      <c r="D5368" s="208">
        <v>3410.62</v>
      </c>
    </row>
    <row r="5369" spans="1:4">
      <c r="A5369" s="206">
        <v>40923</v>
      </c>
      <c r="B5369" s="207" t="s">
        <v>3774</v>
      </c>
      <c r="C5369" s="206" t="s">
        <v>8105</v>
      </c>
      <c r="D5369" s="208">
        <v>2864.27</v>
      </c>
    </row>
    <row r="5370" spans="1:4">
      <c r="A5370" s="206">
        <v>40924</v>
      </c>
      <c r="B5370" s="207" t="s">
        <v>4933</v>
      </c>
      <c r="C5370" s="206" t="s">
        <v>8105</v>
      </c>
      <c r="D5370" s="208">
        <v>1936.95</v>
      </c>
    </row>
    <row r="5371" spans="1:4">
      <c r="A5371" s="206">
        <v>40925</v>
      </c>
      <c r="B5371" s="207" t="s">
        <v>4884</v>
      </c>
      <c r="C5371" s="206" t="s">
        <v>8105</v>
      </c>
      <c r="D5371" s="208">
        <v>2149.23</v>
      </c>
    </row>
    <row r="5372" spans="1:4">
      <c r="A5372" s="206">
        <v>40927</v>
      </c>
      <c r="B5372" s="207" t="s">
        <v>2399</v>
      </c>
      <c r="C5372" s="206" t="s">
        <v>8105</v>
      </c>
      <c r="D5372" s="208">
        <v>1670.32</v>
      </c>
    </row>
    <row r="5373" spans="1:4">
      <c r="A5373" s="206">
        <v>40928</v>
      </c>
      <c r="B5373" s="207" t="s">
        <v>3828</v>
      </c>
      <c r="C5373" s="206" t="s">
        <v>8105</v>
      </c>
      <c r="D5373" s="208">
        <v>2223.21</v>
      </c>
    </row>
    <row r="5374" spans="1:4">
      <c r="A5374" s="206">
        <v>40929</v>
      </c>
      <c r="B5374" s="207" t="s">
        <v>4226</v>
      </c>
      <c r="C5374" s="206" t="s">
        <v>8105</v>
      </c>
      <c r="D5374" s="208">
        <v>2789.66</v>
      </c>
    </row>
    <row r="5375" spans="1:4">
      <c r="A5375" s="206">
        <v>40930</v>
      </c>
      <c r="B5375" s="207" t="s">
        <v>8602</v>
      </c>
      <c r="C5375" s="206" t="s">
        <v>8105</v>
      </c>
      <c r="D5375" s="208">
        <v>2789.66</v>
      </c>
    </row>
    <row r="5376" spans="1:4">
      <c r="A5376" s="206">
        <v>40931</v>
      </c>
      <c r="B5376" s="207" t="s">
        <v>2412</v>
      </c>
      <c r="C5376" s="206" t="s">
        <v>8105</v>
      </c>
      <c r="D5376" s="208">
        <v>4023.82</v>
      </c>
    </row>
    <row r="5377" spans="1:4">
      <c r="A5377" s="206">
        <v>40932</v>
      </c>
      <c r="B5377" s="207" t="s">
        <v>4524</v>
      </c>
      <c r="C5377" s="206" t="s">
        <v>8105</v>
      </c>
      <c r="D5377" s="208">
        <v>3301.29</v>
      </c>
    </row>
    <row r="5378" spans="1:4">
      <c r="A5378" s="206">
        <v>40934</v>
      </c>
      <c r="B5378" s="207" t="s">
        <v>3388</v>
      </c>
      <c r="C5378" s="206" t="s">
        <v>8105</v>
      </c>
      <c r="D5378" s="208">
        <v>26843.77</v>
      </c>
    </row>
    <row r="5379" spans="1:4">
      <c r="A5379" s="206">
        <v>40935</v>
      </c>
      <c r="B5379" s="207" t="s">
        <v>2367</v>
      </c>
      <c r="C5379" s="206" t="s">
        <v>8105</v>
      </c>
      <c r="D5379" s="208">
        <v>11777.01</v>
      </c>
    </row>
    <row r="5380" spans="1:4">
      <c r="A5380" s="206">
        <v>40936</v>
      </c>
      <c r="B5380" s="207" t="s">
        <v>3843</v>
      </c>
      <c r="C5380" s="206" t="s">
        <v>8105</v>
      </c>
      <c r="D5380" s="208">
        <v>12460.63</v>
      </c>
    </row>
    <row r="5381" spans="1:4">
      <c r="A5381" s="206">
        <v>40937</v>
      </c>
      <c r="B5381" s="207" t="s">
        <v>3845</v>
      </c>
      <c r="C5381" s="206" t="s">
        <v>8105</v>
      </c>
      <c r="D5381" s="208">
        <v>15746.16</v>
      </c>
    </row>
    <row r="5382" spans="1:4">
      <c r="A5382" s="206">
        <v>40938</v>
      </c>
      <c r="B5382" s="207" t="s">
        <v>3847</v>
      </c>
      <c r="C5382" s="206" t="s">
        <v>8105</v>
      </c>
      <c r="D5382" s="208">
        <v>20615.560000000001</v>
      </c>
    </row>
    <row r="5383" spans="1:4">
      <c r="A5383" s="206">
        <v>40939</v>
      </c>
      <c r="B5383" s="207" t="s">
        <v>3849</v>
      </c>
      <c r="C5383" s="206" t="s">
        <v>8105</v>
      </c>
      <c r="D5383" s="208">
        <v>14389.45</v>
      </c>
    </row>
    <row r="5384" spans="1:4">
      <c r="A5384" s="206">
        <v>40940</v>
      </c>
      <c r="B5384" s="207" t="s">
        <v>3851</v>
      </c>
      <c r="C5384" s="206" t="s">
        <v>8105</v>
      </c>
      <c r="D5384" s="208">
        <v>12458.51</v>
      </c>
    </row>
    <row r="5385" spans="1:4">
      <c r="A5385" s="206">
        <v>40974</v>
      </c>
      <c r="B5385" s="207" t="s">
        <v>4882</v>
      </c>
      <c r="C5385" s="206" t="s">
        <v>8105</v>
      </c>
      <c r="D5385" s="208">
        <v>2149.9899999999998</v>
      </c>
    </row>
    <row r="5386" spans="1:4">
      <c r="A5386" s="206">
        <v>40975</v>
      </c>
      <c r="B5386" s="207" t="s">
        <v>2405</v>
      </c>
      <c r="C5386" s="206" t="s">
        <v>8105</v>
      </c>
      <c r="D5386" s="208">
        <v>1140.83</v>
      </c>
    </row>
    <row r="5387" spans="1:4">
      <c r="A5387" s="206">
        <v>40976</v>
      </c>
      <c r="B5387" s="207" t="s">
        <v>3082</v>
      </c>
      <c r="C5387" s="206" t="s">
        <v>8105</v>
      </c>
      <c r="D5387" s="208">
        <v>1219.77</v>
      </c>
    </row>
    <row r="5388" spans="1:4">
      <c r="A5388" s="206">
        <v>40977</v>
      </c>
      <c r="B5388" s="207" t="s">
        <v>4779</v>
      </c>
      <c r="C5388" s="206" t="s">
        <v>8105</v>
      </c>
      <c r="D5388" s="208">
        <v>2149.9899999999998</v>
      </c>
    </row>
    <row r="5389" spans="1:4">
      <c r="A5389" s="206">
        <v>40978</v>
      </c>
      <c r="B5389" s="207" t="s">
        <v>5030</v>
      </c>
      <c r="C5389" s="206" t="s">
        <v>8105</v>
      </c>
      <c r="D5389" s="208">
        <v>1170.75</v>
      </c>
    </row>
    <row r="5390" spans="1:4">
      <c r="A5390" s="206">
        <v>40979</v>
      </c>
      <c r="B5390" s="207" t="s">
        <v>5040</v>
      </c>
      <c r="C5390" s="206" t="s">
        <v>8105</v>
      </c>
      <c r="D5390" s="208">
        <v>1160.3399999999999</v>
      </c>
    </row>
    <row r="5391" spans="1:4">
      <c r="A5391" s="206">
        <v>40980</v>
      </c>
      <c r="B5391" s="207" t="s">
        <v>5025</v>
      </c>
      <c r="C5391" s="206" t="s">
        <v>8105</v>
      </c>
      <c r="D5391" s="208">
        <v>1371.41</v>
      </c>
    </row>
    <row r="5392" spans="1:4">
      <c r="A5392" s="206">
        <v>40981</v>
      </c>
      <c r="B5392" s="207" t="s">
        <v>5036</v>
      </c>
      <c r="C5392" s="206" t="s">
        <v>8105</v>
      </c>
      <c r="D5392" s="208">
        <v>1081.25</v>
      </c>
    </row>
    <row r="5393" spans="1:4">
      <c r="A5393" s="206">
        <v>40982</v>
      </c>
      <c r="B5393" s="207" t="s">
        <v>5044</v>
      </c>
      <c r="C5393" s="206" t="s">
        <v>8105</v>
      </c>
      <c r="D5393" s="208">
        <v>1087.1099999999999</v>
      </c>
    </row>
    <row r="5394" spans="1:4">
      <c r="A5394" s="206">
        <v>40983</v>
      </c>
      <c r="B5394" s="207" t="s">
        <v>4935</v>
      </c>
      <c r="C5394" s="206" t="s">
        <v>8105</v>
      </c>
      <c r="D5394" s="208">
        <v>1152.02</v>
      </c>
    </row>
    <row r="5395" spans="1:4">
      <c r="A5395" s="206">
        <v>40984</v>
      </c>
      <c r="B5395" s="207" t="s">
        <v>2197</v>
      </c>
      <c r="C5395" s="206" t="s">
        <v>8105</v>
      </c>
      <c r="D5395" s="208">
        <v>730.09</v>
      </c>
    </row>
    <row r="5396" spans="1:4">
      <c r="A5396" s="206">
        <v>40985</v>
      </c>
      <c r="B5396" s="207" t="s">
        <v>5560</v>
      </c>
      <c r="C5396" s="206" t="s">
        <v>8105</v>
      </c>
      <c r="D5396" s="208">
        <v>778.13</v>
      </c>
    </row>
    <row r="5397" spans="1:4">
      <c r="A5397" s="206">
        <v>40987</v>
      </c>
      <c r="B5397" s="207" t="s">
        <v>5034</v>
      </c>
      <c r="C5397" s="206" t="s">
        <v>8105</v>
      </c>
      <c r="D5397" s="208">
        <v>2149.9899999999998</v>
      </c>
    </row>
    <row r="5398" spans="1:4">
      <c r="A5398" s="206">
        <v>40988</v>
      </c>
      <c r="B5398" s="207" t="s">
        <v>4955</v>
      </c>
      <c r="C5398" s="206" t="s">
        <v>8105</v>
      </c>
      <c r="D5398" s="208">
        <v>1821.84</v>
      </c>
    </row>
    <row r="5399" spans="1:4">
      <c r="A5399" s="206">
        <v>40990</v>
      </c>
      <c r="B5399" s="207" t="s">
        <v>4956</v>
      </c>
      <c r="C5399" s="206" t="s">
        <v>8105</v>
      </c>
      <c r="D5399" s="208">
        <v>1682.47</v>
      </c>
    </row>
    <row r="5400" spans="1:4">
      <c r="A5400" s="206">
        <v>40992</v>
      </c>
      <c r="B5400" s="207" t="s">
        <v>4960</v>
      </c>
      <c r="C5400" s="206" t="s">
        <v>8105</v>
      </c>
      <c r="D5400" s="208">
        <v>1994.35</v>
      </c>
    </row>
    <row r="5401" spans="1:4">
      <c r="A5401" s="206">
        <v>40994</v>
      </c>
      <c r="B5401" s="207" t="s">
        <v>4957</v>
      </c>
      <c r="C5401" s="206" t="s">
        <v>8105</v>
      </c>
      <c r="D5401" s="208">
        <v>1821.84</v>
      </c>
    </row>
    <row r="5402" spans="1:4">
      <c r="A5402" s="206">
        <v>40998</v>
      </c>
      <c r="B5402" s="207" t="s">
        <v>5042</v>
      </c>
      <c r="C5402" s="206" t="s">
        <v>8105</v>
      </c>
      <c r="D5402" s="208">
        <v>1802.83</v>
      </c>
    </row>
    <row r="5403" spans="1:4">
      <c r="A5403" s="206">
        <v>41001</v>
      </c>
      <c r="B5403" s="207" t="s">
        <v>5059</v>
      </c>
      <c r="C5403" s="206" t="s">
        <v>8105</v>
      </c>
      <c r="D5403" s="208">
        <v>1820.8</v>
      </c>
    </row>
    <row r="5404" spans="1:4">
      <c r="A5404" s="206">
        <v>41002</v>
      </c>
      <c r="B5404" s="207" t="s">
        <v>5057</v>
      </c>
      <c r="C5404" s="206" t="s">
        <v>8105</v>
      </c>
      <c r="D5404" s="208">
        <v>1902.28</v>
      </c>
    </row>
    <row r="5405" spans="1:4">
      <c r="A5405" s="206">
        <v>41012</v>
      </c>
      <c r="B5405" s="207" t="s">
        <v>5055</v>
      </c>
      <c r="C5405" s="206" t="s">
        <v>8105</v>
      </c>
      <c r="D5405" s="208">
        <v>1740.47</v>
      </c>
    </row>
    <row r="5406" spans="1:4">
      <c r="A5406" s="206">
        <v>41024</v>
      </c>
      <c r="B5406" s="207" t="s">
        <v>5049</v>
      </c>
      <c r="C5406" s="206" t="s">
        <v>8105</v>
      </c>
      <c r="D5406" s="208">
        <v>2822.91</v>
      </c>
    </row>
    <row r="5407" spans="1:4">
      <c r="A5407" s="206">
        <v>41026</v>
      </c>
      <c r="B5407" s="207" t="s">
        <v>5046</v>
      </c>
      <c r="C5407" s="206" t="s">
        <v>8105</v>
      </c>
      <c r="D5407" s="208">
        <v>2822.91</v>
      </c>
    </row>
    <row r="5408" spans="1:4">
      <c r="A5408" s="206">
        <v>41029</v>
      </c>
      <c r="B5408" s="207" t="s">
        <v>5045</v>
      </c>
      <c r="C5408" s="206" t="s">
        <v>8105</v>
      </c>
      <c r="D5408" s="208">
        <v>1820.79</v>
      </c>
    </row>
    <row r="5409" spans="1:4">
      <c r="A5409" s="206">
        <v>41031</v>
      </c>
      <c r="B5409" s="207" t="s">
        <v>5027</v>
      </c>
      <c r="C5409" s="206" t="s">
        <v>8105</v>
      </c>
      <c r="D5409" s="208">
        <v>1925.68</v>
      </c>
    </row>
    <row r="5410" spans="1:4">
      <c r="A5410" s="206">
        <v>41033</v>
      </c>
      <c r="B5410" s="207" t="s">
        <v>5051</v>
      </c>
      <c r="C5410" s="206" t="s">
        <v>8105</v>
      </c>
      <c r="D5410" s="208">
        <v>2020.17</v>
      </c>
    </row>
    <row r="5411" spans="1:4">
      <c r="A5411" s="206">
        <v>41036</v>
      </c>
      <c r="B5411" s="207" t="s">
        <v>5038</v>
      </c>
      <c r="C5411" s="206" t="s">
        <v>8105</v>
      </c>
      <c r="D5411" s="208">
        <v>2491.3000000000002</v>
      </c>
    </row>
    <row r="5412" spans="1:4">
      <c r="A5412" s="206">
        <v>41038</v>
      </c>
      <c r="B5412" s="207" t="s">
        <v>4954</v>
      </c>
      <c r="C5412" s="206" t="s">
        <v>8105</v>
      </c>
      <c r="D5412" s="208">
        <v>1820.79</v>
      </c>
    </row>
    <row r="5413" spans="1:4">
      <c r="A5413" s="206">
        <v>41040</v>
      </c>
      <c r="B5413" s="207" t="s">
        <v>5053</v>
      </c>
      <c r="C5413" s="206" t="s">
        <v>8105</v>
      </c>
      <c r="D5413" s="208">
        <v>1996.62</v>
      </c>
    </row>
    <row r="5414" spans="1:4">
      <c r="A5414" s="206">
        <v>41043</v>
      </c>
      <c r="B5414" s="207" t="s">
        <v>5032</v>
      </c>
      <c r="C5414" s="206" t="s">
        <v>8105</v>
      </c>
      <c r="D5414" s="208">
        <v>1996.62</v>
      </c>
    </row>
    <row r="5415" spans="1:4">
      <c r="A5415" s="206">
        <v>41065</v>
      </c>
      <c r="B5415" s="207" t="s">
        <v>5197</v>
      </c>
      <c r="C5415" s="206" t="s">
        <v>8105</v>
      </c>
      <c r="D5415" s="208">
        <v>2149.9899999999998</v>
      </c>
    </row>
    <row r="5416" spans="1:4">
      <c r="A5416" s="206">
        <v>41066</v>
      </c>
      <c r="B5416" s="207" t="s">
        <v>5165</v>
      </c>
      <c r="C5416" s="206" t="s">
        <v>8105</v>
      </c>
      <c r="D5416" s="208">
        <v>2595.35</v>
      </c>
    </row>
    <row r="5417" spans="1:4">
      <c r="A5417" s="206">
        <v>41067</v>
      </c>
      <c r="B5417" s="207" t="s">
        <v>4855</v>
      </c>
      <c r="C5417" s="206" t="s">
        <v>8105</v>
      </c>
      <c r="D5417" s="208">
        <v>2025.15</v>
      </c>
    </row>
    <row r="5418" spans="1:4">
      <c r="A5418" s="206">
        <v>41068</v>
      </c>
      <c r="B5418" s="207" t="s">
        <v>2945</v>
      </c>
      <c r="C5418" s="206" t="s">
        <v>8105</v>
      </c>
      <c r="D5418" s="208">
        <v>1979.99</v>
      </c>
    </row>
    <row r="5419" spans="1:4">
      <c r="A5419" s="206">
        <v>41069</v>
      </c>
      <c r="B5419" s="207" t="s">
        <v>2414</v>
      </c>
      <c r="C5419" s="206" t="s">
        <v>8105</v>
      </c>
      <c r="D5419" s="208">
        <v>1954.97</v>
      </c>
    </row>
    <row r="5420" spans="1:4">
      <c r="A5420" s="206">
        <v>41070</v>
      </c>
      <c r="B5420" s="207" t="s">
        <v>5869</v>
      </c>
      <c r="C5420" s="206" t="s">
        <v>8105</v>
      </c>
      <c r="D5420" s="208">
        <v>1765.1</v>
      </c>
    </row>
    <row r="5421" spans="1:4">
      <c r="A5421" s="206">
        <v>41071</v>
      </c>
      <c r="B5421" s="207" t="s">
        <v>2408</v>
      </c>
      <c r="C5421" s="206" t="s">
        <v>8105</v>
      </c>
      <c r="D5421" s="208">
        <v>1436.22</v>
      </c>
    </row>
    <row r="5422" spans="1:4">
      <c r="A5422" s="206">
        <v>41072</v>
      </c>
      <c r="B5422" s="207" t="s">
        <v>2406</v>
      </c>
      <c r="C5422" s="206" t="s">
        <v>8105</v>
      </c>
      <c r="D5422" s="208">
        <v>1565.17</v>
      </c>
    </row>
    <row r="5423" spans="1:4">
      <c r="A5423" s="206">
        <v>41073</v>
      </c>
      <c r="B5423" s="207" t="s">
        <v>6682</v>
      </c>
      <c r="C5423" s="206" t="s">
        <v>8105</v>
      </c>
      <c r="D5423" s="208">
        <v>1918.59</v>
      </c>
    </row>
    <row r="5424" spans="1:4">
      <c r="A5424" s="206">
        <v>41074</v>
      </c>
      <c r="B5424" s="207" t="s">
        <v>3905</v>
      </c>
      <c r="C5424" s="206" t="s">
        <v>8105</v>
      </c>
      <c r="D5424" s="208">
        <v>1896.71</v>
      </c>
    </row>
    <row r="5425" spans="1:4">
      <c r="A5425" s="206">
        <v>41075</v>
      </c>
      <c r="B5425" s="207" t="s">
        <v>4112</v>
      </c>
      <c r="C5425" s="206" t="s">
        <v>8105</v>
      </c>
      <c r="D5425" s="208">
        <v>1896.71</v>
      </c>
    </row>
    <row r="5426" spans="1:4">
      <c r="A5426" s="206">
        <v>41076</v>
      </c>
      <c r="B5426" s="207" t="s">
        <v>4220</v>
      </c>
      <c r="C5426" s="206" t="s">
        <v>8105</v>
      </c>
      <c r="D5426" s="208">
        <v>2261</v>
      </c>
    </row>
    <row r="5427" spans="1:4">
      <c r="A5427" s="206">
        <v>41077</v>
      </c>
      <c r="B5427" s="207" t="s">
        <v>4291</v>
      </c>
      <c r="C5427" s="206" t="s">
        <v>8105</v>
      </c>
      <c r="D5427" s="208">
        <v>1629.51</v>
      </c>
    </row>
    <row r="5428" spans="1:4">
      <c r="A5428" s="206">
        <v>41078</v>
      </c>
      <c r="B5428" s="207" t="s">
        <v>2395</v>
      </c>
      <c r="C5428" s="206" t="s">
        <v>8105</v>
      </c>
      <c r="D5428" s="208">
        <v>1468.8</v>
      </c>
    </row>
    <row r="5429" spans="1:4">
      <c r="A5429" s="206">
        <v>41079</v>
      </c>
      <c r="B5429" s="207" t="s">
        <v>5270</v>
      </c>
      <c r="C5429" s="206" t="s">
        <v>8105</v>
      </c>
      <c r="D5429" s="208">
        <v>2149.9899999999998</v>
      </c>
    </row>
    <row r="5430" spans="1:4">
      <c r="A5430" s="206">
        <v>41080</v>
      </c>
      <c r="B5430" s="207" t="s">
        <v>2942</v>
      </c>
      <c r="C5430" s="206" t="s">
        <v>8105</v>
      </c>
      <c r="D5430" s="208">
        <v>2014.27</v>
      </c>
    </row>
    <row r="5431" spans="1:4">
      <c r="A5431" s="206">
        <v>41081</v>
      </c>
      <c r="B5431" s="207" t="s">
        <v>5274</v>
      </c>
      <c r="C5431" s="206" t="s">
        <v>8105</v>
      </c>
      <c r="D5431" s="208">
        <v>2560.29</v>
      </c>
    </row>
    <row r="5432" spans="1:4">
      <c r="A5432" s="206">
        <v>41082</v>
      </c>
      <c r="B5432" s="207" t="s">
        <v>5272</v>
      </c>
      <c r="C5432" s="206" t="s">
        <v>8105</v>
      </c>
      <c r="D5432" s="208">
        <v>2272.52</v>
      </c>
    </row>
    <row r="5433" spans="1:4">
      <c r="A5433" s="206">
        <v>41083</v>
      </c>
      <c r="B5433" s="207" t="s">
        <v>2202</v>
      </c>
      <c r="C5433" s="206" t="s">
        <v>8105</v>
      </c>
      <c r="D5433" s="208">
        <v>1619.07</v>
      </c>
    </row>
    <row r="5434" spans="1:4">
      <c r="A5434" s="206">
        <v>41084</v>
      </c>
      <c r="B5434" s="207" t="s">
        <v>5741</v>
      </c>
      <c r="C5434" s="206" t="s">
        <v>8105</v>
      </c>
      <c r="D5434" s="208">
        <v>1597.51</v>
      </c>
    </row>
    <row r="5435" spans="1:4">
      <c r="A5435" s="206">
        <v>41085</v>
      </c>
      <c r="B5435" s="207" t="s">
        <v>2206</v>
      </c>
      <c r="C5435" s="206" t="s">
        <v>8105</v>
      </c>
      <c r="D5435" s="208">
        <v>1738.29</v>
      </c>
    </row>
    <row r="5436" spans="1:4">
      <c r="A5436" s="206">
        <v>41086</v>
      </c>
      <c r="B5436" s="207" t="s">
        <v>2199</v>
      </c>
      <c r="C5436" s="206" t="s">
        <v>8105</v>
      </c>
      <c r="D5436" s="208">
        <v>1738.29</v>
      </c>
    </row>
    <row r="5437" spans="1:4">
      <c r="A5437" s="206">
        <v>41087</v>
      </c>
      <c r="B5437" s="207" t="s">
        <v>5762</v>
      </c>
      <c r="C5437" s="206" t="s">
        <v>8105</v>
      </c>
      <c r="D5437" s="208">
        <v>2149.9899999999998</v>
      </c>
    </row>
    <row r="5438" spans="1:4">
      <c r="A5438" s="206">
        <v>41088</v>
      </c>
      <c r="B5438" s="207" t="s">
        <v>5764</v>
      </c>
      <c r="C5438" s="206" t="s">
        <v>8105</v>
      </c>
      <c r="D5438" s="208">
        <v>2348.0700000000002</v>
      </c>
    </row>
    <row r="5439" spans="1:4">
      <c r="A5439" s="206">
        <v>41089</v>
      </c>
      <c r="B5439" s="207" t="s">
        <v>6023</v>
      </c>
      <c r="C5439" s="206" t="s">
        <v>8105</v>
      </c>
      <c r="D5439" s="208">
        <v>3532.96</v>
      </c>
    </row>
    <row r="5440" spans="1:4">
      <c r="A5440" s="206">
        <v>41090</v>
      </c>
      <c r="B5440" s="207" t="s">
        <v>2403</v>
      </c>
      <c r="C5440" s="206" t="s">
        <v>8105</v>
      </c>
      <c r="D5440" s="208">
        <v>1632.35</v>
      </c>
    </row>
    <row r="5441" spans="1:4">
      <c r="A5441" s="206">
        <v>41091</v>
      </c>
      <c r="B5441" s="207" t="s">
        <v>5357</v>
      </c>
      <c r="C5441" s="206" t="s">
        <v>8105</v>
      </c>
      <c r="D5441" s="208">
        <v>2290.66</v>
      </c>
    </row>
    <row r="5442" spans="1:4">
      <c r="A5442" s="206">
        <v>41092</v>
      </c>
      <c r="B5442" s="207" t="s">
        <v>6025</v>
      </c>
      <c r="C5442" s="206" t="s">
        <v>8105</v>
      </c>
      <c r="D5442" s="208">
        <v>4244</v>
      </c>
    </row>
    <row r="5443" spans="1:4">
      <c r="A5443" s="206">
        <v>41093</v>
      </c>
      <c r="B5443" s="207" t="s">
        <v>2410</v>
      </c>
      <c r="C5443" s="206" t="s">
        <v>8105</v>
      </c>
      <c r="D5443" s="208">
        <v>1615.32</v>
      </c>
    </row>
    <row r="5444" spans="1:4">
      <c r="A5444" s="206">
        <v>41094</v>
      </c>
      <c r="B5444" s="207" t="s">
        <v>5015</v>
      </c>
      <c r="C5444" s="206" t="s">
        <v>8105</v>
      </c>
      <c r="D5444" s="208">
        <v>1745.98</v>
      </c>
    </row>
    <row r="5445" spans="1:4">
      <c r="A5445" s="206">
        <v>41096</v>
      </c>
      <c r="B5445" s="207" t="s">
        <v>6717</v>
      </c>
      <c r="C5445" s="206" t="s">
        <v>8105</v>
      </c>
      <c r="D5445" s="208">
        <v>1576.5</v>
      </c>
    </row>
    <row r="5446" spans="1:4">
      <c r="A5446" s="206">
        <v>41097</v>
      </c>
      <c r="B5446" s="207" t="s">
        <v>6124</v>
      </c>
      <c r="C5446" s="206" t="s">
        <v>8105</v>
      </c>
      <c r="D5446" s="208">
        <v>1858.92</v>
      </c>
    </row>
    <row r="5447" spans="1:4" ht="27">
      <c r="A5447" s="209">
        <v>41595</v>
      </c>
      <c r="B5447" s="210" t="s">
        <v>1573</v>
      </c>
      <c r="C5447" s="211" t="s">
        <v>518</v>
      </c>
      <c r="D5447" s="212">
        <v>9.02</v>
      </c>
    </row>
    <row r="5448" spans="1:4" ht="27">
      <c r="A5448" s="209">
        <v>41598</v>
      </c>
      <c r="B5448" s="210" t="s">
        <v>8603</v>
      </c>
      <c r="C5448" s="211" t="s">
        <v>542</v>
      </c>
      <c r="D5448" s="212">
        <v>1261.08</v>
      </c>
    </row>
    <row r="5449" spans="1:4" ht="13.5">
      <c r="A5449" s="209">
        <v>41721</v>
      </c>
      <c r="B5449" s="210" t="s">
        <v>1484</v>
      </c>
      <c r="C5449" s="211" t="s">
        <v>820</v>
      </c>
      <c r="D5449" s="212">
        <v>2.74</v>
      </c>
    </row>
    <row r="5450" spans="1:4" ht="13.5">
      <c r="A5450" s="209">
        <v>41722</v>
      </c>
      <c r="B5450" s="210" t="s">
        <v>1485</v>
      </c>
      <c r="C5450" s="211" t="s">
        <v>820</v>
      </c>
      <c r="D5450" s="212">
        <v>3.96</v>
      </c>
    </row>
    <row r="5451" spans="1:4" ht="25.5">
      <c r="A5451" s="206">
        <v>41757</v>
      </c>
      <c r="B5451" s="207" t="s">
        <v>5516</v>
      </c>
      <c r="C5451" s="206" t="s">
        <v>7869</v>
      </c>
      <c r="D5451" s="208">
        <v>17960.150000000001</v>
      </c>
    </row>
    <row r="5452" spans="1:4" ht="25.5">
      <c r="A5452" s="206">
        <v>41758</v>
      </c>
      <c r="B5452" s="207" t="s">
        <v>2847</v>
      </c>
      <c r="C5452" s="206" t="s">
        <v>7869</v>
      </c>
      <c r="D5452" s="208">
        <v>130.33000000000001</v>
      </c>
    </row>
    <row r="5453" spans="1:4" ht="25.5">
      <c r="A5453" s="206">
        <v>41776</v>
      </c>
      <c r="B5453" s="207" t="s">
        <v>6718</v>
      </c>
      <c r="C5453" s="206" t="s">
        <v>7872</v>
      </c>
      <c r="D5453" s="208">
        <v>12.25</v>
      </c>
    </row>
    <row r="5454" spans="1:4" ht="25.5">
      <c r="A5454" s="206">
        <v>41779</v>
      </c>
      <c r="B5454" s="207" t="s">
        <v>6385</v>
      </c>
      <c r="C5454" s="206" t="s">
        <v>7873</v>
      </c>
      <c r="D5454" s="208">
        <v>70.569999999999993</v>
      </c>
    </row>
    <row r="5455" spans="1:4" ht="25.5">
      <c r="A5455" s="206">
        <v>41780</v>
      </c>
      <c r="B5455" s="207" t="s">
        <v>8604</v>
      </c>
      <c r="C5455" s="206" t="s">
        <v>7873</v>
      </c>
      <c r="D5455" s="208">
        <v>104.44</v>
      </c>
    </row>
    <row r="5456" spans="1:4" ht="25.5">
      <c r="A5456" s="206">
        <v>41781</v>
      </c>
      <c r="B5456" s="207" t="s">
        <v>8605</v>
      </c>
      <c r="C5456" s="206" t="s">
        <v>7873</v>
      </c>
      <c r="D5456" s="208">
        <v>207.95</v>
      </c>
    </row>
    <row r="5457" spans="1:4" ht="25.5">
      <c r="A5457" s="206">
        <v>41782</v>
      </c>
      <c r="B5457" s="207" t="s">
        <v>8606</v>
      </c>
      <c r="C5457" s="206" t="s">
        <v>7873</v>
      </c>
      <c r="D5457" s="208">
        <v>406.5</v>
      </c>
    </row>
    <row r="5458" spans="1:4" ht="25.5">
      <c r="A5458" s="206">
        <v>41783</v>
      </c>
      <c r="B5458" s="207" t="s">
        <v>8607</v>
      </c>
      <c r="C5458" s="206" t="s">
        <v>7873</v>
      </c>
      <c r="D5458" s="208">
        <v>602.89</v>
      </c>
    </row>
    <row r="5459" spans="1:4" ht="25.5">
      <c r="A5459" s="206">
        <v>41785</v>
      </c>
      <c r="B5459" s="207" t="s">
        <v>8608</v>
      </c>
      <c r="C5459" s="206" t="s">
        <v>7873</v>
      </c>
      <c r="D5459" s="208">
        <v>913.58</v>
      </c>
    </row>
    <row r="5460" spans="1:4" ht="25.5">
      <c r="A5460" s="206">
        <v>41786</v>
      </c>
      <c r="B5460" s="207" t="s">
        <v>8609</v>
      </c>
      <c r="C5460" s="206" t="s">
        <v>7873</v>
      </c>
      <c r="D5460" s="208">
        <v>1308.31</v>
      </c>
    </row>
    <row r="5461" spans="1:4" ht="38.25">
      <c r="A5461" s="206">
        <v>41805</v>
      </c>
      <c r="B5461" s="207" t="s">
        <v>4540</v>
      </c>
      <c r="C5461" s="206" t="s">
        <v>8105</v>
      </c>
      <c r="D5461" s="208">
        <v>410</v>
      </c>
    </row>
    <row r="5462" spans="1:4" ht="27">
      <c r="A5462" s="209">
        <v>41879</v>
      </c>
      <c r="B5462" s="210" t="s">
        <v>8610</v>
      </c>
      <c r="C5462" s="211" t="s">
        <v>591</v>
      </c>
      <c r="D5462" s="212">
        <v>0.12</v>
      </c>
    </row>
    <row r="5463" spans="1:4">
      <c r="A5463" s="206">
        <v>41892</v>
      </c>
      <c r="B5463" s="207" t="s">
        <v>6007</v>
      </c>
      <c r="C5463" s="206" t="s">
        <v>7869</v>
      </c>
      <c r="D5463" s="208">
        <v>86.11</v>
      </c>
    </row>
    <row r="5464" spans="1:4">
      <c r="A5464" s="206">
        <v>41893</v>
      </c>
      <c r="B5464" s="207" t="s">
        <v>6018</v>
      </c>
      <c r="C5464" s="206" t="s">
        <v>7869</v>
      </c>
      <c r="D5464" s="208">
        <v>689.32</v>
      </c>
    </row>
    <row r="5465" spans="1:4">
      <c r="A5465" s="206">
        <v>41894</v>
      </c>
      <c r="B5465" s="207" t="s">
        <v>6019</v>
      </c>
      <c r="C5465" s="206" t="s">
        <v>7869</v>
      </c>
      <c r="D5465" s="208">
        <v>1057.79</v>
      </c>
    </row>
    <row r="5466" spans="1:4">
      <c r="A5466" s="206">
        <v>41895</v>
      </c>
      <c r="B5466" s="207" t="s">
        <v>6020</v>
      </c>
      <c r="C5466" s="206" t="s">
        <v>7869</v>
      </c>
      <c r="D5466" s="208">
        <v>1169.6500000000001</v>
      </c>
    </row>
    <row r="5467" spans="1:4" ht="25.5">
      <c r="A5467" s="206">
        <v>41896</v>
      </c>
      <c r="B5467" s="207" t="s">
        <v>5934</v>
      </c>
      <c r="C5467" s="206" t="s">
        <v>7869</v>
      </c>
      <c r="D5467" s="208">
        <v>211.73</v>
      </c>
    </row>
    <row r="5468" spans="1:4">
      <c r="A5468" s="206">
        <v>41898</v>
      </c>
      <c r="B5468" s="207" t="s">
        <v>4861</v>
      </c>
      <c r="C5468" s="206" t="s">
        <v>7869</v>
      </c>
      <c r="D5468" s="208">
        <v>17422.8</v>
      </c>
    </row>
    <row r="5469" spans="1:4" ht="25.5">
      <c r="A5469" s="206">
        <v>41899</v>
      </c>
      <c r="B5469" s="207" t="s">
        <v>3181</v>
      </c>
      <c r="C5469" s="206" t="s">
        <v>7898</v>
      </c>
      <c r="D5469" s="208">
        <v>2120.52</v>
      </c>
    </row>
    <row r="5470" spans="1:4" ht="25.5">
      <c r="A5470" s="206">
        <v>41900</v>
      </c>
      <c r="B5470" s="207" t="s">
        <v>3180</v>
      </c>
      <c r="C5470" s="206" t="s">
        <v>7866</v>
      </c>
      <c r="D5470" s="208">
        <v>1.97</v>
      </c>
    </row>
    <row r="5471" spans="1:4" ht="25.5">
      <c r="A5471" s="206">
        <v>41901</v>
      </c>
      <c r="B5471" s="207" t="s">
        <v>2385</v>
      </c>
      <c r="C5471" s="206" t="s">
        <v>7866</v>
      </c>
      <c r="D5471" s="208">
        <v>3.2</v>
      </c>
    </row>
    <row r="5472" spans="1:4" ht="25.5">
      <c r="A5472" s="206">
        <v>41902</v>
      </c>
      <c r="B5472" s="207" t="s">
        <v>3818</v>
      </c>
      <c r="C5472" s="206" t="s">
        <v>7866</v>
      </c>
      <c r="D5472" s="208">
        <v>1.64</v>
      </c>
    </row>
    <row r="5473" spans="1:4" ht="25.5">
      <c r="A5473" s="206">
        <v>41903</v>
      </c>
      <c r="B5473" s="207" t="s">
        <v>3820</v>
      </c>
      <c r="C5473" s="206" t="s">
        <v>7866</v>
      </c>
      <c r="D5473" s="208">
        <v>1.72</v>
      </c>
    </row>
    <row r="5474" spans="1:4" ht="25.5">
      <c r="A5474" s="206">
        <v>41904</v>
      </c>
      <c r="B5474" s="207" t="s">
        <v>3817</v>
      </c>
      <c r="C5474" s="206" t="s">
        <v>7898</v>
      </c>
      <c r="D5474" s="208">
        <v>1753.04</v>
      </c>
    </row>
    <row r="5475" spans="1:4" ht="25.5">
      <c r="A5475" s="206">
        <v>41905</v>
      </c>
      <c r="B5475" s="207" t="s">
        <v>3819</v>
      </c>
      <c r="C5475" s="206" t="s">
        <v>7866</v>
      </c>
      <c r="D5475" s="208">
        <v>1.55</v>
      </c>
    </row>
    <row r="5476" spans="1:4" ht="25.5">
      <c r="A5476" s="206">
        <v>41927</v>
      </c>
      <c r="B5476" s="207" t="s">
        <v>8611</v>
      </c>
      <c r="C5476" s="206" t="s">
        <v>7874</v>
      </c>
      <c r="D5476" s="208">
        <v>341</v>
      </c>
    </row>
    <row r="5477" spans="1:4">
      <c r="A5477" s="206">
        <v>41930</v>
      </c>
      <c r="B5477" s="207" t="s">
        <v>8612</v>
      </c>
      <c r="C5477" s="206" t="s">
        <v>7873</v>
      </c>
      <c r="D5477" s="208">
        <v>54.51</v>
      </c>
    </row>
    <row r="5478" spans="1:4">
      <c r="A5478" s="206">
        <v>41931</v>
      </c>
      <c r="B5478" s="207" t="s">
        <v>8613</v>
      </c>
      <c r="C5478" s="206" t="s">
        <v>7873</v>
      </c>
      <c r="D5478" s="208">
        <v>92.4</v>
      </c>
    </row>
    <row r="5479" spans="1:4">
      <c r="A5479" s="206">
        <v>41932</v>
      </c>
      <c r="B5479" s="207" t="s">
        <v>8614</v>
      </c>
      <c r="C5479" s="206" t="s">
        <v>7873</v>
      </c>
      <c r="D5479" s="208">
        <v>149.74</v>
      </c>
    </row>
    <row r="5480" spans="1:4">
      <c r="A5480" s="206">
        <v>41933</v>
      </c>
      <c r="B5480" s="207" t="s">
        <v>8615</v>
      </c>
      <c r="C5480" s="206" t="s">
        <v>7873</v>
      </c>
      <c r="D5480" s="208">
        <v>185.67</v>
      </c>
    </row>
    <row r="5481" spans="1:4">
      <c r="A5481" s="206">
        <v>41934</v>
      </c>
      <c r="B5481" s="207" t="s">
        <v>8616</v>
      </c>
      <c r="C5481" s="206" t="s">
        <v>7873</v>
      </c>
      <c r="D5481" s="208">
        <v>241.64</v>
      </c>
    </row>
    <row r="5482" spans="1:4">
      <c r="A5482" s="206">
        <v>41936</v>
      </c>
      <c r="B5482" s="207" t="s">
        <v>8617</v>
      </c>
      <c r="C5482" s="206" t="s">
        <v>7873</v>
      </c>
      <c r="D5482" s="208">
        <v>34.909999999999997</v>
      </c>
    </row>
    <row r="5483" spans="1:4" ht="25.5">
      <c r="A5483" s="206">
        <v>41965</v>
      </c>
      <c r="B5483" s="207" t="s">
        <v>8618</v>
      </c>
      <c r="C5483" s="206" t="s">
        <v>7898</v>
      </c>
      <c r="D5483" s="208">
        <v>234.93</v>
      </c>
    </row>
    <row r="5484" spans="1:4">
      <c r="A5484" s="206">
        <v>41967</v>
      </c>
      <c r="B5484" s="207" t="s">
        <v>8619</v>
      </c>
      <c r="C5484" s="206" t="s">
        <v>7868</v>
      </c>
      <c r="D5484" s="208">
        <v>4.53</v>
      </c>
    </row>
    <row r="5485" spans="1:4">
      <c r="A5485" s="206">
        <v>41975</v>
      </c>
      <c r="B5485" s="207" t="s">
        <v>8620</v>
      </c>
      <c r="C5485" s="206" t="s">
        <v>7874</v>
      </c>
      <c r="D5485" s="208">
        <v>70.430000000000007</v>
      </c>
    </row>
    <row r="5486" spans="1:4" ht="38.25">
      <c r="A5486" s="206">
        <v>41991</v>
      </c>
      <c r="B5486" s="207" t="s">
        <v>8621</v>
      </c>
      <c r="C5486" s="206" t="s">
        <v>7869</v>
      </c>
      <c r="D5486" s="208">
        <v>1786.17</v>
      </c>
    </row>
    <row r="5487" spans="1:4" ht="38.25">
      <c r="A5487" s="206">
        <v>41992</v>
      </c>
      <c r="B5487" s="207" t="s">
        <v>8622</v>
      </c>
      <c r="C5487" s="206" t="s">
        <v>7869</v>
      </c>
      <c r="D5487" s="208">
        <v>312500</v>
      </c>
    </row>
    <row r="5488" spans="1:4" ht="38.25">
      <c r="A5488" s="206">
        <v>41998</v>
      </c>
      <c r="B5488" s="207" t="s">
        <v>8623</v>
      </c>
      <c r="C5488" s="206" t="s">
        <v>7873</v>
      </c>
      <c r="D5488" s="208">
        <v>1024.3</v>
      </c>
    </row>
    <row r="5489" spans="1:4" ht="38.25">
      <c r="A5489" s="206">
        <v>41999</v>
      </c>
      <c r="B5489" s="207" t="s">
        <v>8624</v>
      </c>
      <c r="C5489" s="206" t="s">
        <v>7873</v>
      </c>
      <c r="D5489" s="208">
        <v>1472.31</v>
      </c>
    </row>
    <row r="5490" spans="1:4" ht="38.25">
      <c r="A5490" s="206">
        <v>42000</v>
      </c>
      <c r="B5490" s="207" t="s">
        <v>8625</v>
      </c>
      <c r="C5490" s="206" t="s">
        <v>7873</v>
      </c>
      <c r="D5490" s="208">
        <v>1728.15</v>
      </c>
    </row>
    <row r="5491" spans="1:4" ht="38.25">
      <c r="A5491" s="206">
        <v>42001</v>
      </c>
      <c r="B5491" s="207" t="s">
        <v>8626</v>
      </c>
      <c r="C5491" s="206" t="s">
        <v>7873</v>
      </c>
      <c r="D5491" s="208">
        <v>616.51</v>
      </c>
    </row>
    <row r="5492" spans="1:4" ht="25.5">
      <c r="A5492" s="206">
        <v>42002</v>
      </c>
      <c r="B5492" s="207" t="s">
        <v>8627</v>
      </c>
      <c r="C5492" s="206" t="s">
        <v>7869</v>
      </c>
      <c r="D5492" s="208">
        <v>678972.02</v>
      </c>
    </row>
    <row r="5493" spans="1:4" ht="25.5">
      <c r="A5493" s="206">
        <v>42006</v>
      </c>
      <c r="B5493" s="207" t="s">
        <v>8628</v>
      </c>
      <c r="C5493" s="206" t="s">
        <v>7869</v>
      </c>
      <c r="D5493" s="208">
        <v>8.8699999999999992</v>
      </c>
    </row>
    <row r="5494" spans="1:4" ht="25.5">
      <c r="A5494" s="206">
        <v>42007</v>
      </c>
      <c r="B5494" s="207" t="s">
        <v>8629</v>
      </c>
      <c r="C5494" s="206" t="s">
        <v>7869</v>
      </c>
      <c r="D5494" s="208">
        <v>6.24</v>
      </c>
    </row>
    <row r="5495" spans="1:4" ht="25.5">
      <c r="A5495" s="206">
        <v>42008</v>
      </c>
      <c r="B5495" s="207" t="s">
        <v>8630</v>
      </c>
      <c r="C5495" s="206" t="s">
        <v>7869</v>
      </c>
      <c r="D5495" s="208">
        <v>0.83</v>
      </c>
    </row>
    <row r="5496" spans="1:4" ht="38.25">
      <c r="A5496" s="206">
        <v>42009</v>
      </c>
      <c r="B5496" s="207" t="s">
        <v>8631</v>
      </c>
      <c r="C5496" s="206" t="s">
        <v>7869</v>
      </c>
      <c r="D5496" s="208">
        <v>6.42</v>
      </c>
    </row>
    <row r="5497" spans="1:4" ht="38.25">
      <c r="A5497" s="206">
        <v>42010</v>
      </c>
      <c r="B5497" s="207" t="s">
        <v>8632</v>
      </c>
      <c r="C5497" s="206" t="s">
        <v>7869</v>
      </c>
      <c r="D5497" s="208">
        <v>4.58</v>
      </c>
    </row>
    <row r="5498" spans="1:4" ht="38.25">
      <c r="A5498" s="206">
        <v>42011</v>
      </c>
      <c r="B5498" s="207" t="s">
        <v>8633</v>
      </c>
      <c r="C5498" s="206" t="s">
        <v>7869</v>
      </c>
      <c r="D5498" s="208">
        <v>6.22</v>
      </c>
    </row>
    <row r="5499" spans="1:4" ht="25.5">
      <c r="A5499" s="206">
        <v>42012</v>
      </c>
      <c r="B5499" s="207" t="s">
        <v>8634</v>
      </c>
      <c r="C5499" s="206" t="s">
        <v>7866</v>
      </c>
      <c r="D5499" s="208">
        <v>17.59</v>
      </c>
    </row>
    <row r="5500" spans="1:4" ht="25.5">
      <c r="A5500" s="206">
        <v>42013</v>
      </c>
      <c r="B5500" s="207" t="s">
        <v>8635</v>
      </c>
      <c r="C5500" s="206" t="s">
        <v>7866</v>
      </c>
      <c r="D5500" s="208">
        <v>9.4700000000000006</v>
      </c>
    </row>
    <row r="5501" spans="1:4" ht="25.5">
      <c r="A5501" s="206">
        <v>42014</v>
      </c>
      <c r="B5501" s="207" t="s">
        <v>8636</v>
      </c>
      <c r="C5501" s="206" t="s">
        <v>7866</v>
      </c>
      <c r="D5501" s="208">
        <v>23.13</v>
      </c>
    </row>
    <row r="5502" spans="1:4" ht="25.5">
      <c r="A5502" s="206">
        <v>42015</v>
      </c>
      <c r="B5502" s="207" t="s">
        <v>8637</v>
      </c>
      <c r="C5502" s="206" t="s">
        <v>7873</v>
      </c>
      <c r="D5502" s="208">
        <v>0.09</v>
      </c>
    </row>
    <row r="5503" spans="1:4" ht="38.25">
      <c r="A5503" s="206">
        <v>42172</v>
      </c>
      <c r="B5503" s="207" t="s">
        <v>8638</v>
      </c>
      <c r="C5503" s="206" t="s">
        <v>7874</v>
      </c>
      <c r="D5503" s="208">
        <v>79.709999999999994</v>
      </c>
    </row>
    <row r="5504" spans="1:4" ht="25.5">
      <c r="A5504" s="206">
        <v>42250</v>
      </c>
      <c r="B5504" s="207" t="s">
        <v>3076</v>
      </c>
      <c r="C5504" s="206" t="s">
        <v>7898</v>
      </c>
      <c r="D5504" s="208">
        <v>1328.71</v>
      </c>
    </row>
    <row r="5505" spans="1:4" ht="54">
      <c r="A5505" s="209">
        <v>53786</v>
      </c>
      <c r="B5505" s="210" t="s">
        <v>8639</v>
      </c>
      <c r="C5505" s="211" t="s">
        <v>662</v>
      </c>
      <c r="D5505" s="212">
        <v>43.59</v>
      </c>
    </row>
    <row r="5506" spans="1:4" ht="40.5">
      <c r="A5506" s="209">
        <v>53788</v>
      </c>
      <c r="B5506" s="210" t="s">
        <v>8640</v>
      </c>
      <c r="C5506" s="211" t="s">
        <v>662</v>
      </c>
      <c r="D5506" s="212">
        <v>37.909999999999997</v>
      </c>
    </row>
    <row r="5507" spans="1:4" ht="40.5">
      <c r="A5507" s="209">
        <v>53792</v>
      </c>
      <c r="B5507" s="210" t="s">
        <v>8641</v>
      </c>
      <c r="C5507" s="211" t="s">
        <v>662</v>
      </c>
      <c r="D5507" s="212">
        <v>107.55</v>
      </c>
    </row>
    <row r="5508" spans="1:4" ht="27">
      <c r="A5508" s="209">
        <v>53794</v>
      </c>
      <c r="B5508" s="210" t="s">
        <v>678</v>
      </c>
      <c r="C5508" s="211" t="s">
        <v>662</v>
      </c>
      <c r="D5508" s="212">
        <v>35</v>
      </c>
    </row>
    <row r="5509" spans="1:4" ht="54">
      <c r="A5509" s="209">
        <v>53797</v>
      </c>
      <c r="B5509" s="210" t="s">
        <v>8642</v>
      </c>
      <c r="C5509" s="211" t="s">
        <v>662</v>
      </c>
      <c r="D5509" s="212">
        <v>88.39</v>
      </c>
    </row>
    <row r="5510" spans="1:4" ht="27">
      <c r="A5510" s="209">
        <v>53804</v>
      </c>
      <c r="B5510" s="210" t="s">
        <v>8643</v>
      </c>
      <c r="C5510" s="211" t="s">
        <v>662</v>
      </c>
      <c r="D5510" s="212">
        <v>2.2200000000000002</v>
      </c>
    </row>
    <row r="5511" spans="1:4" ht="27">
      <c r="A5511" s="209">
        <v>53806</v>
      </c>
      <c r="B5511" s="210" t="s">
        <v>8644</v>
      </c>
      <c r="C5511" s="211" t="s">
        <v>662</v>
      </c>
      <c r="D5511" s="212">
        <v>35.909999999999997</v>
      </c>
    </row>
    <row r="5512" spans="1:4" ht="27">
      <c r="A5512" s="209">
        <v>53810</v>
      </c>
      <c r="B5512" s="210" t="s">
        <v>679</v>
      </c>
      <c r="C5512" s="211" t="s">
        <v>662</v>
      </c>
      <c r="D5512" s="212">
        <v>36.14</v>
      </c>
    </row>
    <row r="5513" spans="1:4" ht="27">
      <c r="A5513" s="209">
        <v>53814</v>
      </c>
      <c r="B5513" s="210" t="s">
        <v>8645</v>
      </c>
      <c r="C5513" s="211" t="s">
        <v>662</v>
      </c>
      <c r="D5513" s="212">
        <v>118.37</v>
      </c>
    </row>
    <row r="5514" spans="1:4" ht="27">
      <c r="A5514" s="209">
        <v>53817</v>
      </c>
      <c r="B5514" s="210" t="s">
        <v>8646</v>
      </c>
      <c r="C5514" s="211" t="s">
        <v>662</v>
      </c>
      <c r="D5514" s="212">
        <v>47.4</v>
      </c>
    </row>
    <row r="5515" spans="1:4" ht="40.5">
      <c r="A5515" s="209">
        <v>53818</v>
      </c>
      <c r="B5515" s="210" t="s">
        <v>8647</v>
      </c>
      <c r="C5515" s="211" t="s">
        <v>662</v>
      </c>
      <c r="D5515" s="212">
        <v>3.6</v>
      </c>
    </row>
    <row r="5516" spans="1:4" ht="40.5">
      <c r="A5516" s="209">
        <v>53827</v>
      </c>
      <c r="B5516" s="210" t="s">
        <v>680</v>
      </c>
      <c r="C5516" s="211" t="s">
        <v>662</v>
      </c>
      <c r="D5516" s="212">
        <v>86.52</v>
      </c>
    </row>
    <row r="5517" spans="1:4" ht="40.5">
      <c r="A5517" s="209">
        <v>53829</v>
      </c>
      <c r="B5517" s="210" t="s">
        <v>8648</v>
      </c>
      <c r="C5517" s="211" t="s">
        <v>662</v>
      </c>
      <c r="D5517" s="212">
        <v>88.39</v>
      </c>
    </row>
    <row r="5518" spans="1:4" ht="54">
      <c r="A5518" s="209">
        <v>53831</v>
      </c>
      <c r="B5518" s="210" t="s">
        <v>8649</v>
      </c>
      <c r="C5518" s="211" t="s">
        <v>662</v>
      </c>
      <c r="D5518" s="212">
        <v>107.55</v>
      </c>
    </row>
    <row r="5519" spans="1:4" ht="27">
      <c r="A5519" s="209">
        <v>53840</v>
      </c>
      <c r="B5519" s="210" t="s">
        <v>8650</v>
      </c>
      <c r="C5519" s="211" t="s">
        <v>662</v>
      </c>
      <c r="D5519" s="212">
        <v>1.2</v>
      </c>
    </row>
    <row r="5520" spans="1:4" ht="27">
      <c r="A5520" s="209">
        <v>53841</v>
      </c>
      <c r="B5520" s="210" t="s">
        <v>8651</v>
      </c>
      <c r="C5520" s="211" t="s">
        <v>662</v>
      </c>
      <c r="D5520" s="212">
        <v>0.83</v>
      </c>
    </row>
    <row r="5521" spans="1:4" ht="40.5">
      <c r="A5521" s="209">
        <v>53849</v>
      </c>
      <c r="B5521" s="210" t="s">
        <v>8652</v>
      </c>
      <c r="C5521" s="211" t="s">
        <v>662</v>
      </c>
      <c r="D5521" s="212">
        <v>59.26</v>
      </c>
    </row>
    <row r="5522" spans="1:4" ht="40.5">
      <c r="A5522" s="209">
        <v>53857</v>
      </c>
      <c r="B5522" s="210" t="s">
        <v>8653</v>
      </c>
      <c r="C5522" s="211" t="s">
        <v>662</v>
      </c>
      <c r="D5522" s="212">
        <v>16.8</v>
      </c>
    </row>
    <row r="5523" spans="1:4" ht="40.5">
      <c r="A5523" s="209">
        <v>53858</v>
      </c>
      <c r="B5523" s="210" t="s">
        <v>8654</v>
      </c>
      <c r="C5523" s="211" t="s">
        <v>662</v>
      </c>
      <c r="D5523" s="212">
        <v>60.68</v>
      </c>
    </row>
    <row r="5524" spans="1:4" ht="27">
      <c r="A5524" s="209">
        <v>53861</v>
      </c>
      <c r="B5524" s="210" t="s">
        <v>8655</v>
      </c>
      <c r="C5524" s="211" t="s">
        <v>662</v>
      </c>
      <c r="D5524" s="212">
        <v>23.29</v>
      </c>
    </row>
    <row r="5525" spans="1:4" ht="27">
      <c r="A5525" s="209">
        <v>53863</v>
      </c>
      <c r="B5525" s="210" t="s">
        <v>8656</v>
      </c>
      <c r="C5525" s="211" t="s">
        <v>662</v>
      </c>
      <c r="D5525" s="212">
        <v>1.39</v>
      </c>
    </row>
    <row r="5526" spans="1:4" ht="40.5">
      <c r="A5526" s="209">
        <v>53865</v>
      </c>
      <c r="B5526" s="210" t="s">
        <v>8657</v>
      </c>
      <c r="C5526" s="211" t="s">
        <v>662</v>
      </c>
      <c r="D5526" s="212">
        <v>29.47</v>
      </c>
    </row>
    <row r="5527" spans="1:4" ht="40.5">
      <c r="A5527" s="209">
        <v>53866</v>
      </c>
      <c r="B5527" s="210" t="s">
        <v>8658</v>
      </c>
      <c r="C5527" s="211" t="s">
        <v>662</v>
      </c>
      <c r="D5527" s="212">
        <v>1.18</v>
      </c>
    </row>
    <row r="5528" spans="1:4" ht="40.5">
      <c r="A5528" s="209">
        <v>53882</v>
      </c>
      <c r="B5528" s="210" t="s">
        <v>8659</v>
      </c>
      <c r="C5528" s="211" t="s">
        <v>662</v>
      </c>
      <c r="D5528" s="212">
        <v>13.55</v>
      </c>
    </row>
    <row r="5529" spans="1:4" ht="40.5">
      <c r="A5529" s="209">
        <v>55263</v>
      </c>
      <c r="B5529" s="210" t="s">
        <v>8660</v>
      </c>
      <c r="C5529" s="211" t="s">
        <v>662</v>
      </c>
      <c r="D5529" s="212">
        <v>52.63</v>
      </c>
    </row>
    <row r="5530" spans="1:4" ht="13.5">
      <c r="A5530" s="209">
        <v>55835</v>
      </c>
      <c r="B5530" s="210" t="s">
        <v>1459</v>
      </c>
      <c r="C5530" s="211" t="s">
        <v>820</v>
      </c>
      <c r="D5530" s="212">
        <v>48.33</v>
      </c>
    </row>
    <row r="5531" spans="1:4" ht="27">
      <c r="A5531" s="209">
        <v>55960</v>
      </c>
      <c r="B5531" s="210" t="s">
        <v>8661</v>
      </c>
      <c r="C5531" s="211" t="s">
        <v>591</v>
      </c>
      <c r="D5531" s="212">
        <v>4.3499999999999996</v>
      </c>
    </row>
    <row r="5532" spans="1:4" ht="40.5">
      <c r="A5532" s="209">
        <v>67826</v>
      </c>
      <c r="B5532" s="210" t="s">
        <v>8662</v>
      </c>
      <c r="C5532" s="211" t="s">
        <v>596</v>
      </c>
      <c r="D5532" s="212">
        <v>129.69999999999999</v>
      </c>
    </row>
    <row r="5533" spans="1:4" ht="40.5">
      <c r="A5533" s="209">
        <v>67827</v>
      </c>
      <c r="B5533" s="210" t="s">
        <v>8663</v>
      </c>
      <c r="C5533" s="211" t="s">
        <v>630</v>
      </c>
      <c r="D5533" s="212">
        <v>26.29</v>
      </c>
    </row>
    <row r="5534" spans="1:4" ht="27">
      <c r="A5534" s="209">
        <v>68050</v>
      </c>
      <c r="B5534" s="210" t="s">
        <v>912</v>
      </c>
      <c r="C5534" s="211" t="s">
        <v>591</v>
      </c>
      <c r="D5534" s="212">
        <v>755.02</v>
      </c>
    </row>
    <row r="5535" spans="1:4" ht="27">
      <c r="A5535" s="209">
        <v>68053</v>
      </c>
      <c r="B5535" s="210" t="s">
        <v>8664</v>
      </c>
      <c r="C5535" s="211" t="s">
        <v>591</v>
      </c>
      <c r="D5535" s="212">
        <v>4.53</v>
      </c>
    </row>
    <row r="5536" spans="1:4" ht="13.5">
      <c r="A5536" s="209">
        <v>68054</v>
      </c>
      <c r="B5536" s="210" t="s">
        <v>936</v>
      </c>
      <c r="C5536" s="211" t="s">
        <v>591</v>
      </c>
      <c r="D5536" s="212">
        <v>238.13</v>
      </c>
    </row>
    <row r="5537" spans="1:4" ht="13.5">
      <c r="A5537" s="209">
        <v>68066</v>
      </c>
      <c r="B5537" s="210" t="s">
        <v>1035</v>
      </c>
      <c r="C5537" s="211" t="s">
        <v>542</v>
      </c>
      <c r="D5537" s="212">
        <v>127.34</v>
      </c>
    </row>
    <row r="5538" spans="1:4" ht="13.5">
      <c r="A5538" s="209">
        <v>68069</v>
      </c>
      <c r="B5538" s="210" t="s">
        <v>8665</v>
      </c>
      <c r="C5538" s="211" t="s">
        <v>542</v>
      </c>
      <c r="D5538" s="212">
        <v>47.94</v>
      </c>
    </row>
    <row r="5539" spans="1:4" ht="13.5">
      <c r="A5539" s="209">
        <v>68070</v>
      </c>
      <c r="B5539" s="210" t="s">
        <v>1128</v>
      </c>
      <c r="C5539" s="211" t="s">
        <v>518</v>
      </c>
      <c r="D5539" s="212">
        <v>48.99</v>
      </c>
    </row>
    <row r="5540" spans="1:4" ht="27">
      <c r="A5540" s="209">
        <v>68325</v>
      </c>
      <c r="B5540" s="210" t="s">
        <v>8666</v>
      </c>
      <c r="C5540" s="211" t="s">
        <v>591</v>
      </c>
      <c r="D5540" s="212">
        <v>39.44</v>
      </c>
    </row>
    <row r="5541" spans="1:4" ht="13.5">
      <c r="A5541" s="209">
        <v>68328</v>
      </c>
      <c r="B5541" s="210" t="s">
        <v>983</v>
      </c>
      <c r="C5541" s="211" t="s">
        <v>591</v>
      </c>
      <c r="D5541" s="212">
        <v>10.8</v>
      </c>
    </row>
    <row r="5542" spans="1:4" ht="27">
      <c r="A5542" s="209">
        <v>68333</v>
      </c>
      <c r="B5542" s="210" t="s">
        <v>8667</v>
      </c>
      <c r="C5542" s="211" t="s">
        <v>591</v>
      </c>
      <c r="D5542" s="212">
        <v>39.950000000000003</v>
      </c>
    </row>
    <row r="5543" spans="1:4" ht="27">
      <c r="A5543" s="209">
        <v>71516</v>
      </c>
      <c r="B5543" s="210" t="s">
        <v>8668</v>
      </c>
      <c r="C5543" s="211" t="s">
        <v>542</v>
      </c>
      <c r="D5543" s="212">
        <v>543.28</v>
      </c>
    </row>
    <row r="5544" spans="1:4" ht="27">
      <c r="A5544" s="209">
        <v>71623</v>
      </c>
      <c r="B5544" s="210" t="s">
        <v>8669</v>
      </c>
      <c r="C5544" s="211" t="s">
        <v>518</v>
      </c>
      <c r="D5544" s="212">
        <v>23.42</v>
      </c>
    </row>
    <row r="5545" spans="1:4" ht="27">
      <c r="A5545" s="209">
        <v>72075</v>
      </c>
      <c r="B5545" s="210" t="s">
        <v>8670</v>
      </c>
      <c r="C5545" s="211" t="s">
        <v>591</v>
      </c>
      <c r="D5545" s="212">
        <v>10.54</v>
      </c>
    </row>
    <row r="5546" spans="1:4" ht="27">
      <c r="A5546" s="209">
        <v>72085</v>
      </c>
      <c r="B5546" s="210" t="s">
        <v>8671</v>
      </c>
      <c r="C5546" s="211" t="s">
        <v>518</v>
      </c>
      <c r="D5546" s="212">
        <v>1.53</v>
      </c>
    </row>
    <row r="5547" spans="1:4" ht="27">
      <c r="A5547" s="209">
        <v>72086</v>
      </c>
      <c r="B5547" s="210" t="s">
        <v>8672</v>
      </c>
      <c r="C5547" s="211" t="s">
        <v>518</v>
      </c>
      <c r="D5547" s="212">
        <v>4.68</v>
      </c>
    </row>
    <row r="5548" spans="1:4" ht="27">
      <c r="A5548" s="209">
        <v>72089</v>
      </c>
      <c r="B5548" s="210" t="s">
        <v>8673</v>
      </c>
      <c r="C5548" s="211" t="s">
        <v>591</v>
      </c>
      <c r="D5548" s="212">
        <v>8.99</v>
      </c>
    </row>
    <row r="5549" spans="1:4" ht="27">
      <c r="A5549" s="209">
        <v>72091</v>
      </c>
      <c r="B5549" s="210" t="s">
        <v>8674</v>
      </c>
      <c r="C5549" s="211" t="s">
        <v>591</v>
      </c>
      <c r="D5549" s="212">
        <v>32.119999999999997</v>
      </c>
    </row>
    <row r="5550" spans="1:4" ht="54">
      <c r="A5550" s="209">
        <v>72110</v>
      </c>
      <c r="B5550" s="210" t="s">
        <v>8675</v>
      </c>
      <c r="C5550" s="211" t="s">
        <v>591</v>
      </c>
      <c r="D5550" s="212">
        <v>54.99</v>
      </c>
    </row>
    <row r="5551" spans="1:4" ht="54">
      <c r="A5551" s="209">
        <v>72111</v>
      </c>
      <c r="B5551" s="210" t="s">
        <v>8676</v>
      </c>
      <c r="C5551" s="211" t="s">
        <v>591</v>
      </c>
      <c r="D5551" s="212">
        <v>59.99</v>
      </c>
    </row>
    <row r="5552" spans="1:4" ht="54">
      <c r="A5552" s="209">
        <v>72112</v>
      </c>
      <c r="B5552" s="210" t="s">
        <v>8677</v>
      </c>
      <c r="C5552" s="211" t="s">
        <v>591</v>
      </c>
      <c r="D5552" s="212">
        <v>64.989999999999995</v>
      </c>
    </row>
    <row r="5553" spans="1:4" ht="54">
      <c r="A5553" s="209">
        <v>72113</v>
      </c>
      <c r="B5553" s="210" t="s">
        <v>8678</v>
      </c>
      <c r="C5553" s="211" t="s">
        <v>591</v>
      </c>
      <c r="D5553" s="212">
        <v>73.11</v>
      </c>
    </row>
    <row r="5554" spans="1:4" ht="54">
      <c r="A5554" s="209">
        <v>72114</v>
      </c>
      <c r="B5554" s="210" t="s">
        <v>8679</v>
      </c>
      <c r="C5554" s="211" t="s">
        <v>591</v>
      </c>
      <c r="D5554" s="212">
        <v>81.25</v>
      </c>
    </row>
    <row r="5555" spans="1:4" ht="13.5">
      <c r="A5555" s="209">
        <v>72116</v>
      </c>
      <c r="B5555" s="210" t="s">
        <v>925</v>
      </c>
      <c r="C5555" s="211" t="s">
        <v>591</v>
      </c>
      <c r="D5555" s="212">
        <v>98.96</v>
      </c>
    </row>
    <row r="5556" spans="1:4" ht="13.5">
      <c r="A5556" s="209">
        <v>72117</v>
      </c>
      <c r="B5556" s="210" t="s">
        <v>926</v>
      </c>
      <c r="C5556" s="211" t="s">
        <v>591</v>
      </c>
      <c r="D5556" s="212">
        <v>126.9</v>
      </c>
    </row>
    <row r="5557" spans="1:4" ht="27">
      <c r="A5557" s="209">
        <v>72118</v>
      </c>
      <c r="B5557" s="210" t="s">
        <v>8680</v>
      </c>
      <c r="C5557" s="211" t="s">
        <v>591</v>
      </c>
      <c r="D5557" s="212">
        <v>155.29</v>
      </c>
    </row>
    <row r="5558" spans="1:4" ht="27">
      <c r="A5558" s="209">
        <v>72119</v>
      </c>
      <c r="B5558" s="210" t="s">
        <v>8681</v>
      </c>
      <c r="C5558" s="211" t="s">
        <v>591</v>
      </c>
      <c r="D5558" s="212">
        <v>195.28</v>
      </c>
    </row>
    <row r="5559" spans="1:4" ht="27">
      <c r="A5559" s="209">
        <v>72120</v>
      </c>
      <c r="B5559" s="210" t="s">
        <v>8682</v>
      </c>
      <c r="C5559" s="211" t="s">
        <v>591</v>
      </c>
      <c r="D5559" s="212">
        <v>246.25</v>
      </c>
    </row>
    <row r="5560" spans="1:4" ht="13.5">
      <c r="A5560" s="209">
        <v>72122</v>
      </c>
      <c r="B5560" s="210" t="s">
        <v>927</v>
      </c>
      <c r="C5560" s="211" t="s">
        <v>591</v>
      </c>
      <c r="D5560" s="212">
        <v>109.02</v>
      </c>
    </row>
    <row r="5561" spans="1:4" ht="13.5">
      <c r="A5561" s="209">
        <v>72123</v>
      </c>
      <c r="B5561" s="210" t="s">
        <v>928</v>
      </c>
      <c r="C5561" s="211" t="s">
        <v>591</v>
      </c>
      <c r="D5561" s="212">
        <v>289.85000000000002</v>
      </c>
    </row>
    <row r="5562" spans="1:4" ht="27">
      <c r="A5562" s="209">
        <v>72124</v>
      </c>
      <c r="B5562" s="210" t="s">
        <v>8683</v>
      </c>
      <c r="C5562" s="211" t="s">
        <v>998</v>
      </c>
      <c r="D5562" s="212">
        <v>99.97</v>
      </c>
    </row>
    <row r="5563" spans="1:4" ht="27">
      <c r="A5563" s="209">
        <v>72131</v>
      </c>
      <c r="B5563" s="210" t="s">
        <v>1487</v>
      </c>
      <c r="C5563" s="211" t="s">
        <v>591</v>
      </c>
      <c r="D5563" s="212">
        <v>114.19</v>
      </c>
    </row>
    <row r="5564" spans="1:4" ht="27">
      <c r="A5564" s="209">
        <v>72132</v>
      </c>
      <c r="B5564" s="210" t="s">
        <v>8684</v>
      </c>
      <c r="C5564" s="211" t="s">
        <v>591</v>
      </c>
      <c r="D5564" s="212">
        <v>58.8</v>
      </c>
    </row>
    <row r="5565" spans="1:4" ht="27">
      <c r="A5565" s="209">
        <v>72133</v>
      </c>
      <c r="B5565" s="210" t="s">
        <v>8685</v>
      </c>
      <c r="C5565" s="211" t="s">
        <v>591</v>
      </c>
      <c r="D5565" s="212">
        <v>200.25</v>
      </c>
    </row>
    <row r="5566" spans="1:4" ht="27">
      <c r="A5566" s="209">
        <v>72136</v>
      </c>
      <c r="B5566" s="210" t="s">
        <v>1592</v>
      </c>
      <c r="C5566" s="211" t="s">
        <v>591</v>
      </c>
      <c r="D5566" s="212">
        <v>69.11</v>
      </c>
    </row>
    <row r="5567" spans="1:4" ht="27">
      <c r="A5567" s="209">
        <v>72137</v>
      </c>
      <c r="B5567" s="210" t="s">
        <v>8686</v>
      </c>
      <c r="C5567" s="211" t="s">
        <v>591</v>
      </c>
      <c r="D5567" s="212">
        <v>81.430000000000007</v>
      </c>
    </row>
    <row r="5568" spans="1:4" ht="27">
      <c r="A5568" s="209">
        <v>72138</v>
      </c>
      <c r="B5568" s="210" t="s">
        <v>8687</v>
      </c>
      <c r="C5568" s="211" t="s">
        <v>591</v>
      </c>
      <c r="D5568" s="212">
        <v>288.8</v>
      </c>
    </row>
    <row r="5569" spans="1:4" ht="40.5">
      <c r="A5569" s="209">
        <v>72139</v>
      </c>
      <c r="B5569" s="210" t="s">
        <v>8688</v>
      </c>
      <c r="C5569" s="211" t="s">
        <v>591</v>
      </c>
      <c r="D5569" s="212">
        <v>492.79</v>
      </c>
    </row>
    <row r="5570" spans="1:4" ht="27">
      <c r="A5570" s="209">
        <v>72144</v>
      </c>
      <c r="B5570" s="210" t="s">
        <v>8689</v>
      </c>
      <c r="C5570" s="211" t="s">
        <v>542</v>
      </c>
      <c r="D5570" s="212">
        <v>67.2</v>
      </c>
    </row>
    <row r="5571" spans="1:4" ht="40.5">
      <c r="A5571" s="209">
        <v>72175</v>
      </c>
      <c r="B5571" s="210" t="s">
        <v>8690</v>
      </c>
      <c r="C5571" s="211" t="s">
        <v>591</v>
      </c>
      <c r="D5571" s="212">
        <v>496.79</v>
      </c>
    </row>
    <row r="5572" spans="1:4" ht="40.5">
      <c r="A5572" s="209">
        <v>72176</v>
      </c>
      <c r="B5572" s="210" t="s">
        <v>8691</v>
      </c>
      <c r="C5572" s="211" t="s">
        <v>591</v>
      </c>
      <c r="D5572" s="212">
        <v>500.54</v>
      </c>
    </row>
    <row r="5573" spans="1:4" ht="13.5">
      <c r="A5573" s="209">
        <v>72178</v>
      </c>
      <c r="B5573" s="210" t="s">
        <v>1489</v>
      </c>
      <c r="C5573" s="211" t="s">
        <v>591</v>
      </c>
      <c r="D5573" s="212">
        <v>20.079999999999998</v>
      </c>
    </row>
    <row r="5574" spans="1:4" ht="27">
      <c r="A5574" s="209">
        <v>72179</v>
      </c>
      <c r="B5574" s="210" t="s">
        <v>8692</v>
      </c>
      <c r="C5574" s="211" t="s">
        <v>591</v>
      </c>
      <c r="D5574" s="212">
        <v>42.47</v>
      </c>
    </row>
    <row r="5575" spans="1:4" ht="27">
      <c r="A5575" s="209">
        <v>72180</v>
      </c>
      <c r="B5575" s="210" t="s">
        <v>8693</v>
      </c>
      <c r="C5575" s="211" t="s">
        <v>591</v>
      </c>
      <c r="D5575" s="212">
        <v>12.85</v>
      </c>
    </row>
    <row r="5576" spans="1:4" ht="27">
      <c r="A5576" s="209">
        <v>72181</v>
      </c>
      <c r="B5576" s="210" t="s">
        <v>8694</v>
      </c>
      <c r="C5576" s="211" t="s">
        <v>591</v>
      </c>
      <c r="D5576" s="212">
        <v>26.03</v>
      </c>
    </row>
    <row r="5577" spans="1:4" ht="27">
      <c r="A5577" s="209">
        <v>72183</v>
      </c>
      <c r="B5577" s="210" t="s">
        <v>8695</v>
      </c>
      <c r="C5577" s="211" t="s">
        <v>591</v>
      </c>
      <c r="D5577" s="212">
        <v>71.22</v>
      </c>
    </row>
    <row r="5578" spans="1:4" ht="27">
      <c r="A5578" s="209">
        <v>72185</v>
      </c>
      <c r="B5578" s="210" t="s">
        <v>1586</v>
      </c>
      <c r="C5578" s="211" t="s">
        <v>591</v>
      </c>
      <c r="D5578" s="212">
        <v>69.55</v>
      </c>
    </row>
    <row r="5579" spans="1:4" ht="27">
      <c r="A5579" s="209">
        <v>72186</v>
      </c>
      <c r="B5579" s="210" t="s">
        <v>8696</v>
      </c>
      <c r="C5579" s="211" t="s">
        <v>591</v>
      </c>
      <c r="D5579" s="212">
        <v>110.95</v>
      </c>
    </row>
    <row r="5580" spans="1:4" ht="27">
      <c r="A5580" s="209">
        <v>72187</v>
      </c>
      <c r="B5580" s="210" t="s">
        <v>1587</v>
      </c>
      <c r="C5580" s="211" t="s">
        <v>591</v>
      </c>
      <c r="D5580" s="212">
        <v>153.5</v>
      </c>
    </row>
    <row r="5581" spans="1:4" ht="27">
      <c r="A5581" s="209">
        <v>72188</v>
      </c>
      <c r="B5581" s="210" t="s">
        <v>8697</v>
      </c>
      <c r="C5581" s="211" t="s">
        <v>591</v>
      </c>
      <c r="D5581" s="212">
        <v>153.5</v>
      </c>
    </row>
    <row r="5582" spans="1:4" ht="13.5">
      <c r="A5582" s="209">
        <v>72189</v>
      </c>
      <c r="B5582" s="210" t="s">
        <v>1617</v>
      </c>
      <c r="C5582" s="211" t="s">
        <v>518</v>
      </c>
      <c r="D5582" s="212">
        <v>21.93</v>
      </c>
    </row>
    <row r="5583" spans="1:4" ht="13.5">
      <c r="A5583" s="209">
        <v>72190</v>
      </c>
      <c r="B5583" s="210" t="s">
        <v>1618</v>
      </c>
      <c r="C5583" s="211" t="s">
        <v>518</v>
      </c>
      <c r="D5583" s="212">
        <v>26.25</v>
      </c>
    </row>
    <row r="5584" spans="1:4" ht="27">
      <c r="A5584" s="209">
        <v>72191</v>
      </c>
      <c r="B5584" s="210" t="s">
        <v>8698</v>
      </c>
      <c r="C5584" s="211" t="s">
        <v>591</v>
      </c>
      <c r="D5584" s="212">
        <v>67.180000000000007</v>
      </c>
    </row>
    <row r="5585" spans="1:4" ht="27">
      <c r="A5585" s="209">
        <v>72192</v>
      </c>
      <c r="B5585" s="210" t="s">
        <v>8699</v>
      </c>
      <c r="C5585" s="211" t="s">
        <v>591</v>
      </c>
      <c r="D5585" s="212">
        <v>17.350000000000001</v>
      </c>
    </row>
    <row r="5586" spans="1:4" ht="27">
      <c r="A5586" s="209">
        <v>72193</v>
      </c>
      <c r="B5586" s="210" t="s">
        <v>8700</v>
      </c>
      <c r="C5586" s="211" t="s">
        <v>591</v>
      </c>
      <c r="D5586" s="212">
        <v>47.9</v>
      </c>
    </row>
    <row r="5587" spans="1:4" ht="40.5">
      <c r="A5587" s="209">
        <v>72198</v>
      </c>
      <c r="B5587" s="210" t="s">
        <v>8701</v>
      </c>
      <c r="C5587" s="211" t="s">
        <v>591</v>
      </c>
      <c r="D5587" s="212">
        <v>102.66</v>
      </c>
    </row>
    <row r="5588" spans="1:4" ht="27">
      <c r="A5588" s="209">
        <v>72200</v>
      </c>
      <c r="B5588" s="210" t="s">
        <v>8702</v>
      </c>
      <c r="C5588" s="211" t="s">
        <v>591</v>
      </c>
      <c r="D5588" s="212">
        <v>77</v>
      </c>
    </row>
    <row r="5589" spans="1:4" ht="27">
      <c r="A5589" s="209">
        <v>72201</v>
      </c>
      <c r="B5589" s="210" t="s">
        <v>8703</v>
      </c>
      <c r="C5589" s="211" t="s">
        <v>591</v>
      </c>
      <c r="D5589" s="212">
        <v>9.16</v>
      </c>
    </row>
    <row r="5590" spans="1:4" ht="13.5">
      <c r="A5590" s="209">
        <v>72214</v>
      </c>
      <c r="B5590" s="210" t="s">
        <v>1789</v>
      </c>
      <c r="C5590" s="211" t="s">
        <v>820</v>
      </c>
      <c r="D5590" s="212">
        <v>55.24</v>
      </c>
    </row>
    <row r="5591" spans="1:4" ht="13.5">
      <c r="A5591" s="209">
        <v>72215</v>
      </c>
      <c r="B5591" s="210" t="s">
        <v>1790</v>
      </c>
      <c r="C5591" s="211" t="s">
        <v>820</v>
      </c>
      <c r="D5591" s="212">
        <v>34.520000000000003</v>
      </c>
    </row>
    <row r="5592" spans="1:4" ht="13.5">
      <c r="A5592" s="209">
        <v>72216</v>
      </c>
      <c r="B5592" s="210" t="s">
        <v>1791</v>
      </c>
      <c r="C5592" s="211" t="s">
        <v>820</v>
      </c>
      <c r="D5592" s="212">
        <v>179.53</v>
      </c>
    </row>
    <row r="5593" spans="1:4" ht="13.5">
      <c r="A5593" s="209">
        <v>72220</v>
      </c>
      <c r="B5593" s="210" t="s">
        <v>1792</v>
      </c>
      <c r="C5593" s="211" t="s">
        <v>591</v>
      </c>
      <c r="D5593" s="212">
        <v>13.81</v>
      </c>
    </row>
    <row r="5594" spans="1:4" ht="13.5">
      <c r="A5594" s="209">
        <v>72221</v>
      </c>
      <c r="B5594" s="210" t="s">
        <v>1793</v>
      </c>
      <c r="C5594" s="211" t="s">
        <v>591</v>
      </c>
      <c r="D5594" s="212">
        <v>13.81</v>
      </c>
    </row>
    <row r="5595" spans="1:4" ht="13.5">
      <c r="A5595" s="209">
        <v>72224</v>
      </c>
      <c r="B5595" s="210" t="s">
        <v>1794</v>
      </c>
      <c r="C5595" s="211" t="s">
        <v>591</v>
      </c>
      <c r="D5595" s="212">
        <v>8.2799999999999994</v>
      </c>
    </row>
    <row r="5596" spans="1:4" ht="27">
      <c r="A5596" s="209">
        <v>72226</v>
      </c>
      <c r="B5596" s="210" t="s">
        <v>1795</v>
      </c>
      <c r="C5596" s="211" t="s">
        <v>591</v>
      </c>
      <c r="D5596" s="212">
        <v>9.16</v>
      </c>
    </row>
    <row r="5597" spans="1:4" ht="27">
      <c r="A5597" s="209">
        <v>72228</v>
      </c>
      <c r="B5597" s="210" t="s">
        <v>1796</v>
      </c>
      <c r="C5597" s="211" t="s">
        <v>591</v>
      </c>
      <c r="D5597" s="212">
        <v>15.27</v>
      </c>
    </row>
    <row r="5598" spans="1:4" ht="13.5">
      <c r="A5598" s="209">
        <v>72237</v>
      </c>
      <c r="B5598" s="210" t="s">
        <v>1797</v>
      </c>
      <c r="C5598" s="211" t="s">
        <v>591</v>
      </c>
      <c r="D5598" s="212">
        <v>12.21</v>
      </c>
    </row>
    <row r="5599" spans="1:4" ht="13.5">
      <c r="A5599" s="209">
        <v>72238</v>
      </c>
      <c r="B5599" s="210" t="s">
        <v>1798</v>
      </c>
      <c r="C5599" s="211" t="s">
        <v>591</v>
      </c>
      <c r="D5599" s="212">
        <v>6.1</v>
      </c>
    </row>
    <row r="5600" spans="1:4" ht="13.5">
      <c r="A5600" s="209">
        <v>72250</v>
      </c>
      <c r="B5600" s="210" t="s">
        <v>1017</v>
      </c>
      <c r="C5600" s="211" t="s">
        <v>518</v>
      </c>
      <c r="D5600" s="212">
        <v>7.57</v>
      </c>
    </row>
    <row r="5601" spans="1:4" ht="13.5">
      <c r="A5601" s="209">
        <v>72251</v>
      </c>
      <c r="B5601" s="210" t="s">
        <v>1018</v>
      </c>
      <c r="C5601" s="211" t="s">
        <v>518</v>
      </c>
      <c r="D5601" s="212">
        <v>11.13</v>
      </c>
    </row>
    <row r="5602" spans="1:4" ht="13.5">
      <c r="A5602" s="209">
        <v>72252</v>
      </c>
      <c r="B5602" s="210" t="s">
        <v>1019</v>
      </c>
      <c r="C5602" s="211" t="s">
        <v>518</v>
      </c>
      <c r="D5602" s="212">
        <v>16.21</v>
      </c>
    </row>
    <row r="5603" spans="1:4" ht="13.5">
      <c r="A5603" s="209">
        <v>72253</v>
      </c>
      <c r="B5603" s="210" t="s">
        <v>1020</v>
      </c>
      <c r="C5603" s="211" t="s">
        <v>518</v>
      </c>
      <c r="D5603" s="212">
        <v>21.61</v>
      </c>
    </row>
    <row r="5604" spans="1:4" ht="13.5">
      <c r="A5604" s="209">
        <v>72254</v>
      </c>
      <c r="B5604" s="210" t="s">
        <v>1021</v>
      </c>
      <c r="C5604" s="211" t="s">
        <v>518</v>
      </c>
      <c r="D5604" s="212">
        <v>30.66</v>
      </c>
    </row>
    <row r="5605" spans="1:4" ht="13.5">
      <c r="A5605" s="209">
        <v>72255</v>
      </c>
      <c r="B5605" s="210" t="s">
        <v>1022</v>
      </c>
      <c r="C5605" s="211" t="s">
        <v>518</v>
      </c>
      <c r="D5605" s="212">
        <v>40.130000000000003</v>
      </c>
    </row>
    <row r="5606" spans="1:4" ht="13.5">
      <c r="A5606" s="209">
        <v>72256</v>
      </c>
      <c r="B5606" s="210" t="s">
        <v>1023</v>
      </c>
      <c r="C5606" s="211" t="s">
        <v>518</v>
      </c>
      <c r="D5606" s="212">
        <v>52.72</v>
      </c>
    </row>
    <row r="5607" spans="1:4" ht="13.5">
      <c r="A5607" s="209">
        <v>72257</v>
      </c>
      <c r="B5607" s="210" t="s">
        <v>1024</v>
      </c>
      <c r="C5607" s="211" t="s">
        <v>518</v>
      </c>
      <c r="D5607" s="212">
        <v>68.709999999999994</v>
      </c>
    </row>
    <row r="5608" spans="1:4" ht="27">
      <c r="A5608" s="209">
        <v>72259</v>
      </c>
      <c r="B5608" s="210" t="s">
        <v>8704</v>
      </c>
      <c r="C5608" s="211" t="s">
        <v>542</v>
      </c>
      <c r="D5608" s="212">
        <v>12.3</v>
      </c>
    </row>
    <row r="5609" spans="1:4" ht="27">
      <c r="A5609" s="209">
        <v>72260</v>
      </c>
      <c r="B5609" s="210" t="s">
        <v>8705</v>
      </c>
      <c r="C5609" s="211" t="s">
        <v>542</v>
      </c>
      <c r="D5609" s="212">
        <v>12.25</v>
      </c>
    </row>
    <row r="5610" spans="1:4" ht="27">
      <c r="A5610" s="209">
        <v>72261</v>
      </c>
      <c r="B5610" s="210" t="s">
        <v>8706</v>
      </c>
      <c r="C5610" s="211" t="s">
        <v>542</v>
      </c>
      <c r="D5610" s="212">
        <v>13.02</v>
      </c>
    </row>
    <row r="5611" spans="1:4" ht="27">
      <c r="A5611" s="209">
        <v>72262</v>
      </c>
      <c r="B5611" s="210" t="s">
        <v>8707</v>
      </c>
      <c r="C5611" s="211" t="s">
        <v>542</v>
      </c>
      <c r="D5611" s="212">
        <v>13.02</v>
      </c>
    </row>
    <row r="5612" spans="1:4" ht="27">
      <c r="A5612" s="209">
        <v>72263</v>
      </c>
      <c r="B5612" s="210" t="s">
        <v>8708</v>
      </c>
      <c r="C5612" s="211" t="s">
        <v>542</v>
      </c>
      <c r="D5612" s="212">
        <v>17.510000000000002</v>
      </c>
    </row>
    <row r="5613" spans="1:4" ht="27">
      <c r="A5613" s="209">
        <v>72264</v>
      </c>
      <c r="B5613" s="210" t="s">
        <v>8709</v>
      </c>
      <c r="C5613" s="211" t="s">
        <v>542</v>
      </c>
      <c r="D5613" s="212">
        <v>17.66</v>
      </c>
    </row>
    <row r="5614" spans="1:4" ht="27">
      <c r="A5614" s="209">
        <v>72265</v>
      </c>
      <c r="B5614" s="210" t="s">
        <v>8710</v>
      </c>
      <c r="C5614" s="211" t="s">
        <v>542</v>
      </c>
      <c r="D5614" s="212">
        <v>21.39</v>
      </c>
    </row>
    <row r="5615" spans="1:4" ht="27">
      <c r="A5615" s="209">
        <v>72266</v>
      </c>
      <c r="B5615" s="210" t="s">
        <v>8711</v>
      </c>
      <c r="C5615" s="211" t="s">
        <v>542</v>
      </c>
      <c r="D5615" s="212">
        <v>28.75</v>
      </c>
    </row>
    <row r="5616" spans="1:4" ht="27">
      <c r="A5616" s="209">
        <v>72267</v>
      </c>
      <c r="B5616" s="210" t="s">
        <v>8712</v>
      </c>
      <c r="C5616" s="211" t="s">
        <v>542</v>
      </c>
      <c r="D5616" s="212">
        <v>29.01</v>
      </c>
    </row>
    <row r="5617" spans="1:4" ht="27">
      <c r="A5617" s="209">
        <v>72268</v>
      </c>
      <c r="B5617" s="210" t="s">
        <v>8713</v>
      </c>
      <c r="C5617" s="211" t="s">
        <v>542</v>
      </c>
      <c r="D5617" s="212">
        <v>30.23</v>
      </c>
    </row>
    <row r="5618" spans="1:4" ht="27">
      <c r="A5618" s="209">
        <v>72269</v>
      </c>
      <c r="B5618" s="210" t="s">
        <v>8714</v>
      </c>
      <c r="C5618" s="211" t="s">
        <v>542</v>
      </c>
      <c r="D5618" s="212">
        <v>34.79</v>
      </c>
    </row>
    <row r="5619" spans="1:4" ht="27">
      <c r="A5619" s="209">
        <v>72270</v>
      </c>
      <c r="B5619" s="210" t="s">
        <v>8715</v>
      </c>
      <c r="C5619" s="211" t="s">
        <v>542</v>
      </c>
      <c r="D5619" s="212">
        <v>43.37</v>
      </c>
    </row>
    <row r="5620" spans="1:4" ht="27">
      <c r="A5620" s="209">
        <v>72271</v>
      </c>
      <c r="B5620" s="210" t="s">
        <v>8716</v>
      </c>
      <c r="C5620" s="211" t="s">
        <v>542</v>
      </c>
      <c r="D5620" s="212">
        <v>10.220000000000001</v>
      </c>
    </row>
    <row r="5621" spans="1:4" ht="27">
      <c r="A5621" s="209">
        <v>72272</v>
      </c>
      <c r="B5621" s="210" t="s">
        <v>8717</v>
      </c>
      <c r="C5621" s="211" t="s">
        <v>542</v>
      </c>
      <c r="D5621" s="212">
        <v>11.45</v>
      </c>
    </row>
    <row r="5622" spans="1:4" ht="13.5">
      <c r="A5622" s="209">
        <v>72278</v>
      </c>
      <c r="B5622" s="210" t="s">
        <v>1088</v>
      </c>
      <c r="C5622" s="211" t="s">
        <v>542</v>
      </c>
      <c r="D5622" s="212">
        <v>60.05</v>
      </c>
    </row>
    <row r="5623" spans="1:4" ht="13.5">
      <c r="A5623" s="209">
        <v>72280</v>
      </c>
      <c r="B5623" s="210" t="s">
        <v>1089</v>
      </c>
      <c r="C5623" s="211" t="s">
        <v>542</v>
      </c>
      <c r="D5623" s="212">
        <v>39.229999999999997</v>
      </c>
    </row>
    <row r="5624" spans="1:4" ht="13.5">
      <c r="A5624" s="209">
        <v>72281</v>
      </c>
      <c r="B5624" s="210" t="s">
        <v>1105</v>
      </c>
      <c r="C5624" s="211" t="s">
        <v>542</v>
      </c>
      <c r="D5624" s="212">
        <v>77.040000000000006</v>
      </c>
    </row>
    <row r="5625" spans="1:4" ht="27">
      <c r="A5625" s="209">
        <v>72282</v>
      </c>
      <c r="B5625" s="210" t="s">
        <v>8718</v>
      </c>
      <c r="C5625" s="211" t="s">
        <v>542</v>
      </c>
      <c r="D5625" s="212">
        <v>100.96</v>
      </c>
    </row>
    <row r="5626" spans="1:4" ht="40.5">
      <c r="A5626" s="209">
        <v>72283</v>
      </c>
      <c r="B5626" s="210" t="s">
        <v>8719</v>
      </c>
      <c r="C5626" s="211" t="s">
        <v>542</v>
      </c>
      <c r="D5626" s="212">
        <v>913.09</v>
      </c>
    </row>
    <row r="5627" spans="1:4" ht="13.5">
      <c r="A5627" s="209">
        <v>72285</v>
      </c>
      <c r="B5627" s="210" t="s">
        <v>1382</v>
      </c>
      <c r="C5627" s="211" t="s">
        <v>542</v>
      </c>
      <c r="D5627" s="212">
        <v>73.97</v>
      </c>
    </row>
    <row r="5628" spans="1:4" ht="13.5">
      <c r="A5628" s="209">
        <v>72286</v>
      </c>
      <c r="B5628" s="210" t="s">
        <v>1383</v>
      </c>
      <c r="C5628" s="211" t="s">
        <v>542</v>
      </c>
      <c r="D5628" s="212">
        <v>147.09</v>
      </c>
    </row>
    <row r="5629" spans="1:4" ht="13.5">
      <c r="A5629" s="209">
        <v>72287</v>
      </c>
      <c r="B5629" s="210" t="s">
        <v>1150</v>
      </c>
      <c r="C5629" s="211" t="s">
        <v>542</v>
      </c>
      <c r="D5629" s="212">
        <v>222.95</v>
      </c>
    </row>
    <row r="5630" spans="1:4" ht="13.5">
      <c r="A5630" s="209">
        <v>72288</v>
      </c>
      <c r="B5630" s="210" t="s">
        <v>1151</v>
      </c>
      <c r="C5630" s="211" t="s">
        <v>542</v>
      </c>
      <c r="D5630" s="212">
        <v>277.83999999999997</v>
      </c>
    </row>
    <row r="5631" spans="1:4" ht="13.5">
      <c r="A5631" s="209">
        <v>72289</v>
      </c>
      <c r="B5631" s="210" t="s">
        <v>1342</v>
      </c>
      <c r="C5631" s="211" t="s">
        <v>542</v>
      </c>
      <c r="D5631" s="212">
        <v>326.32</v>
      </c>
    </row>
    <row r="5632" spans="1:4" ht="13.5">
      <c r="A5632" s="209">
        <v>72290</v>
      </c>
      <c r="B5632" s="210" t="s">
        <v>1343</v>
      </c>
      <c r="C5632" s="211" t="s">
        <v>542</v>
      </c>
      <c r="D5632" s="212">
        <v>367.53</v>
      </c>
    </row>
    <row r="5633" spans="1:4" ht="13.5">
      <c r="A5633" s="209">
        <v>72293</v>
      </c>
      <c r="B5633" s="210" t="s">
        <v>1184</v>
      </c>
      <c r="C5633" s="211" t="s">
        <v>542</v>
      </c>
      <c r="D5633" s="212">
        <v>4.9800000000000004</v>
      </c>
    </row>
    <row r="5634" spans="1:4" ht="13.5">
      <c r="A5634" s="209">
        <v>72294</v>
      </c>
      <c r="B5634" s="210" t="s">
        <v>1185</v>
      </c>
      <c r="C5634" s="211" t="s">
        <v>542</v>
      </c>
      <c r="D5634" s="212">
        <v>7.62</v>
      </c>
    </row>
    <row r="5635" spans="1:4" ht="13.5">
      <c r="A5635" s="209">
        <v>72295</v>
      </c>
      <c r="B5635" s="210" t="s">
        <v>1186</v>
      </c>
      <c r="C5635" s="211" t="s">
        <v>542</v>
      </c>
      <c r="D5635" s="212">
        <v>10.45</v>
      </c>
    </row>
    <row r="5636" spans="1:4" ht="13.5">
      <c r="A5636" s="209">
        <v>72306</v>
      </c>
      <c r="B5636" s="210" t="s">
        <v>1187</v>
      </c>
      <c r="C5636" s="211" t="s">
        <v>542</v>
      </c>
      <c r="D5636" s="212">
        <v>179.83</v>
      </c>
    </row>
    <row r="5637" spans="1:4" ht="13.5">
      <c r="A5637" s="209">
        <v>72307</v>
      </c>
      <c r="B5637" s="210" t="s">
        <v>1188</v>
      </c>
      <c r="C5637" s="211" t="s">
        <v>542</v>
      </c>
      <c r="D5637" s="212">
        <v>253.47</v>
      </c>
    </row>
    <row r="5638" spans="1:4" ht="13.5">
      <c r="A5638" s="209">
        <v>72313</v>
      </c>
      <c r="B5638" s="210" t="s">
        <v>1189</v>
      </c>
      <c r="C5638" s="211" t="s">
        <v>542</v>
      </c>
      <c r="D5638" s="212">
        <v>599.16</v>
      </c>
    </row>
    <row r="5639" spans="1:4" ht="13.5">
      <c r="A5639" s="209">
        <v>72315</v>
      </c>
      <c r="B5639" s="210" t="s">
        <v>1129</v>
      </c>
      <c r="C5639" s="211" t="s">
        <v>542</v>
      </c>
      <c r="D5639" s="212">
        <v>24.38</v>
      </c>
    </row>
    <row r="5640" spans="1:4" ht="27">
      <c r="A5640" s="209">
        <v>72319</v>
      </c>
      <c r="B5640" s="210" t="s">
        <v>8720</v>
      </c>
      <c r="C5640" s="211" t="s">
        <v>542</v>
      </c>
      <c r="D5640" s="212">
        <v>3308.83</v>
      </c>
    </row>
    <row r="5641" spans="1:4" ht="27">
      <c r="A5641" s="209">
        <v>72322</v>
      </c>
      <c r="B5641" s="210" t="s">
        <v>8721</v>
      </c>
      <c r="C5641" s="211" t="s">
        <v>542</v>
      </c>
      <c r="D5641" s="212">
        <v>348.37</v>
      </c>
    </row>
    <row r="5642" spans="1:4" ht="27">
      <c r="A5642" s="209">
        <v>72326</v>
      </c>
      <c r="B5642" s="210" t="s">
        <v>8722</v>
      </c>
      <c r="C5642" s="211" t="s">
        <v>542</v>
      </c>
      <c r="D5642" s="212">
        <v>483.35</v>
      </c>
    </row>
    <row r="5643" spans="1:4" ht="27">
      <c r="A5643" s="209">
        <v>72327</v>
      </c>
      <c r="B5643" s="210" t="s">
        <v>1139</v>
      </c>
      <c r="C5643" s="211" t="s">
        <v>542</v>
      </c>
      <c r="D5643" s="212">
        <v>4.9800000000000004</v>
      </c>
    </row>
    <row r="5644" spans="1:4" ht="27">
      <c r="A5644" s="209">
        <v>72328</v>
      </c>
      <c r="B5644" s="210" t="s">
        <v>8723</v>
      </c>
      <c r="C5644" s="211" t="s">
        <v>542</v>
      </c>
      <c r="D5644" s="212">
        <v>5.79</v>
      </c>
    </row>
    <row r="5645" spans="1:4" ht="13.5">
      <c r="A5645" s="209">
        <v>72330</v>
      </c>
      <c r="B5645" s="210" t="s">
        <v>1140</v>
      </c>
      <c r="C5645" s="211" t="s">
        <v>542</v>
      </c>
      <c r="D5645" s="212">
        <v>23.43</v>
      </c>
    </row>
    <row r="5646" spans="1:4" ht="27">
      <c r="A5646" s="209">
        <v>72337</v>
      </c>
      <c r="B5646" s="210" t="s">
        <v>8724</v>
      </c>
      <c r="C5646" s="211" t="s">
        <v>542</v>
      </c>
      <c r="D5646" s="212">
        <v>17.09</v>
      </c>
    </row>
    <row r="5647" spans="1:4" ht="13.5">
      <c r="A5647" s="209">
        <v>72339</v>
      </c>
      <c r="B5647" s="210" t="s">
        <v>1063</v>
      </c>
      <c r="C5647" s="211" t="s">
        <v>542</v>
      </c>
      <c r="D5647" s="212">
        <v>38.01</v>
      </c>
    </row>
    <row r="5648" spans="1:4" ht="27">
      <c r="A5648" s="209">
        <v>72341</v>
      </c>
      <c r="B5648" s="210" t="s">
        <v>1036</v>
      </c>
      <c r="C5648" s="211" t="s">
        <v>542</v>
      </c>
      <c r="D5648" s="212">
        <v>193.55</v>
      </c>
    </row>
    <row r="5649" spans="1:4" ht="27">
      <c r="A5649" s="209">
        <v>72343</v>
      </c>
      <c r="B5649" s="210" t="s">
        <v>1037</v>
      </c>
      <c r="C5649" s="211" t="s">
        <v>542</v>
      </c>
      <c r="D5649" s="212">
        <v>228.86</v>
      </c>
    </row>
    <row r="5650" spans="1:4" ht="27">
      <c r="A5650" s="209">
        <v>72344</v>
      </c>
      <c r="B5650" s="210" t="s">
        <v>1038</v>
      </c>
      <c r="C5650" s="211" t="s">
        <v>542</v>
      </c>
      <c r="D5650" s="212">
        <v>354.6</v>
      </c>
    </row>
    <row r="5651" spans="1:4" ht="27">
      <c r="A5651" s="209">
        <v>72345</v>
      </c>
      <c r="B5651" s="210" t="s">
        <v>1039</v>
      </c>
      <c r="C5651" s="211" t="s">
        <v>542</v>
      </c>
      <c r="D5651" s="212">
        <v>997.02</v>
      </c>
    </row>
    <row r="5652" spans="1:4" ht="13.5">
      <c r="A5652" s="209">
        <v>72482</v>
      </c>
      <c r="B5652" s="210" t="s">
        <v>1190</v>
      </c>
      <c r="C5652" s="211" t="s">
        <v>542</v>
      </c>
      <c r="D5652" s="212">
        <v>254.8</v>
      </c>
    </row>
    <row r="5653" spans="1:4" ht="13.5">
      <c r="A5653" s="209">
        <v>72553</v>
      </c>
      <c r="B5653" s="210" t="s">
        <v>1152</v>
      </c>
      <c r="C5653" s="211" t="s">
        <v>542</v>
      </c>
      <c r="D5653" s="212">
        <v>119.62</v>
      </c>
    </row>
    <row r="5654" spans="1:4" ht="13.5">
      <c r="A5654" s="209">
        <v>72554</v>
      </c>
      <c r="B5654" s="210" t="s">
        <v>1153</v>
      </c>
      <c r="C5654" s="211" t="s">
        <v>542</v>
      </c>
      <c r="D5654" s="212">
        <v>399.63</v>
      </c>
    </row>
    <row r="5655" spans="1:4" ht="13.5">
      <c r="A5655" s="209">
        <v>72619</v>
      </c>
      <c r="B5655" s="210" t="s">
        <v>1191</v>
      </c>
      <c r="C5655" s="211" t="s">
        <v>542</v>
      </c>
      <c r="D5655" s="212">
        <v>106.46</v>
      </c>
    </row>
    <row r="5656" spans="1:4" ht="13.5">
      <c r="A5656" s="209">
        <v>72620</v>
      </c>
      <c r="B5656" s="210" t="s">
        <v>1192</v>
      </c>
      <c r="C5656" s="211" t="s">
        <v>542</v>
      </c>
      <c r="D5656" s="212">
        <v>186.83</v>
      </c>
    </row>
    <row r="5657" spans="1:4" ht="13.5">
      <c r="A5657" s="209">
        <v>72621</v>
      </c>
      <c r="B5657" s="210" t="s">
        <v>1193</v>
      </c>
      <c r="C5657" s="211" t="s">
        <v>542</v>
      </c>
      <c r="D5657" s="212">
        <v>301.14999999999998</v>
      </c>
    </row>
    <row r="5658" spans="1:4" ht="13.5">
      <c r="A5658" s="209">
        <v>72667</v>
      </c>
      <c r="B5658" s="210" t="s">
        <v>1194</v>
      </c>
      <c r="C5658" s="211" t="s">
        <v>542</v>
      </c>
      <c r="D5658" s="212">
        <v>143.19999999999999</v>
      </c>
    </row>
    <row r="5659" spans="1:4" ht="13.5">
      <c r="A5659" s="209">
        <v>72668</v>
      </c>
      <c r="B5659" s="210" t="s">
        <v>1195</v>
      </c>
      <c r="C5659" s="211" t="s">
        <v>542</v>
      </c>
      <c r="D5659" s="212">
        <v>142.54</v>
      </c>
    </row>
    <row r="5660" spans="1:4" ht="13.5">
      <c r="A5660" s="209">
        <v>72669</v>
      </c>
      <c r="B5660" s="210" t="s">
        <v>1196</v>
      </c>
      <c r="C5660" s="211" t="s">
        <v>542</v>
      </c>
      <c r="D5660" s="212">
        <v>146.36000000000001</v>
      </c>
    </row>
    <row r="5661" spans="1:4" ht="13.5">
      <c r="A5661" s="209">
        <v>72681</v>
      </c>
      <c r="B5661" s="210" t="s">
        <v>1197</v>
      </c>
      <c r="C5661" s="211" t="s">
        <v>542</v>
      </c>
      <c r="D5661" s="212">
        <v>102.47</v>
      </c>
    </row>
    <row r="5662" spans="1:4" ht="13.5">
      <c r="A5662" s="209">
        <v>72682</v>
      </c>
      <c r="B5662" s="210" t="s">
        <v>1198</v>
      </c>
      <c r="C5662" s="211" t="s">
        <v>542</v>
      </c>
      <c r="D5662" s="212">
        <v>208.94</v>
      </c>
    </row>
    <row r="5663" spans="1:4" ht="13.5">
      <c r="A5663" s="209">
        <v>72683</v>
      </c>
      <c r="B5663" s="210" t="s">
        <v>1199</v>
      </c>
      <c r="C5663" s="211" t="s">
        <v>542</v>
      </c>
      <c r="D5663" s="212">
        <v>337.37</v>
      </c>
    </row>
    <row r="5664" spans="1:4" ht="13.5">
      <c r="A5664" s="209">
        <v>72719</v>
      </c>
      <c r="B5664" s="210" t="s">
        <v>1200</v>
      </c>
      <c r="C5664" s="211" t="s">
        <v>542</v>
      </c>
      <c r="D5664" s="212">
        <v>226.11</v>
      </c>
    </row>
    <row r="5665" spans="1:4" ht="13.5">
      <c r="A5665" s="209">
        <v>72720</v>
      </c>
      <c r="B5665" s="210" t="s">
        <v>1201</v>
      </c>
      <c r="C5665" s="211" t="s">
        <v>542</v>
      </c>
      <c r="D5665" s="212">
        <v>312.95999999999998</v>
      </c>
    </row>
    <row r="5666" spans="1:4" ht="13.5">
      <c r="A5666" s="209">
        <v>72721</v>
      </c>
      <c r="B5666" s="210" t="s">
        <v>1202</v>
      </c>
      <c r="C5666" s="211" t="s">
        <v>542</v>
      </c>
      <c r="D5666" s="212">
        <v>685.83</v>
      </c>
    </row>
    <row r="5667" spans="1:4" ht="27">
      <c r="A5667" s="209">
        <v>72733</v>
      </c>
      <c r="B5667" s="210" t="s">
        <v>8725</v>
      </c>
      <c r="C5667" s="211" t="s">
        <v>542</v>
      </c>
      <c r="D5667" s="212">
        <v>647.16999999999996</v>
      </c>
    </row>
    <row r="5668" spans="1:4" ht="40.5">
      <c r="A5668" s="209">
        <v>72739</v>
      </c>
      <c r="B5668" s="210" t="s">
        <v>8726</v>
      </c>
      <c r="C5668" s="211" t="s">
        <v>542</v>
      </c>
      <c r="D5668" s="212">
        <v>425.93</v>
      </c>
    </row>
    <row r="5669" spans="1:4" ht="13.5">
      <c r="A5669" s="209">
        <v>72742</v>
      </c>
      <c r="B5669" s="210" t="s">
        <v>1836</v>
      </c>
      <c r="C5669" s="211" t="s">
        <v>542</v>
      </c>
      <c r="D5669" s="212">
        <v>420.32</v>
      </c>
    </row>
    <row r="5670" spans="1:4" ht="13.5">
      <c r="A5670" s="209">
        <v>72743</v>
      </c>
      <c r="B5670" s="210" t="s">
        <v>1837</v>
      </c>
      <c r="C5670" s="211" t="s">
        <v>542</v>
      </c>
      <c r="D5670" s="212">
        <v>210.16</v>
      </c>
    </row>
    <row r="5671" spans="1:4" ht="40.5">
      <c r="A5671" s="209">
        <v>72799</v>
      </c>
      <c r="B5671" s="210" t="s">
        <v>8727</v>
      </c>
      <c r="C5671" s="211" t="s">
        <v>591</v>
      </c>
      <c r="D5671" s="212">
        <v>77.430000000000007</v>
      </c>
    </row>
    <row r="5672" spans="1:4" ht="13.5">
      <c r="A5672" s="209">
        <v>72815</v>
      </c>
      <c r="B5672" s="210" t="s">
        <v>1593</v>
      </c>
      <c r="C5672" s="211" t="s">
        <v>591</v>
      </c>
      <c r="D5672" s="212">
        <v>38.11</v>
      </c>
    </row>
    <row r="5673" spans="1:4" ht="13.5">
      <c r="A5673" s="209">
        <v>72817</v>
      </c>
      <c r="B5673" s="210" t="s">
        <v>1647</v>
      </c>
      <c r="C5673" s="211" t="s">
        <v>518</v>
      </c>
      <c r="D5673" s="212">
        <v>132.32</v>
      </c>
    </row>
    <row r="5674" spans="1:4" ht="27">
      <c r="A5674" s="209">
        <v>72838</v>
      </c>
      <c r="B5674" s="210" t="s">
        <v>8728</v>
      </c>
      <c r="C5674" s="211" t="s">
        <v>1463</v>
      </c>
      <c r="D5674" s="212">
        <v>0.81</v>
      </c>
    </row>
    <row r="5675" spans="1:4" ht="27">
      <c r="A5675" s="209">
        <v>72839</v>
      </c>
      <c r="B5675" s="210" t="s">
        <v>8729</v>
      </c>
      <c r="C5675" s="211" t="s">
        <v>1463</v>
      </c>
      <c r="D5675" s="212">
        <v>0.65</v>
      </c>
    </row>
    <row r="5676" spans="1:4" ht="13.5">
      <c r="A5676" s="209">
        <v>72840</v>
      </c>
      <c r="B5676" s="210" t="s">
        <v>1464</v>
      </c>
      <c r="C5676" s="211" t="s">
        <v>1463</v>
      </c>
      <c r="D5676" s="212">
        <v>0.54</v>
      </c>
    </row>
    <row r="5677" spans="1:4" ht="27">
      <c r="A5677" s="209">
        <v>72841</v>
      </c>
      <c r="B5677" s="210" t="s">
        <v>8730</v>
      </c>
      <c r="C5677" s="211" t="s">
        <v>1463</v>
      </c>
      <c r="D5677" s="212">
        <v>1.01</v>
      </c>
    </row>
    <row r="5678" spans="1:4" ht="27">
      <c r="A5678" s="209">
        <v>72842</v>
      </c>
      <c r="B5678" s="210" t="s">
        <v>8731</v>
      </c>
      <c r="C5678" s="211" t="s">
        <v>1463</v>
      </c>
      <c r="D5678" s="212">
        <v>0.82</v>
      </c>
    </row>
    <row r="5679" spans="1:4" ht="27">
      <c r="A5679" s="209">
        <v>72843</v>
      </c>
      <c r="B5679" s="210" t="s">
        <v>1465</v>
      </c>
      <c r="C5679" s="211" t="s">
        <v>1463</v>
      </c>
      <c r="D5679" s="212">
        <v>0.68</v>
      </c>
    </row>
    <row r="5680" spans="1:4" ht="27">
      <c r="A5680" s="209">
        <v>72844</v>
      </c>
      <c r="B5680" s="210" t="s">
        <v>8732</v>
      </c>
      <c r="C5680" s="211" t="s">
        <v>1466</v>
      </c>
      <c r="D5680" s="212">
        <v>0.71</v>
      </c>
    </row>
    <row r="5681" spans="1:4" ht="27">
      <c r="A5681" s="209">
        <v>72845</v>
      </c>
      <c r="B5681" s="210" t="s">
        <v>1467</v>
      </c>
      <c r="C5681" s="211" t="s">
        <v>1466</v>
      </c>
      <c r="D5681" s="212">
        <v>4.2699999999999996</v>
      </c>
    </row>
    <row r="5682" spans="1:4" ht="27">
      <c r="A5682" s="209">
        <v>72846</v>
      </c>
      <c r="B5682" s="210" t="s">
        <v>8733</v>
      </c>
      <c r="C5682" s="211" t="s">
        <v>1466</v>
      </c>
      <c r="D5682" s="212">
        <v>3.52</v>
      </c>
    </row>
    <row r="5683" spans="1:4" ht="27">
      <c r="A5683" s="209">
        <v>72847</v>
      </c>
      <c r="B5683" s="210" t="s">
        <v>1468</v>
      </c>
      <c r="C5683" s="211" t="s">
        <v>1466</v>
      </c>
      <c r="D5683" s="212">
        <v>7.6</v>
      </c>
    </row>
    <row r="5684" spans="1:4" ht="27">
      <c r="A5684" s="209">
        <v>72848</v>
      </c>
      <c r="B5684" s="210" t="s">
        <v>8734</v>
      </c>
      <c r="C5684" s="211" t="s">
        <v>1466</v>
      </c>
      <c r="D5684" s="212">
        <v>1.9</v>
      </c>
    </row>
    <row r="5685" spans="1:4" ht="27">
      <c r="A5685" s="209">
        <v>72849</v>
      </c>
      <c r="B5685" s="210" t="s">
        <v>8735</v>
      </c>
      <c r="C5685" s="211" t="s">
        <v>1466</v>
      </c>
      <c r="D5685" s="212">
        <v>2.4300000000000002</v>
      </c>
    </row>
    <row r="5686" spans="1:4" ht="27">
      <c r="A5686" s="209">
        <v>72850</v>
      </c>
      <c r="B5686" s="210" t="s">
        <v>8736</v>
      </c>
      <c r="C5686" s="211" t="s">
        <v>1466</v>
      </c>
      <c r="D5686" s="212">
        <v>10.24</v>
      </c>
    </row>
    <row r="5687" spans="1:4" ht="27">
      <c r="A5687" s="209">
        <v>72871</v>
      </c>
      <c r="B5687" s="210" t="s">
        <v>1898</v>
      </c>
      <c r="C5687" s="211" t="s">
        <v>542</v>
      </c>
      <c r="D5687" s="212">
        <v>291.07</v>
      </c>
    </row>
    <row r="5688" spans="1:4" ht="27">
      <c r="A5688" s="209">
        <v>72872</v>
      </c>
      <c r="B5688" s="210" t="s">
        <v>8737</v>
      </c>
      <c r="C5688" s="211" t="s">
        <v>542</v>
      </c>
      <c r="D5688" s="212">
        <v>469.12</v>
      </c>
    </row>
    <row r="5689" spans="1:4" ht="27">
      <c r="A5689" s="209">
        <v>72882</v>
      </c>
      <c r="B5689" s="210" t="s">
        <v>8728</v>
      </c>
      <c r="C5689" s="211" t="s">
        <v>1469</v>
      </c>
      <c r="D5689" s="212">
        <v>1.21</v>
      </c>
    </row>
    <row r="5690" spans="1:4" ht="27">
      <c r="A5690" s="209">
        <v>72883</v>
      </c>
      <c r="B5690" s="210" t="s">
        <v>8729</v>
      </c>
      <c r="C5690" s="211" t="s">
        <v>1469</v>
      </c>
      <c r="D5690" s="212">
        <v>0.97</v>
      </c>
    </row>
    <row r="5691" spans="1:4" ht="13.5">
      <c r="A5691" s="209">
        <v>72884</v>
      </c>
      <c r="B5691" s="210" t="s">
        <v>1464</v>
      </c>
      <c r="C5691" s="211" t="s">
        <v>1469</v>
      </c>
      <c r="D5691" s="212">
        <v>0.81</v>
      </c>
    </row>
    <row r="5692" spans="1:4" ht="27">
      <c r="A5692" s="209">
        <v>72885</v>
      </c>
      <c r="B5692" s="210" t="s">
        <v>8730</v>
      </c>
      <c r="C5692" s="211" t="s">
        <v>1469</v>
      </c>
      <c r="D5692" s="212">
        <v>1.52</v>
      </c>
    </row>
    <row r="5693" spans="1:4" ht="27">
      <c r="A5693" s="209">
        <v>72886</v>
      </c>
      <c r="B5693" s="210" t="s">
        <v>8731</v>
      </c>
      <c r="C5693" s="211" t="s">
        <v>1469</v>
      </c>
      <c r="D5693" s="212">
        <v>1.21</v>
      </c>
    </row>
    <row r="5694" spans="1:4" ht="27">
      <c r="A5694" s="209">
        <v>72887</v>
      </c>
      <c r="B5694" s="210" t="s">
        <v>1465</v>
      </c>
      <c r="C5694" s="211" t="s">
        <v>1469</v>
      </c>
      <c r="D5694" s="212">
        <v>1.01</v>
      </c>
    </row>
    <row r="5695" spans="1:4" ht="27">
      <c r="A5695" s="209">
        <v>72888</v>
      </c>
      <c r="B5695" s="210" t="s">
        <v>8732</v>
      </c>
      <c r="C5695" s="211" t="s">
        <v>820</v>
      </c>
      <c r="D5695" s="212">
        <v>1.06</v>
      </c>
    </row>
    <row r="5696" spans="1:4" ht="27">
      <c r="A5696" s="209">
        <v>72890</v>
      </c>
      <c r="B5696" s="210" t="s">
        <v>1470</v>
      </c>
      <c r="C5696" s="211" t="s">
        <v>820</v>
      </c>
      <c r="D5696" s="212">
        <v>6.41</v>
      </c>
    </row>
    <row r="5697" spans="1:4" ht="27">
      <c r="A5697" s="209">
        <v>72891</v>
      </c>
      <c r="B5697" s="210" t="s">
        <v>8738</v>
      </c>
      <c r="C5697" s="211" t="s">
        <v>820</v>
      </c>
      <c r="D5697" s="212">
        <v>5.29</v>
      </c>
    </row>
    <row r="5698" spans="1:4" ht="27">
      <c r="A5698" s="209">
        <v>72892</v>
      </c>
      <c r="B5698" s="210" t="s">
        <v>8739</v>
      </c>
      <c r="C5698" s="211" t="s">
        <v>820</v>
      </c>
      <c r="D5698" s="212">
        <v>11.4</v>
      </c>
    </row>
    <row r="5699" spans="1:4" ht="27">
      <c r="A5699" s="209">
        <v>72893</v>
      </c>
      <c r="B5699" s="210" t="s">
        <v>8740</v>
      </c>
      <c r="C5699" s="211" t="s">
        <v>820</v>
      </c>
      <c r="D5699" s="212">
        <v>2.84</v>
      </c>
    </row>
    <row r="5700" spans="1:4" ht="27">
      <c r="A5700" s="209">
        <v>72894</v>
      </c>
      <c r="B5700" s="210" t="s">
        <v>8741</v>
      </c>
      <c r="C5700" s="211" t="s">
        <v>820</v>
      </c>
      <c r="D5700" s="212">
        <v>3.65</v>
      </c>
    </row>
    <row r="5701" spans="1:4" ht="27">
      <c r="A5701" s="209">
        <v>72895</v>
      </c>
      <c r="B5701" s="210" t="s">
        <v>8742</v>
      </c>
      <c r="C5701" s="211" t="s">
        <v>820</v>
      </c>
      <c r="D5701" s="212">
        <v>19.239999999999998</v>
      </c>
    </row>
    <row r="5702" spans="1:4" ht="13.5">
      <c r="A5702" s="209">
        <v>72897</v>
      </c>
      <c r="B5702" s="210" t="s">
        <v>1471</v>
      </c>
      <c r="C5702" s="211" t="s">
        <v>820</v>
      </c>
      <c r="D5702" s="212">
        <v>16.38</v>
      </c>
    </row>
    <row r="5703" spans="1:4" ht="13.5">
      <c r="A5703" s="209">
        <v>72898</v>
      </c>
      <c r="B5703" s="210" t="s">
        <v>1472</v>
      </c>
      <c r="C5703" s="211" t="s">
        <v>820</v>
      </c>
      <c r="D5703" s="212">
        <v>3.28</v>
      </c>
    </row>
    <row r="5704" spans="1:4" ht="27">
      <c r="A5704" s="209">
        <v>72899</v>
      </c>
      <c r="B5704" s="210" t="s">
        <v>8743</v>
      </c>
      <c r="C5704" s="211" t="s">
        <v>820</v>
      </c>
      <c r="D5704" s="212">
        <v>4.97</v>
      </c>
    </row>
    <row r="5705" spans="1:4" ht="27">
      <c r="A5705" s="209">
        <v>72900</v>
      </c>
      <c r="B5705" s="210" t="s">
        <v>8744</v>
      </c>
      <c r="C5705" s="211" t="s">
        <v>820</v>
      </c>
      <c r="D5705" s="212">
        <v>5.47</v>
      </c>
    </row>
    <row r="5706" spans="1:4" ht="27">
      <c r="A5706" s="209">
        <v>72915</v>
      </c>
      <c r="B5706" s="210" t="s">
        <v>8745</v>
      </c>
      <c r="C5706" s="211" t="s">
        <v>820</v>
      </c>
      <c r="D5706" s="212">
        <v>9.56</v>
      </c>
    </row>
    <row r="5707" spans="1:4" ht="27">
      <c r="A5707" s="209">
        <v>72916</v>
      </c>
      <c r="B5707" s="210" t="s">
        <v>8746</v>
      </c>
      <c r="C5707" s="211" t="s">
        <v>820</v>
      </c>
      <c r="D5707" s="212">
        <v>28.56</v>
      </c>
    </row>
    <row r="5708" spans="1:4" ht="27">
      <c r="A5708" s="209">
        <v>72917</v>
      </c>
      <c r="B5708" s="210" t="s">
        <v>1447</v>
      </c>
      <c r="C5708" s="211" t="s">
        <v>820</v>
      </c>
      <c r="D5708" s="212">
        <v>10.92</v>
      </c>
    </row>
    <row r="5709" spans="1:4" ht="27">
      <c r="A5709" s="209">
        <v>72918</v>
      </c>
      <c r="B5709" s="210" t="s">
        <v>1448</v>
      </c>
      <c r="C5709" s="211" t="s">
        <v>820</v>
      </c>
      <c r="D5709" s="212">
        <v>12.74</v>
      </c>
    </row>
    <row r="5710" spans="1:4" ht="27">
      <c r="A5710" s="209">
        <v>72919</v>
      </c>
      <c r="B5710" s="210" t="s">
        <v>8747</v>
      </c>
      <c r="C5710" s="211" t="s">
        <v>820</v>
      </c>
      <c r="D5710" s="212">
        <v>42.7</v>
      </c>
    </row>
    <row r="5711" spans="1:4" ht="27">
      <c r="A5711" s="209">
        <v>72922</v>
      </c>
      <c r="B5711" s="210" t="s">
        <v>1494</v>
      </c>
      <c r="C5711" s="211" t="s">
        <v>820</v>
      </c>
      <c r="D5711" s="212">
        <v>59.02</v>
      </c>
    </row>
    <row r="5712" spans="1:4" ht="27">
      <c r="A5712" s="209">
        <v>72923</v>
      </c>
      <c r="B5712" s="210" t="s">
        <v>8748</v>
      </c>
      <c r="C5712" s="211" t="s">
        <v>820</v>
      </c>
      <c r="D5712" s="212">
        <v>52.3</v>
      </c>
    </row>
    <row r="5713" spans="1:4" ht="27">
      <c r="A5713" s="209">
        <v>72924</v>
      </c>
      <c r="B5713" s="210" t="s">
        <v>8749</v>
      </c>
      <c r="C5713" s="211" t="s">
        <v>820</v>
      </c>
      <c r="D5713" s="212">
        <v>44.98</v>
      </c>
    </row>
    <row r="5714" spans="1:4" ht="27">
      <c r="A5714" s="209">
        <v>72927</v>
      </c>
      <c r="B5714" s="210" t="s">
        <v>1130</v>
      </c>
      <c r="C5714" s="211" t="s">
        <v>518</v>
      </c>
      <c r="D5714" s="212">
        <v>30.97</v>
      </c>
    </row>
    <row r="5715" spans="1:4" ht="27">
      <c r="A5715" s="209">
        <v>72928</v>
      </c>
      <c r="B5715" s="210" t="s">
        <v>1131</v>
      </c>
      <c r="C5715" s="211" t="s">
        <v>518</v>
      </c>
      <c r="D5715" s="212">
        <v>35.130000000000003</v>
      </c>
    </row>
    <row r="5716" spans="1:4" ht="27">
      <c r="A5716" s="209">
        <v>72929</v>
      </c>
      <c r="B5716" s="210" t="s">
        <v>1132</v>
      </c>
      <c r="C5716" s="211" t="s">
        <v>518</v>
      </c>
      <c r="D5716" s="212">
        <v>40.57</v>
      </c>
    </row>
    <row r="5717" spans="1:4" ht="27">
      <c r="A5717" s="209">
        <v>72930</v>
      </c>
      <c r="B5717" s="210" t="s">
        <v>1133</v>
      </c>
      <c r="C5717" s="211" t="s">
        <v>518</v>
      </c>
      <c r="D5717" s="212">
        <v>49.68</v>
      </c>
    </row>
    <row r="5718" spans="1:4" ht="27">
      <c r="A5718" s="209">
        <v>72931</v>
      </c>
      <c r="B5718" s="210" t="s">
        <v>1134</v>
      </c>
      <c r="C5718" s="211" t="s">
        <v>518</v>
      </c>
      <c r="D5718" s="212">
        <v>59.23</v>
      </c>
    </row>
    <row r="5719" spans="1:4" ht="27">
      <c r="A5719" s="209">
        <v>72932</v>
      </c>
      <c r="B5719" s="210" t="s">
        <v>1135</v>
      </c>
      <c r="C5719" s="211" t="s">
        <v>518</v>
      </c>
      <c r="D5719" s="212">
        <v>71.95</v>
      </c>
    </row>
    <row r="5720" spans="1:4" ht="27">
      <c r="A5720" s="209">
        <v>72941</v>
      </c>
      <c r="B5720" s="210" t="s">
        <v>8750</v>
      </c>
      <c r="C5720" s="211" t="s">
        <v>542</v>
      </c>
      <c r="D5720" s="212">
        <v>131.55000000000001</v>
      </c>
    </row>
    <row r="5721" spans="1:4" ht="13.5">
      <c r="A5721" s="209">
        <v>72942</v>
      </c>
      <c r="B5721" s="210" t="s">
        <v>1496</v>
      </c>
      <c r="C5721" s="211" t="s">
        <v>591</v>
      </c>
      <c r="D5721" s="212">
        <v>1.27</v>
      </c>
    </row>
    <row r="5722" spans="1:4" ht="13.5">
      <c r="A5722" s="209">
        <v>72943</v>
      </c>
      <c r="B5722" s="210" t="s">
        <v>1497</v>
      </c>
      <c r="C5722" s="211" t="s">
        <v>591</v>
      </c>
      <c r="D5722" s="212">
        <v>1.36</v>
      </c>
    </row>
    <row r="5723" spans="1:4" ht="27">
      <c r="A5723" s="209">
        <v>72947</v>
      </c>
      <c r="B5723" s="210" t="s">
        <v>8751</v>
      </c>
      <c r="C5723" s="211" t="s">
        <v>591</v>
      </c>
      <c r="D5723" s="212">
        <v>25.97</v>
      </c>
    </row>
    <row r="5724" spans="1:4" ht="13.5">
      <c r="A5724" s="209">
        <v>72956</v>
      </c>
      <c r="B5724" s="210" t="s">
        <v>1498</v>
      </c>
      <c r="C5724" s="211" t="s">
        <v>591</v>
      </c>
      <c r="D5724" s="212">
        <v>5.19</v>
      </c>
    </row>
    <row r="5725" spans="1:4" ht="13.5">
      <c r="A5725" s="209">
        <v>72958</v>
      </c>
      <c r="B5725" s="210" t="s">
        <v>1499</v>
      </c>
      <c r="C5725" s="211" t="s">
        <v>591</v>
      </c>
      <c r="D5725" s="212">
        <v>9.17</v>
      </c>
    </row>
    <row r="5726" spans="1:4" ht="13.5">
      <c r="A5726" s="209">
        <v>72960</v>
      </c>
      <c r="B5726" s="210" t="s">
        <v>1500</v>
      </c>
      <c r="C5726" s="211" t="s">
        <v>591</v>
      </c>
      <c r="D5726" s="212">
        <v>12.12</v>
      </c>
    </row>
    <row r="5727" spans="1:4" ht="13.5">
      <c r="A5727" s="209">
        <v>72961</v>
      </c>
      <c r="B5727" s="210" t="s">
        <v>1495</v>
      </c>
      <c r="C5727" s="211" t="s">
        <v>591</v>
      </c>
      <c r="D5727" s="212">
        <v>1.1499999999999999</v>
      </c>
    </row>
    <row r="5728" spans="1:4" ht="13.5">
      <c r="A5728" s="209">
        <v>72962</v>
      </c>
      <c r="B5728" s="210" t="s">
        <v>1516</v>
      </c>
      <c r="C5728" s="211" t="s">
        <v>1466</v>
      </c>
      <c r="D5728" s="212">
        <v>207.06</v>
      </c>
    </row>
    <row r="5729" spans="1:4" ht="13.5">
      <c r="A5729" s="209">
        <v>72963</v>
      </c>
      <c r="B5729" s="210" t="s">
        <v>1517</v>
      </c>
      <c r="C5729" s="211" t="s">
        <v>1466</v>
      </c>
      <c r="D5729" s="212">
        <v>172.03</v>
      </c>
    </row>
    <row r="5730" spans="1:4" ht="13.5">
      <c r="A5730" s="209">
        <v>72972</v>
      </c>
      <c r="B5730" s="210" t="s">
        <v>1501</v>
      </c>
      <c r="C5730" s="211" t="s">
        <v>591</v>
      </c>
      <c r="D5730" s="212">
        <v>0.73</v>
      </c>
    </row>
    <row r="5731" spans="1:4" ht="13.5">
      <c r="A5731" s="209">
        <v>72973</v>
      </c>
      <c r="B5731" s="210" t="s">
        <v>1502</v>
      </c>
      <c r="C5731" s="211" t="s">
        <v>518</v>
      </c>
      <c r="D5731" s="212">
        <v>1.38</v>
      </c>
    </row>
    <row r="5732" spans="1:4" ht="13.5">
      <c r="A5732" s="209">
        <v>72974</v>
      </c>
      <c r="B5732" s="210" t="s">
        <v>1503</v>
      </c>
      <c r="C5732" s="211" t="s">
        <v>591</v>
      </c>
      <c r="D5732" s="212">
        <v>4.5999999999999996</v>
      </c>
    </row>
    <row r="5733" spans="1:4" ht="13.5">
      <c r="A5733" s="209">
        <v>72975</v>
      </c>
      <c r="B5733" s="210" t="s">
        <v>1504</v>
      </c>
      <c r="C5733" s="211" t="s">
        <v>591</v>
      </c>
      <c r="D5733" s="212">
        <v>0.51</v>
      </c>
    </row>
    <row r="5734" spans="1:4" ht="27">
      <c r="A5734" s="209">
        <v>72978</v>
      </c>
      <c r="B5734" s="210" t="s">
        <v>8752</v>
      </c>
      <c r="C5734" s="211" t="s">
        <v>518</v>
      </c>
      <c r="D5734" s="212">
        <v>4.5999999999999996</v>
      </c>
    </row>
    <row r="5735" spans="1:4" ht="27">
      <c r="A5735" s="209">
        <v>72979</v>
      </c>
      <c r="B5735" s="210" t="s">
        <v>8753</v>
      </c>
      <c r="C5735" s="211" t="s">
        <v>591</v>
      </c>
      <c r="D5735" s="212">
        <v>8.7899999999999991</v>
      </c>
    </row>
    <row r="5736" spans="1:4" ht="27">
      <c r="A5736" s="209">
        <v>73301</v>
      </c>
      <c r="B5736" s="210" t="s">
        <v>8754</v>
      </c>
      <c r="C5736" s="211" t="s">
        <v>820</v>
      </c>
      <c r="D5736" s="212">
        <v>8.24</v>
      </c>
    </row>
    <row r="5737" spans="1:4" ht="27">
      <c r="A5737" s="209">
        <v>73303</v>
      </c>
      <c r="B5737" s="210" t="s">
        <v>8755</v>
      </c>
      <c r="C5737" s="211" t="s">
        <v>662</v>
      </c>
      <c r="D5737" s="212">
        <v>3.27</v>
      </c>
    </row>
    <row r="5738" spans="1:4" ht="27">
      <c r="A5738" s="209">
        <v>73307</v>
      </c>
      <c r="B5738" s="210" t="s">
        <v>8756</v>
      </c>
      <c r="C5738" s="211" t="s">
        <v>662</v>
      </c>
      <c r="D5738" s="212">
        <v>2.92</v>
      </c>
    </row>
    <row r="5739" spans="1:4" ht="40.5">
      <c r="A5739" s="209">
        <v>73309</v>
      </c>
      <c r="B5739" s="210" t="s">
        <v>681</v>
      </c>
      <c r="C5739" s="211" t="s">
        <v>662</v>
      </c>
      <c r="D5739" s="212">
        <v>12.41</v>
      </c>
    </row>
    <row r="5740" spans="1:4" ht="27">
      <c r="A5740" s="209">
        <v>73311</v>
      </c>
      <c r="B5740" s="210" t="s">
        <v>682</v>
      </c>
      <c r="C5740" s="211" t="s">
        <v>662</v>
      </c>
      <c r="D5740" s="212">
        <v>99.54</v>
      </c>
    </row>
    <row r="5741" spans="1:4" ht="40.5">
      <c r="A5741" s="209">
        <v>73313</v>
      </c>
      <c r="B5741" s="210" t="s">
        <v>683</v>
      </c>
      <c r="C5741" s="211" t="s">
        <v>662</v>
      </c>
      <c r="D5741" s="212">
        <v>3.25</v>
      </c>
    </row>
    <row r="5742" spans="1:4" ht="40.5">
      <c r="A5742" s="209">
        <v>73315</v>
      </c>
      <c r="B5742" s="210" t="s">
        <v>684</v>
      </c>
      <c r="C5742" s="211" t="s">
        <v>662</v>
      </c>
      <c r="D5742" s="212">
        <v>37.909999999999997</v>
      </c>
    </row>
    <row r="5743" spans="1:4" ht="54">
      <c r="A5743" s="209">
        <v>73335</v>
      </c>
      <c r="B5743" s="210" t="s">
        <v>8757</v>
      </c>
      <c r="C5743" s="211" t="s">
        <v>662</v>
      </c>
      <c r="D5743" s="212">
        <v>13.04</v>
      </c>
    </row>
    <row r="5744" spans="1:4" ht="54">
      <c r="A5744" s="209">
        <v>73340</v>
      </c>
      <c r="B5744" s="210" t="s">
        <v>8758</v>
      </c>
      <c r="C5744" s="211" t="s">
        <v>662</v>
      </c>
      <c r="D5744" s="212">
        <v>86.52</v>
      </c>
    </row>
    <row r="5745" spans="1:4" ht="13.5">
      <c r="A5745" s="209">
        <v>73361</v>
      </c>
      <c r="B5745" s="210" t="s">
        <v>1751</v>
      </c>
      <c r="C5745" s="211" t="s">
        <v>820</v>
      </c>
      <c r="D5745" s="212">
        <v>329.19</v>
      </c>
    </row>
    <row r="5746" spans="1:4" ht="27">
      <c r="A5746" s="209">
        <v>73395</v>
      </c>
      <c r="B5746" s="210" t="s">
        <v>8759</v>
      </c>
      <c r="C5746" s="211" t="s">
        <v>630</v>
      </c>
      <c r="D5746" s="212">
        <v>4.3899999999999997</v>
      </c>
    </row>
    <row r="5747" spans="1:4" ht="27">
      <c r="A5747" s="209">
        <v>73417</v>
      </c>
      <c r="B5747" s="210" t="s">
        <v>8760</v>
      </c>
      <c r="C5747" s="211" t="s">
        <v>596</v>
      </c>
      <c r="D5747" s="212">
        <v>105.73</v>
      </c>
    </row>
    <row r="5748" spans="1:4" ht="40.5">
      <c r="A5748" s="209">
        <v>73436</v>
      </c>
      <c r="B5748" s="210" t="s">
        <v>606</v>
      </c>
      <c r="C5748" s="211" t="s">
        <v>596</v>
      </c>
      <c r="D5748" s="212">
        <v>111.4</v>
      </c>
    </row>
    <row r="5749" spans="1:4" ht="27">
      <c r="A5749" s="209">
        <v>73445</v>
      </c>
      <c r="B5749" s="210" t="s">
        <v>8761</v>
      </c>
      <c r="C5749" s="211" t="s">
        <v>591</v>
      </c>
      <c r="D5749" s="212">
        <v>7.06</v>
      </c>
    </row>
    <row r="5750" spans="1:4" ht="13.5">
      <c r="A5750" s="209">
        <v>73446</v>
      </c>
      <c r="B5750" s="210" t="s">
        <v>1519</v>
      </c>
      <c r="C5750" s="211" t="s">
        <v>591</v>
      </c>
      <c r="D5750" s="212">
        <v>15.72</v>
      </c>
    </row>
    <row r="5751" spans="1:4" ht="27">
      <c r="A5751" s="209">
        <v>73465</v>
      </c>
      <c r="B5751" s="210" t="s">
        <v>8762</v>
      </c>
      <c r="C5751" s="211" t="s">
        <v>591</v>
      </c>
      <c r="D5751" s="212">
        <v>29.69</v>
      </c>
    </row>
    <row r="5752" spans="1:4" ht="54">
      <c r="A5752" s="209">
        <v>73467</v>
      </c>
      <c r="B5752" s="210" t="s">
        <v>8763</v>
      </c>
      <c r="C5752" s="211" t="s">
        <v>596</v>
      </c>
      <c r="D5752" s="212">
        <v>123.34</v>
      </c>
    </row>
    <row r="5753" spans="1:4" ht="13.5">
      <c r="A5753" s="209">
        <v>73503</v>
      </c>
      <c r="B5753" s="210" t="s">
        <v>1752</v>
      </c>
      <c r="C5753" s="211" t="s">
        <v>518</v>
      </c>
      <c r="D5753" s="212">
        <v>7.6</v>
      </c>
    </row>
    <row r="5754" spans="1:4" ht="13.5">
      <c r="A5754" s="209">
        <v>73504</v>
      </c>
      <c r="B5754" s="210" t="s">
        <v>1753</v>
      </c>
      <c r="C5754" s="211" t="s">
        <v>518</v>
      </c>
      <c r="D5754" s="212">
        <v>6.41</v>
      </c>
    </row>
    <row r="5755" spans="1:4" ht="13.5">
      <c r="A5755" s="209">
        <v>73505</v>
      </c>
      <c r="B5755" s="210" t="s">
        <v>1754</v>
      </c>
      <c r="C5755" s="211" t="s">
        <v>518</v>
      </c>
      <c r="D5755" s="212">
        <v>5.31</v>
      </c>
    </row>
    <row r="5756" spans="1:4" ht="13.5">
      <c r="A5756" s="209">
        <v>73506</v>
      </c>
      <c r="B5756" s="210" t="s">
        <v>1755</v>
      </c>
      <c r="C5756" s="211" t="s">
        <v>518</v>
      </c>
      <c r="D5756" s="212">
        <v>4.3099999999999996</v>
      </c>
    </row>
    <row r="5757" spans="1:4" ht="13.5">
      <c r="A5757" s="209">
        <v>73507</v>
      </c>
      <c r="B5757" s="210" t="s">
        <v>1756</v>
      </c>
      <c r="C5757" s="211" t="s">
        <v>518</v>
      </c>
      <c r="D5757" s="212">
        <v>3.38</v>
      </c>
    </row>
    <row r="5758" spans="1:4" ht="13.5">
      <c r="A5758" s="209">
        <v>73508</v>
      </c>
      <c r="B5758" s="210" t="s">
        <v>1757</v>
      </c>
      <c r="C5758" s="211" t="s">
        <v>518</v>
      </c>
      <c r="D5758" s="212">
        <v>2.56</v>
      </c>
    </row>
    <row r="5759" spans="1:4" ht="13.5">
      <c r="A5759" s="209">
        <v>73509</v>
      </c>
      <c r="B5759" s="210" t="s">
        <v>1758</v>
      </c>
      <c r="C5759" s="211" t="s">
        <v>518</v>
      </c>
      <c r="D5759" s="212">
        <v>1.86</v>
      </c>
    </row>
    <row r="5760" spans="1:4" ht="13.5">
      <c r="A5760" s="209">
        <v>73510</v>
      </c>
      <c r="B5760" s="210" t="s">
        <v>1759</v>
      </c>
      <c r="C5760" s="211" t="s">
        <v>518</v>
      </c>
      <c r="D5760" s="212">
        <v>19.559999999999999</v>
      </c>
    </row>
    <row r="5761" spans="1:4" ht="13.5">
      <c r="A5761" s="209">
        <v>73511</v>
      </c>
      <c r="B5761" s="210" t="s">
        <v>1760</v>
      </c>
      <c r="C5761" s="211" t="s">
        <v>518</v>
      </c>
      <c r="D5761" s="212">
        <v>16.87</v>
      </c>
    </row>
    <row r="5762" spans="1:4" ht="13.5">
      <c r="A5762" s="209">
        <v>73512</v>
      </c>
      <c r="B5762" s="210" t="s">
        <v>1761</v>
      </c>
      <c r="C5762" s="211" t="s">
        <v>518</v>
      </c>
      <c r="D5762" s="212">
        <v>14.65</v>
      </c>
    </row>
    <row r="5763" spans="1:4" ht="13.5">
      <c r="A5763" s="209">
        <v>73513</v>
      </c>
      <c r="B5763" s="210" t="s">
        <v>1762</v>
      </c>
      <c r="C5763" s="211" t="s">
        <v>518</v>
      </c>
      <c r="D5763" s="212">
        <v>12.35</v>
      </c>
    </row>
    <row r="5764" spans="1:4" ht="13.5">
      <c r="A5764" s="209">
        <v>73514</v>
      </c>
      <c r="B5764" s="210" t="s">
        <v>1763</v>
      </c>
      <c r="C5764" s="211" t="s">
        <v>518</v>
      </c>
      <c r="D5764" s="212">
        <v>10.25</v>
      </c>
    </row>
    <row r="5765" spans="1:4" ht="13.5">
      <c r="A5765" s="209">
        <v>73515</v>
      </c>
      <c r="B5765" s="210" t="s">
        <v>1764</v>
      </c>
      <c r="C5765" s="211" t="s">
        <v>518</v>
      </c>
      <c r="D5765" s="212">
        <v>8.3000000000000007</v>
      </c>
    </row>
    <row r="5766" spans="1:4" ht="13.5">
      <c r="A5766" s="209">
        <v>73516</v>
      </c>
      <c r="B5766" s="210" t="s">
        <v>1765</v>
      </c>
      <c r="C5766" s="211" t="s">
        <v>518</v>
      </c>
      <c r="D5766" s="212">
        <v>6.53</v>
      </c>
    </row>
    <row r="5767" spans="1:4" ht="13.5">
      <c r="A5767" s="209">
        <v>73517</v>
      </c>
      <c r="B5767" s="210" t="s">
        <v>1766</v>
      </c>
      <c r="C5767" s="211" t="s">
        <v>518</v>
      </c>
      <c r="D5767" s="212">
        <v>4.9400000000000004</v>
      </c>
    </row>
    <row r="5768" spans="1:4" ht="13.5">
      <c r="A5768" s="209">
        <v>73518</v>
      </c>
      <c r="B5768" s="210" t="s">
        <v>1767</v>
      </c>
      <c r="C5768" s="211" t="s">
        <v>518</v>
      </c>
      <c r="D5768" s="212">
        <v>4.29</v>
      </c>
    </row>
    <row r="5769" spans="1:4" ht="13.5">
      <c r="A5769" s="209">
        <v>73519</v>
      </c>
      <c r="B5769" s="210" t="s">
        <v>1768</v>
      </c>
      <c r="C5769" s="211" t="s">
        <v>518</v>
      </c>
      <c r="D5769" s="212">
        <v>3.59</v>
      </c>
    </row>
    <row r="5770" spans="1:4" ht="13.5">
      <c r="A5770" s="209">
        <v>73520</v>
      </c>
      <c r="B5770" s="210" t="s">
        <v>1769</v>
      </c>
      <c r="C5770" s="211" t="s">
        <v>518</v>
      </c>
      <c r="D5770" s="212">
        <v>3.02</v>
      </c>
    </row>
    <row r="5771" spans="1:4" ht="13.5">
      <c r="A5771" s="209">
        <v>73521</v>
      </c>
      <c r="B5771" s="210" t="s">
        <v>1770</v>
      </c>
      <c r="C5771" s="211" t="s">
        <v>518</v>
      </c>
      <c r="D5771" s="212">
        <v>2.4300000000000002</v>
      </c>
    </row>
    <row r="5772" spans="1:4" ht="13.5">
      <c r="A5772" s="209">
        <v>73522</v>
      </c>
      <c r="B5772" s="210" t="s">
        <v>1771</v>
      </c>
      <c r="C5772" s="211" t="s">
        <v>518</v>
      </c>
      <c r="D5772" s="212">
        <v>1.92</v>
      </c>
    </row>
    <row r="5773" spans="1:4" ht="13.5">
      <c r="A5773" s="209">
        <v>73523</v>
      </c>
      <c r="B5773" s="210" t="s">
        <v>1772</v>
      </c>
      <c r="C5773" s="211" t="s">
        <v>518</v>
      </c>
      <c r="D5773" s="212">
        <v>1.44</v>
      </c>
    </row>
    <row r="5774" spans="1:4" ht="13.5">
      <c r="A5774" s="209">
        <v>73524</v>
      </c>
      <c r="B5774" s="210" t="s">
        <v>1773</v>
      </c>
      <c r="C5774" s="211" t="s">
        <v>518</v>
      </c>
      <c r="D5774" s="212">
        <v>1.1299999999999999</v>
      </c>
    </row>
    <row r="5775" spans="1:4" ht="40.5">
      <c r="A5775" s="209">
        <v>73536</v>
      </c>
      <c r="B5775" s="210" t="s">
        <v>8764</v>
      </c>
      <c r="C5775" s="211" t="s">
        <v>596</v>
      </c>
      <c r="D5775" s="212">
        <v>3.44</v>
      </c>
    </row>
    <row r="5776" spans="1:4" ht="27">
      <c r="A5776" s="209">
        <v>73548</v>
      </c>
      <c r="B5776" s="210" t="s">
        <v>1653</v>
      </c>
      <c r="C5776" s="211" t="s">
        <v>820</v>
      </c>
      <c r="D5776" s="212">
        <v>481.18</v>
      </c>
    </row>
    <row r="5777" spans="1:4" ht="27">
      <c r="A5777" s="209">
        <v>73549</v>
      </c>
      <c r="B5777" s="210" t="s">
        <v>1654</v>
      </c>
      <c r="C5777" s="211" t="s">
        <v>820</v>
      </c>
      <c r="D5777" s="212">
        <v>459.03</v>
      </c>
    </row>
    <row r="5778" spans="1:4" ht="13.5">
      <c r="A5778" s="209">
        <v>73587</v>
      </c>
      <c r="B5778" s="210" t="s">
        <v>1774</v>
      </c>
      <c r="C5778" s="211" t="s">
        <v>518</v>
      </c>
      <c r="D5778" s="212">
        <v>1.3</v>
      </c>
    </row>
    <row r="5779" spans="1:4" ht="13.5">
      <c r="A5779" s="209">
        <v>73588</v>
      </c>
      <c r="B5779" s="210" t="s">
        <v>1775</v>
      </c>
      <c r="C5779" s="211" t="s">
        <v>518</v>
      </c>
      <c r="D5779" s="212">
        <v>0.87</v>
      </c>
    </row>
    <row r="5780" spans="1:4" ht="13.5">
      <c r="A5780" s="209">
        <v>73589</v>
      </c>
      <c r="B5780" s="210" t="s">
        <v>1776</v>
      </c>
      <c r="C5780" s="211" t="s">
        <v>518</v>
      </c>
      <c r="D5780" s="212">
        <v>0.6</v>
      </c>
    </row>
    <row r="5781" spans="1:4" ht="13.5">
      <c r="A5781" s="209">
        <v>73590</v>
      </c>
      <c r="B5781" s="210" t="s">
        <v>1777</v>
      </c>
      <c r="C5781" s="211" t="s">
        <v>518</v>
      </c>
      <c r="D5781" s="212">
        <v>0.38</v>
      </c>
    </row>
    <row r="5782" spans="1:4" ht="13.5">
      <c r="A5782" s="209">
        <v>73597</v>
      </c>
      <c r="B5782" s="210" t="s">
        <v>1778</v>
      </c>
      <c r="C5782" s="211" t="s">
        <v>518</v>
      </c>
      <c r="D5782" s="212">
        <v>0.87</v>
      </c>
    </row>
    <row r="5783" spans="1:4" ht="13.5">
      <c r="A5783" s="209">
        <v>73598</v>
      </c>
      <c r="B5783" s="210" t="s">
        <v>1779</v>
      </c>
      <c r="C5783" s="211" t="s">
        <v>518</v>
      </c>
      <c r="D5783" s="212">
        <v>0.6</v>
      </c>
    </row>
    <row r="5784" spans="1:4" ht="13.5">
      <c r="A5784" s="209">
        <v>73606</v>
      </c>
      <c r="B5784" s="210" t="s">
        <v>544</v>
      </c>
      <c r="C5784" s="211" t="s">
        <v>542</v>
      </c>
      <c r="D5784" s="212">
        <v>106.08</v>
      </c>
    </row>
    <row r="5785" spans="1:4" ht="13.5">
      <c r="A5785" s="209">
        <v>73607</v>
      </c>
      <c r="B5785" s="210" t="s">
        <v>545</v>
      </c>
      <c r="C5785" s="211" t="s">
        <v>542</v>
      </c>
      <c r="D5785" s="212">
        <v>70.72</v>
      </c>
    </row>
    <row r="5786" spans="1:4" ht="13.5">
      <c r="A5786" s="209">
        <v>73610</v>
      </c>
      <c r="B5786" s="210" t="s">
        <v>1899</v>
      </c>
      <c r="C5786" s="211" t="s">
        <v>518</v>
      </c>
      <c r="D5786" s="212">
        <v>0.95</v>
      </c>
    </row>
    <row r="5787" spans="1:4" ht="13.5">
      <c r="A5787" s="209">
        <v>73611</v>
      </c>
      <c r="B5787" s="210" t="s">
        <v>841</v>
      </c>
      <c r="C5787" s="211" t="s">
        <v>820</v>
      </c>
      <c r="D5787" s="212">
        <v>322.14999999999998</v>
      </c>
    </row>
    <row r="5788" spans="1:4" ht="13.5">
      <c r="A5788" s="209">
        <v>73612</v>
      </c>
      <c r="B5788" s="210" t="s">
        <v>1420</v>
      </c>
      <c r="C5788" s="211" t="s">
        <v>542</v>
      </c>
      <c r="D5788" s="212">
        <v>343.9</v>
      </c>
    </row>
    <row r="5789" spans="1:4" ht="13.5">
      <c r="A5789" s="209">
        <v>73616</v>
      </c>
      <c r="B5789" s="210" t="s">
        <v>1799</v>
      </c>
      <c r="C5789" s="211" t="s">
        <v>820</v>
      </c>
      <c r="D5789" s="212">
        <v>201.61</v>
      </c>
    </row>
    <row r="5790" spans="1:4" ht="27">
      <c r="A5790" s="209">
        <v>73618</v>
      </c>
      <c r="B5790" s="210" t="s">
        <v>1648</v>
      </c>
      <c r="C5790" s="211" t="s">
        <v>591</v>
      </c>
      <c r="D5790" s="212">
        <v>8.68</v>
      </c>
    </row>
    <row r="5791" spans="1:4" ht="13.5">
      <c r="A5791" s="209">
        <v>73624</v>
      </c>
      <c r="B5791" s="210" t="s">
        <v>1097</v>
      </c>
      <c r="C5791" s="211" t="s">
        <v>542</v>
      </c>
      <c r="D5791" s="212">
        <v>68.66</v>
      </c>
    </row>
    <row r="5792" spans="1:4" ht="13.5">
      <c r="A5792" s="209">
        <v>73631</v>
      </c>
      <c r="B5792" s="210" t="s">
        <v>903</v>
      </c>
      <c r="C5792" s="211" t="s">
        <v>591</v>
      </c>
      <c r="D5792" s="212">
        <v>270.36</v>
      </c>
    </row>
    <row r="5793" spans="1:4" ht="27">
      <c r="A5793" s="209">
        <v>73655</v>
      </c>
      <c r="B5793" s="210" t="s">
        <v>8765</v>
      </c>
      <c r="C5793" s="211" t="s">
        <v>591</v>
      </c>
      <c r="D5793" s="212">
        <v>109.89</v>
      </c>
    </row>
    <row r="5794" spans="1:4" ht="13.5">
      <c r="A5794" s="209">
        <v>73656</v>
      </c>
      <c r="B5794" s="210" t="s">
        <v>1563</v>
      </c>
      <c r="C5794" s="211" t="s">
        <v>591</v>
      </c>
      <c r="D5794" s="212">
        <v>12.31</v>
      </c>
    </row>
    <row r="5795" spans="1:4" ht="40.5">
      <c r="A5795" s="209">
        <v>73658</v>
      </c>
      <c r="B5795" s="210" t="s">
        <v>8766</v>
      </c>
      <c r="C5795" s="211" t="s">
        <v>542</v>
      </c>
      <c r="D5795" s="212">
        <v>449.12</v>
      </c>
    </row>
    <row r="5796" spans="1:4" ht="13.5">
      <c r="A5796" s="209">
        <v>73660</v>
      </c>
      <c r="B5796" s="210" t="s">
        <v>1421</v>
      </c>
      <c r="C5796" s="211" t="s">
        <v>591</v>
      </c>
      <c r="D5796" s="212">
        <v>57.24</v>
      </c>
    </row>
    <row r="5797" spans="1:4" ht="13.5">
      <c r="A5797" s="209">
        <v>73661</v>
      </c>
      <c r="B5797" s="210" t="s">
        <v>1422</v>
      </c>
      <c r="C5797" s="211" t="s">
        <v>542</v>
      </c>
      <c r="D5797" s="212">
        <v>2049.83</v>
      </c>
    </row>
    <row r="5798" spans="1:4" ht="27">
      <c r="A5798" s="209">
        <v>73665</v>
      </c>
      <c r="B5798" s="210" t="s">
        <v>8767</v>
      </c>
      <c r="C5798" s="211" t="s">
        <v>518</v>
      </c>
      <c r="D5798" s="212">
        <v>53.79</v>
      </c>
    </row>
    <row r="5799" spans="1:4" ht="13.5">
      <c r="A5799" s="209">
        <v>73669</v>
      </c>
      <c r="B5799" s="210" t="s">
        <v>905</v>
      </c>
      <c r="C5799" s="211" t="s">
        <v>518</v>
      </c>
      <c r="D5799" s="212">
        <v>59.85</v>
      </c>
    </row>
    <row r="5800" spans="1:4" ht="27">
      <c r="A5800" s="209">
        <v>73672</v>
      </c>
      <c r="B5800" s="210" t="s">
        <v>8768</v>
      </c>
      <c r="C5800" s="211" t="s">
        <v>591</v>
      </c>
      <c r="D5800" s="212">
        <v>0.32</v>
      </c>
    </row>
    <row r="5801" spans="1:4" ht="13.5">
      <c r="A5801" s="209">
        <v>73674</v>
      </c>
      <c r="B5801" s="210" t="s">
        <v>1649</v>
      </c>
      <c r="C5801" s="211" t="s">
        <v>591</v>
      </c>
      <c r="D5801" s="212">
        <v>21.06</v>
      </c>
    </row>
    <row r="5802" spans="1:4" ht="40.5">
      <c r="A5802" s="209">
        <v>73676</v>
      </c>
      <c r="B5802" s="210" t="s">
        <v>8769</v>
      </c>
      <c r="C5802" s="211" t="s">
        <v>591</v>
      </c>
      <c r="D5802" s="212">
        <v>46.37</v>
      </c>
    </row>
    <row r="5803" spans="1:4" ht="13.5">
      <c r="A5803" s="209">
        <v>73679</v>
      </c>
      <c r="B5803" s="210" t="s">
        <v>1900</v>
      </c>
      <c r="C5803" s="211" t="s">
        <v>518</v>
      </c>
      <c r="D5803" s="212">
        <v>1.91</v>
      </c>
    </row>
    <row r="5804" spans="1:4" ht="27">
      <c r="A5804" s="209">
        <v>73686</v>
      </c>
      <c r="B5804" s="210" t="s">
        <v>8770</v>
      </c>
      <c r="C5804" s="211" t="s">
        <v>591</v>
      </c>
      <c r="D5804" s="212">
        <v>16.559999999999999</v>
      </c>
    </row>
    <row r="5805" spans="1:4" ht="27">
      <c r="A5805" s="209">
        <v>73688</v>
      </c>
      <c r="B5805" s="210" t="s">
        <v>8771</v>
      </c>
      <c r="C5805" s="211" t="s">
        <v>518</v>
      </c>
      <c r="D5805" s="212">
        <v>30.79</v>
      </c>
    </row>
    <row r="5806" spans="1:4" ht="27">
      <c r="A5806" s="209">
        <v>73689</v>
      </c>
      <c r="B5806" s="210" t="s">
        <v>8772</v>
      </c>
      <c r="C5806" s="211" t="s">
        <v>518</v>
      </c>
      <c r="D5806" s="212">
        <v>22.4</v>
      </c>
    </row>
    <row r="5807" spans="1:4" ht="27">
      <c r="A5807" s="209">
        <v>73690</v>
      </c>
      <c r="B5807" s="210" t="s">
        <v>8773</v>
      </c>
      <c r="C5807" s="211" t="s">
        <v>518</v>
      </c>
      <c r="D5807" s="212">
        <v>13.65</v>
      </c>
    </row>
    <row r="5808" spans="1:4" ht="13.5">
      <c r="A5808" s="209">
        <v>73693</v>
      </c>
      <c r="B5808" s="210" t="s">
        <v>1423</v>
      </c>
      <c r="C5808" s="211" t="s">
        <v>591</v>
      </c>
      <c r="D5808" s="212">
        <v>17.87</v>
      </c>
    </row>
    <row r="5809" spans="1:4" ht="13.5">
      <c r="A5809" s="209">
        <v>73694</v>
      </c>
      <c r="B5809" s="210" t="s">
        <v>1424</v>
      </c>
      <c r="C5809" s="211" t="s">
        <v>542</v>
      </c>
      <c r="D5809" s="212">
        <v>126.06</v>
      </c>
    </row>
    <row r="5810" spans="1:4" ht="13.5">
      <c r="A5810" s="209">
        <v>73695</v>
      </c>
      <c r="B5810" s="210" t="s">
        <v>1425</v>
      </c>
      <c r="C5810" s="211" t="s">
        <v>542</v>
      </c>
      <c r="D5810" s="212">
        <v>64.819999999999993</v>
      </c>
    </row>
    <row r="5811" spans="1:4" ht="13.5">
      <c r="A5811" s="209">
        <v>73697</v>
      </c>
      <c r="B5811" s="210" t="s">
        <v>842</v>
      </c>
      <c r="C5811" s="211" t="s">
        <v>820</v>
      </c>
      <c r="D5811" s="212">
        <v>136.91</v>
      </c>
    </row>
    <row r="5812" spans="1:4" ht="13.5">
      <c r="A5812" s="209">
        <v>73698</v>
      </c>
      <c r="B5812" s="210" t="s">
        <v>843</v>
      </c>
      <c r="C5812" s="211" t="s">
        <v>820</v>
      </c>
      <c r="D5812" s="212">
        <v>182.75</v>
      </c>
    </row>
    <row r="5813" spans="1:4" ht="54">
      <c r="A5813" s="209">
        <v>73714</v>
      </c>
      <c r="B5813" s="210" t="s">
        <v>8774</v>
      </c>
      <c r="C5813" s="211" t="s">
        <v>542</v>
      </c>
      <c r="D5813" s="212">
        <v>1265.75</v>
      </c>
    </row>
    <row r="5814" spans="1:4" ht="13.5">
      <c r="A5814" s="209">
        <v>75220</v>
      </c>
      <c r="B5814" s="210" t="s">
        <v>801</v>
      </c>
      <c r="C5814" s="211" t="s">
        <v>518</v>
      </c>
      <c r="D5814" s="212">
        <v>30.88</v>
      </c>
    </row>
    <row r="5815" spans="1:4" ht="13.5">
      <c r="A5815" s="209">
        <v>75889</v>
      </c>
      <c r="B5815" s="210" t="s">
        <v>1580</v>
      </c>
      <c r="C5815" s="211" t="s">
        <v>591</v>
      </c>
      <c r="D5815" s="212">
        <v>15.22</v>
      </c>
    </row>
    <row r="5816" spans="1:4" ht="27">
      <c r="A5816" s="209">
        <v>78472</v>
      </c>
      <c r="B5816" s="210" t="s">
        <v>8775</v>
      </c>
      <c r="C5816" s="211" t="s">
        <v>591</v>
      </c>
      <c r="D5816" s="212">
        <v>0.28000000000000003</v>
      </c>
    </row>
    <row r="5817" spans="1:4" ht="13.5">
      <c r="A5817" s="209">
        <v>79460</v>
      </c>
      <c r="B5817" s="210" t="s">
        <v>1543</v>
      </c>
      <c r="C5817" s="211" t="s">
        <v>591</v>
      </c>
      <c r="D5817" s="212">
        <v>33.75</v>
      </c>
    </row>
    <row r="5818" spans="1:4" ht="13.5">
      <c r="A5818" s="209">
        <v>79462</v>
      </c>
      <c r="B5818" s="210" t="s">
        <v>1522</v>
      </c>
      <c r="C5818" s="211" t="s">
        <v>591</v>
      </c>
      <c r="D5818" s="212">
        <v>48.4</v>
      </c>
    </row>
    <row r="5819" spans="1:4" ht="13.5">
      <c r="A5819" s="209">
        <v>79463</v>
      </c>
      <c r="B5819" s="210" t="s">
        <v>1554</v>
      </c>
      <c r="C5819" s="211" t="s">
        <v>591</v>
      </c>
      <c r="D5819" s="212">
        <v>11.34</v>
      </c>
    </row>
    <row r="5820" spans="1:4" ht="13.5">
      <c r="A5820" s="209">
        <v>79464</v>
      </c>
      <c r="B5820" s="210" t="s">
        <v>1555</v>
      </c>
      <c r="C5820" s="211" t="s">
        <v>591</v>
      </c>
      <c r="D5820" s="212">
        <v>15.1</v>
      </c>
    </row>
    <row r="5821" spans="1:4" ht="13.5">
      <c r="A5821" s="209">
        <v>79465</v>
      </c>
      <c r="B5821" s="210" t="s">
        <v>1544</v>
      </c>
      <c r="C5821" s="211" t="s">
        <v>591</v>
      </c>
      <c r="D5821" s="212">
        <v>35.15</v>
      </c>
    </row>
    <row r="5822" spans="1:4" ht="13.5">
      <c r="A5822" s="209">
        <v>79466</v>
      </c>
      <c r="B5822" s="210" t="s">
        <v>1556</v>
      </c>
      <c r="C5822" s="211" t="s">
        <v>591</v>
      </c>
      <c r="D5822" s="212">
        <v>15.24</v>
      </c>
    </row>
    <row r="5823" spans="1:4" ht="27">
      <c r="A5823" s="209">
        <v>79467</v>
      </c>
      <c r="B5823" s="210" t="s">
        <v>8776</v>
      </c>
      <c r="C5823" s="211" t="s">
        <v>1576</v>
      </c>
      <c r="D5823" s="212">
        <v>11.29</v>
      </c>
    </row>
    <row r="5824" spans="1:4" ht="13.5">
      <c r="A5824" s="209">
        <v>79471</v>
      </c>
      <c r="B5824" s="210" t="s">
        <v>985</v>
      </c>
      <c r="C5824" s="211" t="s">
        <v>546</v>
      </c>
      <c r="D5824" s="212">
        <v>56.62</v>
      </c>
    </row>
    <row r="5825" spans="1:4" ht="13.5">
      <c r="A5825" s="209">
        <v>79472</v>
      </c>
      <c r="B5825" s="210" t="s">
        <v>1445</v>
      </c>
      <c r="C5825" s="211" t="s">
        <v>591</v>
      </c>
      <c r="D5825" s="212">
        <v>0.46</v>
      </c>
    </row>
    <row r="5826" spans="1:4" ht="13.5">
      <c r="A5826" s="209">
        <v>79473</v>
      </c>
      <c r="B5826" s="210" t="s">
        <v>1446</v>
      </c>
      <c r="C5826" s="211" t="s">
        <v>820</v>
      </c>
      <c r="D5826" s="212">
        <v>4.88</v>
      </c>
    </row>
    <row r="5827" spans="1:4" ht="27">
      <c r="A5827" s="209">
        <v>79475</v>
      </c>
      <c r="B5827" s="210" t="s">
        <v>948</v>
      </c>
      <c r="C5827" s="211" t="s">
        <v>820</v>
      </c>
      <c r="D5827" s="212">
        <v>316.10000000000002</v>
      </c>
    </row>
    <row r="5828" spans="1:4" ht="27">
      <c r="A5828" s="209">
        <v>79480</v>
      </c>
      <c r="B5828" s="210" t="s">
        <v>8777</v>
      </c>
      <c r="C5828" s="211" t="s">
        <v>820</v>
      </c>
      <c r="D5828" s="212">
        <v>1.98</v>
      </c>
    </row>
    <row r="5829" spans="1:4" ht="13.5">
      <c r="A5829" s="209">
        <v>79482</v>
      </c>
      <c r="B5829" s="210" t="s">
        <v>1453</v>
      </c>
      <c r="C5829" s="211" t="s">
        <v>820</v>
      </c>
      <c r="D5829" s="212">
        <v>65.09</v>
      </c>
    </row>
    <row r="5830" spans="1:4" ht="27">
      <c r="A5830" s="209">
        <v>79627</v>
      </c>
      <c r="B5830" s="210" t="s">
        <v>1491</v>
      </c>
      <c r="C5830" s="211" t="s">
        <v>591</v>
      </c>
      <c r="D5830" s="212">
        <v>556.03</v>
      </c>
    </row>
    <row r="5831" spans="1:4" ht="13.5">
      <c r="A5831" s="209">
        <v>83335</v>
      </c>
      <c r="B5831" s="210" t="s">
        <v>1438</v>
      </c>
      <c r="C5831" s="211" t="s">
        <v>820</v>
      </c>
      <c r="D5831" s="212">
        <v>36.44</v>
      </c>
    </row>
    <row r="5832" spans="1:4" ht="27">
      <c r="A5832" s="209">
        <v>83336</v>
      </c>
      <c r="B5832" s="210" t="s">
        <v>8778</v>
      </c>
      <c r="C5832" s="211" t="s">
        <v>820</v>
      </c>
      <c r="D5832" s="212">
        <v>3.96</v>
      </c>
    </row>
    <row r="5833" spans="1:4" ht="27">
      <c r="A5833" s="209">
        <v>83338</v>
      </c>
      <c r="B5833" s="210" t="s">
        <v>8779</v>
      </c>
      <c r="C5833" s="211" t="s">
        <v>820</v>
      </c>
      <c r="D5833" s="212">
        <v>2.2000000000000002</v>
      </c>
    </row>
    <row r="5834" spans="1:4" ht="27">
      <c r="A5834" s="209">
        <v>83343</v>
      </c>
      <c r="B5834" s="210" t="s">
        <v>8780</v>
      </c>
      <c r="C5834" s="211" t="s">
        <v>820</v>
      </c>
      <c r="D5834" s="212">
        <v>11.6</v>
      </c>
    </row>
    <row r="5835" spans="1:4" ht="27">
      <c r="A5835" s="209">
        <v>83344</v>
      </c>
      <c r="B5835" s="210" t="s">
        <v>8781</v>
      </c>
      <c r="C5835" s="211" t="s">
        <v>820</v>
      </c>
      <c r="D5835" s="212">
        <v>0.82</v>
      </c>
    </row>
    <row r="5836" spans="1:4" ht="13.5">
      <c r="A5836" s="209">
        <v>83346</v>
      </c>
      <c r="B5836" s="210" t="s">
        <v>1461</v>
      </c>
      <c r="C5836" s="211" t="s">
        <v>820</v>
      </c>
      <c r="D5836" s="212">
        <v>0.83</v>
      </c>
    </row>
    <row r="5837" spans="1:4" ht="13.5">
      <c r="A5837" s="209">
        <v>83356</v>
      </c>
      <c r="B5837" s="210" t="s">
        <v>1473</v>
      </c>
      <c r="C5837" s="211" t="s">
        <v>1469</v>
      </c>
      <c r="D5837" s="212">
        <v>0.72</v>
      </c>
    </row>
    <row r="5838" spans="1:4" ht="13.5">
      <c r="A5838" s="209">
        <v>83358</v>
      </c>
      <c r="B5838" s="210" t="s">
        <v>1474</v>
      </c>
      <c r="C5838" s="211" t="s">
        <v>1469</v>
      </c>
      <c r="D5838" s="212">
        <v>1.49</v>
      </c>
    </row>
    <row r="5839" spans="1:4" ht="54">
      <c r="A5839" s="209">
        <v>83361</v>
      </c>
      <c r="B5839" s="210" t="s">
        <v>8782</v>
      </c>
      <c r="C5839" s="211" t="s">
        <v>662</v>
      </c>
      <c r="D5839" s="212">
        <v>8.44</v>
      </c>
    </row>
    <row r="5840" spans="1:4" ht="54">
      <c r="A5840" s="209">
        <v>83362</v>
      </c>
      <c r="B5840" s="210" t="s">
        <v>8783</v>
      </c>
      <c r="C5840" s="211" t="s">
        <v>596</v>
      </c>
      <c r="D5840" s="212">
        <v>158.96</v>
      </c>
    </row>
    <row r="5841" spans="1:4" ht="27">
      <c r="A5841" s="209">
        <v>83366</v>
      </c>
      <c r="B5841" s="210" t="s">
        <v>8784</v>
      </c>
      <c r="C5841" s="211" t="s">
        <v>542</v>
      </c>
      <c r="D5841" s="212">
        <v>86.33</v>
      </c>
    </row>
    <row r="5842" spans="1:4" ht="27">
      <c r="A5842" s="209">
        <v>83367</v>
      </c>
      <c r="B5842" s="210" t="s">
        <v>8785</v>
      </c>
      <c r="C5842" s="211" t="s">
        <v>542</v>
      </c>
      <c r="D5842" s="212">
        <v>429.74</v>
      </c>
    </row>
    <row r="5843" spans="1:4" ht="27">
      <c r="A5843" s="209">
        <v>83368</v>
      </c>
      <c r="B5843" s="210" t="s">
        <v>1159</v>
      </c>
      <c r="C5843" s="211" t="s">
        <v>542</v>
      </c>
      <c r="D5843" s="212">
        <v>1164.99</v>
      </c>
    </row>
    <row r="5844" spans="1:4" ht="40.5">
      <c r="A5844" s="209">
        <v>83369</v>
      </c>
      <c r="B5844" s="210" t="s">
        <v>8786</v>
      </c>
      <c r="C5844" s="211" t="s">
        <v>542</v>
      </c>
      <c r="D5844" s="212">
        <v>273.12</v>
      </c>
    </row>
    <row r="5845" spans="1:4" ht="40.5">
      <c r="A5845" s="209">
        <v>83370</v>
      </c>
      <c r="B5845" s="210" t="s">
        <v>8787</v>
      </c>
      <c r="C5845" s="211" t="s">
        <v>542</v>
      </c>
      <c r="D5845" s="212">
        <v>167.35</v>
      </c>
    </row>
    <row r="5846" spans="1:4" ht="40.5">
      <c r="A5846" s="209">
        <v>83371</v>
      </c>
      <c r="B5846" s="210" t="s">
        <v>8788</v>
      </c>
      <c r="C5846" s="211" t="s">
        <v>542</v>
      </c>
      <c r="D5846" s="212">
        <v>99.12</v>
      </c>
    </row>
    <row r="5847" spans="1:4" ht="13.5">
      <c r="A5847" s="209">
        <v>83372</v>
      </c>
      <c r="B5847" s="210" t="s">
        <v>1047</v>
      </c>
      <c r="C5847" s="211" t="s">
        <v>542</v>
      </c>
      <c r="D5847" s="212">
        <v>735.18</v>
      </c>
    </row>
    <row r="5848" spans="1:4" ht="27">
      <c r="A5848" s="209">
        <v>83377</v>
      </c>
      <c r="B5848" s="210" t="s">
        <v>8789</v>
      </c>
      <c r="C5848" s="211" t="s">
        <v>542</v>
      </c>
      <c r="D5848" s="212">
        <v>9.43</v>
      </c>
    </row>
    <row r="5849" spans="1:4" ht="27">
      <c r="A5849" s="209">
        <v>83391</v>
      </c>
      <c r="B5849" s="210" t="s">
        <v>8790</v>
      </c>
      <c r="C5849" s="211" t="s">
        <v>542</v>
      </c>
      <c r="D5849" s="212">
        <v>20.92</v>
      </c>
    </row>
    <row r="5850" spans="1:4" ht="27">
      <c r="A5850" s="209">
        <v>83392</v>
      </c>
      <c r="B5850" s="210" t="s">
        <v>8791</v>
      </c>
      <c r="C5850" s="211" t="s">
        <v>542</v>
      </c>
      <c r="D5850" s="212">
        <v>15.39</v>
      </c>
    </row>
    <row r="5851" spans="1:4" ht="27">
      <c r="A5851" s="209">
        <v>83393</v>
      </c>
      <c r="B5851" s="210" t="s">
        <v>8792</v>
      </c>
      <c r="C5851" s="211" t="s">
        <v>542</v>
      </c>
      <c r="D5851" s="212">
        <v>19.89</v>
      </c>
    </row>
    <row r="5852" spans="1:4" ht="27">
      <c r="A5852" s="209">
        <v>83394</v>
      </c>
      <c r="B5852" s="210" t="s">
        <v>8793</v>
      </c>
      <c r="C5852" s="211" t="s">
        <v>542</v>
      </c>
      <c r="D5852" s="212">
        <v>920.92</v>
      </c>
    </row>
    <row r="5853" spans="1:4" ht="27">
      <c r="A5853" s="209">
        <v>83396</v>
      </c>
      <c r="B5853" s="210" t="s">
        <v>8794</v>
      </c>
      <c r="C5853" s="211" t="s">
        <v>542</v>
      </c>
      <c r="D5853" s="212">
        <v>832.12</v>
      </c>
    </row>
    <row r="5854" spans="1:4" ht="27">
      <c r="A5854" s="209">
        <v>83397</v>
      </c>
      <c r="B5854" s="210" t="s">
        <v>8795</v>
      </c>
      <c r="C5854" s="211" t="s">
        <v>542</v>
      </c>
      <c r="D5854" s="212">
        <v>1107.32</v>
      </c>
    </row>
    <row r="5855" spans="1:4" ht="27">
      <c r="A5855" s="209">
        <v>83398</v>
      </c>
      <c r="B5855" s="210" t="s">
        <v>8796</v>
      </c>
      <c r="C5855" s="211" t="s">
        <v>542</v>
      </c>
      <c r="D5855" s="212">
        <v>968.4</v>
      </c>
    </row>
    <row r="5856" spans="1:4" ht="27">
      <c r="A5856" s="209">
        <v>83399</v>
      </c>
      <c r="B5856" s="210" t="s">
        <v>8797</v>
      </c>
      <c r="C5856" s="211" t="s">
        <v>542</v>
      </c>
      <c r="D5856" s="212">
        <v>22.83</v>
      </c>
    </row>
    <row r="5857" spans="1:4" ht="40.5">
      <c r="A5857" s="209">
        <v>83400</v>
      </c>
      <c r="B5857" s="210" t="s">
        <v>8798</v>
      </c>
      <c r="C5857" s="211" t="s">
        <v>542</v>
      </c>
      <c r="D5857" s="212">
        <v>78.92</v>
      </c>
    </row>
    <row r="5858" spans="1:4" ht="27">
      <c r="A5858" s="209">
        <v>83401</v>
      </c>
      <c r="B5858" s="210" t="s">
        <v>8799</v>
      </c>
      <c r="C5858" s="211" t="s">
        <v>542</v>
      </c>
      <c r="D5858" s="212">
        <v>78.92</v>
      </c>
    </row>
    <row r="5859" spans="1:4" ht="27">
      <c r="A5859" s="209">
        <v>83402</v>
      </c>
      <c r="B5859" s="210" t="s">
        <v>1116</v>
      </c>
      <c r="C5859" s="211" t="s">
        <v>542</v>
      </c>
      <c r="D5859" s="212">
        <v>43.28</v>
      </c>
    </row>
    <row r="5860" spans="1:4" ht="27">
      <c r="A5860" s="209">
        <v>83403</v>
      </c>
      <c r="B5860" s="210" t="s">
        <v>8800</v>
      </c>
      <c r="C5860" s="211" t="s">
        <v>542</v>
      </c>
      <c r="D5860" s="212">
        <v>13.31</v>
      </c>
    </row>
    <row r="5861" spans="1:4" ht="13.5">
      <c r="A5861" s="209">
        <v>83443</v>
      </c>
      <c r="B5861" s="210" t="s">
        <v>1025</v>
      </c>
      <c r="C5861" s="211" t="s">
        <v>542</v>
      </c>
      <c r="D5861" s="212">
        <v>42.48</v>
      </c>
    </row>
    <row r="5862" spans="1:4" ht="13.5">
      <c r="A5862" s="209">
        <v>83446</v>
      </c>
      <c r="B5862" s="210" t="s">
        <v>1026</v>
      </c>
      <c r="C5862" s="211" t="s">
        <v>542</v>
      </c>
      <c r="D5862" s="212">
        <v>138.43</v>
      </c>
    </row>
    <row r="5863" spans="1:4" ht="13.5">
      <c r="A5863" s="209">
        <v>83447</v>
      </c>
      <c r="B5863" s="210" t="s">
        <v>1027</v>
      </c>
      <c r="C5863" s="211" t="s">
        <v>542</v>
      </c>
      <c r="D5863" s="212">
        <v>149.22999999999999</v>
      </c>
    </row>
    <row r="5864" spans="1:4" ht="13.5">
      <c r="A5864" s="209">
        <v>83448</v>
      </c>
      <c r="B5864" s="210" t="s">
        <v>1028</v>
      </c>
      <c r="C5864" s="211" t="s">
        <v>542</v>
      </c>
      <c r="D5864" s="212">
        <v>225.68</v>
      </c>
    </row>
    <row r="5865" spans="1:4" ht="13.5">
      <c r="A5865" s="209">
        <v>83449</v>
      </c>
      <c r="B5865" s="210" t="s">
        <v>1029</v>
      </c>
      <c r="C5865" s="211" t="s">
        <v>542</v>
      </c>
      <c r="D5865" s="212">
        <v>318.48</v>
      </c>
    </row>
    <row r="5866" spans="1:4" ht="13.5">
      <c r="A5866" s="209">
        <v>83450</v>
      </c>
      <c r="B5866" s="210" t="s">
        <v>1030</v>
      </c>
      <c r="C5866" s="211" t="s">
        <v>542</v>
      </c>
      <c r="D5866" s="212">
        <v>379.41</v>
      </c>
    </row>
    <row r="5867" spans="1:4" ht="40.5">
      <c r="A5867" s="209">
        <v>83463</v>
      </c>
      <c r="B5867" s="210" t="s">
        <v>8801</v>
      </c>
      <c r="C5867" s="211" t="s">
        <v>542</v>
      </c>
      <c r="D5867" s="212">
        <v>299.89</v>
      </c>
    </row>
    <row r="5868" spans="1:4" ht="13.5">
      <c r="A5868" s="209">
        <v>83465</v>
      </c>
      <c r="B5868" s="210" t="s">
        <v>1064</v>
      </c>
      <c r="C5868" s="211" t="s">
        <v>542</v>
      </c>
      <c r="D5868" s="212">
        <v>32.57</v>
      </c>
    </row>
    <row r="5869" spans="1:4" ht="13.5">
      <c r="A5869" s="209">
        <v>83468</v>
      </c>
      <c r="B5869" s="210" t="s">
        <v>1093</v>
      </c>
      <c r="C5869" s="211" t="s">
        <v>542</v>
      </c>
      <c r="D5869" s="212">
        <v>5.24</v>
      </c>
    </row>
    <row r="5870" spans="1:4" ht="13.5">
      <c r="A5870" s="209">
        <v>83469</v>
      </c>
      <c r="B5870" s="210" t="s">
        <v>1094</v>
      </c>
      <c r="C5870" s="211" t="s">
        <v>542</v>
      </c>
      <c r="D5870" s="212">
        <v>5.24</v>
      </c>
    </row>
    <row r="5871" spans="1:4" ht="13.5">
      <c r="A5871" s="209">
        <v>83470</v>
      </c>
      <c r="B5871" s="210" t="s">
        <v>1095</v>
      </c>
      <c r="C5871" s="211" t="s">
        <v>542</v>
      </c>
      <c r="D5871" s="212">
        <v>56.26</v>
      </c>
    </row>
    <row r="5872" spans="1:4" ht="40.5">
      <c r="A5872" s="209">
        <v>83475</v>
      </c>
      <c r="B5872" s="210" t="s">
        <v>1117</v>
      </c>
      <c r="C5872" s="211" t="s">
        <v>542</v>
      </c>
      <c r="D5872" s="212">
        <v>269.61</v>
      </c>
    </row>
    <row r="5873" spans="1:4" ht="27">
      <c r="A5873" s="209">
        <v>83478</v>
      </c>
      <c r="B5873" s="210" t="s">
        <v>8802</v>
      </c>
      <c r="C5873" s="211" t="s">
        <v>542</v>
      </c>
      <c r="D5873" s="212">
        <v>196.82</v>
      </c>
    </row>
    <row r="5874" spans="1:4" ht="27">
      <c r="A5874" s="209">
        <v>83479</v>
      </c>
      <c r="B5874" s="210" t="s">
        <v>8803</v>
      </c>
      <c r="C5874" s="211" t="s">
        <v>542</v>
      </c>
      <c r="D5874" s="212">
        <v>78.59</v>
      </c>
    </row>
    <row r="5875" spans="1:4" ht="13.5">
      <c r="A5875" s="209">
        <v>83480</v>
      </c>
      <c r="B5875" s="210" t="s">
        <v>1118</v>
      </c>
      <c r="C5875" s="211" t="s">
        <v>542</v>
      </c>
      <c r="D5875" s="212">
        <v>63.02</v>
      </c>
    </row>
    <row r="5876" spans="1:4" ht="13.5">
      <c r="A5876" s="209">
        <v>83481</v>
      </c>
      <c r="B5876" s="210" t="s">
        <v>1119</v>
      </c>
      <c r="C5876" s="211" t="s">
        <v>542</v>
      </c>
      <c r="D5876" s="212">
        <v>70.239999999999995</v>
      </c>
    </row>
    <row r="5877" spans="1:4" ht="13.5">
      <c r="A5877" s="209">
        <v>83482</v>
      </c>
      <c r="B5877" s="210" t="s">
        <v>1144</v>
      </c>
      <c r="C5877" s="211" t="s">
        <v>542</v>
      </c>
      <c r="D5877" s="212">
        <v>23.43</v>
      </c>
    </row>
    <row r="5878" spans="1:4" ht="13.5">
      <c r="A5878" s="209">
        <v>83483</v>
      </c>
      <c r="B5878" s="210" t="s">
        <v>1136</v>
      </c>
      <c r="C5878" s="211" t="s">
        <v>542</v>
      </c>
      <c r="D5878" s="212">
        <v>52.19</v>
      </c>
    </row>
    <row r="5879" spans="1:4" ht="13.5">
      <c r="A5879" s="209">
        <v>83484</v>
      </c>
      <c r="B5879" s="210" t="s">
        <v>1137</v>
      </c>
      <c r="C5879" s="211" t="s">
        <v>542</v>
      </c>
      <c r="D5879" s="212">
        <v>63.59</v>
      </c>
    </row>
    <row r="5880" spans="1:4" ht="27">
      <c r="A5880" s="209">
        <v>83485</v>
      </c>
      <c r="B5880" s="210" t="s">
        <v>8804</v>
      </c>
      <c r="C5880" s="211" t="s">
        <v>542</v>
      </c>
      <c r="D5880" s="212">
        <v>46.72</v>
      </c>
    </row>
    <row r="5881" spans="1:4" ht="13.5">
      <c r="A5881" s="209">
        <v>83486</v>
      </c>
      <c r="B5881" s="210" t="s">
        <v>1162</v>
      </c>
      <c r="C5881" s="211" t="s">
        <v>542</v>
      </c>
      <c r="D5881" s="212">
        <v>1071.2</v>
      </c>
    </row>
    <row r="5882" spans="1:4" ht="13.5">
      <c r="A5882" s="209">
        <v>83487</v>
      </c>
      <c r="B5882" s="210" t="s">
        <v>1145</v>
      </c>
      <c r="C5882" s="211" t="s">
        <v>542</v>
      </c>
      <c r="D5882" s="212">
        <v>87.02</v>
      </c>
    </row>
    <row r="5883" spans="1:4" ht="13.5">
      <c r="A5883" s="209">
        <v>83490</v>
      </c>
      <c r="B5883" s="210" t="s">
        <v>1146</v>
      </c>
      <c r="C5883" s="211" t="s">
        <v>542</v>
      </c>
      <c r="D5883" s="212">
        <v>179.43</v>
      </c>
    </row>
    <row r="5884" spans="1:4" ht="27">
      <c r="A5884" s="209">
        <v>83491</v>
      </c>
      <c r="B5884" s="210" t="s">
        <v>8805</v>
      </c>
      <c r="C5884" s="211" t="s">
        <v>542</v>
      </c>
      <c r="D5884" s="212">
        <v>254.52</v>
      </c>
    </row>
    <row r="5885" spans="1:4" ht="27">
      <c r="A5885" s="209">
        <v>83492</v>
      </c>
      <c r="B5885" s="210" t="s">
        <v>8806</v>
      </c>
      <c r="C5885" s="211" t="s">
        <v>542</v>
      </c>
      <c r="D5885" s="212">
        <v>383.08</v>
      </c>
    </row>
    <row r="5886" spans="1:4" ht="13.5">
      <c r="A5886" s="209">
        <v>83493</v>
      </c>
      <c r="B5886" s="210" t="s">
        <v>1147</v>
      </c>
      <c r="C5886" s="211" t="s">
        <v>542</v>
      </c>
      <c r="D5886" s="212">
        <v>23.43</v>
      </c>
    </row>
    <row r="5887" spans="1:4" ht="13.5">
      <c r="A5887" s="209">
        <v>83513</v>
      </c>
      <c r="B5887" s="210" t="s">
        <v>994</v>
      </c>
      <c r="C5887" s="211" t="s">
        <v>546</v>
      </c>
      <c r="D5887" s="212">
        <v>4.97</v>
      </c>
    </row>
    <row r="5888" spans="1:4" ht="13.5">
      <c r="A5888" s="209">
        <v>83514</v>
      </c>
      <c r="B5888" s="210" t="s">
        <v>995</v>
      </c>
      <c r="C5888" s="211" t="s">
        <v>546</v>
      </c>
      <c r="D5888" s="212">
        <v>4.26</v>
      </c>
    </row>
    <row r="5889" spans="1:4" ht="27">
      <c r="A5889" s="209">
        <v>83515</v>
      </c>
      <c r="B5889" s="210" t="s">
        <v>8807</v>
      </c>
      <c r="C5889" s="211" t="s">
        <v>820</v>
      </c>
      <c r="D5889" s="212">
        <v>10.1</v>
      </c>
    </row>
    <row r="5890" spans="1:4" ht="27">
      <c r="A5890" s="209">
        <v>83516</v>
      </c>
      <c r="B5890" s="210" t="s">
        <v>8808</v>
      </c>
      <c r="C5890" s="211" t="s">
        <v>820</v>
      </c>
      <c r="D5890" s="212">
        <v>11.67</v>
      </c>
    </row>
    <row r="5891" spans="1:4" ht="13.5">
      <c r="A5891" s="209">
        <v>83518</v>
      </c>
      <c r="B5891" s="210" t="s">
        <v>981</v>
      </c>
      <c r="C5891" s="211" t="s">
        <v>820</v>
      </c>
      <c r="D5891" s="212">
        <v>308.08999999999997</v>
      </c>
    </row>
    <row r="5892" spans="1:4" ht="13.5">
      <c r="A5892" s="209">
        <v>83520</v>
      </c>
      <c r="B5892" s="210" t="s">
        <v>547</v>
      </c>
      <c r="C5892" s="211" t="s">
        <v>542</v>
      </c>
      <c r="D5892" s="212">
        <v>104.49</v>
      </c>
    </row>
    <row r="5893" spans="1:4" ht="27">
      <c r="A5893" s="209">
        <v>83531</v>
      </c>
      <c r="B5893" s="210" t="s">
        <v>8809</v>
      </c>
      <c r="C5893" s="211" t="s">
        <v>542</v>
      </c>
      <c r="D5893" s="212">
        <v>254.68</v>
      </c>
    </row>
    <row r="5894" spans="1:4" ht="27">
      <c r="A5894" s="209">
        <v>83534</v>
      </c>
      <c r="B5894" s="210" t="s">
        <v>8810</v>
      </c>
      <c r="C5894" s="211" t="s">
        <v>820</v>
      </c>
      <c r="D5894" s="212">
        <v>453.91</v>
      </c>
    </row>
    <row r="5895" spans="1:4" ht="27">
      <c r="A5895" s="209">
        <v>83535</v>
      </c>
      <c r="B5895" s="210" t="s">
        <v>8811</v>
      </c>
      <c r="C5895" s="211" t="s">
        <v>542</v>
      </c>
      <c r="D5895" s="212">
        <v>211.66</v>
      </c>
    </row>
    <row r="5896" spans="1:4" ht="27">
      <c r="A5896" s="209">
        <v>83621</v>
      </c>
      <c r="B5896" s="210" t="s">
        <v>8812</v>
      </c>
      <c r="C5896" s="211" t="s">
        <v>542</v>
      </c>
      <c r="D5896" s="212">
        <v>82.43</v>
      </c>
    </row>
    <row r="5897" spans="1:4" ht="27">
      <c r="A5897" s="209">
        <v>83623</v>
      </c>
      <c r="B5897" s="210" t="s">
        <v>8813</v>
      </c>
      <c r="C5897" s="211" t="s">
        <v>518</v>
      </c>
      <c r="D5897" s="212">
        <v>207.89</v>
      </c>
    </row>
    <row r="5898" spans="1:4" ht="27">
      <c r="A5898" s="209">
        <v>83624</v>
      </c>
      <c r="B5898" s="210" t="s">
        <v>8814</v>
      </c>
      <c r="C5898" s="211" t="s">
        <v>518</v>
      </c>
      <c r="D5898" s="212">
        <v>146.41999999999999</v>
      </c>
    </row>
    <row r="5899" spans="1:4" ht="27">
      <c r="A5899" s="209">
        <v>83626</v>
      </c>
      <c r="B5899" s="210" t="s">
        <v>8815</v>
      </c>
      <c r="C5899" s="211" t="s">
        <v>518</v>
      </c>
      <c r="D5899" s="212">
        <v>115.68</v>
      </c>
    </row>
    <row r="5900" spans="1:4" ht="40.5">
      <c r="A5900" s="209">
        <v>83627</v>
      </c>
      <c r="B5900" s="210" t="s">
        <v>8816</v>
      </c>
      <c r="C5900" s="211" t="s">
        <v>542</v>
      </c>
      <c r="D5900" s="212">
        <v>398.81</v>
      </c>
    </row>
    <row r="5901" spans="1:4" ht="13.5">
      <c r="A5901" s="209">
        <v>83633</v>
      </c>
      <c r="B5901" s="210" t="s">
        <v>1155</v>
      </c>
      <c r="C5901" s="211" t="s">
        <v>542</v>
      </c>
      <c r="D5901" s="212">
        <v>2035.91</v>
      </c>
    </row>
    <row r="5902" spans="1:4" ht="27">
      <c r="A5902" s="209">
        <v>83634</v>
      </c>
      <c r="B5902" s="210" t="s">
        <v>8817</v>
      </c>
      <c r="C5902" s="211" t="s">
        <v>542</v>
      </c>
      <c r="D5902" s="212">
        <v>375.38</v>
      </c>
    </row>
    <row r="5903" spans="1:4" ht="13.5">
      <c r="A5903" s="209">
        <v>83635</v>
      </c>
      <c r="B5903" s="210" t="s">
        <v>1156</v>
      </c>
      <c r="C5903" s="211" t="s">
        <v>542</v>
      </c>
      <c r="D5903" s="212">
        <v>145.38999999999999</v>
      </c>
    </row>
    <row r="5904" spans="1:4" ht="13.5">
      <c r="A5904" s="209">
        <v>83636</v>
      </c>
      <c r="B5904" s="210" t="s">
        <v>1160</v>
      </c>
      <c r="C5904" s="211" t="s">
        <v>591</v>
      </c>
      <c r="D5904" s="212">
        <v>64.62</v>
      </c>
    </row>
    <row r="5905" spans="1:4" ht="13.5">
      <c r="A5905" s="209">
        <v>83637</v>
      </c>
      <c r="B5905" s="210" t="s">
        <v>1161</v>
      </c>
      <c r="C5905" s="211" t="s">
        <v>591</v>
      </c>
      <c r="D5905" s="212">
        <v>103.86</v>
      </c>
    </row>
    <row r="5906" spans="1:4" ht="27">
      <c r="A5906" s="209">
        <v>83638</v>
      </c>
      <c r="B5906" s="210" t="s">
        <v>8818</v>
      </c>
      <c r="C5906" s="211" t="s">
        <v>542</v>
      </c>
      <c r="D5906" s="212">
        <v>346.49</v>
      </c>
    </row>
    <row r="5907" spans="1:4" ht="27">
      <c r="A5907" s="209">
        <v>83639</v>
      </c>
      <c r="B5907" s="210" t="s">
        <v>8819</v>
      </c>
      <c r="C5907" s="211" t="s">
        <v>518</v>
      </c>
      <c r="D5907" s="212">
        <v>83.89</v>
      </c>
    </row>
    <row r="5908" spans="1:4" ht="13.5">
      <c r="A5908" s="209">
        <v>83641</v>
      </c>
      <c r="B5908" s="210" t="s">
        <v>1138</v>
      </c>
      <c r="C5908" s="211" t="s">
        <v>542</v>
      </c>
      <c r="D5908" s="212">
        <v>399.32</v>
      </c>
    </row>
    <row r="5909" spans="1:4" ht="40.5">
      <c r="A5909" s="209">
        <v>83643</v>
      </c>
      <c r="B5909" s="210" t="s">
        <v>8820</v>
      </c>
      <c r="C5909" s="211" t="s">
        <v>542</v>
      </c>
      <c r="D5909" s="212">
        <v>3790.59</v>
      </c>
    </row>
    <row r="5910" spans="1:4" ht="13.5">
      <c r="A5910" s="209">
        <v>83644</v>
      </c>
      <c r="B5910" s="210" t="s">
        <v>1163</v>
      </c>
      <c r="C5910" s="211" t="s">
        <v>542</v>
      </c>
      <c r="D5910" s="212">
        <v>4542.82</v>
      </c>
    </row>
    <row r="5911" spans="1:4" ht="13.5">
      <c r="A5911" s="209">
        <v>83645</v>
      </c>
      <c r="B5911" s="210" t="s">
        <v>1164</v>
      </c>
      <c r="C5911" s="211" t="s">
        <v>542</v>
      </c>
      <c r="D5911" s="212">
        <v>1448.67</v>
      </c>
    </row>
    <row r="5912" spans="1:4" ht="13.5">
      <c r="A5912" s="209">
        <v>83646</v>
      </c>
      <c r="B5912" s="210" t="s">
        <v>1165</v>
      </c>
      <c r="C5912" s="211" t="s">
        <v>542</v>
      </c>
      <c r="D5912" s="212">
        <v>1680.49</v>
      </c>
    </row>
    <row r="5913" spans="1:4" ht="13.5">
      <c r="A5913" s="209">
        <v>83647</v>
      </c>
      <c r="B5913" s="210" t="s">
        <v>1166</v>
      </c>
      <c r="C5913" s="211" t="s">
        <v>542</v>
      </c>
      <c r="D5913" s="212">
        <v>1101.75</v>
      </c>
    </row>
    <row r="5914" spans="1:4" ht="13.5">
      <c r="A5914" s="209">
        <v>83648</v>
      </c>
      <c r="B5914" s="210" t="s">
        <v>1167</v>
      </c>
      <c r="C5914" s="211" t="s">
        <v>542</v>
      </c>
      <c r="D5914" s="212">
        <v>709.82</v>
      </c>
    </row>
    <row r="5915" spans="1:4" ht="13.5">
      <c r="A5915" s="209">
        <v>83649</v>
      </c>
      <c r="B5915" s="210" t="s">
        <v>1168</v>
      </c>
      <c r="C5915" s="211" t="s">
        <v>542</v>
      </c>
      <c r="D5915" s="212">
        <v>4122.9399999999996</v>
      </c>
    </row>
    <row r="5916" spans="1:4" ht="13.5">
      <c r="A5916" s="209">
        <v>83650</v>
      </c>
      <c r="B5916" s="210" t="s">
        <v>1169</v>
      </c>
      <c r="C5916" s="211" t="s">
        <v>542</v>
      </c>
      <c r="D5916" s="212">
        <v>3429.1</v>
      </c>
    </row>
    <row r="5917" spans="1:4" ht="13.5">
      <c r="A5917" s="209">
        <v>83651</v>
      </c>
      <c r="B5917" s="210" t="s">
        <v>825</v>
      </c>
      <c r="C5917" s="211" t="s">
        <v>518</v>
      </c>
      <c r="D5917" s="212">
        <v>27.34</v>
      </c>
    </row>
    <row r="5918" spans="1:4" ht="27">
      <c r="A5918" s="209">
        <v>83655</v>
      </c>
      <c r="B5918" s="210" t="s">
        <v>8821</v>
      </c>
      <c r="C5918" s="211" t="s">
        <v>518</v>
      </c>
      <c r="D5918" s="212">
        <v>3.22</v>
      </c>
    </row>
    <row r="5919" spans="1:4" ht="27">
      <c r="A5919" s="209">
        <v>83656</v>
      </c>
      <c r="B5919" s="210" t="s">
        <v>8822</v>
      </c>
      <c r="C5919" s="211" t="s">
        <v>591</v>
      </c>
      <c r="D5919" s="212">
        <v>31.6</v>
      </c>
    </row>
    <row r="5920" spans="1:4" ht="40.5">
      <c r="A5920" s="209">
        <v>83658</v>
      </c>
      <c r="B5920" s="210" t="s">
        <v>8823</v>
      </c>
      <c r="C5920" s="211" t="s">
        <v>518</v>
      </c>
      <c r="D5920" s="212">
        <v>141.81</v>
      </c>
    </row>
    <row r="5921" spans="1:4" ht="40.5">
      <c r="A5921" s="209">
        <v>83659</v>
      </c>
      <c r="B5921" s="210" t="s">
        <v>8824</v>
      </c>
      <c r="C5921" s="211" t="s">
        <v>542</v>
      </c>
      <c r="D5921" s="212">
        <v>675.04</v>
      </c>
    </row>
    <row r="5922" spans="1:4" ht="13.5">
      <c r="A5922" s="209">
        <v>83661</v>
      </c>
      <c r="B5922" s="210" t="s">
        <v>826</v>
      </c>
      <c r="C5922" s="211" t="s">
        <v>518</v>
      </c>
      <c r="D5922" s="212">
        <v>98.73</v>
      </c>
    </row>
    <row r="5923" spans="1:4" ht="13.5">
      <c r="A5923" s="209">
        <v>83662</v>
      </c>
      <c r="B5923" s="210" t="s">
        <v>827</v>
      </c>
      <c r="C5923" s="211" t="s">
        <v>820</v>
      </c>
      <c r="D5923" s="212">
        <v>85.51</v>
      </c>
    </row>
    <row r="5924" spans="1:4" ht="27">
      <c r="A5924" s="209">
        <v>83664</v>
      </c>
      <c r="B5924" s="210" t="s">
        <v>8825</v>
      </c>
      <c r="C5924" s="211" t="s">
        <v>518</v>
      </c>
      <c r="D5924" s="212">
        <v>58.05</v>
      </c>
    </row>
    <row r="5925" spans="1:4" ht="13.5">
      <c r="A5925" s="209">
        <v>83665</v>
      </c>
      <c r="B5925" s="210" t="s">
        <v>828</v>
      </c>
      <c r="C5925" s="211" t="s">
        <v>591</v>
      </c>
      <c r="D5925" s="212">
        <v>6.44</v>
      </c>
    </row>
    <row r="5926" spans="1:4" ht="13.5">
      <c r="A5926" s="209">
        <v>83667</v>
      </c>
      <c r="B5926" s="210" t="s">
        <v>829</v>
      </c>
      <c r="C5926" s="211" t="s">
        <v>820</v>
      </c>
      <c r="D5926" s="212">
        <v>99.83</v>
      </c>
    </row>
    <row r="5927" spans="1:4" ht="13.5">
      <c r="A5927" s="209">
        <v>83668</v>
      </c>
      <c r="B5927" s="210" t="s">
        <v>830</v>
      </c>
      <c r="C5927" s="211" t="s">
        <v>820</v>
      </c>
      <c r="D5927" s="212">
        <v>88.5</v>
      </c>
    </row>
    <row r="5928" spans="1:4" ht="13.5">
      <c r="A5928" s="209">
        <v>83669</v>
      </c>
      <c r="B5928" s="210" t="s">
        <v>831</v>
      </c>
      <c r="C5928" s="211" t="s">
        <v>591</v>
      </c>
      <c r="D5928" s="212">
        <v>7.65</v>
      </c>
    </row>
    <row r="5929" spans="1:4" ht="13.5">
      <c r="A5929" s="209">
        <v>83670</v>
      </c>
      <c r="B5929" s="210" t="s">
        <v>832</v>
      </c>
      <c r="C5929" s="211" t="s">
        <v>518</v>
      </c>
      <c r="D5929" s="212">
        <v>40.86</v>
      </c>
    </row>
    <row r="5930" spans="1:4" ht="13.5">
      <c r="A5930" s="209">
        <v>83671</v>
      </c>
      <c r="B5930" s="210" t="s">
        <v>833</v>
      </c>
      <c r="C5930" s="211" t="s">
        <v>518</v>
      </c>
      <c r="D5930" s="212">
        <v>43.82</v>
      </c>
    </row>
    <row r="5931" spans="1:4" ht="27">
      <c r="A5931" s="209">
        <v>83675</v>
      </c>
      <c r="B5931" s="210" t="s">
        <v>8826</v>
      </c>
      <c r="C5931" s="211" t="s">
        <v>518</v>
      </c>
      <c r="D5931" s="212">
        <v>79.599999999999994</v>
      </c>
    </row>
    <row r="5932" spans="1:4" ht="27">
      <c r="A5932" s="209">
        <v>83676</v>
      </c>
      <c r="B5932" s="210" t="s">
        <v>8827</v>
      </c>
      <c r="C5932" s="211" t="s">
        <v>518</v>
      </c>
      <c r="D5932" s="212">
        <v>97.97</v>
      </c>
    </row>
    <row r="5933" spans="1:4" ht="27">
      <c r="A5933" s="209">
        <v>83677</v>
      </c>
      <c r="B5933" s="210" t="s">
        <v>8828</v>
      </c>
      <c r="C5933" s="211" t="s">
        <v>518</v>
      </c>
      <c r="D5933" s="212">
        <v>122.81</v>
      </c>
    </row>
    <row r="5934" spans="1:4" ht="27">
      <c r="A5934" s="209">
        <v>83678</v>
      </c>
      <c r="B5934" s="210" t="s">
        <v>8829</v>
      </c>
      <c r="C5934" s="211" t="s">
        <v>518</v>
      </c>
      <c r="D5934" s="212">
        <v>158.16999999999999</v>
      </c>
    </row>
    <row r="5935" spans="1:4" ht="27">
      <c r="A5935" s="209">
        <v>83679</v>
      </c>
      <c r="B5935" s="210" t="s">
        <v>8830</v>
      </c>
      <c r="C5935" s="211" t="s">
        <v>518</v>
      </c>
      <c r="D5935" s="212">
        <v>11.83</v>
      </c>
    </row>
    <row r="5936" spans="1:4" ht="27">
      <c r="A5936" s="209">
        <v>83680</v>
      </c>
      <c r="B5936" s="210" t="s">
        <v>834</v>
      </c>
      <c r="C5936" s="211" t="s">
        <v>518</v>
      </c>
      <c r="D5936" s="212">
        <v>13.61</v>
      </c>
    </row>
    <row r="5937" spans="1:4" ht="27">
      <c r="A5937" s="209">
        <v>83681</v>
      </c>
      <c r="B5937" s="210" t="s">
        <v>835</v>
      </c>
      <c r="C5937" s="211" t="s">
        <v>518</v>
      </c>
      <c r="D5937" s="212">
        <v>14.6</v>
      </c>
    </row>
    <row r="5938" spans="1:4" ht="13.5">
      <c r="A5938" s="209">
        <v>83682</v>
      </c>
      <c r="B5938" s="210" t="s">
        <v>836</v>
      </c>
      <c r="C5938" s="211" t="s">
        <v>820</v>
      </c>
      <c r="D5938" s="212">
        <v>89.18</v>
      </c>
    </row>
    <row r="5939" spans="1:4" ht="13.5">
      <c r="A5939" s="209">
        <v>83683</v>
      </c>
      <c r="B5939" s="210" t="s">
        <v>837</v>
      </c>
      <c r="C5939" s="211" t="s">
        <v>820</v>
      </c>
      <c r="D5939" s="212">
        <v>98.07</v>
      </c>
    </row>
    <row r="5940" spans="1:4" ht="27">
      <c r="A5940" s="209">
        <v>83690</v>
      </c>
      <c r="B5940" s="210" t="s">
        <v>8831</v>
      </c>
      <c r="C5940" s="211" t="s">
        <v>820</v>
      </c>
      <c r="D5940" s="212">
        <v>430.12</v>
      </c>
    </row>
    <row r="5941" spans="1:4" ht="13.5">
      <c r="A5941" s="209">
        <v>83693</v>
      </c>
      <c r="B5941" s="210" t="s">
        <v>1514</v>
      </c>
      <c r="C5941" s="211" t="s">
        <v>591</v>
      </c>
      <c r="D5941" s="212">
        <v>2.81</v>
      </c>
    </row>
    <row r="5942" spans="1:4" ht="27">
      <c r="A5942" s="209">
        <v>83694</v>
      </c>
      <c r="B5942" s="210" t="s">
        <v>8832</v>
      </c>
      <c r="C5942" s="211" t="s">
        <v>591</v>
      </c>
      <c r="D5942" s="212">
        <v>13.6</v>
      </c>
    </row>
    <row r="5943" spans="1:4" ht="27">
      <c r="A5943" s="209">
        <v>83708</v>
      </c>
      <c r="B5943" s="210" t="s">
        <v>869</v>
      </c>
      <c r="C5943" s="211" t="s">
        <v>542</v>
      </c>
      <c r="D5943" s="212">
        <v>1088.02</v>
      </c>
    </row>
    <row r="5944" spans="1:4" ht="27">
      <c r="A5944" s="209">
        <v>83709</v>
      </c>
      <c r="B5944" s="210" t="s">
        <v>870</v>
      </c>
      <c r="C5944" s="211" t="s">
        <v>542</v>
      </c>
      <c r="D5944" s="212">
        <v>1363.14</v>
      </c>
    </row>
    <row r="5945" spans="1:4" ht="27">
      <c r="A5945" s="209">
        <v>83710</v>
      </c>
      <c r="B5945" s="210" t="s">
        <v>871</v>
      </c>
      <c r="C5945" s="211" t="s">
        <v>542</v>
      </c>
      <c r="D5945" s="212">
        <v>2852.18</v>
      </c>
    </row>
    <row r="5946" spans="1:4" ht="27">
      <c r="A5946" s="209">
        <v>83711</v>
      </c>
      <c r="B5946" s="210" t="s">
        <v>872</v>
      </c>
      <c r="C5946" s="211" t="s">
        <v>542</v>
      </c>
      <c r="D5946" s="212">
        <v>3303.62</v>
      </c>
    </row>
    <row r="5947" spans="1:4" ht="27">
      <c r="A5947" s="209">
        <v>83712</v>
      </c>
      <c r="B5947" s="210" t="s">
        <v>873</v>
      </c>
      <c r="C5947" s="211" t="s">
        <v>542</v>
      </c>
      <c r="D5947" s="212">
        <v>4329.3900000000003</v>
      </c>
    </row>
    <row r="5948" spans="1:4" ht="27">
      <c r="A5948" s="209">
        <v>83713</v>
      </c>
      <c r="B5948" s="210" t="s">
        <v>874</v>
      </c>
      <c r="C5948" s="211" t="s">
        <v>542</v>
      </c>
      <c r="D5948" s="212">
        <v>5297.59</v>
      </c>
    </row>
    <row r="5949" spans="1:4" ht="13.5">
      <c r="A5949" s="209">
        <v>83714</v>
      </c>
      <c r="B5949" s="210" t="s">
        <v>875</v>
      </c>
      <c r="C5949" s="211" t="s">
        <v>518</v>
      </c>
      <c r="D5949" s="212">
        <v>586.63</v>
      </c>
    </row>
    <row r="5950" spans="1:4" ht="13.5">
      <c r="A5950" s="209">
        <v>83715</v>
      </c>
      <c r="B5950" s="210" t="s">
        <v>876</v>
      </c>
      <c r="C5950" s="211" t="s">
        <v>518</v>
      </c>
      <c r="D5950" s="212">
        <v>584.67999999999995</v>
      </c>
    </row>
    <row r="5951" spans="1:4" ht="27">
      <c r="A5951" s="209">
        <v>83716</v>
      </c>
      <c r="B5951" s="210" t="s">
        <v>8833</v>
      </c>
      <c r="C5951" s="211" t="s">
        <v>542</v>
      </c>
      <c r="D5951" s="212">
        <v>288.12</v>
      </c>
    </row>
    <row r="5952" spans="1:4" ht="40.5">
      <c r="A5952" s="209">
        <v>83724</v>
      </c>
      <c r="B5952" s="210" t="s">
        <v>8834</v>
      </c>
      <c r="C5952" s="211" t="s">
        <v>546</v>
      </c>
      <c r="D5952" s="212">
        <v>1.43</v>
      </c>
    </row>
    <row r="5953" spans="1:4" ht="40.5">
      <c r="A5953" s="209">
        <v>83725</v>
      </c>
      <c r="B5953" s="210" t="s">
        <v>8835</v>
      </c>
      <c r="C5953" s="211" t="s">
        <v>546</v>
      </c>
      <c r="D5953" s="212">
        <v>0.9</v>
      </c>
    </row>
    <row r="5954" spans="1:4" ht="40.5">
      <c r="A5954" s="209">
        <v>83726</v>
      </c>
      <c r="B5954" s="210" t="s">
        <v>8836</v>
      </c>
      <c r="C5954" s="211" t="s">
        <v>546</v>
      </c>
      <c r="D5954" s="212">
        <v>0.68</v>
      </c>
    </row>
    <row r="5955" spans="1:4" ht="13.5">
      <c r="A5955" s="209">
        <v>83729</v>
      </c>
      <c r="B5955" s="210" t="s">
        <v>838</v>
      </c>
      <c r="C5955" s="211" t="s">
        <v>591</v>
      </c>
      <c r="D5955" s="212">
        <v>14.96</v>
      </c>
    </row>
    <row r="5956" spans="1:4" ht="27">
      <c r="A5956" s="209">
        <v>83730</v>
      </c>
      <c r="B5956" s="210" t="s">
        <v>8837</v>
      </c>
      <c r="C5956" s="211" t="s">
        <v>591</v>
      </c>
      <c r="D5956" s="212">
        <v>180.77</v>
      </c>
    </row>
    <row r="5957" spans="1:4" ht="27">
      <c r="A5957" s="209">
        <v>83731</v>
      </c>
      <c r="B5957" s="210" t="s">
        <v>8838</v>
      </c>
      <c r="C5957" s="211" t="s">
        <v>591</v>
      </c>
      <c r="D5957" s="212">
        <v>37.520000000000003</v>
      </c>
    </row>
    <row r="5958" spans="1:4" ht="27">
      <c r="A5958" s="209">
        <v>83732</v>
      </c>
      <c r="B5958" s="210" t="s">
        <v>8839</v>
      </c>
      <c r="C5958" s="211" t="s">
        <v>591</v>
      </c>
      <c r="D5958" s="212">
        <v>27.9</v>
      </c>
    </row>
    <row r="5959" spans="1:4" ht="27">
      <c r="A5959" s="209">
        <v>83733</v>
      </c>
      <c r="B5959" s="210" t="s">
        <v>8840</v>
      </c>
      <c r="C5959" s="211" t="s">
        <v>591</v>
      </c>
      <c r="D5959" s="212">
        <v>32.270000000000003</v>
      </c>
    </row>
    <row r="5960" spans="1:4" ht="27">
      <c r="A5960" s="209">
        <v>83735</v>
      </c>
      <c r="B5960" s="210" t="s">
        <v>1000</v>
      </c>
      <c r="C5960" s="211" t="s">
        <v>591</v>
      </c>
      <c r="D5960" s="212">
        <v>52.46</v>
      </c>
    </row>
    <row r="5961" spans="1:4" ht="27">
      <c r="A5961" s="209">
        <v>83736</v>
      </c>
      <c r="B5961" s="210" t="s">
        <v>1645</v>
      </c>
      <c r="C5961" s="211" t="s">
        <v>591</v>
      </c>
      <c r="D5961" s="212">
        <v>165.56</v>
      </c>
    </row>
    <row r="5962" spans="1:4" ht="27">
      <c r="A5962" s="209">
        <v>83737</v>
      </c>
      <c r="B5962" s="210" t="s">
        <v>8841</v>
      </c>
      <c r="C5962" s="211" t="s">
        <v>591</v>
      </c>
      <c r="D5962" s="212">
        <v>57.12</v>
      </c>
    </row>
    <row r="5963" spans="1:4" ht="27">
      <c r="A5963" s="209">
        <v>83738</v>
      </c>
      <c r="B5963" s="210" t="s">
        <v>8842</v>
      </c>
      <c r="C5963" s="211" t="s">
        <v>591</v>
      </c>
      <c r="D5963" s="212">
        <v>69.900000000000006</v>
      </c>
    </row>
    <row r="5964" spans="1:4" ht="13.5">
      <c r="A5964" s="209">
        <v>83739</v>
      </c>
      <c r="B5964" s="210" t="s">
        <v>839</v>
      </c>
      <c r="C5964" s="211" t="s">
        <v>591</v>
      </c>
      <c r="D5964" s="212">
        <v>5.24</v>
      </c>
    </row>
    <row r="5965" spans="1:4" ht="13.5">
      <c r="A5965" s="209">
        <v>83740</v>
      </c>
      <c r="B5965" s="210" t="s">
        <v>1001</v>
      </c>
      <c r="C5965" s="211" t="s">
        <v>591</v>
      </c>
      <c r="D5965" s="212">
        <v>25.3</v>
      </c>
    </row>
    <row r="5966" spans="1:4" ht="27">
      <c r="A5966" s="209">
        <v>83741</v>
      </c>
      <c r="B5966" s="210" t="s">
        <v>1006</v>
      </c>
      <c r="C5966" s="211" t="s">
        <v>591</v>
      </c>
      <c r="D5966" s="212">
        <v>64.150000000000006</v>
      </c>
    </row>
    <row r="5967" spans="1:4" ht="13.5">
      <c r="A5967" s="209">
        <v>83742</v>
      </c>
      <c r="B5967" s="210" t="s">
        <v>1007</v>
      </c>
      <c r="C5967" s="211" t="s">
        <v>591</v>
      </c>
      <c r="D5967" s="212">
        <v>20.6</v>
      </c>
    </row>
    <row r="5968" spans="1:4" ht="27">
      <c r="A5968" s="209">
        <v>83743</v>
      </c>
      <c r="B5968" s="210" t="s">
        <v>8843</v>
      </c>
      <c r="C5968" s="211" t="s">
        <v>518</v>
      </c>
      <c r="D5968" s="212">
        <v>17</v>
      </c>
    </row>
    <row r="5969" spans="1:4" ht="27">
      <c r="A5969" s="209">
        <v>83761</v>
      </c>
      <c r="B5969" s="210" t="s">
        <v>8844</v>
      </c>
      <c r="C5969" s="211" t="s">
        <v>662</v>
      </c>
      <c r="D5969" s="212">
        <v>6.98</v>
      </c>
    </row>
    <row r="5970" spans="1:4" ht="27">
      <c r="A5970" s="209">
        <v>83762</v>
      </c>
      <c r="B5970" s="210" t="s">
        <v>8845</v>
      </c>
      <c r="C5970" s="211" t="s">
        <v>662</v>
      </c>
      <c r="D5970" s="212">
        <v>8.7200000000000006</v>
      </c>
    </row>
    <row r="5971" spans="1:4" ht="40.5">
      <c r="A5971" s="209">
        <v>83763</v>
      </c>
      <c r="B5971" s="210" t="s">
        <v>8846</v>
      </c>
      <c r="C5971" s="211" t="s">
        <v>662</v>
      </c>
      <c r="D5971" s="212">
        <v>28.06</v>
      </c>
    </row>
    <row r="5972" spans="1:4" ht="27">
      <c r="A5972" s="209">
        <v>83764</v>
      </c>
      <c r="B5972" s="210" t="s">
        <v>8847</v>
      </c>
      <c r="C5972" s="211" t="s">
        <v>662</v>
      </c>
      <c r="D5972" s="212">
        <v>1.57</v>
      </c>
    </row>
    <row r="5973" spans="1:4" ht="27">
      <c r="A5973" s="209">
        <v>83765</v>
      </c>
      <c r="B5973" s="210" t="s">
        <v>8848</v>
      </c>
      <c r="C5973" s="211" t="s">
        <v>596</v>
      </c>
      <c r="D5973" s="212">
        <v>62.23</v>
      </c>
    </row>
    <row r="5974" spans="1:4" ht="27">
      <c r="A5974" s="209">
        <v>83766</v>
      </c>
      <c r="B5974" s="210" t="s">
        <v>8849</v>
      </c>
      <c r="C5974" s="211" t="s">
        <v>630</v>
      </c>
      <c r="D5974" s="212">
        <v>25.45</v>
      </c>
    </row>
    <row r="5975" spans="1:4" ht="13.5">
      <c r="A5975" s="209">
        <v>83770</v>
      </c>
      <c r="B5975" s="210" t="s">
        <v>882</v>
      </c>
      <c r="C5975" s="211" t="s">
        <v>591</v>
      </c>
      <c r="D5975" s="212">
        <v>107.13</v>
      </c>
    </row>
    <row r="5976" spans="1:4" ht="13.5">
      <c r="A5976" s="209">
        <v>83771</v>
      </c>
      <c r="B5976" s="210" t="s">
        <v>1493</v>
      </c>
      <c r="C5976" s="211" t="s">
        <v>820</v>
      </c>
      <c r="D5976" s="212">
        <v>6.61</v>
      </c>
    </row>
    <row r="5977" spans="1:4" ht="13.5">
      <c r="A5977" s="209">
        <v>83878</v>
      </c>
      <c r="B5977" s="210" t="s">
        <v>1436</v>
      </c>
      <c r="C5977" s="211" t="s">
        <v>542</v>
      </c>
      <c r="D5977" s="212">
        <v>42.61</v>
      </c>
    </row>
    <row r="5978" spans="1:4" ht="13.5">
      <c r="A5978" s="209">
        <v>83879</v>
      </c>
      <c r="B5978" s="210" t="s">
        <v>1437</v>
      </c>
      <c r="C5978" s="211" t="s">
        <v>542</v>
      </c>
      <c r="D5978" s="212">
        <v>49.63</v>
      </c>
    </row>
    <row r="5979" spans="1:4" ht="27">
      <c r="A5979" s="209">
        <v>84013</v>
      </c>
      <c r="B5979" s="210" t="s">
        <v>8850</v>
      </c>
      <c r="C5979" s="211" t="s">
        <v>630</v>
      </c>
      <c r="D5979" s="212">
        <v>44.98</v>
      </c>
    </row>
    <row r="5980" spans="1:4" ht="27">
      <c r="A5980" s="209">
        <v>84023</v>
      </c>
      <c r="B5980" s="210" t="s">
        <v>1632</v>
      </c>
      <c r="C5980" s="211" t="s">
        <v>591</v>
      </c>
      <c r="D5980" s="212">
        <v>34.159999999999997</v>
      </c>
    </row>
    <row r="5981" spans="1:4" ht="27">
      <c r="A5981" s="209">
        <v>84024</v>
      </c>
      <c r="B5981" s="210" t="s">
        <v>1633</v>
      </c>
      <c r="C5981" s="211" t="s">
        <v>591</v>
      </c>
      <c r="D5981" s="212">
        <v>32.17</v>
      </c>
    </row>
    <row r="5982" spans="1:4" ht="27">
      <c r="A5982" s="209">
        <v>84026</v>
      </c>
      <c r="B5982" s="210" t="s">
        <v>1634</v>
      </c>
      <c r="C5982" s="211" t="s">
        <v>591</v>
      </c>
      <c r="D5982" s="212">
        <v>40.44</v>
      </c>
    </row>
    <row r="5983" spans="1:4" ht="27">
      <c r="A5983" s="209">
        <v>84027</v>
      </c>
      <c r="B5983" s="210" t="s">
        <v>1635</v>
      </c>
      <c r="C5983" s="211" t="s">
        <v>591</v>
      </c>
      <c r="D5983" s="212">
        <v>27.1</v>
      </c>
    </row>
    <row r="5984" spans="1:4" ht="27">
      <c r="A5984" s="209">
        <v>84028</v>
      </c>
      <c r="B5984" s="210" t="s">
        <v>8851</v>
      </c>
      <c r="C5984" s="211" t="s">
        <v>591</v>
      </c>
      <c r="D5984" s="212">
        <v>45.67</v>
      </c>
    </row>
    <row r="5985" spans="1:4" ht="40.5">
      <c r="A5985" s="209">
        <v>84072</v>
      </c>
      <c r="B5985" s="210" t="s">
        <v>8852</v>
      </c>
      <c r="C5985" s="211" t="s">
        <v>591</v>
      </c>
      <c r="D5985" s="212">
        <v>27.51</v>
      </c>
    </row>
    <row r="5986" spans="1:4" ht="13.5">
      <c r="A5986" s="209">
        <v>84084</v>
      </c>
      <c r="B5986" s="210" t="s">
        <v>1639</v>
      </c>
      <c r="C5986" s="211" t="s">
        <v>591</v>
      </c>
      <c r="D5986" s="212">
        <v>5.52</v>
      </c>
    </row>
    <row r="5987" spans="1:4" ht="27">
      <c r="A5987" s="209">
        <v>84088</v>
      </c>
      <c r="B5987" s="210" t="s">
        <v>8853</v>
      </c>
      <c r="C5987" s="211" t="s">
        <v>518</v>
      </c>
      <c r="D5987" s="212">
        <v>63.61</v>
      </c>
    </row>
    <row r="5988" spans="1:4" ht="27">
      <c r="A5988" s="209">
        <v>84089</v>
      </c>
      <c r="B5988" s="210" t="s">
        <v>8854</v>
      </c>
      <c r="C5988" s="211" t="s">
        <v>518</v>
      </c>
      <c r="D5988" s="212">
        <v>90.12</v>
      </c>
    </row>
    <row r="5989" spans="1:4" ht="27">
      <c r="A5989" s="209">
        <v>84093</v>
      </c>
      <c r="B5989" s="210" t="s">
        <v>8855</v>
      </c>
      <c r="C5989" s="211" t="s">
        <v>518</v>
      </c>
      <c r="D5989" s="212">
        <v>17.600000000000001</v>
      </c>
    </row>
    <row r="5990" spans="1:4" ht="13.5">
      <c r="A5990" s="209">
        <v>84111</v>
      </c>
      <c r="B5990" s="210" t="s">
        <v>1650</v>
      </c>
      <c r="C5990" s="211" t="s">
        <v>591</v>
      </c>
      <c r="D5990" s="212">
        <v>2.3199999999999998</v>
      </c>
    </row>
    <row r="5991" spans="1:4" ht="27">
      <c r="A5991" s="209">
        <v>84112</v>
      </c>
      <c r="B5991" s="210" t="s">
        <v>8856</v>
      </c>
      <c r="C5991" s="211" t="s">
        <v>591</v>
      </c>
      <c r="D5991" s="212">
        <v>7.78</v>
      </c>
    </row>
    <row r="5992" spans="1:4" ht="13.5">
      <c r="A5992" s="209">
        <v>84117</v>
      </c>
      <c r="B5992" s="210" t="s">
        <v>1742</v>
      </c>
      <c r="C5992" s="211" t="s">
        <v>591</v>
      </c>
      <c r="D5992" s="212">
        <v>15.53</v>
      </c>
    </row>
    <row r="5993" spans="1:4" ht="13.5">
      <c r="A5993" s="209">
        <v>84120</v>
      </c>
      <c r="B5993" s="210" t="s">
        <v>1743</v>
      </c>
      <c r="C5993" s="211" t="s">
        <v>591</v>
      </c>
      <c r="D5993" s="212">
        <v>9.5500000000000007</v>
      </c>
    </row>
    <row r="5994" spans="1:4" ht="13.5">
      <c r="A5994" s="209">
        <v>84123</v>
      </c>
      <c r="B5994" s="210" t="s">
        <v>1744</v>
      </c>
      <c r="C5994" s="211" t="s">
        <v>591</v>
      </c>
      <c r="D5994" s="212">
        <v>4.91</v>
      </c>
    </row>
    <row r="5995" spans="1:4" ht="27">
      <c r="A5995" s="209">
        <v>84125</v>
      </c>
      <c r="B5995" s="210" t="s">
        <v>1745</v>
      </c>
      <c r="C5995" s="211" t="s">
        <v>591</v>
      </c>
      <c r="D5995" s="212">
        <v>6.38</v>
      </c>
    </row>
    <row r="5996" spans="1:4" ht="27">
      <c r="A5996" s="209">
        <v>84126</v>
      </c>
      <c r="B5996" s="210" t="s">
        <v>8857</v>
      </c>
      <c r="C5996" s="211" t="s">
        <v>591</v>
      </c>
      <c r="D5996" s="212">
        <v>35.93</v>
      </c>
    </row>
    <row r="5997" spans="1:4" ht="13.5">
      <c r="A5997" s="209">
        <v>84127</v>
      </c>
      <c r="B5997" s="210" t="s">
        <v>1748</v>
      </c>
      <c r="C5997" s="211" t="s">
        <v>518</v>
      </c>
      <c r="D5997" s="212">
        <v>332.28</v>
      </c>
    </row>
    <row r="5998" spans="1:4" ht="27">
      <c r="A5998" s="209">
        <v>84132</v>
      </c>
      <c r="B5998" s="210" t="s">
        <v>8858</v>
      </c>
      <c r="C5998" s="211" t="s">
        <v>518</v>
      </c>
      <c r="D5998" s="212">
        <v>175.83</v>
      </c>
    </row>
    <row r="5999" spans="1:4" ht="27">
      <c r="A5999" s="209">
        <v>84133</v>
      </c>
      <c r="B5999" s="210" t="s">
        <v>8859</v>
      </c>
      <c r="C5999" s="211" t="s">
        <v>518</v>
      </c>
      <c r="D5999" s="212">
        <v>262.86</v>
      </c>
    </row>
    <row r="6000" spans="1:4" ht="27">
      <c r="A6000" s="209">
        <v>84152</v>
      </c>
      <c r="B6000" s="210" t="s">
        <v>8860</v>
      </c>
      <c r="C6000" s="211" t="s">
        <v>820</v>
      </c>
      <c r="D6000" s="212">
        <v>263.64999999999998</v>
      </c>
    </row>
    <row r="6001" spans="1:4" ht="13.5">
      <c r="A6001" s="209">
        <v>84153</v>
      </c>
      <c r="B6001" s="210" t="s">
        <v>996</v>
      </c>
      <c r="C6001" s="211" t="s">
        <v>546</v>
      </c>
      <c r="D6001" s="212">
        <v>52.6</v>
      </c>
    </row>
    <row r="6002" spans="1:4" ht="13.5">
      <c r="A6002" s="209">
        <v>84154</v>
      </c>
      <c r="B6002" s="210" t="s">
        <v>997</v>
      </c>
      <c r="C6002" s="211" t="s">
        <v>998</v>
      </c>
      <c r="D6002" s="212">
        <v>108.13</v>
      </c>
    </row>
    <row r="6003" spans="1:4" ht="27">
      <c r="A6003" s="209">
        <v>84161</v>
      </c>
      <c r="B6003" s="210" t="s">
        <v>8861</v>
      </c>
      <c r="C6003" s="211" t="s">
        <v>518</v>
      </c>
      <c r="D6003" s="212">
        <v>45.97</v>
      </c>
    </row>
    <row r="6004" spans="1:4" ht="13.5">
      <c r="A6004" s="209">
        <v>84162</v>
      </c>
      <c r="B6004" s="210" t="s">
        <v>1595</v>
      </c>
      <c r="C6004" s="211" t="s">
        <v>518</v>
      </c>
      <c r="D6004" s="212">
        <v>9.6</v>
      </c>
    </row>
    <row r="6005" spans="1:4" ht="27">
      <c r="A6005" s="209">
        <v>84167</v>
      </c>
      <c r="B6005" s="210" t="s">
        <v>1597</v>
      </c>
      <c r="C6005" s="211" t="s">
        <v>518</v>
      </c>
      <c r="D6005" s="212">
        <v>32.54</v>
      </c>
    </row>
    <row r="6006" spans="1:4" ht="27">
      <c r="A6006" s="209">
        <v>84168</v>
      </c>
      <c r="B6006" s="210" t="s">
        <v>1598</v>
      </c>
      <c r="C6006" s="211" t="s">
        <v>518</v>
      </c>
      <c r="D6006" s="212">
        <v>17.12</v>
      </c>
    </row>
    <row r="6007" spans="1:4" ht="40.5">
      <c r="A6007" s="209">
        <v>84172</v>
      </c>
      <c r="B6007" s="210" t="s">
        <v>8862</v>
      </c>
      <c r="C6007" s="211" t="s">
        <v>591</v>
      </c>
      <c r="D6007" s="212">
        <v>46.3</v>
      </c>
    </row>
    <row r="6008" spans="1:4" ht="27">
      <c r="A6008" s="209">
        <v>84173</v>
      </c>
      <c r="B6008" s="210" t="s">
        <v>1581</v>
      </c>
      <c r="C6008" s="211" t="s">
        <v>591</v>
      </c>
      <c r="D6008" s="212">
        <v>40.68</v>
      </c>
    </row>
    <row r="6009" spans="1:4" ht="40.5">
      <c r="A6009" s="209">
        <v>84174</v>
      </c>
      <c r="B6009" s="210" t="s">
        <v>8863</v>
      </c>
      <c r="C6009" s="211" t="s">
        <v>591</v>
      </c>
      <c r="D6009" s="212">
        <v>58.15</v>
      </c>
    </row>
    <row r="6010" spans="1:4" ht="27">
      <c r="A6010" s="209">
        <v>84175</v>
      </c>
      <c r="B6010" s="210" t="s">
        <v>8864</v>
      </c>
      <c r="C6010" s="211" t="s">
        <v>518</v>
      </c>
      <c r="D6010" s="212">
        <v>10.3</v>
      </c>
    </row>
    <row r="6011" spans="1:4" ht="27">
      <c r="A6011" s="209">
        <v>84176</v>
      </c>
      <c r="B6011" s="210" t="s">
        <v>1599</v>
      </c>
      <c r="C6011" s="211" t="s">
        <v>518</v>
      </c>
      <c r="D6011" s="212">
        <v>18.96</v>
      </c>
    </row>
    <row r="6012" spans="1:4" ht="13.5">
      <c r="A6012" s="209">
        <v>84177</v>
      </c>
      <c r="B6012" s="210" t="s">
        <v>1600</v>
      </c>
      <c r="C6012" s="211" t="s">
        <v>518</v>
      </c>
      <c r="D6012" s="212">
        <v>11.5</v>
      </c>
    </row>
    <row r="6013" spans="1:4" ht="13.5">
      <c r="A6013" s="209">
        <v>84181</v>
      </c>
      <c r="B6013" s="210" t="s">
        <v>1582</v>
      </c>
      <c r="C6013" s="211" t="s">
        <v>591</v>
      </c>
      <c r="D6013" s="212">
        <v>60.45</v>
      </c>
    </row>
    <row r="6014" spans="1:4" ht="27">
      <c r="A6014" s="209">
        <v>84183</v>
      </c>
      <c r="B6014" s="210" t="s">
        <v>1585</v>
      </c>
      <c r="C6014" s="211" t="s">
        <v>591</v>
      </c>
      <c r="D6014" s="212">
        <v>130.15</v>
      </c>
    </row>
    <row r="6015" spans="1:4" ht="13.5">
      <c r="A6015" s="209">
        <v>84186</v>
      </c>
      <c r="B6015" s="210" t="s">
        <v>1589</v>
      </c>
      <c r="C6015" s="211" t="s">
        <v>591</v>
      </c>
      <c r="D6015" s="212">
        <v>59.24</v>
      </c>
    </row>
    <row r="6016" spans="1:4" ht="13.5">
      <c r="A6016" s="209">
        <v>84187</v>
      </c>
      <c r="B6016" s="210" t="s">
        <v>1590</v>
      </c>
      <c r="C6016" s="211" t="s">
        <v>591</v>
      </c>
      <c r="D6016" s="212">
        <v>10.69</v>
      </c>
    </row>
    <row r="6017" spans="1:4" ht="13.5">
      <c r="A6017" s="209">
        <v>84188</v>
      </c>
      <c r="B6017" s="210" t="s">
        <v>1591</v>
      </c>
      <c r="C6017" s="211" t="s">
        <v>518</v>
      </c>
      <c r="D6017" s="212">
        <v>15.64</v>
      </c>
    </row>
    <row r="6018" spans="1:4" ht="27">
      <c r="A6018" s="209">
        <v>84190</v>
      </c>
      <c r="B6018" s="210" t="s">
        <v>8865</v>
      </c>
      <c r="C6018" s="211" t="s">
        <v>591</v>
      </c>
      <c r="D6018" s="212">
        <v>236</v>
      </c>
    </row>
    <row r="6019" spans="1:4" ht="27">
      <c r="A6019" s="209">
        <v>84191</v>
      </c>
      <c r="B6019" s="210" t="s">
        <v>8866</v>
      </c>
      <c r="C6019" s="211" t="s">
        <v>591</v>
      </c>
      <c r="D6019" s="212">
        <v>105.36</v>
      </c>
    </row>
    <row r="6020" spans="1:4" ht="27">
      <c r="A6020" s="209">
        <v>84195</v>
      </c>
      <c r="B6020" s="210" t="s">
        <v>8867</v>
      </c>
      <c r="C6020" s="211" t="s">
        <v>591</v>
      </c>
      <c r="D6020" s="212">
        <v>228.01</v>
      </c>
    </row>
    <row r="6021" spans="1:4" ht="40.5">
      <c r="A6021" s="209">
        <v>84402</v>
      </c>
      <c r="B6021" s="210" t="s">
        <v>8868</v>
      </c>
      <c r="C6021" s="211" t="s">
        <v>542</v>
      </c>
      <c r="D6021" s="212">
        <v>67.58</v>
      </c>
    </row>
    <row r="6022" spans="1:4" ht="13.5">
      <c r="A6022" s="209">
        <v>84645</v>
      </c>
      <c r="B6022" s="210" t="s">
        <v>1558</v>
      </c>
      <c r="C6022" s="211" t="s">
        <v>591</v>
      </c>
      <c r="D6022" s="212">
        <v>15.03</v>
      </c>
    </row>
    <row r="6023" spans="1:4" ht="13.5">
      <c r="A6023" s="209">
        <v>84647</v>
      </c>
      <c r="B6023" s="210" t="s">
        <v>1546</v>
      </c>
      <c r="C6023" s="211" t="s">
        <v>591</v>
      </c>
      <c r="D6023" s="212">
        <v>112.89</v>
      </c>
    </row>
    <row r="6024" spans="1:4" ht="13.5">
      <c r="A6024" s="209">
        <v>84651</v>
      </c>
      <c r="B6024" s="210" t="s">
        <v>1523</v>
      </c>
      <c r="C6024" s="211" t="s">
        <v>591</v>
      </c>
      <c r="D6024" s="212">
        <v>7.81</v>
      </c>
    </row>
    <row r="6025" spans="1:4" ht="13.5">
      <c r="A6025" s="209">
        <v>84656</v>
      </c>
      <c r="B6025" s="210" t="s">
        <v>1547</v>
      </c>
      <c r="C6025" s="211" t="s">
        <v>591</v>
      </c>
      <c r="D6025" s="212">
        <v>26.48</v>
      </c>
    </row>
    <row r="6026" spans="1:4" ht="13.5">
      <c r="A6026" s="209">
        <v>84657</v>
      </c>
      <c r="B6026" s="210" t="s">
        <v>1559</v>
      </c>
      <c r="C6026" s="211" t="s">
        <v>591</v>
      </c>
      <c r="D6026" s="212">
        <v>8.4</v>
      </c>
    </row>
    <row r="6027" spans="1:4" ht="13.5">
      <c r="A6027" s="209">
        <v>84659</v>
      </c>
      <c r="B6027" s="210" t="s">
        <v>1560</v>
      </c>
      <c r="C6027" s="211" t="s">
        <v>591</v>
      </c>
      <c r="D6027" s="212">
        <v>12.24</v>
      </c>
    </row>
    <row r="6028" spans="1:4" ht="27">
      <c r="A6028" s="209">
        <v>84660</v>
      </c>
      <c r="B6028" s="210" t="s">
        <v>1572</v>
      </c>
      <c r="C6028" s="211" t="s">
        <v>591</v>
      </c>
      <c r="D6028" s="212">
        <v>5.56</v>
      </c>
    </row>
    <row r="6029" spans="1:4" ht="27">
      <c r="A6029" s="209">
        <v>84661</v>
      </c>
      <c r="B6029" s="210" t="s">
        <v>8869</v>
      </c>
      <c r="C6029" s="211" t="s">
        <v>591</v>
      </c>
      <c r="D6029" s="212">
        <v>13.24</v>
      </c>
    </row>
    <row r="6030" spans="1:4" ht="27">
      <c r="A6030" s="209">
        <v>84662</v>
      </c>
      <c r="B6030" s="210" t="s">
        <v>8870</v>
      </c>
      <c r="C6030" s="211" t="s">
        <v>591</v>
      </c>
      <c r="D6030" s="212">
        <v>20.89</v>
      </c>
    </row>
    <row r="6031" spans="1:4" ht="27">
      <c r="A6031" s="209">
        <v>84663</v>
      </c>
      <c r="B6031" s="210" t="s">
        <v>8871</v>
      </c>
      <c r="C6031" s="211" t="s">
        <v>591</v>
      </c>
      <c r="D6031" s="212">
        <v>17.829999999999998</v>
      </c>
    </row>
    <row r="6032" spans="1:4" ht="13.5">
      <c r="A6032" s="209">
        <v>84665</v>
      </c>
      <c r="B6032" s="210" t="s">
        <v>1578</v>
      </c>
      <c r="C6032" s="211" t="s">
        <v>591</v>
      </c>
      <c r="D6032" s="212">
        <v>15.72</v>
      </c>
    </row>
    <row r="6033" spans="1:4" ht="13.5">
      <c r="A6033" s="209">
        <v>84666</v>
      </c>
      <c r="B6033" s="210" t="s">
        <v>1579</v>
      </c>
      <c r="C6033" s="211" t="s">
        <v>591</v>
      </c>
      <c r="D6033" s="212">
        <v>16.34</v>
      </c>
    </row>
    <row r="6034" spans="1:4" ht="27">
      <c r="A6034" s="209">
        <v>84676</v>
      </c>
      <c r="B6034" s="210" t="s">
        <v>8872</v>
      </c>
      <c r="C6034" s="211" t="s">
        <v>542</v>
      </c>
      <c r="D6034" s="212">
        <v>393.69</v>
      </c>
    </row>
    <row r="6035" spans="1:4" ht="13.5">
      <c r="A6035" s="209">
        <v>84677</v>
      </c>
      <c r="B6035" s="210" t="s">
        <v>1548</v>
      </c>
      <c r="C6035" s="211" t="s">
        <v>591</v>
      </c>
      <c r="D6035" s="212">
        <v>9.74</v>
      </c>
    </row>
    <row r="6036" spans="1:4" ht="13.5">
      <c r="A6036" s="209">
        <v>84678</v>
      </c>
      <c r="B6036" s="210" t="s">
        <v>1549</v>
      </c>
      <c r="C6036" s="211" t="s">
        <v>591</v>
      </c>
      <c r="D6036" s="212">
        <v>15.54</v>
      </c>
    </row>
    <row r="6037" spans="1:4" ht="13.5">
      <c r="A6037" s="209">
        <v>84679</v>
      </c>
      <c r="B6037" s="210" t="s">
        <v>1561</v>
      </c>
      <c r="C6037" s="211" t="s">
        <v>591</v>
      </c>
      <c r="D6037" s="212">
        <v>15.41</v>
      </c>
    </row>
    <row r="6038" spans="1:4" ht="27">
      <c r="A6038" s="209">
        <v>84796</v>
      </c>
      <c r="B6038" s="210" t="s">
        <v>8873</v>
      </c>
      <c r="C6038" s="211" t="s">
        <v>542</v>
      </c>
      <c r="D6038" s="212">
        <v>489.93</v>
      </c>
    </row>
    <row r="6039" spans="1:4" ht="27">
      <c r="A6039" s="209">
        <v>84798</v>
      </c>
      <c r="B6039" s="210" t="s">
        <v>8874</v>
      </c>
      <c r="C6039" s="211" t="s">
        <v>542</v>
      </c>
      <c r="D6039" s="212">
        <v>219.17</v>
      </c>
    </row>
    <row r="6040" spans="1:4" ht="27">
      <c r="A6040" s="209">
        <v>84844</v>
      </c>
      <c r="B6040" s="210" t="s">
        <v>891</v>
      </c>
      <c r="C6040" s="211" t="s">
        <v>591</v>
      </c>
      <c r="D6040" s="212">
        <v>343.85</v>
      </c>
    </row>
    <row r="6041" spans="1:4" ht="27">
      <c r="A6041" s="209">
        <v>84845</v>
      </c>
      <c r="B6041" s="210" t="s">
        <v>8875</v>
      </c>
      <c r="C6041" s="211" t="s">
        <v>591</v>
      </c>
      <c r="D6041" s="212">
        <v>518.66999999999996</v>
      </c>
    </row>
    <row r="6042" spans="1:4" ht="27">
      <c r="A6042" s="209">
        <v>84846</v>
      </c>
      <c r="B6042" s="210" t="s">
        <v>892</v>
      </c>
      <c r="C6042" s="211" t="s">
        <v>591</v>
      </c>
      <c r="D6042" s="212">
        <v>527.62</v>
      </c>
    </row>
    <row r="6043" spans="1:4" ht="27">
      <c r="A6043" s="209">
        <v>84847</v>
      </c>
      <c r="B6043" s="210" t="s">
        <v>8876</v>
      </c>
      <c r="C6043" s="211" t="s">
        <v>591</v>
      </c>
      <c r="D6043" s="212">
        <v>527.62</v>
      </c>
    </row>
    <row r="6044" spans="1:4" ht="27">
      <c r="A6044" s="209">
        <v>84848</v>
      </c>
      <c r="B6044" s="210" t="s">
        <v>8877</v>
      </c>
      <c r="C6044" s="211" t="s">
        <v>591</v>
      </c>
      <c r="D6044" s="212">
        <v>419.98</v>
      </c>
    </row>
    <row r="6045" spans="1:4" ht="27">
      <c r="A6045" s="209">
        <v>84849</v>
      </c>
      <c r="B6045" s="210" t="s">
        <v>8878</v>
      </c>
      <c r="C6045" s="211" t="s">
        <v>542</v>
      </c>
      <c r="D6045" s="212">
        <v>74.83</v>
      </c>
    </row>
    <row r="6046" spans="1:4" ht="13.5">
      <c r="A6046" s="209">
        <v>84854</v>
      </c>
      <c r="B6046" s="210" t="s">
        <v>898</v>
      </c>
      <c r="C6046" s="211" t="s">
        <v>518</v>
      </c>
      <c r="D6046" s="212">
        <v>28.06</v>
      </c>
    </row>
    <row r="6047" spans="1:4" ht="13.5">
      <c r="A6047" s="209">
        <v>84862</v>
      </c>
      <c r="B6047" s="210" t="s">
        <v>910</v>
      </c>
      <c r="C6047" s="211" t="s">
        <v>518</v>
      </c>
      <c r="D6047" s="212">
        <v>194.87</v>
      </c>
    </row>
    <row r="6048" spans="1:4" ht="13.5">
      <c r="A6048" s="209">
        <v>84863</v>
      </c>
      <c r="B6048" s="210" t="s">
        <v>911</v>
      </c>
      <c r="C6048" s="211" t="s">
        <v>518</v>
      </c>
      <c r="D6048" s="212">
        <v>95.24</v>
      </c>
    </row>
    <row r="6049" spans="1:4" ht="27">
      <c r="A6049" s="209">
        <v>84874</v>
      </c>
      <c r="B6049" s="210" t="s">
        <v>8879</v>
      </c>
      <c r="C6049" s="211" t="s">
        <v>542</v>
      </c>
      <c r="D6049" s="212">
        <v>139.44</v>
      </c>
    </row>
    <row r="6050" spans="1:4" ht="13.5">
      <c r="A6050" s="209">
        <v>84876</v>
      </c>
      <c r="B6050" s="210" t="s">
        <v>884</v>
      </c>
      <c r="C6050" s="211" t="s">
        <v>591</v>
      </c>
      <c r="D6050" s="212">
        <v>527.39</v>
      </c>
    </row>
    <row r="6051" spans="1:4" ht="40.5">
      <c r="A6051" s="209">
        <v>84885</v>
      </c>
      <c r="B6051" s="210" t="s">
        <v>8880</v>
      </c>
      <c r="C6051" s="211" t="s">
        <v>542</v>
      </c>
      <c r="D6051" s="212">
        <v>551.02</v>
      </c>
    </row>
    <row r="6052" spans="1:4" ht="13.5">
      <c r="A6052" s="209">
        <v>84886</v>
      </c>
      <c r="B6052" s="210" t="s">
        <v>918</v>
      </c>
      <c r="C6052" s="211" t="s">
        <v>542</v>
      </c>
      <c r="D6052" s="212">
        <v>1024.77</v>
      </c>
    </row>
    <row r="6053" spans="1:4" ht="13.5">
      <c r="A6053" s="209">
        <v>84889</v>
      </c>
      <c r="B6053" s="210" t="s">
        <v>919</v>
      </c>
      <c r="C6053" s="211" t="s">
        <v>542</v>
      </c>
      <c r="D6053" s="212">
        <v>16.600000000000001</v>
      </c>
    </row>
    <row r="6054" spans="1:4" ht="13.5">
      <c r="A6054" s="209">
        <v>84891</v>
      </c>
      <c r="B6054" s="210" t="s">
        <v>920</v>
      </c>
      <c r="C6054" s="211" t="s">
        <v>542</v>
      </c>
      <c r="D6054" s="212">
        <v>163.92</v>
      </c>
    </row>
    <row r="6055" spans="1:4" ht="13.5">
      <c r="A6055" s="209">
        <v>84950</v>
      </c>
      <c r="B6055" s="210" t="s">
        <v>923</v>
      </c>
      <c r="C6055" s="211" t="s">
        <v>542</v>
      </c>
      <c r="D6055" s="212">
        <v>44.42</v>
      </c>
    </row>
    <row r="6056" spans="1:4" ht="13.5">
      <c r="A6056" s="209">
        <v>84952</v>
      </c>
      <c r="B6056" s="210" t="s">
        <v>924</v>
      </c>
      <c r="C6056" s="211" t="s">
        <v>542</v>
      </c>
      <c r="D6056" s="212">
        <v>33.049999999999997</v>
      </c>
    </row>
    <row r="6057" spans="1:4" ht="13.5">
      <c r="A6057" s="209">
        <v>84957</v>
      </c>
      <c r="B6057" s="210" t="s">
        <v>930</v>
      </c>
      <c r="C6057" s="211" t="s">
        <v>591</v>
      </c>
      <c r="D6057" s="212">
        <v>151.68</v>
      </c>
    </row>
    <row r="6058" spans="1:4" ht="13.5">
      <c r="A6058" s="209">
        <v>84959</v>
      </c>
      <c r="B6058" s="210" t="s">
        <v>931</v>
      </c>
      <c r="C6058" s="211" t="s">
        <v>591</v>
      </c>
      <c r="D6058" s="212">
        <v>177.51</v>
      </c>
    </row>
    <row r="6059" spans="1:4" ht="13.5">
      <c r="A6059" s="209">
        <v>85001</v>
      </c>
      <c r="B6059" s="210" t="s">
        <v>932</v>
      </c>
      <c r="C6059" s="211" t="s">
        <v>591</v>
      </c>
      <c r="D6059" s="212">
        <v>168.9</v>
      </c>
    </row>
    <row r="6060" spans="1:4" ht="13.5">
      <c r="A6060" s="209">
        <v>85002</v>
      </c>
      <c r="B6060" s="210" t="s">
        <v>933</v>
      </c>
      <c r="C6060" s="211" t="s">
        <v>591</v>
      </c>
      <c r="D6060" s="212">
        <v>237.79</v>
      </c>
    </row>
    <row r="6061" spans="1:4" ht="13.5">
      <c r="A6061" s="209">
        <v>85004</v>
      </c>
      <c r="B6061" s="210" t="s">
        <v>934</v>
      </c>
      <c r="C6061" s="211" t="s">
        <v>591</v>
      </c>
      <c r="D6061" s="212">
        <v>117.24</v>
      </c>
    </row>
    <row r="6062" spans="1:4" ht="13.5">
      <c r="A6062" s="209">
        <v>85005</v>
      </c>
      <c r="B6062" s="210" t="s">
        <v>935</v>
      </c>
      <c r="C6062" s="211" t="s">
        <v>591</v>
      </c>
      <c r="D6062" s="212">
        <v>342.76</v>
      </c>
    </row>
    <row r="6063" spans="1:4" ht="13.5">
      <c r="A6063" s="209">
        <v>85010</v>
      </c>
      <c r="B6063" s="210" t="s">
        <v>938</v>
      </c>
      <c r="C6063" s="211" t="s">
        <v>591</v>
      </c>
      <c r="D6063" s="212">
        <v>735.66</v>
      </c>
    </row>
    <row r="6064" spans="1:4" ht="13.5">
      <c r="A6064" s="209">
        <v>85014</v>
      </c>
      <c r="B6064" s="210" t="s">
        <v>939</v>
      </c>
      <c r="C6064" s="211" t="s">
        <v>591</v>
      </c>
      <c r="D6064" s="212">
        <v>838.83</v>
      </c>
    </row>
    <row r="6065" spans="1:4" ht="13.5">
      <c r="A6065" s="209">
        <v>85015</v>
      </c>
      <c r="B6065" s="210" t="s">
        <v>946</v>
      </c>
      <c r="C6065" s="211" t="s">
        <v>518</v>
      </c>
      <c r="D6065" s="212">
        <v>17.739999999999998</v>
      </c>
    </row>
    <row r="6066" spans="1:4" ht="13.5">
      <c r="A6066" s="209">
        <v>85016</v>
      </c>
      <c r="B6066" s="210" t="s">
        <v>947</v>
      </c>
      <c r="C6066" s="211" t="s">
        <v>518</v>
      </c>
      <c r="D6066" s="212">
        <v>22.07</v>
      </c>
    </row>
    <row r="6067" spans="1:4" ht="13.5">
      <c r="A6067" s="209">
        <v>85096</v>
      </c>
      <c r="B6067" s="210" t="s">
        <v>916</v>
      </c>
      <c r="C6067" s="211" t="s">
        <v>591</v>
      </c>
      <c r="D6067" s="212">
        <v>439.95</v>
      </c>
    </row>
    <row r="6068" spans="1:4" ht="27">
      <c r="A6068" s="209">
        <v>85117</v>
      </c>
      <c r="B6068" s="210" t="s">
        <v>1377</v>
      </c>
      <c r="C6068" s="211" t="s">
        <v>542</v>
      </c>
      <c r="D6068" s="212">
        <v>40.36</v>
      </c>
    </row>
    <row r="6069" spans="1:4" ht="27">
      <c r="A6069" s="209">
        <v>85120</v>
      </c>
      <c r="B6069" s="210" t="s">
        <v>8881</v>
      </c>
      <c r="C6069" s="211" t="s">
        <v>542</v>
      </c>
      <c r="D6069" s="212">
        <v>93.71</v>
      </c>
    </row>
    <row r="6070" spans="1:4" ht="27">
      <c r="A6070" s="209">
        <v>85171</v>
      </c>
      <c r="B6070" s="210" t="s">
        <v>8882</v>
      </c>
      <c r="C6070" s="211" t="s">
        <v>518</v>
      </c>
      <c r="D6070" s="212">
        <v>3.49</v>
      </c>
    </row>
    <row r="6071" spans="1:4" ht="40.5">
      <c r="A6071" s="209">
        <v>85172</v>
      </c>
      <c r="B6071" s="210" t="s">
        <v>8883</v>
      </c>
      <c r="C6071" s="211" t="s">
        <v>518</v>
      </c>
      <c r="D6071" s="212">
        <v>96.37</v>
      </c>
    </row>
    <row r="6072" spans="1:4" ht="13.5">
      <c r="A6072" s="209">
        <v>85178</v>
      </c>
      <c r="B6072" s="210" t="s">
        <v>1907</v>
      </c>
      <c r="C6072" s="211" t="s">
        <v>542</v>
      </c>
      <c r="D6072" s="212">
        <v>84.09</v>
      </c>
    </row>
    <row r="6073" spans="1:4" ht="13.5">
      <c r="A6073" s="209">
        <v>85179</v>
      </c>
      <c r="B6073" s="210" t="s">
        <v>1909</v>
      </c>
      <c r="C6073" s="211" t="s">
        <v>591</v>
      </c>
      <c r="D6073" s="212">
        <v>12.31</v>
      </c>
    </row>
    <row r="6074" spans="1:4" ht="13.5">
      <c r="A6074" s="209">
        <v>85180</v>
      </c>
      <c r="B6074" s="210" t="s">
        <v>1910</v>
      </c>
      <c r="C6074" s="211" t="s">
        <v>591</v>
      </c>
      <c r="D6074" s="212">
        <v>12.31</v>
      </c>
    </row>
    <row r="6075" spans="1:4" ht="27">
      <c r="A6075" s="209">
        <v>85182</v>
      </c>
      <c r="B6075" s="210" t="s">
        <v>8884</v>
      </c>
      <c r="C6075" s="211" t="s">
        <v>591</v>
      </c>
      <c r="D6075" s="212">
        <v>2.2000000000000002</v>
      </c>
    </row>
    <row r="6076" spans="1:4" ht="13.5">
      <c r="A6076" s="209">
        <v>85183</v>
      </c>
      <c r="B6076" s="210" t="s">
        <v>1911</v>
      </c>
      <c r="C6076" s="211" t="s">
        <v>591</v>
      </c>
      <c r="D6076" s="212">
        <v>2.0699999999999998</v>
      </c>
    </row>
    <row r="6077" spans="1:4" ht="13.5">
      <c r="A6077" s="209">
        <v>85184</v>
      </c>
      <c r="B6077" s="210" t="s">
        <v>1912</v>
      </c>
      <c r="C6077" s="211" t="s">
        <v>591</v>
      </c>
      <c r="D6077" s="212">
        <v>3.45</v>
      </c>
    </row>
    <row r="6078" spans="1:4" ht="13.5">
      <c r="A6078" s="209">
        <v>85185</v>
      </c>
      <c r="B6078" s="210" t="s">
        <v>1913</v>
      </c>
      <c r="C6078" s="211" t="s">
        <v>591</v>
      </c>
      <c r="D6078" s="212">
        <v>3.46</v>
      </c>
    </row>
    <row r="6079" spans="1:4" ht="27">
      <c r="A6079" s="209">
        <v>85186</v>
      </c>
      <c r="B6079" s="210" t="s">
        <v>1914</v>
      </c>
      <c r="C6079" s="211" t="s">
        <v>542</v>
      </c>
      <c r="D6079" s="212">
        <v>73.06</v>
      </c>
    </row>
    <row r="6080" spans="1:4" ht="27">
      <c r="A6080" s="209">
        <v>85188</v>
      </c>
      <c r="B6080" s="210" t="s">
        <v>8885</v>
      </c>
      <c r="C6080" s="211" t="s">
        <v>542</v>
      </c>
      <c r="D6080" s="212">
        <v>544.67999999999995</v>
      </c>
    </row>
    <row r="6081" spans="1:4" ht="27">
      <c r="A6081" s="209">
        <v>85189</v>
      </c>
      <c r="B6081" s="210" t="s">
        <v>8886</v>
      </c>
      <c r="C6081" s="211" t="s">
        <v>542</v>
      </c>
      <c r="D6081" s="212">
        <v>1074.45</v>
      </c>
    </row>
    <row r="6082" spans="1:4" ht="13.5">
      <c r="A6082" s="209">
        <v>85195</v>
      </c>
      <c r="B6082" s="210" t="s">
        <v>1148</v>
      </c>
      <c r="C6082" s="211" t="s">
        <v>542</v>
      </c>
      <c r="D6082" s="212">
        <v>70.89</v>
      </c>
    </row>
    <row r="6083" spans="1:4" ht="13.5">
      <c r="A6083" s="209">
        <v>85233</v>
      </c>
      <c r="B6083" s="210" t="s">
        <v>999</v>
      </c>
      <c r="C6083" s="211" t="s">
        <v>820</v>
      </c>
      <c r="D6083" s="212">
        <v>1870.65</v>
      </c>
    </row>
    <row r="6084" spans="1:4" ht="27">
      <c r="A6084" s="209">
        <v>85323</v>
      </c>
      <c r="B6084" s="210" t="s">
        <v>8887</v>
      </c>
      <c r="C6084" s="211" t="s">
        <v>518</v>
      </c>
      <c r="D6084" s="212">
        <v>1.4</v>
      </c>
    </row>
    <row r="6085" spans="1:4" ht="13.5">
      <c r="A6085" s="209">
        <v>85331</v>
      </c>
      <c r="B6085" s="210" t="s">
        <v>1784</v>
      </c>
      <c r="C6085" s="211" t="s">
        <v>591</v>
      </c>
      <c r="D6085" s="212">
        <v>1.06</v>
      </c>
    </row>
    <row r="6086" spans="1:4" ht="13.5">
      <c r="A6086" s="209">
        <v>85332</v>
      </c>
      <c r="B6086" s="210" t="s">
        <v>1805</v>
      </c>
      <c r="C6086" s="211" t="s">
        <v>542</v>
      </c>
      <c r="D6086" s="212">
        <v>4.3899999999999997</v>
      </c>
    </row>
    <row r="6087" spans="1:4" ht="13.5">
      <c r="A6087" s="209">
        <v>85333</v>
      </c>
      <c r="B6087" s="210" t="s">
        <v>1806</v>
      </c>
      <c r="C6087" s="211" t="s">
        <v>542</v>
      </c>
      <c r="D6087" s="212">
        <v>15.59</v>
      </c>
    </row>
    <row r="6088" spans="1:4" ht="13.5">
      <c r="A6088" s="209">
        <v>85334</v>
      </c>
      <c r="B6088" s="210" t="s">
        <v>1807</v>
      </c>
      <c r="C6088" s="211" t="s">
        <v>591</v>
      </c>
      <c r="D6088" s="212">
        <v>13.81</v>
      </c>
    </row>
    <row r="6089" spans="1:4" ht="13.5">
      <c r="A6089" s="209">
        <v>85335</v>
      </c>
      <c r="B6089" s="210" t="s">
        <v>1808</v>
      </c>
      <c r="C6089" s="211" t="s">
        <v>518</v>
      </c>
      <c r="D6089" s="212">
        <v>6.46</v>
      </c>
    </row>
    <row r="6090" spans="1:4" ht="27">
      <c r="A6090" s="209">
        <v>85336</v>
      </c>
      <c r="B6090" s="210" t="s">
        <v>8888</v>
      </c>
      <c r="C6090" s="211" t="s">
        <v>518</v>
      </c>
      <c r="D6090" s="212">
        <v>4.34</v>
      </c>
    </row>
    <row r="6091" spans="1:4" ht="13.5">
      <c r="A6091" s="209">
        <v>85362</v>
      </c>
      <c r="B6091" s="210" t="s">
        <v>1809</v>
      </c>
      <c r="C6091" s="211" t="s">
        <v>591</v>
      </c>
      <c r="D6091" s="212">
        <v>11.04</v>
      </c>
    </row>
    <row r="6092" spans="1:4" ht="13.5">
      <c r="A6092" s="209">
        <v>85364</v>
      </c>
      <c r="B6092" s="210" t="s">
        <v>1810</v>
      </c>
      <c r="C6092" s="211" t="s">
        <v>820</v>
      </c>
      <c r="D6092" s="212">
        <v>201.61</v>
      </c>
    </row>
    <row r="6093" spans="1:4" ht="13.5">
      <c r="A6093" s="209">
        <v>85366</v>
      </c>
      <c r="B6093" s="210" t="s">
        <v>1811</v>
      </c>
      <c r="C6093" s="211" t="s">
        <v>591</v>
      </c>
      <c r="D6093" s="212">
        <v>17.95</v>
      </c>
    </row>
    <row r="6094" spans="1:4" ht="13.5">
      <c r="A6094" s="209">
        <v>85369</v>
      </c>
      <c r="B6094" s="210" t="s">
        <v>1812</v>
      </c>
      <c r="C6094" s="211" t="s">
        <v>591</v>
      </c>
      <c r="D6094" s="212">
        <v>31</v>
      </c>
    </row>
    <row r="6095" spans="1:4" ht="27">
      <c r="A6095" s="209">
        <v>85370</v>
      </c>
      <c r="B6095" s="210" t="s">
        <v>1813</v>
      </c>
      <c r="C6095" s="211" t="s">
        <v>820</v>
      </c>
      <c r="D6095" s="212">
        <v>211.98</v>
      </c>
    </row>
    <row r="6096" spans="1:4" ht="13.5">
      <c r="A6096" s="209">
        <v>85371</v>
      </c>
      <c r="B6096" s="210" t="s">
        <v>1814</v>
      </c>
      <c r="C6096" s="211" t="s">
        <v>591</v>
      </c>
      <c r="D6096" s="212">
        <v>2.5299999999999998</v>
      </c>
    </row>
    <row r="6097" spans="1:4" ht="13.5">
      <c r="A6097" s="209">
        <v>85372</v>
      </c>
      <c r="B6097" s="210" t="s">
        <v>1815</v>
      </c>
      <c r="C6097" s="211" t="s">
        <v>591</v>
      </c>
      <c r="D6097" s="212">
        <v>2.0699999999999998</v>
      </c>
    </row>
    <row r="6098" spans="1:4" ht="13.5">
      <c r="A6098" s="209">
        <v>85374</v>
      </c>
      <c r="B6098" s="210" t="s">
        <v>1816</v>
      </c>
      <c r="C6098" s="211" t="s">
        <v>542</v>
      </c>
      <c r="D6098" s="212">
        <v>9.1999999999999993</v>
      </c>
    </row>
    <row r="6099" spans="1:4" ht="13.5">
      <c r="A6099" s="209">
        <v>85375</v>
      </c>
      <c r="B6099" s="210" t="s">
        <v>1817</v>
      </c>
      <c r="C6099" s="211" t="s">
        <v>591</v>
      </c>
      <c r="D6099" s="212">
        <v>10.84</v>
      </c>
    </row>
    <row r="6100" spans="1:4" ht="13.5">
      <c r="A6100" s="209">
        <v>85376</v>
      </c>
      <c r="B6100" s="210" t="s">
        <v>1818</v>
      </c>
      <c r="C6100" s="211" t="s">
        <v>591</v>
      </c>
      <c r="D6100" s="212">
        <v>4.6399999999999997</v>
      </c>
    </row>
    <row r="6101" spans="1:4" ht="13.5">
      <c r="A6101" s="209">
        <v>85383</v>
      </c>
      <c r="B6101" s="210" t="s">
        <v>1819</v>
      </c>
      <c r="C6101" s="211" t="s">
        <v>518</v>
      </c>
      <c r="D6101" s="212">
        <v>2.76</v>
      </c>
    </row>
    <row r="6102" spans="1:4" ht="13.5">
      <c r="A6102" s="209">
        <v>85389</v>
      </c>
      <c r="B6102" s="210" t="s">
        <v>1820</v>
      </c>
      <c r="C6102" s="211" t="s">
        <v>518</v>
      </c>
      <c r="D6102" s="212">
        <v>67.069999999999993</v>
      </c>
    </row>
    <row r="6103" spans="1:4" ht="13.5">
      <c r="A6103" s="209">
        <v>85390</v>
      </c>
      <c r="B6103" s="210" t="s">
        <v>1821</v>
      </c>
      <c r="C6103" s="211" t="s">
        <v>518</v>
      </c>
      <c r="D6103" s="212">
        <v>33.369999999999997</v>
      </c>
    </row>
    <row r="6104" spans="1:4" ht="13.5">
      <c r="A6104" s="209">
        <v>85392</v>
      </c>
      <c r="B6104" s="210" t="s">
        <v>1822</v>
      </c>
      <c r="C6104" s="211" t="s">
        <v>518</v>
      </c>
      <c r="D6104" s="212">
        <v>163.79</v>
      </c>
    </row>
    <row r="6105" spans="1:4" ht="13.5">
      <c r="A6105" s="209">
        <v>85406</v>
      </c>
      <c r="B6105" s="210" t="s">
        <v>1823</v>
      </c>
      <c r="C6105" s="211" t="s">
        <v>591</v>
      </c>
      <c r="D6105" s="212">
        <v>38.76</v>
      </c>
    </row>
    <row r="6106" spans="1:4" ht="13.5">
      <c r="A6106" s="209">
        <v>85407</v>
      </c>
      <c r="B6106" s="210" t="s">
        <v>1824</v>
      </c>
      <c r="C6106" s="211" t="s">
        <v>518</v>
      </c>
      <c r="D6106" s="212">
        <v>8.19</v>
      </c>
    </row>
    <row r="6107" spans="1:4" ht="13.5">
      <c r="A6107" s="209">
        <v>85408</v>
      </c>
      <c r="B6107" s="210" t="s">
        <v>1825</v>
      </c>
      <c r="C6107" s="211" t="s">
        <v>591</v>
      </c>
      <c r="D6107" s="212">
        <v>27.9</v>
      </c>
    </row>
    <row r="6108" spans="1:4" ht="13.5">
      <c r="A6108" s="209">
        <v>85409</v>
      </c>
      <c r="B6108" s="210" t="s">
        <v>1826</v>
      </c>
      <c r="C6108" s="211" t="s">
        <v>591</v>
      </c>
      <c r="D6108" s="212">
        <v>5.67</v>
      </c>
    </row>
    <row r="6109" spans="1:4" ht="13.5">
      <c r="A6109" s="209">
        <v>85411</v>
      </c>
      <c r="B6109" s="210" t="s">
        <v>1827</v>
      </c>
      <c r="C6109" s="211" t="s">
        <v>518</v>
      </c>
      <c r="D6109" s="212">
        <v>2.9</v>
      </c>
    </row>
    <row r="6110" spans="1:4" ht="13.5">
      <c r="A6110" s="209">
        <v>85415</v>
      </c>
      <c r="B6110" s="210" t="s">
        <v>1828</v>
      </c>
      <c r="C6110" s="211" t="s">
        <v>542</v>
      </c>
      <c r="D6110" s="212">
        <v>7.88</v>
      </c>
    </row>
    <row r="6111" spans="1:4" ht="13.5">
      <c r="A6111" s="209">
        <v>85416</v>
      </c>
      <c r="B6111" s="210" t="s">
        <v>1829</v>
      </c>
      <c r="C6111" s="211" t="s">
        <v>542</v>
      </c>
      <c r="D6111" s="212">
        <v>11.16</v>
      </c>
    </row>
    <row r="6112" spans="1:4" ht="27">
      <c r="A6112" s="209">
        <v>85417</v>
      </c>
      <c r="B6112" s="210" t="s">
        <v>1830</v>
      </c>
      <c r="C6112" s="211" t="s">
        <v>518</v>
      </c>
      <c r="D6112" s="212">
        <v>3.16</v>
      </c>
    </row>
    <row r="6113" spans="1:4" ht="27">
      <c r="A6113" s="209">
        <v>85418</v>
      </c>
      <c r="B6113" s="210" t="s">
        <v>8889</v>
      </c>
      <c r="C6113" s="211" t="s">
        <v>518</v>
      </c>
      <c r="D6113" s="212">
        <v>6.3</v>
      </c>
    </row>
    <row r="6114" spans="1:4" ht="27">
      <c r="A6114" s="209">
        <v>85419</v>
      </c>
      <c r="B6114" s="210" t="s">
        <v>1831</v>
      </c>
      <c r="C6114" s="211" t="s">
        <v>518</v>
      </c>
      <c r="D6114" s="212">
        <v>3.94</v>
      </c>
    </row>
    <row r="6115" spans="1:4" ht="27">
      <c r="A6115" s="209">
        <v>85420</v>
      </c>
      <c r="B6115" s="210" t="s">
        <v>1832</v>
      </c>
      <c r="C6115" s="211" t="s">
        <v>518</v>
      </c>
      <c r="D6115" s="212">
        <v>9.4600000000000009</v>
      </c>
    </row>
    <row r="6116" spans="1:4" ht="13.5">
      <c r="A6116" s="209">
        <v>85421</v>
      </c>
      <c r="B6116" s="210" t="s">
        <v>1833</v>
      </c>
      <c r="C6116" s="211" t="s">
        <v>591</v>
      </c>
      <c r="D6116" s="212">
        <v>10.37</v>
      </c>
    </row>
    <row r="6117" spans="1:4" ht="13.5">
      <c r="A6117" s="209">
        <v>85422</v>
      </c>
      <c r="B6117" s="210" t="s">
        <v>1785</v>
      </c>
      <c r="C6117" s="211" t="s">
        <v>591</v>
      </c>
      <c r="D6117" s="212">
        <v>5.52</v>
      </c>
    </row>
    <row r="6118" spans="1:4" ht="13.5">
      <c r="A6118" s="209">
        <v>85423</v>
      </c>
      <c r="B6118" s="210" t="s">
        <v>1835</v>
      </c>
      <c r="C6118" s="211" t="s">
        <v>591</v>
      </c>
      <c r="D6118" s="212">
        <v>6.36</v>
      </c>
    </row>
    <row r="6119" spans="1:4" ht="27">
      <c r="A6119" s="209">
        <v>85424</v>
      </c>
      <c r="B6119" s="210" t="s">
        <v>8890</v>
      </c>
      <c r="C6119" s="211" t="s">
        <v>591</v>
      </c>
      <c r="D6119" s="212">
        <v>17.739999999999998</v>
      </c>
    </row>
    <row r="6120" spans="1:4" ht="27">
      <c r="A6120" s="209">
        <v>85662</v>
      </c>
      <c r="B6120" s="210" t="s">
        <v>971</v>
      </c>
      <c r="C6120" s="211" t="s">
        <v>591</v>
      </c>
      <c r="D6120" s="212">
        <v>11.12</v>
      </c>
    </row>
    <row r="6121" spans="1:4" ht="27">
      <c r="A6121" s="209">
        <v>86872</v>
      </c>
      <c r="B6121" s="210" t="s">
        <v>1349</v>
      </c>
      <c r="C6121" s="211" t="s">
        <v>542</v>
      </c>
      <c r="D6121" s="212">
        <v>594.96</v>
      </c>
    </row>
    <row r="6122" spans="1:4" ht="27">
      <c r="A6122" s="209">
        <v>86874</v>
      </c>
      <c r="B6122" s="210" t="s">
        <v>8891</v>
      </c>
      <c r="C6122" s="211" t="s">
        <v>542</v>
      </c>
      <c r="D6122" s="212">
        <v>364.41</v>
      </c>
    </row>
    <row r="6123" spans="1:4" ht="27">
      <c r="A6123" s="209">
        <v>86875</v>
      </c>
      <c r="B6123" s="210" t="s">
        <v>8892</v>
      </c>
      <c r="C6123" s="211" t="s">
        <v>542</v>
      </c>
      <c r="D6123" s="212">
        <v>252.52</v>
      </c>
    </row>
    <row r="6124" spans="1:4" ht="27">
      <c r="A6124" s="209">
        <v>86876</v>
      </c>
      <c r="B6124" s="210" t="s">
        <v>8893</v>
      </c>
      <c r="C6124" s="211" t="s">
        <v>542</v>
      </c>
      <c r="D6124" s="212">
        <v>145</v>
      </c>
    </row>
    <row r="6125" spans="1:4" ht="27">
      <c r="A6125" s="209">
        <v>86877</v>
      </c>
      <c r="B6125" s="210" t="s">
        <v>1350</v>
      </c>
      <c r="C6125" s="211" t="s">
        <v>542</v>
      </c>
      <c r="D6125" s="212">
        <v>24.04</v>
      </c>
    </row>
    <row r="6126" spans="1:4" ht="27">
      <c r="A6126" s="209">
        <v>86878</v>
      </c>
      <c r="B6126" s="210" t="s">
        <v>8894</v>
      </c>
      <c r="C6126" s="211" t="s">
        <v>542</v>
      </c>
      <c r="D6126" s="212">
        <v>32.130000000000003</v>
      </c>
    </row>
    <row r="6127" spans="1:4" ht="27">
      <c r="A6127" s="209">
        <v>86879</v>
      </c>
      <c r="B6127" s="210" t="s">
        <v>8895</v>
      </c>
      <c r="C6127" s="211" t="s">
        <v>542</v>
      </c>
      <c r="D6127" s="212">
        <v>5.26</v>
      </c>
    </row>
    <row r="6128" spans="1:4" ht="27">
      <c r="A6128" s="209">
        <v>86880</v>
      </c>
      <c r="B6128" s="210" t="s">
        <v>8896</v>
      </c>
      <c r="C6128" s="211" t="s">
        <v>542</v>
      </c>
      <c r="D6128" s="212">
        <v>15.16</v>
      </c>
    </row>
    <row r="6129" spans="1:4" ht="27">
      <c r="A6129" s="209">
        <v>86881</v>
      </c>
      <c r="B6129" s="210" t="s">
        <v>8897</v>
      </c>
      <c r="C6129" s="211" t="s">
        <v>542</v>
      </c>
      <c r="D6129" s="212">
        <v>89.16</v>
      </c>
    </row>
    <row r="6130" spans="1:4" ht="27">
      <c r="A6130" s="209">
        <v>86882</v>
      </c>
      <c r="B6130" s="210" t="s">
        <v>8898</v>
      </c>
      <c r="C6130" s="211" t="s">
        <v>542</v>
      </c>
      <c r="D6130" s="212">
        <v>15.65</v>
      </c>
    </row>
    <row r="6131" spans="1:4" ht="27">
      <c r="A6131" s="209">
        <v>86883</v>
      </c>
      <c r="B6131" s="210" t="s">
        <v>8899</v>
      </c>
      <c r="C6131" s="211" t="s">
        <v>542</v>
      </c>
      <c r="D6131" s="212">
        <v>8.92</v>
      </c>
    </row>
    <row r="6132" spans="1:4" ht="27">
      <c r="A6132" s="209">
        <v>86884</v>
      </c>
      <c r="B6132" s="210" t="s">
        <v>8900</v>
      </c>
      <c r="C6132" s="211" t="s">
        <v>542</v>
      </c>
      <c r="D6132" s="212">
        <v>6.47</v>
      </c>
    </row>
    <row r="6133" spans="1:4" ht="27">
      <c r="A6133" s="209">
        <v>86885</v>
      </c>
      <c r="B6133" s="210" t="s">
        <v>8901</v>
      </c>
      <c r="C6133" s="211" t="s">
        <v>542</v>
      </c>
      <c r="D6133" s="212">
        <v>8.59</v>
      </c>
    </row>
    <row r="6134" spans="1:4" ht="27">
      <c r="A6134" s="209">
        <v>86886</v>
      </c>
      <c r="B6134" s="210" t="s">
        <v>8902</v>
      </c>
      <c r="C6134" s="211" t="s">
        <v>542</v>
      </c>
      <c r="D6134" s="212">
        <v>22.38</v>
      </c>
    </row>
    <row r="6135" spans="1:4" ht="27">
      <c r="A6135" s="209">
        <v>86887</v>
      </c>
      <c r="B6135" s="210" t="s">
        <v>8903</v>
      </c>
      <c r="C6135" s="211" t="s">
        <v>542</v>
      </c>
      <c r="D6135" s="212">
        <v>24.19</v>
      </c>
    </row>
    <row r="6136" spans="1:4" ht="27">
      <c r="A6136" s="209">
        <v>86888</v>
      </c>
      <c r="B6136" s="210" t="s">
        <v>1351</v>
      </c>
      <c r="C6136" s="211" t="s">
        <v>542</v>
      </c>
      <c r="D6136" s="212">
        <v>356.52</v>
      </c>
    </row>
    <row r="6137" spans="1:4" ht="27">
      <c r="A6137" s="209">
        <v>86889</v>
      </c>
      <c r="B6137" s="210" t="s">
        <v>8904</v>
      </c>
      <c r="C6137" s="211" t="s">
        <v>542</v>
      </c>
      <c r="D6137" s="212">
        <v>531.47</v>
      </c>
    </row>
    <row r="6138" spans="1:4" ht="27">
      <c r="A6138" s="209">
        <v>86893</v>
      </c>
      <c r="B6138" s="210" t="s">
        <v>8905</v>
      </c>
      <c r="C6138" s="211" t="s">
        <v>542</v>
      </c>
      <c r="D6138" s="212">
        <v>370.02</v>
      </c>
    </row>
    <row r="6139" spans="1:4" ht="27">
      <c r="A6139" s="209">
        <v>86894</v>
      </c>
      <c r="B6139" s="210" t="s">
        <v>8906</v>
      </c>
      <c r="C6139" s="211" t="s">
        <v>542</v>
      </c>
      <c r="D6139" s="212">
        <v>203.51</v>
      </c>
    </row>
    <row r="6140" spans="1:4" ht="27">
      <c r="A6140" s="209">
        <v>86895</v>
      </c>
      <c r="B6140" s="210" t="s">
        <v>8907</v>
      </c>
      <c r="C6140" s="211" t="s">
        <v>542</v>
      </c>
      <c r="D6140" s="212">
        <v>262.73</v>
      </c>
    </row>
    <row r="6141" spans="1:4" ht="27">
      <c r="A6141" s="209">
        <v>86899</v>
      </c>
      <c r="B6141" s="210" t="s">
        <v>8908</v>
      </c>
      <c r="C6141" s="211" t="s">
        <v>542</v>
      </c>
      <c r="D6141" s="212">
        <v>202.16</v>
      </c>
    </row>
    <row r="6142" spans="1:4" ht="27">
      <c r="A6142" s="209">
        <v>86900</v>
      </c>
      <c r="B6142" s="210" t="s">
        <v>8909</v>
      </c>
      <c r="C6142" s="211" t="s">
        <v>542</v>
      </c>
      <c r="D6142" s="212">
        <v>127.51</v>
      </c>
    </row>
    <row r="6143" spans="1:4" ht="27">
      <c r="A6143" s="209">
        <v>86901</v>
      </c>
      <c r="B6143" s="210" t="s">
        <v>8910</v>
      </c>
      <c r="C6143" s="211" t="s">
        <v>542</v>
      </c>
      <c r="D6143" s="212">
        <v>107.52</v>
      </c>
    </row>
    <row r="6144" spans="1:4" ht="27">
      <c r="A6144" s="209">
        <v>86902</v>
      </c>
      <c r="B6144" s="210" t="s">
        <v>8911</v>
      </c>
      <c r="C6144" s="211" t="s">
        <v>542</v>
      </c>
      <c r="D6144" s="212">
        <v>191.43</v>
      </c>
    </row>
    <row r="6145" spans="1:4" ht="27">
      <c r="A6145" s="209">
        <v>86903</v>
      </c>
      <c r="B6145" s="210" t="s">
        <v>8912</v>
      </c>
      <c r="C6145" s="211" t="s">
        <v>542</v>
      </c>
      <c r="D6145" s="212">
        <v>257.04000000000002</v>
      </c>
    </row>
    <row r="6146" spans="1:4" ht="27">
      <c r="A6146" s="209">
        <v>86904</v>
      </c>
      <c r="B6146" s="210" t="s">
        <v>8913</v>
      </c>
      <c r="C6146" s="211" t="s">
        <v>542</v>
      </c>
      <c r="D6146" s="212">
        <v>102.1</v>
      </c>
    </row>
    <row r="6147" spans="1:4" ht="27">
      <c r="A6147" s="209">
        <v>86905</v>
      </c>
      <c r="B6147" s="210" t="s">
        <v>8914</v>
      </c>
      <c r="C6147" s="211" t="s">
        <v>542</v>
      </c>
      <c r="D6147" s="212">
        <v>201.46</v>
      </c>
    </row>
    <row r="6148" spans="1:4" ht="27">
      <c r="A6148" s="209">
        <v>86906</v>
      </c>
      <c r="B6148" s="210" t="s">
        <v>1352</v>
      </c>
      <c r="C6148" s="211" t="s">
        <v>542</v>
      </c>
      <c r="D6148" s="212">
        <v>47.12</v>
      </c>
    </row>
    <row r="6149" spans="1:4" ht="27">
      <c r="A6149" s="209">
        <v>86908</v>
      </c>
      <c r="B6149" s="210" t="s">
        <v>8915</v>
      </c>
      <c r="C6149" s="211" t="s">
        <v>542</v>
      </c>
      <c r="D6149" s="212">
        <v>242.33</v>
      </c>
    </row>
    <row r="6150" spans="1:4" ht="27">
      <c r="A6150" s="209">
        <v>86909</v>
      </c>
      <c r="B6150" s="210" t="s">
        <v>8916</v>
      </c>
      <c r="C6150" s="211" t="s">
        <v>542</v>
      </c>
      <c r="D6150" s="212">
        <v>94.25</v>
      </c>
    </row>
    <row r="6151" spans="1:4" ht="27">
      <c r="A6151" s="209">
        <v>86910</v>
      </c>
      <c r="B6151" s="210" t="s">
        <v>8917</v>
      </c>
      <c r="C6151" s="211" t="s">
        <v>542</v>
      </c>
      <c r="D6151" s="212">
        <v>90.15</v>
      </c>
    </row>
    <row r="6152" spans="1:4" ht="27">
      <c r="A6152" s="209">
        <v>86911</v>
      </c>
      <c r="B6152" s="210" t="s">
        <v>1353</v>
      </c>
      <c r="C6152" s="211" t="s">
        <v>542</v>
      </c>
      <c r="D6152" s="212">
        <v>39.89</v>
      </c>
    </row>
    <row r="6153" spans="1:4" ht="27">
      <c r="A6153" s="209">
        <v>86912</v>
      </c>
      <c r="B6153" s="210" t="s">
        <v>1354</v>
      </c>
      <c r="C6153" s="211" t="s">
        <v>542</v>
      </c>
      <c r="D6153" s="212">
        <v>39.89</v>
      </c>
    </row>
    <row r="6154" spans="1:4" ht="27">
      <c r="A6154" s="209">
        <v>86913</v>
      </c>
      <c r="B6154" s="210" t="s">
        <v>8918</v>
      </c>
      <c r="C6154" s="211" t="s">
        <v>542</v>
      </c>
      <c r="D6154" s="212">
        <v>17.57</v>
      </c>
    </row>
    <row r="6155" spans="1:4" ht="27">
      <c r="A6155" s="209">
        <v>86914</v>
      </c>
      <c r="B6155" s="210" t="s">
        <v>1355</v>
      </c>
      <c r="C6155" s="211" t="s">
        <v>542</v>
      </c>
      <c r="D6155" s="212">
        <v>36.17</v>
      </c>
    </row>
    <row r="6156" spans="1:4" ht="27">
      <c r="A6156" s="209">
        <v>86915</v>
      </c>
      <c r="B6156" s="210" t="s">
        <v>1356</v>
      </c>
      <c r="C6156" s="211" t="s">
        <v>542</v>
      </c>
      <c r="D6156" s="212">
        <v>79.459999999999994</v>
      </c>
    </row>
    <row r="6157" spans="1:4" ht="27">
      <c r="A6157" s="209">
        <v>86916</v>
      </c>
      <c r="B6157" s="210" t="s">
        <v>8919</v>
      </c>
      <c r="C6157" s="211" t="s">
        <v>542</v>
      </c>
      <c r="D6157" s="212">
        <v>26.64</v>
      </c>
    </row>
    <row r="6158" spans="1:4" ht="40.5">
      <c r="A6158" s="209">
        <v>86919</v>
      </c>
      <c r="B6158" s="210" t="s">
        <v>8920</v>
      </c>
      <c r="C6158" s="211" t="s">
        <v>542</v>
      </c>
      <c r="D6158" s="212">
        <v>664.09</v>
      </c>
    </row>
    <row r="6159" spans="1:4" ht="40.5">
      <c r="A6159" s="209">
        <v>86920</v>
      </c>
      <c r="B6159" s="210" t="s">
        <v>8921</v>
      </c>
      <c r="C6159" s="211" t="s">
        <v>542</v>
      </c>
      <c r="D6159" s="212">
        <v>626.71</v>
      </c>
    </row>
    <row r="6160" spans="1:4" ht="40.5">
      <c r="A6160" s="209">
        <v>86921</v>
      </c>
      <c r="B6160" s="210" t="s">
        <v>8922</v>
      </c>
      <c r="C6160" s="211" t="s">
        <v>542</v>
      </c>
      <c r="D6160" s="212">
        <v>635.78</v>
      </c>
    </row>
    <row r="6161" spans="1:4" ht="40.5">
      <c r="A6161" s="209">
        <v>86922</v>
      </c>
      <c r="B6161" s="210" t="s">
        <v>8923</v>
      </c>
      <c r="C6161" s="211" t="s">
        <v>542</v>
      </c>
      <c r="D6161" s="212">
        <v>513.78</v>
      </c>
    </row>
    <row r="6162" spans="1:4" ht="40.5">
      <c r="A6162" s="209">
        <v>86923</v>
      </c>
      <c r="B6162" s="210" t="s">
        <v>8924</v>
      </c>
      <c r="C6162" s="211" t="s">
        <v>542</v>
      </c>
      <c r="D6162" s="212">
        <v>402.89</v>
      </c>
    </row>
    <row r="6163" spans="1:4" ht="40.5">
      <c r="A6163" s="209">
        <v>86924</v>
      </c>
      <c r="B6163" s="210" t="s">
        <v>8925</v>
      </c>
      <c r="C6163" s="211" t="s">
        <v>542</v>
      </c>
      <c r="D6163" s="212">
        <v>411.96</v>
      </c>
    </row>
    <row r="6164" spans="1:4" ht="40.5">
      <c r="A6164" s="209">
        <v>86925</v>
      </c>
      <c r="B6164" s="210" t="s">
        <v>8926</v>
      </c>
      <c r="C6164" s="211" t="s">
        <v>542</v>
      </c>
      <c r="D6164" s="212">
        <v>284.27</v>
      </c>
    </row>
    <row r="6165" spans="1:4" ht="40.5">
      <c r="A6165" s="209">
        <v>86926</v>
      </c>
      <c r="B6165" s="210" t="s">
        <v>8927</v>
      </c>
      <c r="C6165" s="211" t="s">
        <v>542</v>
      </c>
      <c r="D6165" s="212">
        <v>293.33999999999997</v>
      </c>
    </row>
    <row r="6166" spans="1:4" ht="40.5">
      <c r="A6166" s="209">
        <v>86927</v>
      </c>
      <c r="B6166" s="210" t="s">
        <v>8928</v>
      </c>
      <c r="C6166" s="211" t="s">
        <v>542</v>
      </c>
      <c r="D6166" s="212">
        <v>183.48</v>
      </c>
    </row>
    <row r="6167" spans="1:4" ht="40.5">
      <c r="A6167" s="209">
        <v>86928</v>
      </c>
      <c r="B6167" s="210" t="s">
        <v>8929</v>
      </c>
      <c r="C6167" s="211" t="s">
        <v>542</v>
      </c>
      <c r="D6167" s="212">
        <v>192.55</v>
      </c>
    </row>
    <row r="6168" spans="1:4" ht="40.5">
      <c r="A6168" s="209">
        <v>86929</v>
      </c>
      <c r="B6168" s="210" t="s">
        <v>8930</v>
      </c>
      <c r="C6168" s="211" t="s">
        <v>542</v>
      </c>
      <c r="D6168" s="212">
        <v>176.75</v>
      </c>
    </row>
    <row r="6169" spans="1:4" ht="40.5">
      <c r="A6169" s="209">
        <v>86930</v>
      </c>
      <c r="B6169" s="210" t="s">
        <v>8931</v>
      </c>
      <c r="C6169" s="211" t="s">
        <v>542</v>
      </c>
      <c r="D6169" s="212">
        <v>185.82</v>
      </c>
    </row>
    <row r="6170" spans="1:4" ht="40.5">
      <c r="A6170" s="209">
        <v>86931</v>
      </c>
      <c r="B6170" s="210" t="s">
        <v>8932</v>
      </c>
      <c r="C6170" s="211" t="s">
        <v>542</v>
      </c>
      <c r="D6170" s="212">
        <v>365.11</v>
      </c>
    </row>
    <row r="6171" spans="1:4" ht="40.5">
      <c r="A6171" s="209">
        <v>86932</v>
      </c>
      <c r="B6171" s="210" t="s">
        <v>8933</v>
      </c>
      <c r="C6171" s="211" t="s">
        <v>542</v>
      </c>
      <c r="D6171" s="212">
        <v>380.71</v>
      </c>
    </row>
    <row r="6172" spans="1:4" ht="54">
      <c r="A6172" s="209">
        <v>86933</v>
      </c>
      <c r="B6172" s="210" t="s">
        <v>8934</v>
      </c>
      <c r="C6172" s="211" t="s">
        <v>542</v>
      </c>
      <c r="D6172" s="212">
        <v>274.20999999999998</v>
      </c>
    </row>
    <row r="6173" spans="1:4" ht="54">
      <c r="A6173" s="209">
        <v>86934</v>
      </c>
      <c r="B6173" s="210" t="s">
        <v>8935</v>
      </c>
      <c r="C6173" s="211" t="s">
        <v>542</v>
      </c>
      <c r="D6173" s="212">
        <v>267.48</v>
      </c>
    </row>
    <row r="6174" spans="1:4" ht="40.5">
      <c r="A6174" s="209">
        <v>86935</v>
      </c>
      <c r="B6174" s="210" t="s">
        <v>8936</v>
      </c>
      <c r="C6174" s="211" t="s">
        <v>542</v>
      </c>
      <c r="D6174" s="212">
        <v>168.56</v>
      </c>
    </row>
    <row r="6175" spans="1:4" ht="40.5">
      <c r="A6175" s="209">
        <v>86936</v>
      </c>
      <c r="B6175" s="210" t="s">
        <v>8937</v>
      </c>
      <c r="C6175" s="211" t="s">
        <v>542</v>
      </c>
      <c r="D6175" s="212">
        <v>248.8</v>
      </c>
    </row>
    <row r="6176" spans="1:4" ht="40.5">
      <c r="A6176" s="209">
        <v>86937</v>
      </c>
      <c r="B6176" s="210" t="s">
        <v>8938</v>
      </c>
      <c r="C6176" s="211" t="s">
        <v>542</v>
      </c>
      <c r="D6176" s="212">
        <v>140.47999999999999</v>
      </c>
    </row>
    <row r="6177" spans="1:4" ht="40.5">
      <c r="A6177" s="209">
        <v>86938</v>
      </c>
      <c r="B6177" s="210" t="s">
        <v>8939</v>
      </c>
      <c r="C6177" s="211" t="s">
        <v>542</v>
      </c>
      <c r="D6177" s="212">
        <v>220.72</v>
      </c>
    </row>
    <row r="6178" spans="1:4" ht="54">
      <c r="A6178" s="209">
        <v>86939</v>
      </c>
      <c r="B6178" s="210" t="s">
        <v>8940</v>
      </c>
      <c r="C6178" s="211" t="s">
        <v>542</v>
      </c>
      <c r="D6178" s="212">
        <v>259.2</v>
      </c>
    </row>
    <row r="6179" spans="1:4" ht="54">
      <c r="A6179" s="209">
        <v>86940</v>
      </c>
      <c r="B6179" s="210" t="s">
        <v>8941</v>
      </c>
      <c r="C6179" s="211" t="s">
        <v>542</v>
      </c>
      <c r="D6179" s="212">
        <v>620.08000000000004</v>
      </c>
    </row>
    <row r="6180" spans="1:4" ht="54">
      <c r="A6180" s="209">
        <v>86941</v>
      </c>
      <c r="B6180" s="210" t="s">
        <v>8942</v>
      </c>
      <c r="C6180" s="211" t="s">
        <v>542</v>
      </c>
      <c r="D6180" s="212">
        <v>473.89</v>
      </c>
    </row>
    <row r="6181" spans="1:4" ht="54">
      <c r="A6181" s="209">
        <v>86942</v>
      </c>
      <c r="B6181" s="210" t="s">
        <v>8943</v>
      </c>
      <c r="C6181" s="211" t="s">
        <v>542</v>
      </c>
      <c r="D6181" s="212">
        <v>176.6</v>
      </c>
    </row>
    <row r="6182" spans="1:4" ht="54">
      <c r="A6182" s="209">
        <v>86943</v>
      </c>
      <c r="B6182" s="210" t="s">
        <v>8944</v>
      </c>
      <c r="C6182" s="211" t="s">
        <v>542</v>
      </c>
      <c r="D6182" s="212">
        <v>169.87</v>
      </c>
    </row>
    <row r="6183" spans="1:4" ht="54">
      <c r="A6183" s="209">
        <v>86947</v>
      </c>
      <c r="B6183" s="210" t="s">
        <v>8945</v>
      </c>
      <c r="C6183" s="211" t="s">
        <v>542</v>
      </c>
      <c r="D6183" s="212">
        <v>672.72</v>
      </c>
    </row>
    <row r="6184" spans="1:4" ht="27">
      <c r="A6184" s="209">
        <v>86957</v>
      </c>
      <c r="B6184" s="210" t="s">
        <v>1780</v>
      </c>
      <c r="C6184" s="211" t="s">
        <v>542</v>
      </c>
      <c r="D6184" s="212">
        <v>29.27</v>
      </c>
    </row>
    <row r="6185" spans="1:4" ht="27">
      <c r="A6185" s="209">
        <v>86958</v>
      </c>
      <c r="B6185" s="210" t="s">
        <v>1781</v>
      </c>
      <c r="C6185" s="211" t="s">
        <v>542</v>
      </c>
      <c r="D6185" s="212">
        <v>25.3</v>
      </c>
    </row>
    <row r="6186" spans="1:4" ht="27">
      <c r="A6186" s="209">
        <v>87026</v>
      </c>
      <c r="B6186" s="210" t="s">
        <v>8946</v>
      </c>
      <c r="C6186" s="211" t="s">
        <v>662</v>
      </c>
      <c r="D6186" s="212">
        <v>0.32</v>
      </c>
    </row>
    <row r="6187" spans="1:4" ht="40.5">
      <c r="A6187" s="209">
        <v>87242</v>
      </c>
      <c r="B6187" s="210" t="s">
        <v>1640</v>
      </c>
      <c r="C6187" s="211" t="s">
        <v>591</v>
      </c>
      <c r="D6187" s="212">
        <v>158.91999999999999</v>
      </c>
    </row>
    <row r="6188" spans="1:4" ht="40.5">
      <c r="A6188" s="209">
        <v>87243</v>
      </c>
      <c r="B6188" s="210" t="s">
        <v>1641</v>
      </c>
      <c r="C6188" s="211" t="s">
        <v>591</v>
      </c>
      <c r="D6188" s="212">
        <v>146.33000000000001</v>
      </c>
    </row>
    <row r="6189" spans="1:4" ht="40.5">
      <c r="A6189" s="209">
        <v>87244</v>
      </c>
      <c r="B6189" s="210" t="s">
        <v>8947</v>
      </c>
      <c r="C6189" s="211" t="s">
        <v>591</v>
      </c>
      <c r="D6189" s="212">
        <v>154.34</v>
      </c>
    </row>
    <row r="6190" spans="1:4" ht="40.5">
      <c r="A6190" s="209">
        <v>87245</v>
      </c>
      <c r="B6190" s="210" t="s">
        <v>8948</v>
      </c>
      <c r="C6190" s="211" t="s">
        <v>591</v>
      </c>
      <c r="D6190" s="212">
        <v>184.06</v>
      </c>
    </row>
    <row r="6191" spans="1:4" ht="40.5">
      <c r="A6191" s="209">
        <v>87246</v>
      </c>
      <c r="B6191" s="210" t="s">
        <v>8949</v>
      </c>
      <c r="C6191" s="211" t="s">
        <v>591</v>
      </c>
      <c r="D6191" s="212">
        <v>33.25</v>
      </c>
    </row>
    <row r="6192" spans="1:4" ht="40.5">
      <c r="A6192" s="209">
        <v>87247</v>
      </c>
      <c r="B6192" s="210" t="s">
        <v>8950</v>
      </c>
      <c r="C6192" s="211" t="s">
        <v>591</v>
      </c>
      <c r="D6192" s="212">
        <v>28.81</v>
      </c>
    </row>
    <row r="6193" spans="1:4" ht="40.5">
      <c r="A6193" s="209">
        <v>87248</v>
      </c>
      <c r="B6193" s="210" t="s">
        <v>8951</v>
      </c>
      <c r="C6193" s="211" t="s">
        <v>591</v>
      </c>
      <c r="D6193" s="212">
        <v>25.12</v>
      </c>
    </row>
    <row r="6194" spans="1:4" ht="40.5">
      <c r="A6194" s="209">
        <v>87249</v>
      </c>
      <c r="B6194" s="210" t="s">
        <v>8952</v>
      </c>
      <c r="C6194" s="211" t="s">
        <v>591</v>
      </c>
      <c r="D6194" s="212">
        <v>37.659999999999997</v>
      </c>
    </row>
    <row r="6195" spans="1:4" ht="40.5">
      <c r="A6195" s="209">
        <v>87250</v>
      </c>
      <c r="B6195" s="210" t="s">
        <v>8953</v>
      </c>
      <c r="C6195" s="211" t="s">
        <v>591</v>
      </c>
      <c r="D6195" s="212">
        <v>30.62</v>
      </c>
    </row>
    <row r="6196" spans="1:4" ht="40.5">
      <c r="A6196" s="209">
        <v>87251</v>
      </c>
      <c r="B6196" s="210" t="s">
        <v>8954</v>
      </c>
      <c r="C6196" s="211" t="s">
        <v>591</v>
      </c>
      <c r="D6196" s="212">
        <v>26.02</v>
      </c>
    </row>
    <row r="6197" spans="1:4" ht="40.5">
      <c r="A6197" s="209">
        <v>87255</v>
      </c>
      <c r="B6197" s="210" t="s">
        <v>8955</v>
      </c>
      <c r="C6197" s="211" t="s">
        <v>591</v>
      </c>
      <c r="D6197" s="212">
        <v>58.27</v>
      </c>
    </row>
    <row r="6198" spans="1:4" ht="40.5">
      <c r="A6198" s="209">
        <v>87256</v>
      </c>
      <c r="B6198" s="210" t="s">
        <v>8956</v>
      </c>
      <c r="C6198" s="211" t="s">
        <v>591</v>
      </c>
      <c r="D6198" s="212">
        <v>50.02</v>
      </c>
    </row>
    <row r="6199" spans="1:4" ht="40.5">
      <c r="A6199" s="209">
        <v>87257</v>
      </c>
      <c r="B6199" s="210" t="s">
        <v>8957</v>
      </c>
      <c r="C6199" s="211" t="s">
        <v>591</v>
      </c>
      <c r="D6199" s="212">
        <v>44.64</v>
      </c>
    </row>
    <row r="6200" spans="1:4" ht="40.5">
      <c r="A6200" s="209">
        <v>87258</v>
      </c>
      <c r="B6200" s="210" t="s">
        <v>8958</v>
      </c>
      <c r="C6200" s="211" t="s">
        <v>591</v>
      </c>
      <c r="D6200" s="212">
        <v>79.89</v>
      </c>
    </row>
    <row r="6201" spans="1:4" ht="40.5">
      <c r="A6201" s="209">
        <v>87259</v>
      </c>
      <c r="B6201" s="210" t="s">
        <v>8959</v>
      </c>
      <c r="C6201" s="211" t="s">
        <v>591</v>
      </c>
      <c r="D6201" s="212">
        <v>72.099999999999994</v>
      </c>
    </row>
    <row r="6202" spans="1:4" ht="40.5">
      <c r="A6202" s="209">
        <v>87260</v>
      </c>
      <c r="B6202" s="210" t="s">
        <v>8960</v>
      </c>
      <c r="C6202" s="211" t="s">
        <v>591</v>
      </c>
      <c r="D6202" s="212">
        <v>67.400000000000006</v>
      </c>
    </row>
    <row r="6203" spans="1:4" ht="40.5">
      <c r="A6203" s="209">
        <v>87261</v>
      </c>
      <c r="B6203" s="210" t="s">
        <v>8961</v>
      </c>
      <c r="C6203" s="211" t="s">
        <v>591</v>
      </c>
      <c r="D6203" s="212">
        <v>90.44</v>
      </c>
    </row>
    <row r="6204" spans="1:4" ht="40.5">
      <c r="A6204" s="209">
        <v>87262</v>
      </c>
      <c r="B6204" s="210" t="s">
        <v>8962</v>
      </c>
      <c r="C6204" s="211" t="s">
        <v>591</v>
      </c>
      <c r="D6204" s="212">
        <v>81.510000000000005</v>
      </c>
    </row>
    <row r="6205" spans="1:4" ht="40.5">
      <c r="A6205" s="209">
        <v>87263</v>
      </c>
      <c r="B6205" s="210" t="s">
        <v>8963</v>
      </c>
      <c r="C6205" s="211" t="s">
        <v>591</v>
      </c>
      <c r="D6205" s="212">
        <v>75.97</v>
      </c>
    </row>
    <row r="6206" spans="1:4" ht="40.5">
      <c r="A6206" s="209">
        <v>87264</v>
      </c>
      <c r="B6206" s="210" t="s">
        <v>8964</v>
      </c>
      <c r="C6206" s="211" t="s">
        <v>591</v>
      </c>
      <c r="D6206" s="212">
        <v>53.16</v>
      </c>
    </row>
    <row r="6207" spans="1:4" ht="40.5">
      <c r="A6207" s="209">
        <v>87265</v>
      </c>
      <c r="B6207" s="210" t="s">
        <v>8965</v>
      </c>
      <c r="C6207" s="211" t="s">
        <v>591</v>
      </c>
      <c r="D6207" s="212">
        <v>47.98</v>
      </c>
    </row>
    <row r="6208" spans="1:4" ht="40.5">
      <c r="A6208" s="209">
        <v>87266</v>
      </c>
      <c r="B6208" s="210" t="s">
        <v>8966</v>
      </c>
      <c r="C6208" s="211" t="s">
        <v>591</v>
      </c>
      <c r="D6208" s="212">
        <v>54.98</v>
      </c>
    </row>
    <row r="6209" spans="1:4" ht="40.5">
      <c r="A6209" s="209">
        <v>87267</v>
      </c>
      <c r="B6209" s="210" t="s">
        <v>8967</v>
      </c>
      <c r="C6209" s="211" t="s">
        <v>591</v>
      </c>
      <c r="D6209" s="212">
        <v>52.7</v>
      </c>
    </row>
    <row r="6210" spans="1:4" ht="40.5">
      <c r="A6210" s="209">
        <v>87268</v>
      </c>
      <c r="B6210" s="210" t="s">
        <v>8968</v>
      </c>
      <c r="C6210" s="211" t="s">
        <v>591</v>
      </c>
      <c r="D6210" s="212">
        <v>56.3</v>
      </c>
    </row>
    <row r="6211" spans="1:4" ht="40.5">
      <c r="A6211" s="209">
        <v>87269</v>
      </c>
      <c r="B6211" s="210" t="s">
        <v>8969</v>
      </c>
      <c r="C6211" s="211" t="s">
        <v>591</v>
      </c>
      <c r="D6211" s="212">
        <v>50.67</v>
      </c>
    </row>
    <row r="6212" spans="1:4" ht="40.5">
      <c r="A6212" s="209">
        <v>87270</v>
      </c>
      <c r="B6212" s="210" t="s">
        <v>8970</v>
      </c>
      <c r="C6212" s="211" t="s">
        <v>591</v>
      </c>
      <c r="D6212" s="212">
        <v>57.83</v>
      </c>
    </row>
    <row r="6213" spans="1:4" ht="40.5">
      <c r="A6213" s="209">
        <v>87271</v>
      </c>
      <c r="B6213" s="210" t="s">
        <v>8971</v>
      </c>
      <c r="C6213" s="211" t="s">
        <v>591</v>
      </c>
      <c r="D6213" s="212">
        <v>55.1</v>
      </c>
    </row>
    <row r="6214" spans="1:4" ht="40.5">
      <c r="A6214" s="209">
        <v>87272</v>
      </c>
      <c r="B6214" s="210" t="s">
        <v>8972</v>
      </c>
      <c r="C6214" s="211" t="s">
        <v>591</v>
      </c>
      <c r="D6214" s="212">
        <v>59.4</v>
      </c>
    </row>
    <row r="6215" spans="1:4" ht="40.5">
      <c r="A6215" s="209">
        <v>87273</v>
      </c>
      <c r="B6215" s="210" t="s">
        <v>8973</v>
      </c>
      <c r="C6215" s="211" t="s">
        <v>591</v>
      </c>
      <c r="D6215" s="212">
        <v>52.55</v>
      </c>
    </row>
    <row r="6216" spans="1:4" ht="40.5">
      <c r="A6216" s="209">
        <v>87274</v>
      </c>
      <c r="B6216" s="210" t="s">
        <v>8974</v>
      </c>
      <c r="C6216" s="211" t="s">
        <v>591</v>
      </c>
      <c r="D6216" s="212">
        <v>60.47</v>
      </c>
    </row>
    <row r="6217" spans="1:4" ht="40.5">
      <c r="A6217" s="209">
        <v>87275</v>
      </c>
      <c r="B6217" s="210" t="s">
        <v>8975</v>
      </c>
      <c r="C6217" s="211" t="s">
        <v>591</v>
      </c>
      <c r="D6217" s="212">
        <v>58.18</v>
      </c>
    </row>
    <row r="6218" spans="1:4" ht="40.5">
      <c r="A6218" s="209">
        <v>87280</v>
      </c>
      <c r="B6218" s="210" t="s">
        <v>8976</v>
      </c>
      <c r="C6218" s="211" t="s">
        <v>820</v>
      </c>
      <c r="D6218" s="212">
        <v>282.27</v>
      </c>
    </row>
    <row r="6219" spans="1:4" ht="40.5">
      <c r="A6219" s="209">
        <v>87281</v>
      </c>
      <c r="B6219" s="210" t="s">
        <v>8977</v>
      </c>
      <c r="C6219" s="211" t="s">
        <v>820</v>
      </c>
      <c r="D6219" s="212">
        <v>278.72000000000003</v>
      </c>
    </row>
    <row r="6220" spans="1:4" ht="40.5">
      <c r="A6220" s="209">
        <v>87283</v>
      </c>
      <c r="B6220" s="210" t="s">
        <v>8978</v>
      </c>
      <c r="C6220" s="211" t="s">
        <v>820</v>
      </c>
      <c r="D6220" s="212">
        <v>304</v>
      </c>
    </row>
    <row r="6221" spans="1:4" ht="40.5">
      <c r="A6221" s="209">
        <v>87284</v>
      </c>
      <c r="B6221" s="210" t="s">
        <v>8979</v>
      </c>
      <c r="C6221" s="211" t="s">
        <v>820</v>
      </c>
      <c r="D6221" s="212">
        <v>286.98</v>
      </c>
    </row>
    <row r="6222" spans="1:4" ht="40.5">
      <c r="A6222" s="209">
        <v>87286</v>
      </c>
      <c r="B6222" s="210" t="s">
        <v>8980</v>
      </c>
      <c r="C6222" s="211" t="s">
        <v>820</v>
      </c>
      <c r="D6222" s="212">
        <v>286.31</v>
      </c>
    </row>
    <row r="6223" spans="1:4" ht="40.5">
      <c r="A6223" s="209">
        <v>87287</v>
      </c>
      <c r="B6223" s="210" t="s">
        <v>8981</v>
      </c>
      <c r="C6223" s="211" t="s">
        <v>820</v>
      </c>
      <c r="D6223" s="212">
        <v>345.72</v>
      </c>
    </row>
    <row r="6224" spans="1:4" ht="40.5">
      <c r="A6224" s="209">
        <v>87289</v>
      </c>
      <c r="B6224" s="210" t="s">
        <v>8982</v>
      </c>
      <c r="C6224" s="211" t="s">
        <v>820</v>
      </c>
      <c r="D6224" s="212">
        <v>333.62</v>
      </c>
    </row>
    <row r="6225" spans="1:4" ht="40.5">
      <c r="A6225" s="209">
        <v>87290</v>
      </c>
      <c r="B6225" s="210" t="s">
        <v>8983</v>
      </c>
      <c r="C6225" s="211" t="s">
        <v>820</v>
      </c>
      <c r="D6225" s="212">
        <v>329.41</v>
      </c>
    </row>
    <row r="6226" spans="1:4" ht="40.5">
      <c r="A6226" s="209">
        <v>87292</v>
      </c>
      <c r="B6226" s="210" t="s">
        <v>8984</v>
      </c>
      <c r="C6226" s="211" t="s">
        <v>820</v>
      </c>
      <c r="D6226" s="212">
        <v>346.02</v>
      </c>
    </row>
    <row r="6227" spans="1:4" ht="40.5">
      <c r="A6227" s="209">
        <v>87294</v>
      </c>
      <c r="B6227" s="210" t="s">
        <v>8985</v>
      </c>
      <c r="C6227" s="211" t="s">
        <v>820</v>
      </c>
      <c r="D6227" s="212">
        <v>329.28</v>
      </c>
    </row>
    <row r="6228" spans="1:4" ht="40.5">
      <c r="A6228" s="209">
        <v>87295</v>
      </c>
      <c r="B6228" s="210" t="s">
        <v>8986</v>
      </c>
      <c r="C6228" s="211" t="s">
        <v>820</v>
      </c>
      <c r="D6228" s="212">
        <v>334.46</v>
      </c>
    </row>
    <row r="6229" spans="1:4" ht="40.5">
      <c r="A6229" s="209">
        <v>87296</v>
      </c>
      <c r="B6229" s="210" t="s">
        <v>8987</v>
      </c>
      <c r="C6229" s="211" t="s">
        <v>820</v>
      </c>
      <c r="D6229" s="212">
        <v>317.27</v>
      </c>
    </row>
    <row r="6230" spans="1:4" ht="27">
      <c r="A6230" s="209">
        <v>87298</v>
      </c>
      <c r="B6230" s="210" t="s">
        <v>8988</v>
      </c>
      <c r="C6230" s="211" t="s">
        <v>820</v>
      </c>
      <c r="D6230" s="212">
        <v>430.97</v>
      </c>
    </row>
    <row r="6231" spans="1:4" ht="27">
      <c r="A6231" s="209">
        <v>87299</v>
      </c>
      <c r="B6231" s="210" t="s">
        <v>8989</v>
      </c>
      <c r="C6231" s="211" t="s">
        <v>820</v>
      </c>
      <c r="D6231" s="212">
        <v>418.35</v>
      </c>
    </row>
    <row r="6232" spans="1:4" ht="27">
      <c r="A6232" s="209">
        <v>87301</v>
      </c>
      <c r="B6232" s="210" t="s">
        <v>8990</v>
      </c>
      <c r="C6232" s="211" t="s">
        <v>820</v>
      </c>
      <c r="D6232" s="212">
        <v>383.84</v>
      </c>
    </row>
    <row r="6233" spans="1:4" ht="27">
      <c r="A6233" s="209">
        <v>87302</v>
      </c>
      <c r="B6233" s="210" t="s">
        <v>8991</v>
      </c>
      <c r="C6233" s="211" t="s">
        <v>820</v>
      </c>
      <c r="D6233" s="212">
        <v>373.61</v>
      </c>
    </row>
    <row r="6234" spans="1:4" ht="27">
      <c r="A6234" s="209">
        <v>87304</v>
      </c>
      <c r="B6234" s="210" t="s">
        <v>8992</v>
      </c>
      <c r="C6234" s="211" t="s">
        <v>820</v>
      </c>
      <c r="D6234" s="212">
        <v>356.13</v>
      </c>
    </row>
    <row r="6235" spans="1:4" ht="27">
      <c r="A6235" s="209">
        <v>87305</v>
      </c>
      <c r="B6235" s="210" t="s">
        <v>8993</v>
      </c>
      <c r="C6235" s="211" t="s">
        <v>820</v>
      </c>
      <c r="D6235" s="212">
        <v>345.58</v>
      </c>
    </row>
    <row r="6236" spans="1:4" ht="27">
      <c r="A6236" s="209">
        <v>87307</v>
      </c>
      <c r="B6236" s="210" t="s">
        <v>8994</v>
      </c>
      <c r="C6236" s="211" t="s">
        <v>820</v>
      </c>
      <c r="D6236" s="212">
        <v>331.37</v>
      </c>
    </row>
    <row r="6237" spans="1:4" ht="27">
      <c r="A6237" s="209">
        <v>87308</v>
      </c>
      <c r="B6237" s="210" t="s">
        <v>8995</v>
      </c>
      <c r="C6237" s="211" t="s">
        <v>820</v>
      </c>
      <c r="D6237" s="212">
        <v>322.48</v>
      </c>
    </row>
    <row r="6238" spans="1:4" ht="27">
      <c r="A6238" s="209">
        <v>87310</v>
      </c>
      <c r="B6238" s="210" t="s">
        <v>8996</v>
      </c>
      <c r="C6238" s="211" t="s">
        <v>820</v>
      </c>
      <c r="D6238" s="212">
        <v>269.25</v>
      </c>
    </row>
    <row r="6239" spans="1:4" ht="27">
      <c r="A6239" s="209">
        <v>87311</v>
      </c>
      <c r="B6239" s="210" t="s">
        <v>8997</v>
      </c>
      <c r="C6239" s="211" t="s">
        <v>820</v>
      </c>
      <c r="D6239" s="212">
        <v>263.10000000000002</v>
      </c>
    </row>
    <row r="6240" spans="1:4" ht="27">
      <c r="A6240" s="209">
        <v>87313</v>
      </c>
      <c r="B6240" s="210" t="s">
        <v>8998</v>
      </c>
      <c r="C6240" s="211" t="s">
        <v>820</v>
      </c>
      <c r="D6240" s="212">
        <v>325.87</v>
      </c>
    </row>
    <row r="6241" spans="1:4" ht="27">
      <c r="A6241" s="209">
        <v>87314</v>
      </c>
      <c r="B6241" s="210" t="s">
        <v>8999</v>
      </c>
      <c r="C6241" s="211" t="s">
        <v>820</v>
      </c>
      <c r="D6241" s="212">
        <v>320.58999999999997</v>
      </c>
    </row>
    <row r="6242" spans="1:4" ht="27">
      <c r="A6242" s="209">
        <v>87316</v>
      </c>
      <c r="B6242" s="210" t="s">
        <v>9000</v>
      </c>
      <c r="C6242" s="211" t="s">
        <v>820</v>
      </c>
      <c r="D6242" s="212">
        <v>296.14999999999998</v>
      </c>
    </row>
    <row r="6243" spans="1:4" ht="27">
      <c r="A6243" s="209">
        <v>87317</v>
      </c>
      <c r="B6243" s="210" t="s">
        <v>9001</v>
      </c>
      <c r="C6243" s="211" t="s">
        <v>820</v>
      </c>
      <c r="D6243" s="212">
        <v>286.66000000000003</v>
      </c>
    </row>
    <row r="6244" spans="1:4" ht="40.5">
      <c r="A6244" s="209">
        <v>87319</v>
      </c>
      <c r="B6244" s="210" t="s">
        <v>9002</v>
      </c>
      <c r="C6244" s="211" t="s">
        <v>820</v>
      </c>
      <c r="D6244" s="212">
        <v>1815.45</v>
      </c>
    </row>
    <row r="6245" spans="1:4" ht="40.5">
      <c r="A6245" s="209">
        <v>87320</v>
      </c>
      <c r="B6245" s="210" t="s">
        <v>9003</v>
      </c>
      <c r="C6245" s="211" t="s">
        <v>820</v>
      </c>
      <c r="D6245" s="212">
        <v>1816.48</v>
      </c>
    </row>
    <row r="6246" spans="1:4" ht="40.5">
      <c r="A6246" s="209">
        <v>87322</v>
      </c>
      <c r="B6246" s="210" t="s">
        <v>9004</v>
      </c>
      <c r="C6246" s="211" t="s">
        <v>820</v>
      </c>
      <c r="D6246" s="212">
        <v>1874.78</v>
      </c>
    </row>
    <row r="6247" spans="1:4" ht="40.5">
      <c r="A6247" s="209">
        <v>87323</v>
      </c>
      <c r="B6247" s="210" t="s">
        <v>9005</v>
      </c>
      <c r="C6247" s="211" t="s">
        <v>820</v>
      </c>
      <c r="D6247" s="212">
        <v>1863.45</v>
      </c>
    </row>
    <row r="6248" spans="1:4" ht="40.5">
      <c r="A6248" s="209">
        <v>87325</v>
      </c>
      <c r="B6248" s="210" t="s">
        <v>9006</v>
      </c>
      <c r="C6248" s="211" t="s">
        <v>820</v>
      </c>
      <c r="D6248" s="212">
        <v>1839.39</v>
      </c>
    </row>
    <row r="6249" spans="1:4" ht="40.5">
      <c r="A6249" s="209">
        <v>87326</v>
      </c>
      <c r="B6249" s="210" t="s">
        <v>9007</v>
      </c>
      <c r="C6249" s="211" t="s">
        <v>820</v>
      </c>
      <c r="D6249" s="212">
        <v>1834.06</v>
      </c>
    </row>
    <row r="6250" spans="1:4" ht="54">
      <c r="A6250" s="209">
        <v>87327</v>
      </c>
      <c r="B6250" s="210" t="s">
        <v>9008</v>
      </c>
      <c r="C6250" s="211" t="s">
        <v>820</v>
      </c>
      <c r="D6250" s="212">
        <v>299</v>
      </c>
    </row>
    <row r="6251" spans="1:4" ht="54">
      <c r="A6251" s="209">
        <v>87328</v>
      </c>
      <c r="B6251" s="210" t="s">
        <v>9009</v>
      </c>
      <c r="C6251" s="211" t="s">
        <v>820</v>
      </c>
      <c r="D6251" s="212">
        <v>266.2</v>
      </c>
    </row>
    <row r="6252" spans="1:4" ht="54">
      <c r="A6252" s="209">
        <v>87329</v>
      </c>
      <c r="B6252" s="210" t="s">
        <v>9010</v>
      </c>
      <c r="C6252" s="211" t="s">
        <v>820</v>
      </c>
      <c r="D6252" s="212">
        <v>321.95</v>
      </c>
    </row>
    <row r="6253" spans="1:4" ht="54">
      <c r="A6253" s="209">
        <v>87330</v>
      </c>
      <c r="B6253" s="210" t="s">
        <v>9011</v>
      </c>
      <c r="C6253" s="211" t="s">
        <v>820</v>
      </c>
      <c r="D6253" s="212">
        <v>286.52999999999997</v>
      </c>
    </row>
    <row r="6254" spans="1:4" ht="40.5">
      <c r="A6254" s="209">
        <v>87331</v>
      </c>
      <c r="B6254" s="210" t="s">
        <v>9012</v>
      </c>
      <c r="C6254" s="211" t="s">
        <v>820</v>
      </c>
      <c r="D6254" s="212">
        <v>365.37</v>
      </c>
    </row>
    <row r="6255" spans="1:4" ht="40.5">
      <c r="A6255" s="209">
        <v>87332</v>
      </c>
      <c r="B6255" s="210" t="s">
        <v>9013</v>
      </c>
      <c r="C6255" s="211" t="s">
        <v>820</v>
      </c>
      <c r="D6255" s="212">
        <v>330.29</v>
      </c>
    </row>
    <row r="6256" spans="1:4" ht="40.5">
      <c r="A6256" s="209">
        <v>87333</v>
      </c>
      <c r="B6256" s="210" t="s">
        <v>9014</v>
      </c>
      <c r="C6256" s="211" t="s">
        <v>820</v>
      </c>
      <c r="D6256" s="212">
        <v>339.28</v>
      </c>
    </row>
    <row r="6257" spans="1:4" ht="40.5">
      <c r="A6257" s="209">
        <v>87334</v>
      </c>
      <c r="B6257" s="210" t="s">
        <v>9015</v>
      </c>
      <c r="C6257" s="211" t="s">
        <v>820</v>
      </c>
      <c r="D6257" s="212">
        <v>313.42</v>
      </c>
    </row>
    <row r="6258" spans="1:4" ht="40.5">
      <c r="A6258" s="209">
        <v>87335</v>
      </c>
      <c r="B6258" s="210" t="s">
        <v>9016</v>
      </c>
      <c r="C6258" s="211" t="s">
        <v>820</v>
      </c>
      <c r="D6258" s="212">
        <v>343.07</v>
      </c>
    </row>
    <row r="6259" spans="1:4" ht="40.5">
      <c r="A6259" s="209">
        <v>87336</v>
      </c>
      <c r="B6259" s="210" t="s">
        <v>9017</v>
      </c>
      <c r="C6259" s="211" t="s">
        <v>820</v>
      </c>
      <c r="D6259" s="212">
        <v>323.89</v>
      </c>
    </row>
    <row r="6260" spans="1:4" ht="40.5">
      <c r="A6260" s="209">
        <v>87337</v>
      </c>
      <c r="B6260" s="210" t="s">
        <v>9018</v>
      </c>
      <c r="C6260" s="211" t="s">
        <v>820</v>
      </c>
      <c r="D6260" s="212">
        <v>327.26</v>
      </c>
    </row>
    <row r="6261" spans="1:4" ht="40.5">
      <c r="A6261" s="209">
        <v>87338</v>
      </c>
      <c r="B6261" s="210" t="s">
        <v>9019</v>
      </c>
      <c r="C6261" s="211" t="s">
        <v>820</v>
      </c>
      <c r="D6261" s="212">
        <v>314.13</v>
      </c>
    </row>
    <row r="6262" spans="1:4" ht="27">
      <c r="A6262" s="209">
        <v>87339</v>
      </c>
      <c r="B6262" s="210" t="s">
        <v>9020</v>
      </c>
      <c r="C6262" s="211" t="s">
        <v>820</v>
      </c>
      <c r="D6262" s="212">
        <v>499.38</v>
      </c>
    </row>
    <row r="6263" spans="1:4" ht="27">
      <c r="A6263" s="209">
        <v>87340</v>
      </c>
      <c r="B6263" s="210" t="s">
        <v>9021</v>
      </c>
      <c r="C6263" s="211" t="s">
        <v>820</v>
      </c>
      <c r="D6263" s="212">
        <v>420.8</v>
      </c>
    </row>
    <row r="6264" spans="1:4" ht="27">
      <c r="A6264" s="209">
        <v>87341</v>
      </c>
      <c r="B6264" s="210" t="s">
        <v>9022</v>
      </c>
      <c r="C6264" s="211" t="s">
        <v>820</v>
      </c>
      <c r="D6264" s="212">
        <v>405.84</v>
      </c>
    </row>
    <row r="6265" spans="1:4" ht="27">
      <c r="A6265" s="209">
        <v>87342</v>
      </c>
      <c r="B6265" s="210" t="s">
        <v>9023</v>
      </c>
      <c r="C6265" s="211" t="s">
        <v>820</v>
      </c>
      <c r="D6265" s="212">
        <v>432.55</v>
      </c>
    </row>
    <row r="6266" spans="1:4" ht="27">
      <c r="A6266" s="209">
        <v>87343</v>
      </c>
      <c r="B6266" s="210" t="s">
        <v>9024</v>
      </c>
      <c r="C6266" s="211" t="s">
        <v>820</v>
      </c>
      <c r="D6266" s="212">
        <v>381.94</v>
      </c>
    </row>
    <row r="6267" spans="1:4" ht="27">
      <c r="A6267" s="209">
        <v>87344</v>
      </c>
      <c r="B6267" s="210" t="s">
        <v>9025</v>
      </c>
      <c r="C6267" s="211" t="s">
        <v>820</v>
      </c>
      <c r="D6267" s="212">
        <v>360.94</v>
      </c>
    </row>
    <row r="6268" spans="1:4" ht="27">
      <c r="A6268" s="209">
        <v>87345</v>
      </c>
      <c r="B6268" s="210" t="s">
        <v>9026</v>
      </c>
      <c r="C6268" s="211" t="s">
        <v>820</v>
      </c>
      <c r="D6268" s="212">
        <v>380.5</v>
      </c>
    </row>
    <row r="6269" spans="1:4" ht="27">
      <c r="A6269" s="209">
        <v>87346</v>
      </c>
      <c r="B6269" s="210" t="s">
        <v>9027</v>
      </c>
      <c r="C6269" s="211" t="s">
        <v>820</v>
      </c>
      <c r="D6269" s="212">
        <v>345.85</v>
      </c>
    </row>
    <row r="6270" spans="1:4" ht="27">
      <c r="A6270" s="209">
        <v>87347</v>
      </c>
      <c r="B6270" s="210" t="s">
        <v>9028</v>
      </c>
      <c r="C6270" s="211" t="s">
        <v>820</v>
      </c>
      <c r="D6270" s="212">
        <v>334.16</v>
      </c>
    </row>
    <row r="6271" spans="1:4" ht="27">
      <c r="A6271" s="209">
        <v>87348</v>
      </c>
      <c r="B6271" s="210" t="s">
        <v>9029</v>
      </c>
      <c r="C6271" s="211" t="s">
        <v>820</v>
      </c>
      <c r="D6271" s="212">
        <v>354.13</v>
      </c>
    </row>
    <row r="6272" spans="1:4" ht="27">
      <c r="A6272" s="209">
        <v>87349</v>
      </c>
      <c r="B6272" s="210" t="s">
        <v>9030</v>
      </c>
      <c r="C6272" s="211" t="s">
        <v>820</v>
      </c>
      <c r="D6272" s="212">
        <v>309.39</v>
      </c>
    </row>
    <row r="6273" spans="1:4" ht="40.5">
      <c r="A6273" s="209">
        <v>87350</v>
      </c>
      <c r="B6273" s="210" t="s">
        <v>9031</v>
      </c>
      <c r="C6273" s="211" t="s">
        <v>820</v>
      </c>
      <c r="D6273" s="212">
        <v>296.38</v>
      </c>
    </row>
    <row r="6274" spans="1:4" ht="40.5">
      <c r="A6274" s="209">
        <v>87351</v>
      </c>
      <c r="B6274" s="210" t="s">
        <v>9032</v>
      </c>
      <c r="C6274" s="211" t="s">
        <v>820</v>
      </c>
      <c r="D6274" s="212">
        <v>263.35000000000002</v>
      </c>
    </row>
    <row r="6275" spans="1:4" ht="40.5">
      <c r="A6275" s="209">
        <v>87352</v>
      </c>
      <c r="B6275" s="210" t="s">
        <v>9033</v>
      </c>
      <c r="C6275" s="211" t="s">
        <v>820</v>
      </c>
      <c r="D6275" s="212">
        <v>376.15</v>
      </c>
    </row>
    <row r="6276" spans="1:4" ht="40.5">
      <c r="A6276" s="209">
        <v>87353</v>
      </c>
      <c r="B6276" s="210" t="s">
        <v>9034</v>
      </c>
      <c r="C6276" s="211" t="s">
        <v>820</v>
      </c>
      <c r="D6276" s="212">
        <v>330.4</v>
      </c>
    </row>
    <row r="6277" spans="1:4" ht="40.5">
      <c r="A6277" s="209">
        <v>87354</v>
      </c>
      <c r="B6277" s="210" t="s">
        <v>9035</v>
      </c>
      <c r="C6277" s="211" t="s">
        <v>820</v>
      </c>
      <c r="D6277" s="212">
        <v>309.14</v>
      </c>
    </row>
    <row r="6278" spans="1:4" ht="40.5">
      <c r="A6278" s="209">
        <v>87355</v>
      </c>
      <c r="B6278" s="210" t="s">
        <v>9036</v>
      </c>
      <c r="C6278" s="211" t="s">
        <v>820</v>
      </c>
      <c r="D6278" s="212">
        <v>325.27999999999997</v>
      </c>
    </row>
    <row r="6279" spans="1:4" ht="40.5">
      <c r="A6279" s="209">
        <v>87356</v>
      </c>
      <c r="B6279" s="210" t="s">
        <v>9037</v>
      </c>
      <c r="C6279" s="211" t="s">
        <v>820</v>
      </c>
      <c r="D6279" s="212">
        <v>288.18</v>
      </c>
    </row>
    <row r="6280" spans="1:4" ht="40.5">
      <c r="A6280" s="209">
        <v>87357</v>
      </c>
      <c r="B6280" s="210" t="s">
        <v>9038</v>
      </c>
      <c r="C6280" s="211" t="s">
        <v>820</v>
      </c>
      <c r="D6280" s="212">
        <v>279.39</v>
      </c>
    </row>
    <row r="6281" spans="1:4" ht="40.5">
      <c r="A6281" s="209">
        <v>87358</v>
      </c>
      <c r="B6281" s="210" t="s">
        <v>9039</v>
      </c>
      <c r="C6281" s="211" t="s">
        <v>820</v>
      </c>
      <c r="D6281" s="212">
        <v>1792.42</v>
      </c>
    </row>
    <row r="6282" spans="1:4" ht="40.5">
      <c r="A6282" s="209">
        <v>87359</v>
      </c>
      <c r="B6282" s="210" t="s">
        <v>9040</v>
      </c>
      <c r="C6282" s="211" t="s">
        <v>820</v>
      </c>
      <c r="D6282" s="212">
        <v>1776.02</v>
      </c>
    </row>
    <row r="6283" spans="1:4" ht="40.5">
      <c r="A6283" s="209">
        <v>87360</v>
      </c>
      <c r="B6283" s="210" t="s">
        <v>9041</v>
      </c>
      <c r="C6283" s="211" t="s">
        <v>820</v>
      </c>
      <c r="D6283" s="212">
        <v>1862.35</v>
      </c>
    </row>
    <row r="6284" spans="1:4" ht="40.5">
      <c r="A6284" s="209">
        <v>87361</v>
      </c>
      <c r="B6284" s="210" t="s">
        <v>9042</v>
      </c>
      <c r="C6284" s="211" t="s">
        <v>820</v>
      </c>
      <c r="D6284" s="212">
        <v>1836.19</v>
      </c>
    </row>
    <row r="6285" spans="1:4" ht="40.5">
      <c r="A6285" s="209">
        <v>87362</v>
      </c>
      <c r="B6285" s="210" t="s">
        <v>9043</v>
      </c>
      <c r="C6285" s="211" t="s">
        <v>820</v>
      </c>
      <c r="D6285" s="212">
        <v>1831.09</v>
      </c>
    </row>
    <row r="6286" spans="1:4" ht="40.5">
      <c r="A6286" s="209">
        <v>87363</v>
      </c>
      <c r="B6286" s="210" t="s">
        <v>9044</v>
      </c>
      <c r="C6286" s="211" t="s">
        <v>820</v>
      </c>
      <c r="D6286" s="212">
        <v>1831.32</v>
      </c>
    </row>
    <row r="6287" spans="1:4" ht="40.5">
      <c r="A6287" s="209">
        <v>87364</v>
      </c>
      <c r="B6287" s="210" t="s">
        <v>9045</v>
      </c>
      <c r="C6287" s="211" t="s">
        <v>820</v>
      </c>
      <c r="D6287" s="212">
        <v>1797.34</v>
      </c>
    </row>
    <row r="6288" spans="1:4" ht="40.5">
      <c r="A6288" s="209">
        <v>87365</v>
      </c>
      <c r="B6288" s="210" t="s">
        <v>9046</v>
      </c>
      <c r="C6288" s="211" t="s">
        <v>820</v>
      </c>
      <c r="D6288" s="212">
        <v>356.78</v>
      </c>
    </row>
    <row r="6289" spans="1:4" ht="40.5">
      <c r="A6289" s="209">
        <v>87366</v>
      </c>
      <c r="B6289" s="210" t="s">
        <v>9047</v>
      </c>
      <c r="C6289" s="211" t="s">
        <v>820</v>
      </c>
      <c r="D6289" s="212">
        <v>371.87</v>
      </c>
    </row>
    <row r="6290" spans="1:4" ht="40.5">
      <c r="A6290" s="209">
        <v>87367</v>
      </c>
      <c r="B6290" s="210" t="s">
        <v>9048</v>
      </c>
      <c r="C6290" s="211" t="s">
        <v>820</v>
      </c>
      <c r="D6290" s="212">
        <v>418.99</v>
      </c>
    </row>
    <row r="6291" spans="1:4" ht="40.5">
      <c r="A6291" s="209">
        <v>87368</v>
      </c>
      <c r="B6291" s="210" t="s">
        <v>9049</v>
      </c>
      <c r="C6291" s="211" t="s">
        <v>820</v>
      </c>
      <c r="D6291" s="212">
        <v>412.64</v>
      </c>
    </row>
    <row r="6292" spans="1:4" ht="40.5">
      <c r="A6292" s="209">
        <v>87369</v>
      </c>
      <c r="B6292" s="210" t="s">
        <v>9050</v>
      </c>
      <c r="C6292" s="211" t="s">
        <v>820</v>
      </c>
      <c r="D6292" s="212">
        <v>421.54</v>
      </c>
    </row>
    <row r="6293" spans="1:4" ht="40.5">
      <c r="A6293" s="209">
        <v>87370</v>
      </c>
      <c r="B6293" s="210" t="s">
        <v>9051</v>
      </c>
      <c r="C6293" s="211" t="s">
        <v>820</v>
      </c>
      <c r="D6293" s="212">
        <v>406.98</v>
      </c>
    </row>
    <row r="6294" spans="1:4" ht="40.5">
      <c r="A6294" s="209">
        <v>87371</v>
      </c>
      <c r="B6294" s="210" t="s">
        <v>1655</v>
      </c>
      <c r="C6294" s="211" t="s">
        <v>820</v>
      </c>
      <c r="D6294" s="212">
        <v>399.88</v>
      </c>
    </row>
    <row r="6295" spans="1:4" ht="27">
      <c r="A6295" s="209">
        <v>87372</v>
      </c>
      <c r="B6295" s="210" t="s">
        <v>9052</v>
      </c>
      <c r="C6295" s="211" t="s">
        <v>820</v>
      </c>
      <c r="D6295" s="212">
        <v>503.36</v>
      </c>
    </row>
    <row r="6296" spans="1:4" ht="27">
      <c r="A6296" s="209">
        <v>87373</v>
      </c>
      <c r="B6296" s="210" t="s">
        <v>9053</v>
      </c>
      <c r="C6296" s="211" t="s">
        <v>820</v>
      </c>
      <c r="D6296" s="212">
        <v>458.08</v>
      </c>
    </row>
    <row r="6297" spans="1:4" ht="27">
      <c r="A6297" s="209">
        <v>87374</v>
      </c>
      <c r="B6297" s="210" t="s">
        <v>9054</v>
      </c>
      <c r="C6297" s="211" t="s">
        <v>820</v>
      </c>
      <c r="D6297" s="212">
        <v>427.67</v>
      </c>
    </row>
    <row r="6298" spans="1:4" ht="27">
      <c r="A6298" s="209">
        <v>87375</v>
      </c>
      <c r="B6298" s="210" t="s">
        <v>9055</v>
      </c>
      <c r="C6298" s="211" t="s">
        <v>820</v>
      </c>
      <c r="D6298" s="212">
        <v>402.08</v>
      </c>
    </row>
    <row r="6299" spans="1:4" ht="27">
      <c r="A6299" s="209">
        <v>87376</v>
      </c>
      <c r="B6299" s="210" t="s">
        <v>9056</v>
      </c>
      <c r="C6299" s="211" t="s">
        <v>820</v>
      </c>
      <c r="D6299" s="212">
        <v>351.38</v>
      </c>
    </row>
    <row r="6300" spans="1:4" ht="27">
      <c r="A6300" s="209">
        <v>87377</v>
      </c>
      <c r="B6300" s="210" t="s">
        <v>9057</v>
      </c>
      <c r="C6300" s="211" t="s">
        <v>820</v>
      </c>
      <c r="D6300" s="212">
        <v>405.91</v>
      </c>
    </row>
    <row r="6301" spans="1:4" ht="27">
      <c r="A6301" s="209">
        <v>87378</v>
      </c>
      <c r="B6301" s="210" t="s">
        <v>9058</v>
      </c>
      <c r="C6301" s="211" t="s">
        <v>820</v>
      </c>
      <c r="D6301" s="212">
        <v>373.17</v>
      </c>
    </row>
    <row r="6302" spans="1:4" ht="27">
      <c r="A6302" s="209">
        <v>87379</v>
      </c>
      <c r="B6302" s="210" t="s">
        <v>9059</v>
      </c>
      <c r="C6302" s="211" t="s">
        <v>820</v>
      </c>
      <c r="D6302" s="212">
        <v>1882.1</v>
      </c>
    </row>
    <row r="6303" spans="1:4" ht="27">
      <c r="A6303" s="209">
        <v>87380</v>
      </c>
      <c r="B6303" s="210" t="s">
        <v>9060</v>
      </c>
      <c r="C6303" s="211" t="s">
        <v>820</v>
      </c>
      <c r="D6303" s="212">
        <v>1936.1</v>
      </c>
    </row>
    <row r="6304" spans="1:4" ht="27">
      <c r="A6304" s="209">
        <v>87381</v>
      </c>
      <c r="B6304" s="210" t="s">
        <v>9061</v>
      </c>
      <c r="C6304" s="211" t="s">
        <v>820</v>
      </c>
      <c r="D6304" s="212">
        <v>1904.48</v>
      </c>
    </row>
    <row r="6305" spans="1:4" ht="40.5">
      <c r="A6305" s="209">
        <v>87382</v>
      </c>
      <c r="B6305" s="210" t="s">
        <v>9062</v>
      </c>
      <c r="C6305" s="211" t="s">
        <v>820</v>
      </c>
      <c r="D6305" s="212">
        <v>1094.55</v>
      </c>
    </row>
    <row r="6306" spans="1:4" ht="40.5">
      <c r="A6306" s="209">
        <v>87383</v>
      </c>
      <c r="B6306" s="210" t="s">
        <v>9063</v>
      </c>
      <c r="C6306" s="211" t="s">
        <v>820</v>
      </c>
      <c r="D6306" s="212">
        <v>1090.99</v>
      </c>
    </row>
    <row r="6307" spans="1:4" ht="40.5">
      <c r="A6307" s="209">
        <v>87384</v>
      </c>
      <c r="B6307" s="210" t="s">
        <v>9064</v>
      </c>
      <c r="C6307" s="211" t="s">
        <v>820</v>
      </c>
      <c r="D6307" s="212">
        <v>1085.23</v>
      </c>
    </row>
    <row r="6308" spans="1:4" ht="27">
      <c r="A6308" s="209">
        <v>87385</v>
      </c>
      <c r="B6308" s="210" t="s">
        <v>9065</v>
      </c>
      <c r="C6308" s="211" t="s">
        <v>820</v>
      </c>
      <c r="D6308" s="212">
        <v>1400.4</v>
      </c>
    </row>
    <row r="6309" spans="1:4" ht="27">
      <c r="A6309" s="209">
        <v>87386</v>
      </c>
      <c r="B6309" s="210" t="s">
        <v>9066</v>
      </c>
      <c r="C6309" s="211" t="s">
        <v>820</v>
      </c>
      <c r="D6309" s="212">
        <v>1395.3</v>
      </c>
    </row>
    <row r="6310" spans="1:4" ht="27">
      <c r="A6310" s="209">
        <v>87387</v>
      </c>
      <c r="B6310" s="210" t="s">
        <v>9067</v>
      </c>
      <c r="C6310" s="211" t="s">
        <v>820</v>
      </c>
      <c r="D6310" s="212">
        <v>1392.07</v>
      </c>
    </row>
    <row r="6311" spans="1:4" ht="27">
      <c r="A6311" s="209">
        <v>87388</v>
      </c>
      <c r="B6311" s="210" t="s">
        <v>1656</v>
      </c>
      <c r="C6311" s="211" t="s">
        <v>820</v>
      </c>
      <c r="D6311" s="212">
        <v>3304.63</v>
      </c>
    </row>
    <row r="6312" spans="1:4" ht="27">
      <c r="A6312" s="209">
        <v>87389</v>
      </c>
      <c r="B6312" s="210" t="s">
        <v>1657</v>
      </c>
      <c r="C6312" s="211" t="s">
        <v>820</v>
      </c>
      <c r="D6312" s="212">
        <v>3318.74</v>
      </c>
    </row>
    <row r="6313" spans="1:4" ht="27">
      <c r="A6313" s="209">
        <v>87390</v>
      </c>
      <c r="B6313" s="210" t="s">
        <v>1658</v>
      </c>
      <c r="C6313" s="211" t="s">
        <v>820</v>
      </c>
      <c r="D6313" s="212">
        <v>3326.49</v>
      </c>
    </row>
    <row r="6314" spans="1:4" ht="27">
      <c r="A6314" s="209">
        <v>87391</v>
      </c>
      <c r="B6314" s="210" t="s">
        <v>1659</v>
      </c>
      <c r="C6314" s="211" t="s">
        <v>820</v>
      </c>
      <c r="D6314" s="212">
        <v>5249.49</v>
      </c>
    </row>
    <row r="6315" spans="1:4" ht="27">
      <c r="A6315" s="209">
        <v>87393</v>
      </c>
      <c r="B6315" s="210" t="s">
        <v>1660</v>
      </c>
      <c r="C6315" s="211" t="s">
        <v>820</v>
      </c>
      <c r="D6315" s="212">
        <v>5313.28</v>
      </c>
    </row>
    <row r="6316" spans="1:4" ht="27">
      <c r="A6316" s="209">
        <v>87394</v>
      </c>
      <c r="B6316" s="210" t="s">
        <v>1661</v>
      </c>
      <c r="C6316" s="211" t="s">
        <v>820</v>
      </c>
      <c r="D6316" s="212">
        <v>5338.73</v>
      </c>
    </row>
    <row r="6317" spans="1:4" ht="27">
      <c r="A6317" s="209">
        <v>87395</v>
      </c>
      <c r="B6317" s="210" t="s">
        <v>9068</v>
      </c>
      <c r="C6317" s="211" t="s">
        <v>820</v>
      </c>
      <c r="D6317" s="212">
        <v>4121.63</v>
      </c>
    </row>
    <row r="6318" spans="1:4" ht="27">
      <c r="A6318" s="209">
        <v>87396</v>
      </c>
      <c r="B6318" s="210" t="s">
        <v>9069</v>
      </c>
      <c r="C6318" s="211" t="s">
        <v>820</v>
      </c>
      <c r="D6318" s="212">
        <v>4169.55</v>
      </c>
    </row>
    <row r="6319" spans="1:4" ht="27">
      <c r="A6319" s="209">
        <v>87397</v>
      </c>
      <c r="B6319" s="210" t="s">
        <v>9070</v>
      </c>
      <c r="C6319" s="211" t="s">
        <v>820</v>
      </c>
      <c r="D6319" s="212">
        <v>4184</v>
      </c>
    </row>
    <row r="6320" spans="1:4" ht="27">
      <c r="A6320" s="209">
        <v>87398</v>
      </c>
      <c r="B6320" s="210" t="s">
        <v>9071</v>
      </c>
      <c r="C6320" s="211" t="s">
        <v>820</v>
      </c>
      <c r="D6320" s="212">
        <v>1227.8599999999999</v>
      </c>
    </row>
    <row r="6321" spans="1:4" ht="13.5">
      <c r="A6321" s="209">
        <v>87399</v>
      </c>
      <c r="B6321" s="210" t="s">
        <v>1662</v>
      </c>
      <c r="C6321" s="211" t="s">
        <v>820</v>
      </c>
      <c r="D6321" s="212">
        <v>1544.32</v>
      </c>
    </row>
    <row r="6322" spans="1:4" ht="27">
      <c r="A6322" s="209">
        <v>87401</v>
      </c>
      <c r="B6322" s="210" t="s">
        <v>9072</v>
      </c>
      <c r="C6322" s="211" t="s">
        <v>820</v>
      </c>
      <c r="D6322" s="212">
        <v>5475.34</v>
      </c>
    </row>
    <row r="6323" spans="1:4" ht="27">
      <c r="A6323" s="209">
        <v>87402</v>
      </c>
      <c r="B6323" s="210" t="s">
        <v>9073</v>
      </c>
      <c r="C6323" s="211" t="s">
        <v>820</v>
      </c>
      <c r="D6323" s="212">
        <v>4338.1899999999996</v>
      </c>
    </row>
    <row r="6324" spans="1:4" ht="27">
      <c r="A6324" s="209">
        <v>87404</v>
      </c>
      <c r="B6324" s="210" t="s">
        <v>1663</v>
      </c>
      <c r="C6324" s="211" t="s">
        <v>820</v>
      </c>
      <c r="D6324" s="212">
        <v>3421.31</v>
      </c>
    </row>
    <row r="6325" spans="1:4" ht="27">
      <c r="A6325" s="209">
        <v>87405</v>
      </c>
      <c r="B6325" s="210" t="s">
        <v>1664</v>
      </c>
      <c r="C6325" s="211" t="s">
        <v>820</v>
      </c>
      <c r="D6325" s="212">
        <v>3426.86</v>
      </c>
    </row>
    <row r="6326" spans="1:4" ht="27">
      <c r="A6326" s="209">
        <v>87407</v>
      </c>
      <c r="B6326" s="210" t="s">
        <v>9074</v>
      </c>
      <c r="C6326" s="211" t="s">
        <v>820</v>
      </c>
      <c r="D6326" s="212">
        <v>1109.56</v>
      </c>
    </row>
    <row r="6327" spans="1:4" ht="27">
      <c r="A6327" s="209">
        <v>87408</v>
      </c>
      <c r="B6327" s="210" t="s">
        <v>1665</v>
      </c>
      <c r="C6327" s="211" t="s">
        <v>820</v>
      </c>
      <c r="D6327" s="212">
        <v>1099.17</v>
      </c>
    </row>
    <row r="6328" spans="1:4" ht="27">
      <c r="A6328" s="209">
        <v>87410</v>
      </c>
      <c r="B6328" s="210" t="s">
        <v>9075</v>
      </c>
      <c r="C6328" s="211" t="s">
        <v>820</v>
      </c>
      <c r="D6328" s="212">
        <v>843.5</v>
      </c>
    </row>
    <row r="6329" spans="1:4" ht="27">
      <c r="A6329" s="209">
        <v>87411</v>
      </c>
      <c r="B6329" s="210" t="s">
        <v>9076</v>
      </c>
      <c r="C6329" s="211" t="s">
        <v>591</v>
      </c>
      <c r="D6329" s="212">
        <v>11.9</v>
      </c>
    </row>
    <row r="6330" spans="1:4" ht="27">
      <c r="A6330" s="209">
        <v>87412</v>
      </c>
      <c r="B6330" s="210" t="s">
        <v>9077</v>
      </c>
      <c r="C6330" s="211" t="s">
        <v>591</v>
      </c>
      <c r="D6330" s="212">
        <v>16.14</v>
      </c>
    </row>
    <row r="6331" spans="1:4" ht="27">
      <c r="A6331" s="209">
        <v>87413</v>
      </c>
      <c r="B6331" s="210" t="s">
        <v>9078</v>
      </c>
      <c r="C6331" s="211" t="s">
        <v>591</v>
      </c>
      <c r="D6331" s="212">
        <v>18.57</v>
      </c>
    </row>
    <row r="6332" spans="1:4" ht="27">
      <c r="A6332" s="209">
        <v>87414</v>
      </c>
      <c r="B6332" s="210" t="s">
        <v>9079</v>
      </c>
      <c r="C6332" s="211" t="s">
        <v>591</v>
      </c>
      <c r="D6332" s="212">
        <v>18.27</v>
      </c>
    </row>
    <row r="6333" spans="1:4" ht="27">
      <c r="A6333" s="209">
        <v>87415</v>
      </c>
      <c r="B6333" s="210" t="s">
        <v>9080</v>
      </c>
      <c r="C6333" s="211" t="s">
        <v>591</v>
      </c>
      <c r="D6333" s="212">
        <v>22.37</v>
      </c>
    </row>
    <row r="6334" spans="1:4" ht="27">
      <c r="A6334" s="209">
        <v>87416</v>
      </c>
      <c r="B6334" s="210" t="s">
        <v>9081</v>
      </c>
      <c r="C6334" s="211" t="s">
        <v>591</v>
      </c>
      <c r="D6334" s="212">
        <v>24.95</v>
      </c>
    </row>
    <row r="6335" spans="1:4" ht="27">
      <c r="A6335" s="209">
        <v>87417</v>
      </c>
      <c r="B6335" s="210" t="s">
        <v>9082</v>
      </c>
      <c r="C6335" s="211" t="s">
        <v>591</v>
      </c>
      <c r="D6335" s="212">
        <v>12.51</v>
      </c>
    </row>
    <row r="6336" spans="1:4" ht="27">
      <c r="A6336" s="209">
        <v>87418</v>
      </c>
      <c r="B6336" s="210" t="s">
        <v>9083</v>
      </c>
      <c r="C6336" s="211" t="s">
        <v>591</v>
      </c>
      <c r="D6336" s="212">
        <v>12.82</v>
      </c>
    </row>
    <row r="6337" spans="1:4" ht="27">
      <c r="A6337" s="209">
        <v>87419</v>
      </c>
      <c r="B6337" s="210" t="s">
        <v>9084</v>
      </c>
      <c r="C6337" s="211" t="s">
        <v>591</v>
      </c>
      <c r="D6337" s="212">
        <v>13.73</v>
      </c>
    </row>
    <row r="6338" spans="1:4" ht="27">
      <c r="A6338" s="209">
        <v>87420</v>
      </c>
      <c r="B6338" s="210" t="s">
        <v>9085</v>
      </c>
      <c r="C6338" s="211" t="s">
        <v>591</v>
      </c>
      <c r="D6338" s="212">
        <v>19.34</v>
      </c>
    </row>
    <row r="6339" spans="1:4" ht="27">
      <c r="A6339" s="209">
        <v>87421</v>
      </c>
      <c r="B6339" s="210" t="s">
        <v>9086</v>
      </c>
      <c r="C6339" s="211" t="s">
        <v>591</v>
      </c>
      <c r="D6339" s="212">
        <v>19.649999999999999</v>
      </c>
    </row>
    <row r="6340" spans="1:4" ht="27">
      <c r="A6340" s="209">
        <v>87422</v>
      </c>
      <c r="B6340" s="210" t="s">
        <v>9087</v>
      </c>
      <c r="C6340" s="211" t="s">
        <v>591</v>
      </c>
      <c r="D6340" s="212">
        <v>20.56</v>
      </c>
    </row>
    <row r="6341" spans="1:4" ht="27">
      <c r="A6341" s="209">
        <v>87423</v>
      </c>
      <c r="B6341" s="210" t="s">
        <v>9088</v>
      </c>
      <c r="C6341" s="211" t="s">
        <v>591</v>
      </c>
      <c r="D6341" s="212">
        <v>24.49</v>
      </c>
    </row>
    <row r="6342" spans="1:4" ht="27">
      <c r="A6342" s="209">
        <v>87424</v>
      </c>
      <c r="B6342" s="210" t="s">
        <v>9089</v>
      </c>
      <c r="C6342" s="211" t="s">
        <v>591</v>
      </c>
      <c r="D6342" s="212">
        <v>24.95</v>
      </c>
    </row>
    <row r="6343" spans="1:4" ht="27">
      <c r="A6343" s="209">
        <v>87425</v>
      </c>
      <c r="B6343" s="210" t="s">
        <v>9090</v>
      </c>
      <c r="C6343" s="211" t="s">
        <v>591</v>
      </c>
      <c r="D6343" s="212">
        <v>25.7</v>
      </c>
    </row>
    <row r="6344" spans="1:4" ht="27">
      <c r="A6344" s="209">
        <v>87426</v>
      </c>
      <c r="B6344" s="210" t="s">
        <v>9091</v>
      </c>
      <c r="C6344" s="211" t="s">
        <v>591</v>
      </c>
      <c r="D6344" s="212">
        <v>29.25</v>
      </c>
    </row>
    <row r="6345" spans="1:4" ht="27">
      <c r="A6345" s="209">
        <v>87427</v>
      </c>
      <c r="B6345" s="210" t="s">
        <v>9092</v>
      </c>
      <c r="C6345" s="211" t="s">
        <v>591</v>
      </c>
      <c r="D6345" s="212">
        <v>29.71</v>
      </c>
    </row>
    <row r="6346" spans="1:4" ht="27">
      <c r="A6346" s="209">
        <v>87428</v>
      </c>
      <c r="B6346" s="210" t="s">
        <v>9093</v>
      </c>
      <c r="C6346" s="211" t="s">
        <v>591</v>
      </c>
      <c r="D6346" s="212">
        <v>30.47</v>
      </c>
    </row>
    <row r="6347" spans="1:4" ht="40.5">
      <c r="A6347" s="209">
        <v>87429</v>
      </c>
      <c r="B6347" s="210" t="s">
        <v>9094</v>
      </c>
      <c r="C6347" s="211" t="s">
        <v>591</v>
      </c>
      <c r="D6347" s="212">
        <v>14.23</v>
      </c>
    </row>
    <row r="6348" spans="1:4" ht="40.5">
      <c r="A6348" s="209">
        <v>87430</v>
      </c>
      <c r="B6348" s="210" t="s">
        <v>9095</v>
      </c>
      <c r="C6348" s="211" t="s">
        <v>591</v>
      </c>
      <c r="D6348" s="212">
        <v>14.54</v>
      </c>
    </row>
    <row r="6349" spans="1:4" ht="40.5">
      <c r="A6349" s="209">
        <v>87431</v>
      </c>
      <c r="B6349" s="210" t="s">
        <v>9096</v>
      </c>
      <c r="C6349" s="211" t="s">
        <v>591</v>
      </c>
      <c r="D6349" s="212">
        <v>14.69</v>
      </c>
    </row>
    <row r="6350" spans="1:4" ht="40.5">
      <c r="A6350" s="209">
        <v>87432</v>
      </c>
      <c r="B6350" s="210" t="s">
        <v>9097</v>
      </c>
      <c r="C6350" s="211" t="s">
        <v>591</v>
      </c>
      <c r="D6350" s="212">
        <v>21.3</v>
      </c>
    </row>
    <row r="6351" spans="1:4" ht="40.5">
      <c r="A6351" s="209">
        <v>87433</v>
      </c>
      <c r="B6351" s="210" t="s">
        <v>9098</v>
      </c>
      <c r="C6351" s="211" t="s">
        <v>591</v>
      </c>
      <c r="D6351" s="212">
        <v>21.92</v>
      </c>
    </row>
    <row r="6352" spans="1:4" ht="40.5">
      <c r="A6352" s="209">
        <v>87434</v>
      </c>
      <c r="B6352" s="210" t="s">
        <v>9099</v>
      </c>
      <c r="C6352" s="211" t="s">
        <v>591</v>
      </c>
      <c r="D6352" s="212">
        <v>22.37</v>
      </c>
    </row>
    <row r="6353" spans="1:4" ht="40.5">
      <c r="A6353" s="209">
        <v>87435</v>
      </c>
      <c r="B6353" s="210" t="s">
        <v>9100</v>
      </c>
      <c r="C6353" s="211" t="s">
        <v>591</v>
      </c>
      <c r="D6353" s="212">
        <v>23.28</v>
      </c>
    </row>
    <row r="6354" spans="1:4" ht="40.5">
      <c r="A6354" s="209">
        <v>87436</v>
      </c>
      <c r="B6354" s="210" t="s">
        <v>9101</v>
      </c>
      <c r="C6354" s="211" t="s">
        <v>591</v>
      </c>
      <c r="D6354" s="212">
        <v>24.34</v>
      </c>
    </row>
    <row r="6355" spans="1:4" ht="40.5">
      <c r="A6355" s="209">
        <v>87437</v>
      </c>
      <c r="B6355" s="210" t="s">
        <v>1636</v>
      </c>
      <c r="C6355" s="211" t="s">
        <v>591</v>
      </c>
      <c r="D6355" s="212">
        <v>25.09</v>
      </c>
    </row>
    <row r="6356" spans="1:4" ht="40.5">
      <c r="A6356" s="209">
        <v>87438</v>
      </c>
      <c r="B6356" s="210" t="s">
        <v>9102</v>
      </c>
      <c r="C6356" s="211" t="s">
        <v>591</v>
      </c>
      <c r="D6356" s="212">
        <v>29.05</v>
      </c>
    </row>
    <row r="6357" spans="1:4" ht="40.5">
      <c r="A6357" s="209">
        <v>87439</v>
      </c>
      <c r="B6357" s="210" t="s">
        <v>9103</v>
      </c>
      <c r="C6357" s="211" t="s">
        <v>591</v>
      </c>
      <c r="D6357" s="212">
        <v>30.41</v>
      </c>
    </row>
    <row r="6358" spans="1:4" ht="40.5">
      <c r="A6358" s="209">
        <v>87440</v>
      </c>
      <c r="B6358" s="210" t="s">
        <v>1637</v>
      </c>
      <c r="C6358" s="211" t="s">
        <v>591</v>
      </c>
      <c r="D6358" s="212">
        <v>31.03</v>
      </c>
    </row>
    <row r="6359" spans="1:4" ht="40.5">
      <c r="A6359" s="209">
        <v>87441</v>
      </c>
      <c r="B6359" s="210" t="s">
        <v>685</v>
      </c>
      <c r="C6359" s="211" t="s">
        <v>662</v>
      </c>
      <c r="D6359" s="212">
        <v>0.3</v>
      </c>
    </row>
    <row r="6360" spans="1:4" ht="27">
      <c r="A6360" s="209">
        <v>87442</v>
      </c>
      <c r="B6360" s="210" t="s">
        <v>686</v>
      </c>
      <c r="C6360" s="211" t="s">
        <v>662</v>
      </c>
      <c r="D6360" s="212">
        <v>0.06</v>
      </c>
    </row>
    <row r="6361" spans="1:4" ht="40.5">
      <c r="A6361" s="209">
        <v>87443</v>
      </c>
      <c r="B6361" s="210" t="s">
        <v>687</v>
      </c>
      <c r="C6361" s="211" t="s">
        <v>662</v>
      </c>
      <c r="D6361" s="212">
        <v>0.28000000000000003</v>
      </c>
    </row>
    <row r="6362" spans="1:4" ht="40.5">
      <c r="A6362" s="209">
        <v>87444</v>
      </c>
      <c r="B6362" s="210" t="s">
        <v>9104</v>
      </c>
      <c r="C6362" s="211" t="s">
        <v>662</v>
      </c>
      <c r="D6362" s="212">
        <v>2.36</v>
      </c>
    </row>
    <row r="6363" spans="1:4" ht="40.5">
      <c r="A6363" s="209">
        <v>87445</v>
      </c>
      <c r="B6363" s="210" t="s">
        <v>607</v>
      </c>
      <c r="C6363" s="211" t="s">
        <v>596</v>
      </c>
      <c r="D6363" s="212">
        <v>3</v>
      </c>
    </row>
    <row r="6364" spans="1:4" ht="40.5">
      <c r="A6364" s="209">
        <v>87446</v>
      </c>
      <c r="B6364" s="210" t="s">
        <v>639</v>
      </c>
      <c r="C6364" s="211" t="s">
        <v>630</v>
      </c>
      <c r="D6364" s="212">
        <v>0.36</v>
      </c>
    </row>
    <row r="6365" spans="1:4" ht="40.5">
      <c r="A6365" s="209">
        <v>87447</v>
      </c>
      <c r="B6365" s="210" t="s">
        <v>9105</v>
      </c>
      <c r="C6365" s="211" t="s">
        <v>591</v>
      </c>
      <c r="D6365" s="212">
        <v>45.86</v>
      </c>
    </row>
    <row r="6366" spans="1:4" ht="40.5">
      <c r="A6366" s="209">
        <v>87448</v>
      </c>
      <c r="B6366" s="210" t="s">
        <v>9106</v>
      </c>
      <c r="C6366" s="211" t="s">
        <v>591</v>
      </c>
      <c r="D6366" s="212">
        <v>46.19</v>
      </c>
    </row>
    <row r="6367" spans="1:4" ht="40.5">
      <c r="A6367" s="209">
        <v>87449</v>
      </c>
      <c r="B6367" s="210" t="s">
        <v>9107</v>
      </c>
      <c r="C6367" s="211" t="s">
        <v>591</v>
      </c>
      <c r="D6367" s="212">
        <v>58.17</v>
      </c>
    </row>
    <row r="6368" spans="1:4" ht="40.5">
      <c r="A6368" s="209">
        <v>87450</v>
      </c>
      <c r="B6368" s="210" t="s">
        <v>9108</v>
      </c>
      <c r="C6368" s="211" t="s">
        <v>591</v>
      </c>
      <c r="D6368" s="212">
        <v>58.95</v>
      </c>
    </row>
    <row r="6369" spans="1:4" ht="40.5">
      <c r="A6369" s="209">
        <v>87451</v>
      </c>
      <c r="B6369" s="210" t="s">
        <v>9109</v>
      </c>
      <c r="C6369" s="211" t="s">
        <v>591</v>
      </c>
      <c r="D6369" s="212">
        <v>70.92</v>
      </c>
    </row>
    <row r="6370" spans="1:4" ht="40.5">
      <c r="A6370" s="209">
        <v>87452</v>
      </c>
      <c r="B6370" s="210" t="s">
        <v>9110</v>
      </c>
      <c r="C6370" s="211" t="s">
        <v>591</v>
      </c>
      <c r="D6370" s="212">
        <v>71.33</v>
      </c>
    </row>
    <row r="6371" spans="1:4" ht="40.5">
      <c r="A6371" s="209">
        <v>87453</v>
      </c>
      <c r="B6371" s="210" t="s">
        <v>9111</v>
      </c>
      <c r="C6371" s="211" t="s">
        <v>591</v>
      </c>
      <c r="D6371" s="212">
        <v>42.72</v>
      </c>
    </row>
    <row r="6372" spans="1:4" ht="40.5">
      <c r="A6372" s="209">
        <v>87454</v>
      </c>
      <c r="B6372" s="210" t="s">
        <v>9112</v>
      </c>
      <c r="C6372" s="211" t="s">
        <v>591</v>
      </c>
      <c r="D6372" s="212">
        <v>43.38</v>
      </c>
    </row>
    <row r="6373" spans="1:4" ht="40.5">
      <c r="A6373" s="209">
        <v>87455</v>
      </c>
      <c r="B6373" s="210" t="s">
        <v>9113</v>
      </c>
      <c r="C6373" s="211" t="s">
        <v>591</v>
      </c>
      <c r="D6373" s="212">
        <v>54.19</v>
      </c>
    </row>
    <row r="6374" spans="1:4" ht="40.5">
      <c r="A6374" s="209">
        <v>87456</v>
      </c>
      <c r="B6374" s="210" t="s">
        <v>9114</v>
      </c>
      <c r="C6374" s="211" t="s">
        <v>591</v>
      </c>
      <c r="D6374" s="212">
        <v>55.28</v>
      </c>
    </row>
    <row r="6375" spans="1:4" ht="40.5">
      <c r="A6375" s="209">
        <v>87457</v>
      </c>
      <c r="B6375" s="210" t="s">
        <v>9115</v>
      </c>
      <c r="C6375" s="211" t="s">
        <v>591</v>
      </c>
      <c r="D6375" s="212">
        <v>66.3</v>
      </c>
    </row>
    <row r="6376" spans="1:4" ht="40.5">
      <c r="A6376" s="209">
        <v>87458</v>
      </c>
      <c r="B6376" s="210" t="s">
        <v>9116</v>
      </c>
      <c r="C6376" s="211" t="s">
        <v>591</v>
      </c>
      <c r="D6376" s="212">
        <v>67.27</v>
      </c>
    </row>
    <row r="6377" spans="1:4" ht="40.5">
      <c r="A6377" s="209">
        <v>87459</v>
      </c>
      <c r="B6377" s="210" t="s">
        <v>9117</v>
      </c>
      <c r="C6377" s="211" t="s">
        <v>591</v>
      </c>
      <c r="D6377" s="212">
        <v>50.81</v>
      </c>
    </row>
    <row r="6378" spans="1:4" ht="40.5">
      <c r="A6378" s="209">
        <v>87460</v>
      </c>
      <c r="B6378" s="210" t="s">
        <v>9118</v>
      </c>
      <c r="C6378" s="211" t="s">
        <v>591</v>
      </c>
      <c r="D6378" s="212">
        <v>51.47</v>
      </c>
    </row>
    <row r="6379" spans="1:4" ht="40.5">
      <c r="A6379" s="209">
        <v>87461</v>
      </c>
      <c r="B6379" s="210" t="s">
        <v>9119</v>
      </c>
      <c r="C6379" s="211" t="s">
        <v>591</v>
      </c>
      <c r="D6379" s="212">
        <v>63.15</v>
      </c>
    </row>
    <row r="6380" spans="1:4" ht="40.5">
      <c r="A6380" s="209">
        <v>87462</v>
      </c>
      <c r="B6380" s="210" t="s">
        <v>9120</v>
      </c>
      <c r="C6380" s="211" t="s">
        <v>591</v>
      </c>
      <c r="D6380" s="212">
        <v>63.93</v>
      </c>
    </row>
    <row r="6381" spans="1:4" ht="40.5">
      <c r="A6381" s="209">
        <v>87463</v>
      </c>
      <c r="B6381" s="210" t="s">
        <v>9121</v>
      </c>
      <c r="C6381" s="211" t="s">
        <v>591</v>
      </c>
      <c r="D6381" s="212">
        <v>75.41</v>
      </c>
    </row>
    <row r="6382" spans="1:4" ht="40.5">
      <c r="A6382" s="209">
        <v>87464</v>
      </c>
      <c r="B6382" s="210" t="s">
        <v>9122</v>
      </c>
      <c r="C6382" s="211" t="s">
        <v>591</v>
      </c>
      <c r="D6382" s="212">
        <v>76.38</v>
      </c>
    </row>
    <row r="6383" spans="1:4" ht="40.5">
      <c r="A6383" s="209">
        <v>87465</v>
      </c>
      <c r="B6383" s="210" t="s">
        <v>9123</v>
      </c>
      <c r="C6383" s="211" t="s">
        <v>591</v>
      </c>
      <c r="D6383" s="212">
        <v>45.52</v>
      </c>
    </row>
    <row r="6384" spans="1:4" ht="40.5">
      <c r="A6384" s="209">
        <v>87466</v>
      </c>
      <c r="B6384" s="210" t="s">
        <v>9124</v>
      </c>
      <c r="C6384" s="211" t="s">
        <v>591</v>
      </c>
      <c r="D6384" s="212">
        <v>46.18</v>
      </c>
    </row>
    <row r="6385" spans="1:4" ht="40.5">
      <c r="A6385" s="209">
        <v>87467</v>
      </c>
      <c r="B6385" s="210" t="s">
        <v>9125</v>
      </c>
      <c r="C6385" s="211" t="s">
        <v>591</v>
      </c>
      <c r="D6385" s="212">
        <v>57.34</v>
      </c>
    </row>
    <row r="6386" spans="1:4" ht="40.5">
      <c r="A6386" s="209">
        <v>87468</v>
      </c>
      <c r="B6386" s="210" t="s">
        <v>9126</v>
      </c>
      <c r="C6386" s="211" t="s">
        <v>591</v>
      </c>
      <c r="D6386" s="212">
        <v>58.12</v>
      </c>
    </row>
    <row r="6387" spans="1:4" ht="40.5">
      <c r="A6387" s="209">
        <v>87469</v>
      </c>
      <c r="B6387" s="210" t="s">
        <v>9127</v>
      </c>
      <c r="C6387" s="211" t="s">
        <v>591</v>
      </c>
      <c r="D6387" s="212">
        <v>69.61</v>
      </c>
    </row>
    <row r="6388" spans="1:4" ht="40.5">
      <c r="A6388" s="209">
        <v>87470</v>
      </c>
      <c r="B6388" s="210" t="s">
        <v>9128</v>
      </c>
      <c r="C6388" s="211" t="s">
        <v>591</v>
      </c>
      <c r="D6388" s="212">
        <v>70.58</v>
      </c>
    </row>
    <row r="6389" spans="1:4" ht="54">
      <c r="A6389" s="209">
        <v>87471</v>
      </c>
      <c r="B6389" s="210" t="s">
        <v>9129</v>
      </c>
      <c r="C6389" s="211" t="s">
        <v>591</v>
      </c>
      <c r="D6389" s="212">
        <v>37.15</v>
      </c>
    </row>
    <row r="6390" spans="1:4" ht="40.5">
      <c r="A6390" s="209">
        <v>87472</v>
      </c>
      <c r="B6390" s="210" t="s">
        <v>9130</v>
      </c>
      <c r="C6390" s="211" t="s">
        <v>591</v>
      </c>
      <c r="D6390" s="212">
        <v>37.94</v>
      </c>
    </row>
    <row r="6391" spans="1:4" ht="54">
      <c r="A6391" s="209">
        <v>87473</v>
      </c>
      <c r="B6391" s="210" t="s">
        <v>9131</v>
      </c>
      <c r="C6391" s="211" t="s">
        <v>591</v>
      </c>
      <c r="D6391" s="212">
        <v>51.26</v>
      </c>
    </row>
    <row r="6392" spans="1:4" ht="40.5">
      <c r="A6392" s="209">
        <v>87474</v>
      </c>
      <c r="B6392" s="210" t="s">
        <v>9132</v>
      </c>
      <c r="C6392" s="211" t="s">
        <v>591</v>
      </c>
      <c r="D6392" s="212">
        <v>52.15</v>
      </c>
    </row>
    <row r="6393" spans="1:4" ht="54">
      <c r="A6393" s="209">
        <v>87475</v>
      </c>
      <c r="B6393" s="210" t="s">
        <v>9133</v>
      </c>
      <c r="C6393" s="211" t="s">
        <v>591</v>
      </c>
      <c r="D6393" s="212">
        <v>60.49</v>
      </c>
    </row>
    <row r="6394" spans="1:4" ht="40.5">
      <c r="A6394" s="209">
        <v>87476</v>
      </c>
      <c r="B6394" s="210" t="s">
        <v>9134</v>
      </c>
      <c r="C6394" s="211" t="s">
        <v>591</v>
      </c>
      <c r="D6394" s="212">
        <v>61.53</v>
      </c>
    </row>
    <row r="6395" spans="1:4" ht="54">
      <c r="A6395" s="209">
        <v>87477</v>
      </c>
      <c r="B6395" s="210" t="s">
        <v>9135</v>
      </c>
      <c r="C6395" s="211" t="s">
        <v>591</v>
      </c>
      <c r="D6395" s="212">
        <v>33.770000000000003</v>
      </c>
    </row>
    <row r="6396" spans="1:4" ht="54">
      <c r="A6396" s="209">
        <v>87478</v>
      </c>
      <c r="B6396" s="210" t="s">
        <v>9136</v>
      </c>
      <c r="C6396" s="211" t="s">
        <v>591</v>
      </c>
      <c r="D6396" s="212">
        <v>34.56</v>
      </c>
    </row>
    <row r="6397" spans="1:4" ht="54">
      <c r="A6397" s="209">
        <v>87479</v>
      </c>
      <c r="B6397" s="210" t="s">
        <v>9137</v>
      </c>
      <c r="C6397" s="211" t="s">
        <v>591</v>
      </c>
      <c r="D6397" s="212">
        <v>47.35</v>
      </c>
    </row>
    <row r="6398" spans="1:4" ht="54">
      <c r="A6398" s="209">
        <v>87480</v>
      </c>
      <c r="B6398" s="210" t="s">
        <v>9138</v>
      </c>
      <c r="C6398" s="211" t="s">
        <v>591</v>
      </c>
      <c r="D6398" s="212">
        <v>48.24</v>
      </c>
    </row>
    <row r="6399" spans="1:4" ht="54">
      <c r="A6399" s="209">
        <v>87481</v>
      </c>
      <c r="B6399" s="210" t="s">
        <v>9139</v>
      </c>
      <c r="C6399" s="211" t="s">
        <v>591</v>
      </c>
      <c r="D6399" s="212">
        <v>56.6</v>
      </c>
    </row>
    <row r="6400" spans="1:4" ht="54">
      <c r="A6400" s="209">
        <v>87482</v>
      </c>
      <c r="B6400" s="210" t="s">
        <v>9140</v>
      </c>
      <c r="C6400" s="211" t="s">
        <v>591</v>
      </c>
      <c r="D6400" s="212">
        <v>57.64</v>
      </c>
    </row>
    <row r="6401" spans="1:4" ht="54">
      <c r="A6401" s="209">
        <v>87483</v>
      </c>
      <c r="B6401" s="210" t="s">
        <v>9141</v>
      </c>
      <c r="C6401" s="211" t="s">
        <v>591</v>
      </c>
      <c r="D6401" s="212">
        <v>42.27</v>
      </c>
    </row>
    <row r="6402" spans="1:4" ht="40.5">
      <c r="A6402" s="209">
        <v>87484</v>
      </c>
      <c r="B6402" s="210" t="s">
        <v>9142</v>
      </c>
      <c r="C6402" s="211" t="s">
        <v>591</v>
      </c>
      <c r="D6402" s="212">
        <v>43.06</v>
      </c>
    </row>
    <row r="6403" spans="1:4" ht="54">
      <c r="A6403" s="209">
        <v>87485</v>
      </c>
      <c r="B6403" s="210" t="s">
        <v>9143</v>
      </c>
      <c r="C6403" s="211" t="s">
        <v>591</v>
      </c>
      <c r="D6403" s="212">
        <v>56.48</v>
      </c>
    </row>
    <row r="6404" spans="1:4" ht="54">
      <c r="A6404" s="209">
        <v>87487</v>
      </c>
      <c r="B6404" s="210" t="s">
        <v>9144</v>
      </c>
      <c r="C6404" s="211" t="s">
        <v>591</v>
      </c>
      <c r="D6404" s="212">
        <v>65.569999999999993</v>
      </c>
    </row>
    <row r="6405" spans="1:4" ht="40.5">
      <c r="A6405" s="209">
        <v>87488</v>
      </c>
      <c r="B6405" s="210" t="s">
        <v>9145</v>
      </c>
      <c r="C6405" s="211" t="s">
        <v>591</v>
      </c>
      <c r="D6405" s="212">
        <v>66.61</v>
      </c>
    </row>
    <row r="6406" spans="1:4" ht="54">
      <c r="A6406" s="209">
        <v>87489</v>
      </c>
      <c r="B6406" s="210" t="s">
        <v>9146</v>
      </c>
      <c r="C6406" s="211" t="s">
        <v>591</v>
      </c>
      <c r="D6406" s="212">
        <v>36.74</v>
      </c>
    </row>
    <row r="6407" spans="1:4" ht="54">
      <c r="A6407" s="209">
        <v>87490</v>
      </c>
      <c r="B6407" s="210" t="s">
        <v>9147</v>
      </c>
      <c r="C6407" s="211" t="s">
        <v>591</v>
      </c>
      <c r="D6407" s="212">
        <v>37.53</v>
      </c>
    </row>
    <row r="6408" spans="1:4" ht="54">
      <c r="A6408" s="209">
        <v>87491</v>
      </c>
      <c r="B6408" s="210" t="s">
        <v>9148</v>
      </c>
      <c r="C6408" s="211" t="s">
        <v>591</v>
      </c>
      <c r="D6408" s="212">
        <v>50.43</v>
      </c>
    </row>
    <row r="6409" spans="1:4" ht="54">
      <c r="A6409" s="209">
        <v>87492</v>
      </c>
      <c r="B6409" s="210" t="s">
        <v>9149</v>
      </c>
      <c r="C6409" s="211" t="s">
        <v>591</v>
      </c>
      <c r="D6409" s="212">
        <v>51.32</v>
      </c>
    </row>
    <row r="6410" spans="1:4" ht="54">
      <c r="A6410" s="209">
        <v>87493</v>
      </c>
      <c r="B6410" s="210" t="s">
        <v>9150</v>
      </c>
      <c r="C6410" s="211" t="s">
        <v>591</v>
      </c>
      <c r="D6410" s="212">
        <v>59.78</v>
      </c>
    </row>
    <row r="6411" spans="1:4" ht="54">
      <c r="A6411" s="209">
        <v>87494</v>
      </c>
      <c r="B6411" s="210" t="s">
        <v>9151</v>
      </c>
      <c r="C6411" s="211" t="s">
        <v>591</v>
      </c>
      <c r="D6411" s="212">
        <v>60.82</v>
      </c>
    </row>
    <row r="6412" spans="1:4" ht="54">
      <c r="A6412" s="209">
        <v>87495</v>
      </c>
      <c r="B6412" s="210" t="s">
        <v>9152</v>
      </c>
      <c r="C6412" s="211" t="s">
        <v>591</v>
      </c>
      <c r="D6412" s="212">
        <v>60.71</v>
      </c>
    </row>
    <row r="6413" spans="1:4" ht="40.5">
      <c r="A6413" s="209">
        <v>87496</v>
      </c>
      <c r="B6413" s="210" t="s">
        <v>9153</v>
      </c>
      <c r="C6413" s="211" t="s">
        <v>591</v>
      </c>
      <c r="D6413" s="212">
        <v>61.45</v>
      </c>
    </row>
    <row r="6414" spans="1:4" ht="54">
      <c r="A6414" s="209">
        <v>87497</v>
      </c>
      <c r="B6414" s="210" t="s">
        <v>9154</v>
      </c>
      <c r="C6414" s="211" t="s">
        <v>591</v>
      </c>
      <c r="D6414" s="212">
        <v>59.31</v>
      </c>
    </row>
    <row r="6415" spans="1:4" ht="54">
      <c r="A6415" s="209">
        <v>87498</v>
      </c>
      <c r="B6415" s="210" t="s">
        <v>9155</v>
      </c>
      <c r="C6415" s="211" t="s">
        <v>591</v>
      </c>
      <c r="D6415" s="212">
        <v>60.25</v>
      </c>
    </row>
    <row r="6416" spans="1:4" ht="54">
      <c r="A6416" s="209">
        <v>87499</v>
      </c>
      <c r="B6416" s="210" t="s">
        <v>9156</v>
      </c>
      <c r="C6416" s="211" t="s">
        <v>591</v>
      </c>
      <c r="D6416" s="212">
        <v>66.06</v>
      </c>
    </row>
    <row r="6417" spans="1:4" ht="40.5">
      <c r="A6417" s="209">
        <v>87500</v>
      </c>
      <c r="B6417" s="210" t="s">
        <v>9157</v>
      </c>
      <c r="C6417" s="211" t="s">
        <v>591</v>
      </c>
      <c r="D6417" s="212">
        <v>66.86</v>
      </c>
    </row>
    <row r="6418" spans="1:4" ht="54">
      <c r="A6418" s="209">
        <v>87501</v>
      </c>
      <c r="B6418" s="210" t="s">
        <v>9158</v>
      </c>
      <c r="C6418" s="211" t="s">
        <v>591</v>
      </c>
      <c r="D6418" s="212">
        <v>102.83</v>
      </c>
    </row>
    <row r="6419" spans="1:4" ht="54">
      <c r="A6419" s="209">
        <v>87502</v>
      </c>
      <c r="B6419" s="210" t="s">
        <v>9159</v>
      </c>
      <c r="C6419" s="211" t="s">
        <v>591</v>
      </c>
      <c r="D6419" s="212">
        <v>103.85</v>
      </c>
    </row>
    <row r="6420" spans="1:4" ht="54">
      <c r="A6420" s="209">
        <v>87503</v>
      </c>
      <c r="B6420" s="210" t="s">
        <v>9160</v>
      </c>
      <c r="C6420" s="211" t="s">
        <v>591</v>
      </c>
      <c r="D6420" s="212">
        <v>52.31</v>
      </c>
    </row>
    <row r="6421" spans="1:4" ht="54">
      <c r="A6421" s="209">
        <v>87504</v>
      </c>
      <c r="B6421" s="210" t="s">
        <v>9161</v>
      </c>
      <c r="C6421" s="211" t="s">
        <v>591</v>
      </c>
      <c r="D6421" s="212">
        <v>53.05</v>
      </c>
    </row>
    <row r="6422" spans="1:4" ht="54">
      <c r="A6422" s="209">
        <v>87505</v>
      </c>
      <c r="B6422" s="210" t="s">
        <v>9162</v>
      </c>
      <c r="C6422" s="211" t="s">
        <v>591</v>
      </c>
      <c r="D6422" s="212">
        <v>50.93</v>
      </c>
    </row>
    <row r="6423" spans="1:4" ht="54">
      <c r="A6423" s="209">
        <v>87506</v>
      </c>
      <c r="B6423" s="210" t="s">
        <v>9163</v>
      </c>
      <c r="C6423" s="211" t="s">
        <v>591</v>
      </c>
      <c r="D6423" s="212">
        <v>51.87</v>
      </c>
    </row>
    <row r="6424" spans="1:4" ht="54">
      <c r="A6424" s="209">
        <v>87507</v>
      </c>
      <c r="B6424" s="210" t="s">
        <v>9164</v>
      </c>
      <c r="C6424" s="211" t="s">
        <v>591</v>
      </c>
      <c r="D6424" s="212">
        <v>54.95</v>
      </c>
    </row>
    <row r="6425" spans="1:4" ht="54">
      <c r="A6425" s="209">
        <v>87508</v>
      </c>
      <c r="B6425" s="210" t="s">
        <v>9165</v>
      </c>
      <c r="C6425" s="211" t="s">
        <v>591</v>
      </c>
      <c r="D6425" s="212">
        <v>55.75</v>
      </c>
    </row>
    <row r="6426" spans="1:4" ht="54">
      <c r="A6426" s="209">
        <v>87509</v>
      </c>
      <c r="B6426" s="210" t="s">
        <v>9166</v>
      </c>
      <c r="C6426" s="211" t="s">
        <v>591</v>
      </c>
      <c r="D6426" s="212">
        <v>84.69</v>
      </c>
    </row>
    <row r="6427" spans="1:4" ht="54">
      <c r="A6427" s="209">
        <v>87510</v>
      </c>
      <c r="B6427" s="210" t="s">
        <v>9167</v>
      </c>
      <c r="C6427" s="211" t="s">
        <v>591</v>
      </c>
      <c r="D6427" s="212">
        <v>85.71</v>
      </c>
    </row>
    <row r="6428" spans="1:4" ht="54">
      <c r="A6428" s="209">
        <v>87511</v>
      </c>
      <c r="B6428" s="210" t="s">
        <v>9168</v>
      </c>
      <c r="C6428" s="211" t="s">
        <v>591</v>
      </c>
      <c r="D6428" s="212">
        <v>67.86</v>
      </c>
    </row>
    <row r="6429" spans="1:4" ht="40.5">
      <c r="A6429" s="209">
        <v>87512</v>
      </c>
      <c r="B6429" s="210" t="s">
        <v>9169</v>
      </c>
      <c r="C6429" s="211" t="s">
        <v>591</v>
      </c>
      <c r="D6429" s="212">
        <v>68.599999999999994</v>
      </c>
    </row>
    <row r="6430" spans="1:4" ht="54">
      <c r="A6430" s="209">
        <v>87513</v>
      </c>
      <c r="B6430" s="210" t="s">
        <v>9170</v>
      </c>
      <c r="C6430" s="211" t="s">
        <v>591</v>
      </c>
      <c r="D6430" s="212">
        <v>66.739999999999995</v>
      </c>
    </row>
    <row r="6431" spans="1:4" ht="54">
      <c r="A6431" s="209">
        <v>87514</v>
      </c>
      <c r="B6431" s="210" t="s">
        <v>9171</v>
      </c>
      <c r="C6431" s="211" t="s">
        <v>591</v>
      </c>
      <c r="D6431" s="212">
        <v>67.680000000000007</v>
      </c>
    </row>
    <row r="6432" spans="1:4" ht="54">
      <c r="A6432" s="209">
        <v>87515</v>
      </c>
      <c r="B6432" s="210" t="s">
        <v>9172</v>
      </c>
      <c r="C6432" s="211" t="s">
        <v>591</v>
      </c>
      <c r="D6432" s="212">
        <v>75.97</v>
      </c>
    </row>
    <row r="6433" spans="1:4" ht="40.5">
      <c r="A6433" s="209">
        <v>87516</v>
      </c>
      <c r="B6433" s="210" t="s">
        <v>9173</v>
      </c>
      <c r="C6433" s="211" t="s">
        <v>591</v>
      </c>
      <c r="D6433" s="212">
        <v>76.77</v>
      </c>
    </row>
    <row r="6434" spans="1:4" ht="54">
      <c r="A6434" s="209">
        <v>87517</v>
      </c>
      <c r="B6434" s="210" t="s">
        <v>9174</v>
      </c>
      <c r="C6434" s="211" t="s">
        <v>591</v>
      </c>
      <c r="D6434" s="212">
        <v>118.25</v>
      </c>
    </row>
    <row r="6435" spans="1:4" ht="54">
      <c r="A6435" s="209">
        <v>87518</v>
      </c>
      <c r="B6435" s="210" t="s">
        <v>9175</v>
      </c>
      <c r="C6435" s="211" t="s">
        <v>591</v>
      </c>
      <c r="D6435" s="212">
        <v>119.27</v>
      </c>
    </row>
    <row r="6436" spans="1:4" ht="54">
      <c r="A6436" s="209">
        <v>87519</v>
      </c>
      <c r="B6436" s="210" t="s">
        <v>9176</v>
      </c>
      <c r="C6436" s="211" t="s">
        <v>591</v>
      </c>
      <c r="D6436" s="212">
        <v>56.83</v>
      </c>
    </row>
    <row r="6437" spans="1:4" ht="54">
      <c r="A6437" s="209">
        <v>87520</v>
      </c>
      <c r="B6437" s="210" t="s">
        <v>9177</v>
      </c>
      <c r="C6437" s="211" t="s">
        <v>591</v>
      </c>
      <c r="D6437" s="212">
        <v>57.57</v>
      </c>
    </row>
    <row r="6438" spans="1:4" ht="54">
      <c r="A6438" s="209">
        <v>87521</v>
      </c>
      <c r="B6438" s="210" t="s">
        <v>9178</v>
      </c>
      <c r="C6438" s="211" t="s">
        <v>591</v>
      </c>
      <c r="D6438" s="212">
        <v>55.49</v>
      </c>
    </row>
    <row r="6439" spans="1:4" ht="54">
      <c r="A6439" s="209">
        <v>87522</v>
      </c>
      <c r="B6439" s="210" t="s">
        <v>9179</v>
      </c>
      <c r="C6439" s="211" t="s">
        <v>591</v>
      </c>
      <c r="D6439" s="212">
        <v>56.43</v>
      </c>
    </row>
    <row r="6440" spans="1:4" ht="54">
      <c r="A6440" s="209">
        <v>87523</v>
      </c>
      <c r="B6440" s="210" t="s">
        <v>9180</v>
      </c>
      <c r="C6440" s="211" t="s">
        <v>591</v>
      </c>
      <c r="D6440" s="212">
        <v>61</v>
      </c>
    </row>
    <row r="6441" spans="1:4" ht="54">
      <c r="A6441" s="209">
        <v>87524</v>
      </c>
      <c r="B6441" s="210" t="s">
        <v>9181</v>
      </c>
      <c r="C6441" s="211" t="s">
        <v>591</v>
      </c>
      <c r="D6441" s="212">
        <v>61.8</v>
      </c>
    </row>
    <row r="6442" spans="1:4" ht="54">
      <c r="A6442" s="209">
        <v>87525</v>
      </c>
      <c r="B6442" s="210" t="s">
        <v>9182</v>
      </c>
      <c r="C6442" s="211" t="s">
        <v>591</v>
      </c>
      <c r="D6442" s="212">
        <v>94.06</v>
      </c>
    </row>
    <row r="6443" spans="1:4" ht="54">
      <c r="A6443" s="209">
        <v>87526</v>
      </c>
      <c r="B6443" s="210" t="s">
        <v>9183</v>
      </c>
      <c r="C6443" s="211" t="s">
        <v>591</v>
      </c>
      <c r="D6443" s="212">
        <v>95.08</v>
      </c>
    </row>
    <row r="6444" spans="1:4" ht="54">
      <c r="A6444" s="209">
        <v>87527</v>
      </c>
      <c r="B6444" s="210" t="s">
        <v>9184</v>
      </c>
      <c r="C6444" s="211" t="s">
        <v>591</v>
      </c>
      <c r="D6444" s="212">
        <v>25.77</v>
      </c>
    </row>
    <row r="6445" spans="1:4" ht="54">
      <c r="A6445" s="209">
        <v>87528</v>
      </c>
      <c r="B6445" s="210" t="s">
        <v>9185</v>
      </c>
      <c r="C6445" s="211" t="s">
        <v>591</v>
      </c>
      <c r="D6445" s="212">
        <v>28.6</v>
      </c>
    </row>
    <row r="6446" spans="1:4" ht="54">
      <c r="A6446" s="209">
        <v>87529</v>
      </c>
      <c r="B6446" s="210" t="s">
        <v>9186</v>
      </c>
      <c r="C6446" s="211" t="s">
        <v>591</v>
      </c>
      <c r="D6446" s="212">
        <v>23.35</v>
      </c>
    </row>
    <row r="6447" spans="1:4" ht="40.5">
      <c r="A6447" s="209">
        <v>87530</v>
      </c>
      <c r="B6447" s="210" t="s">
        <v>9187</v>
      </c>
      <c r="C6447" s="211" t="s">
        <v>591</v>
      </c>
      <c r="D6447" s="212">
        <v>26.18</v>
      </c>
    </row>
    <row r="6448" spans="1:4" ht="54">
      <c r="A6448" s="209">
        <v>87531</v>
      </c>
      <c r="B6448" s="210" t="s">
        <v>9188</v>
      </c>
      <c r="C6448" s="211" t="s">
        <v>591</v>
      </c>
      <c r="D6448" s="212">
        <v>22.49</v>
      </c>
    </row>
    <row r="6449" spans="1:4" ht="54">
      <c r="A6449" s="209">
        <v>87532</v>
      </c>
      <c r="B6449" s="210" t="s">
        <v>9189</v>
      </c>
      <c r="C6449" s="211" t="s">
        <v>591</v>
      </c>
      <c r="D6449" s="212">
        <v>25.32</v>
      </c>
    </row>
    <row r="6450" spans="1:4" ht="54">
      <c r="A6450" s="209">
        <v>87535</v>
      </c>
      <c r="B6450" s="210" t="s">
        <v>9190</v>
      </c>
      <c r="C6450" s="211" t="s">
        <v>591</v>
      </c>
      <c r="D6450" s="212">
        <v>20.059999999999999</v>
      </c>
    </row>
    <row r="6451" spans="1:4" ht="54">
      <c r="A6451" s="209">
        <v>87536</v>
      </c>
      <c r="B6451" s="210" t="s">
        <v>9191</v>
      </c>
      <c r="C6451" s="211" t="s">
        <v>591</v>
      </c>
      <c r="D6451" s="212">
        <v>22.89</v>
      </c>
    </row>
    <row r="6452" spans="1:4" ht="67.5">
      <c r="A6452" s="209">
        <v>87537</v>
      </c>
      <c r="B6452" s="210" t="s">
        <v>9192</v>
      </c>
      <c r="C6452" s="211" t="s">
        <v>591</v>
      </c>
      <c r="D6452" s="212">
        <v>51.8</v>
      </c>
    </row>
    <row r="6453" spans="1:4" ht="54">
      <c r="A6453" s="209">
        <v>87538</v>
      </c>
      <c r="B6453" s="210" t="s">
        <v>9193</v>
      </c>
      <c r="C6453" s="211" t="s">
        <v>591</v>
      </c>
      <c r="D6453" s="212">
        <v>49.74</v>
      </c>
    </row>
    <row r="6454" spans="1:4" ht="67.5">
      <c r="A6454" s="209">
        <v>87539</v>
      </c>
      <c r="B6454" s="210" t="s">
        <v>9194</v>
      </c>
      <c r="C6454" s="211" t="s">
        <v>591</v>
      </c>
      <c r="D6454" s="212">
        <v>49</v>
      </c>
    </row>
    <row r="6455" spans="1:4" ht="67.5">
      <c r="A6455" s="209">
        <v>87541</v>
      </c>
      <c r="B6455" s="210" t="s">
        <v>9195</v>
      </c>
      <c r="C6455" s="211" t="s">
        <v>591</v>
      </c>
      <c r="D6455" s="212">
        <v>46.94</v>
      </c>
    </row>
    <row r="6456" spans="1:4" ht="54">
      <c r="A6456" s="209">
        <v>87543</v>
      </c>
      <c r="B6456" s="210" t="s">
        <v>9196</v>
      </c>
      <c r="C6456" s="211" t="s">
        <v>591</v>
      </c>
      <c r="D6456" s="212">
        <v>16.260000000000002</v>
      </c>
    </row>
    <row r="6457" spans="1:4" ht="54">
      <c r="A6457" s="209">
        <v>87545</v>
      </c>
      <c r="B6457" s="210" t="s">
        <v>9197</v>
      </c>
      <c r="C6457" s="211" t="s">
        <v>591</v>
      </c>
      <c r="D6457" s="212">
        <v>17.48</v>
      </c>
    </row>
    <row r="6458" spans="1:4" ht="54">
      <c r="A6458" s="209">
        <v>87546</v>
      </c>
      <c r="B6458" s="210" t="s">
        <v>9198</v>
      </c>
      <c r="C6458" s="211" t="s">
        <v>591</v>
      </c>
      <c r="D6458" s="212">
        <v>19.079999999999998</v>
      </c>
    </row>
    <row r="6459" spans="1:4" ht="54">
      <c r="A6459" s="209">
        <v>87547</v>
      </c>
      <c r="B6459" s="210" t="s">
        <v>9199</v>
      </c>
      <c r="C6459" s="211" t="s">
        <v>591</v>
      </c>
      <c r="D6459" s="212">
        <v>15.07</v>
      </c>
    </row>
    <row r="6460" spans="1:4" ht="40.5">
      <c r="A6460" s="209">
        <v>87548</v>
      </c>
      <c r="B6460" s="210" t="s">
        <v>9200</v>
      </c>
      <c r="C6460" s="211" t="s">
        <v>591</v>
      </c>
      <c r="D6460" s="212">
        <v>16.670000000000002</v>
      </c>
    </row>
    <row r="6461" spans="1:4" ht="54">
      <c r="A6461" s="209">
        <v>87549</v>
      </c>
      <c r="B6461" s="210" t="s">
        <v>9201</v>
      </c>
      <c r="C6461" s="211" t="s">
        <v>591</v>
      </c>
      <c r="D6461" s="212">
        <v>14.2</v>
      </c>
    </row>
    <row r="6462" spans="1:4" ht="54">
      <c r="A6462" s="209">
        <v>87550</v>
      </c>
      <c r="B6462" s="210" t="s">
        <v>9202</v>
      </c>
      <c r="C6462" s="211" t="s">
        <v>591</v>
      </c>
      <c r="D6462" s="212">
        <v>15.8</v>
      </c>
    </row>
    <row r="6463" spans="1:4" ht="54">
      <c r="A6463" s="209">
        <v>87553</v>
      </c>
      <c r="B6463" s="210" t="s">
        <v>9203</v>
      </c>
      <c r="C6463" s="211" t="s">
        <v>591</v>
      </c>
      <c r="D6463" s="212">
        <v>11.78</v>
      </c>
    </row>
    <row r="6464" spans="1:4" ht="54">
      <c r="A6464" s="209">
        <v>87554</v>
      </c>
      <c r="B6464" s="210" t="s">
        <v>9204</v>
      </c>
      <c r="C6464" s="211" t="s">
        <v>591</v>
      </c>
      <c r="D6464" s="212">
        <v>13.38</v>
      </c>
    </row>
    <row r="6465" spans="1:4" ht="67.5">
      <c r="A6465" s="209">
        <v>87555</v>
      </c>
      <c r="B6465" s="210" t="s">
        <v>9205</v>
      </c>
      <c r="C6465" s="211" t="s">
        <v>591</v>
      </c>
      <c r="D6465" s="212">
        <v>31.47</v>
      </c>
    </row>
    <row r="6466" spans="1:4" ht="54">
      <c r="A6466" s="209">
        <v>87556</v>
      </c>
      <c r="B6466" s="210" t="s">
        <v>9206</v>
      </c>
      <c r="C6466" s="211" t="s">
        <v>591</v>
      </c>
      <c r="D6466" s="212">
        <v>29.42</v>
      </c>
    </row>
    <row r="6467" spans="1:4" ht="67.5">
      <c r="A6467" s="209">
        <v>87557</v>
      </c>
      <c r="B6467" s="210" t="s">
        <v>9207</v>
      </c>
      <c r="C6467" s="211" t="s">
        <v>591</v>
      </c>
      <c r="D6467" s="212">
        <v>28.67</v>
      </c>
    </row>
    <row r="6468" spans="1:4" ht="67.5">
      <c r="A6468" s="209">
        <v>87559</v>
      </c>
      <c r="B6468" s="210" t="s">
        <v>9208</v>
      </c>
      <c r="C6468" s="211" t="s">
        <v>591</v>
      </c>
      <c r="D6468" s="212">
        <v>26.61</v>
      </c>
    </row>
    <row r="6469" spans="1:4" ht="54">
      <c r="A6469" s="209">
        <v>87561</v>
      </c>
      <c r="B6469" s="210" t="s">
        <v>9209</v>
      </c>
      <c r="C6469" s="211" t="s">
        <v>591</v>
      </c>
      <c r="D6469" s="212">
        <v>28.86</v>
      </c>
    </row>
    <row r="6470" spans="1:4" ht="40.5">
      <c r="A6470" s="209">
        <v>87620</v>
      </c>
      <c r="B6470" s="210" t="s">
        <v>9210</v>
      </c>
      <c r="C6470" s="211" t="s">
        <v>591</v>
      </c>
      <c r="D6470" s="212">
        <v>22.75</v>
      </c>
    </row>
    <row r="6471" spans="1:4" ht="40.5">
      <c r="A6471" s="209">
        <v>87622</v>
      </c>
      <c r="B6471" s="210" t="s">
        <v>9211</v>
      </c>
      <c r="C6471" s="211" t="s">
        <v>591</v>
      </c>
      <c r="D6471" s="212">
        <v>25.06</v>
      </c>
    </row>
    <row r="6472" spans="1:4" ht="40.5">
      <c r="A6472" s="209">
        <v>87623</v>
      </c>
      <c r="B6472" s="210" t="s">
        <v>9212</v>
      </c>
      <c r="C6472" s="211" t="s">
        <v>591</v>
      </c>
      <c r="D6472" s="212">
        <v>54.11</v>
      </c>
    </row>
    <row r="6473" spans="1:4" ht="27">
      <c r="A6473" s="209">
        <v>87624</v>
      </c>
      <c r="B6473" s="210" t="s">
        <v>9213</v>
      </c>
      <c r="C6473" s="211" t="s">
        <v>591</v>
      </c>
      <c r="D6473" s="212">
        <v>58.73</v>
      </c>
    </row>
    <row r="6474" spans="1:4" ht="40.5">
      <c r="A6474" s="209">
        <v>87630</v>
      </c>
      <c r="B6474" s="210" t="s">
        <v>9214</v>
      </c>
      <c r="C6474" s="211" t="s">
        <v>591</v>
      </c>
      <c r="D6474" s="212">
        <v>28.35</v>
      </c>
    </row>
    <row r="6475" spans="1:4" ht="40.5">
      <c r="A6475" s="209">
        <v>87632</v>
      </c>
      <c r="B6475" s="210" t="s">
        <v>9215</v>
      </c>
      <c r="C6475" s="211" t="s">
        <v>591</v>
      </c>
      <c r="D6475" s="212">
        <v>31.55</v>
      </c>
    </row>
    <row r="6476" spans="1:4" ht="40.5">
      <c r="A6476" s="209">
        <v>87633</v>
      </c>
      <c r="B6476" s="210" t="s">
        <v>9216</v>
      </c>
      <c r="C6476" s="211" t="s">
        <v>591</v>
      </c>
      <c r="D6476" s="212">
        <v>71.94</v>
      </c>
    </row>
    <row r="6477" spans="1:4" ht="27">
      <c r="A6477" s="209">
        <v>87634</v>
      </c>
      <c r="B6477" s="210" t="s">
        <v>9217</v>
      </c>
      <c r="C6477" s="211" t="s">
        <v>591</v>
      </c>
      <c r="D6477" s="212">
        <v>78.37</v>
      </c>
    </row>
    <row r="6478" spans="1:4" ht="40.5">
      <c r="A6478" s="209">
        <v>87640</v>
      </c>
      <c r="B6478" s="210" t="s">
        <v>9218</v>
      </c>
      <c r="C6478" s="211" t="s">
        <v>591</v>
      </c>
      <c r="D6478" s="212">
        <v>32.869999999999997</v>
      </c>
    </row>
    <row r="6479" spans="1:4" ht="40.5">
      <c r="A6479" s="209">
        <v>87642</v>
      </c>
      <c r="B6479" s="210" t="s">
        <v>9219</v>
      </c>
      <c r="C6479" s="211" t="s">
        <v>591</v>
      </c>
      <c r="D6479" s="212">
        <v>36.799999999999997</v>
      </c>
    </row>
    <row r="6480" spans="1:4" ht="40.5">
      <c r="A6480" s="209">
        <v>87643</v>
      </c>
      <c r="B6480" s="210" t="s">
        <v>9220</v>
      </c>
      <c r="C6480" s="211" t="s">
        <v>591</v>
      </c>
      <c r="D6480" s="212">
        <v>86.48</v>
      </c>
    </row>
    <row r="6481" spans="1:4" ht="27">
      <c r="A6481" s="209">
        <v>87644</v>
      </c>
      <c r="B6481" s="210" t="s">
        <v>9221</v>
      </c>
      <c r="C6481" s="211" t="s">
        <v>591</v>
      </c>
      <c r="D6481" s="212">
        <v>94.37</v>
      </c>
    </row>
    <row r="6482" spans="1:4" ht="40.5">
      <c r="A6482" s="209">
        <v>87680</v>
      </c>
      <c r="B6482" s="210" t="s">
        <v>1602</v>
      </c>
      <c r="C6482" s="211" t="s">
        <v>591</v>
      </c>
      <c r="D6482" s="212">
        <v>27.26</v>
      </c>
    </row>
    <row r="6483" spans="1:4" ht="40.5">
      <c r="A6483" s="209">
        <v>87682</v>
      </c>
      <c r="B6483" s="210" t="s">
        <v>9222</v>
      </c>
      <c r="C6483" s="211" t="s">
        <v>591</v>
      </c>
      <c r="D6483" s="212">
        <v>31.19</v>
      </c>
    </row>
    <row r="6484" spans="1:4" ht="40.5">
      <c r="A6484" s="209">
        <v>87683</v>
      </c>
      <c r="B6484" s="210" t="s">
        <v>9223</v>
      </c>
      <c r="C6484" s="211" t="s">
        <v>591</v>
      </c>
      <c r="D6484" s="212">
        <v>80.87</v>
      </c>
    </row>
    <row r="6485" spans="1:4" ht="27">
      <c r="A6485" s="209">
        <v>87684</v>
      </c>
      <c r="B6485" s="210" t="s">
        <v>9224</v>
      </c>
      <c r="C6485" s="211" t="s">
        <v>591</v>
      </c>
      <c r="D6485" s="212">
        <v>88.76</v>
      </c>
    </row>
    <row r="6486" spans="1:4" ht="40.5">
      <c r="A6486" s="209">
        <v>87690</v>
      </c>
      <c r="B6486" s="210" t="s">
        <v>1603</v>
      </c>
      <c r="C6486" s="211" t="s">
        <v>591</v>
      </c>
      <c r="D6486" s="212">
        <v>31.64</v>
      </c>
    </row>
    <row r="6487" spans="1:4" ht="40.5">
      <c r="A6487" s="209">
        <v>87692</v>
      </c>
      <c r="B6487" s="210" t="s">
        <v>9225</v>
      </c>
      <c r="C6487" s="211" t="s">
        <v>591</v>
      </c>
      <c r="D6487" s="212">
        <v>36.15</v>
      </c>
    </row>
    <row r="6488" spans="1:4" ht="40.5">
      <c r="A6488" s="209">
        <v>87693</v>
      </c>
      <c r="B6488" s="210" t="s">
        <v>9226</v>
      </c>
      <c r="C6488" s="211" t="s">
        <v>591</v>
      </c>
      <c r="D6488" s="212">
        <v>93.04</v>
      </c>
    </row>
    <row r="6489" spans="1:4" ht="27">
      <c r="A6489" s="209">
        <v>87694</v>
      </c>
      <c r="B6489" s="210" t="s">
        <v>9227</v>
      </c>
      <c r="C6489" s="211" t="s">
        <v>591</v>
      </c>
      <c r="D6489" s="212">
        <v>102.09</v>
      </c>
    </row>
    <row r="6490" spans="1:4" ht="40.5">
      <c r="A6490" s="209">
        <v>87700</v>
      </c>
      <c r="B6490" s="210" t="s">
        <v>1604</v>
      </c>
      <c r="C6490" s="211" t="s">
        <v>591</v>
      </c>
      <c r="D6490" s="212">
        <v>34.200000000000003</v>
      </c>
    </row>
    <row r="6491" spans="1:4" ht="40.5">
      <c r="A6491" s="209">
        <v>87702</v>
      </c>
      <c r="B6491" s="210" t="s">
        <v>9228</v>
      </c>
      <c r="C6491" s="211" t="s">
        <v>591</v>
      </c>
      <c r="D6491" s="212">
        <v>39.1</v>
      </c>
    </row>
    <row r="6492" spans="1:4" ht="40.5">
      <c r="A6492" s="209">
        <v>87703</v>
      </c>
      <c r="B6492" s="210" t="s">
        <v>9229</v>
      </c>
      <c r="C6492" s="211" t="s">
        <v>591</v>
      </c>
      <c r="D6492" s="212">
        <v>101.05</v>
      </c>
    </row>
    <row r="6493" spans="1:4" ht="27">
      <c r="A6493" s="209">
        <v>87704</v>
      </c>
      <c r="B6493" s="210" t="s">
        <v>9230</v>
      </c>
      <c r="C6493" s="211" t="s">
        <v>591</v>
      </c>
      <c r="D6493" s="212">
        <v>110.9</v>
      </c>
    </row>
    <row r="6494" spans="1:4" ht="40.5">
      <c r="A6494" s="209">
        <v>87735</v>
      </c>
      <c r="B6494" s="210" t="s">
        <v>9231</v>
      </c>
      <c r="C6494" s="211" t="s">
        <v>591</v>
      </c>
      <c r="D6494" s="212">
        <v>29.92</v>
      </c>
    </row>
    <row r="6495" spans="1:4" ht="40.5">
      <c r="A6495" s="209">
        <v>87737</v>
      </c>
      <c r="B6495" s="210" t="s">
        <v>9232</v>
      </c>
      <c r="C6495" s="211" t="s">
        <v>591</v>
      </c>
      <c r="D6495" s="212">
        <v>32.229999999999997</v>
      </c>
    </row>
    <row r="6496" spans="1:4" ht="40.5">
      <c r="A6496" s="209">
        <v>87738</v>
      </c>
      <c r="B6496" s="210" t="s">
        <v>9233</v>
      </c>
      <c r="C6496" s="211" t="s">
        <v>591</v>
      </c>
      <c r="D6496" s="212">
        <v>61.28</v>
      </c>
    </row>
    <row r="6497" spans="1:4" ht="27">
      <c r="A6497" s="209">
        <v>87739</v>
      </c>
      <c r="B6497" s="210" t="s">
        <v>9234</v>
      </c>
      <c r="C6497" s="211" t="s">
        <v>591</v>
      </c>
      <c r="D6497" s="212">
        <v>65.900000000000006</v>
      </c>
    </row>
    <row r="6498" spans="1:4" ht="40.5">
      <c r="A6498" s="209">
        <v>87745</v>
      </c>
      <c r="B6498" s="210" t="s">
        <v>9235</v>
      </c>
      <c r="C6498" s="211" t="s">
        <v>591</v>
      </c>
      <c r="D6498" s="212">
        <v>35.53</v>
      </c>
    </row>
    <row r="6499" spans="1:4" ht="40.5">
      <c r="A6499" s="209">
        <v>87747</v>
      </c>
      <c r="B6499" s="210" t="s">
        <v>9236</v>
      </c>
      <c r="C6499" s="211" t="s">
        <v>591</v>
      </c>
      <c r="D6499" s="212">
        <v>38.729999999999997</v>
      </c>
    </row>
    <row r="6500" spans="1:4" ht="40.5">
      <c r="A6500" s="209">
        <v>87748</v>
      </c>
      <c r="B6500" s="210" t="s">
        <v>9237</v>
      </c>
      <c r="C6500" s="211" t="s">
        <v>591</v>
      </c>
      <c r="D6500" s="212">
        <v>79.12</v>
      </c>
    </row>
    <row r="6501" spans="1:4" ht="27">
      <c r="A6501" s="209">
        <v>87749</v>
      </c>
      <c r="B6501" s="210" t="s">
        <v>9238</v>
      </c>
      <c r="C6501" s="211" t="s">
        <v>591</v>
      </c>
      <c r="D6501" s="212">
        <v>85.55</v>
      </c>
    </row>
    <row r="6502" spans="1:4" ht="40.5">
      <c r="A6502" s="209">
        <v>87755</v>
      </c>
      <c r="B6502" s="210" t="s">
        <v>9239</v>
      </c>
      <c r="C6502" s="211" t="s">
        <v>591</v>
      </c>
      <c r="D6502" s="212">
        <v>32.54</v>
      </c>
    </row>
    <row r="6503" spans="1:4" ht="40.5">
      <c r="A6503" s="209">
        <v>87757</v>
      </c>
      <c r="B6503" s="210" t="s">
        <v>9240</v>
      </c>
      <c r="C6503" s="211" t="s">
        <v>591</v>
      </c>
      <c r="D6503" s="212">
        <v>35.74</v>
      </c>
    </row>
    <row r="6504" spans="1:4" ht="40.5">
      <c r="A6504" s="209">
        <v>87758</v>
      </c>
      <c r="B6504" s="210" t="s">
        <v>9241</v>
      </c>
      <c r="C6504" s="211" t="s">
        <v>591</v>
      </c>
      <c r="D6504" s="212">
        <v>76.13</v>
      </c>
    </row>
    <row r="6505" spans="1:4" ht="27">
      <c r="A6505" s="209">
        <v>87759</v>
      </c>
      <c r="B6505" s="210" t="s">
        <v>9242</v>
      </c>
      <c r="C6505" s="211" t="s">
        <v>591</v>
      </c>
      <c r="D6505" s="212">
        <v>82.56</v>
      </c>
    </row>
    <row r="6506" spans="1:4" ht="40.5">
      <c r="A6506" s="209">
        <v>87765</v>
      </c>
      <c r="B6506" s="210" t="s">
        <v>9243</v>
      </c>
      <c r="C6506" s="211" t="s">
        <v>591</v>
      </c>
      <c r="D6506" s="212">
        <v>37.06</v>
      </c>
    </row>
    <row r="6507" spans="1:4" ht="40.5">
      <c r="A6507" s="209">
        <v>87767</v>
      </c>
      <c r="B6507" s="210" t="s">
        <v>9244</v>
      </c>
      <c r="C6507" s="211" t="s">
        <v>591</v>
      </c>
      <c r="D6507" s="212">
        <v>40.99</v>
      </c>
    </row>
    <row r="6508" spans="1:4" ht="40.5">
      <c r="A6508" s="209">
        <v>87768</v>
      </c>
      <c r="B6508" s="210" t="s">
        <v>9245</v>
      </c>
      <c r="C6508" s="211" t="s">
        <v>591</v>
      </c>
      <c r="D6508" s="212">
        <v>90.67</v>
      </c>
    </row>
    <row r="6509" spans="1:4" ht="27">
      <c r="A6509" s="209">
        <v>87769</v>
      </c>
      <c r="B6509" s="210" t="s">
        <v>9246</v>
      </c>
      <c r="C6509" s="211" t="s">
        <v>591</v>
      </c>
      <c r="D6509" s="212">
        <v>98.56</v>
      </c>
    </row>
    <row r="6510" spans="1:4" ht="40.5">
      <c r="A6510" s="209">
        <v>87775</v>
      </c>
      <c r="B6510" s="210" t="s">
        <v>9247</v>
      </c>
      <c r="C6510" s="211" t="s">
        <v>591</v>
      </c>
      <c r="D6510" s="212">
        <v>36.56</v>
      </c>
    </row>
    <row r="6511" spans="1:4" ht="40.5">
      <c r="A6511" s="209">
        <v>87777</v>
      </c>
      <c r="B6511" s="210" t="s">
        <v>9248</v>
      </c>
      <c r="C6511" s="211" t="s">
        <v>591</v>
      </c>
      <c r="D6511" s="212">
        <v>38.93</v>
      </c>
    </row>
    <row r="6512" spans="1:4" ht="54">
      <c r="A6512" s="209">
        <v>87778</v>
      </c>
      <c r="B6512" s="210" t="s">
        <v>9249</v>
      </c>
      <c r="C6512" s="211" t="s">
        <v>591</v>
      </c>
      <c r="D6512" s="212">
        <v>56.53</v>
      </c>
    </row>
    <row r="6513" spans="1:4" ht="40.5">
      <c r="A6513" s="209">
        <v>87779</v>
      </c>
      <c r="B6513" s="210" t="s">
        <v>9250</v>
      </c>
      <c r="C6513" s="211" t="s">
        <v>591</v>
      </c>
      <c r="D6513" s="212">
        <v>42.72</v>
      </c>
    </row>
    <row r="6514" spans="1:4" ht="40.5">
      <c r="A6514" s="209">
        <v>87781</v>
      </c>
      <c r="B6514" s="210" t="s">
        <v>9251</v>
      </c>
      <c r="C6514" s="211" t="s">
        <v>591</v>
      </c>
      <c r="D6514" s="212">
        <v>45.9</v>
      </c>
    </row>
    <row r="6515" spans="1:4" ht="54">
      <c r="A6515" s="209">
        <v>87783</v>
      </c>
      <c r="B6515" s="210" t="s">
        <v>9252</v>
      </c>
      <c r="C6515" s="211" t="s">
        <v>591</v>
      </c>
      <c r="D6515" s="212">
        <v>70.87</v>
      </c>
    </row>
    <row r="6516" spans="1:4" ht="40.5">
      <c r="A6516" s="209">
        <v>87784</v>
      </c>
      <c r="B6516" s="210" t="s">
        <v>9253</v>
      </c>
      <c r="C6516" s="211" t="s">
        <v>591</v>
      </c>
      <c r="D6516" s="212">
        <v>48.89</v>
      </c>
    </row>
    <row r="6517" spans="1:4" ht="40.5">
      <c r="A6517" s="209">
        <v>87786</v>
      </c>
      <c r="B6517" s="210" t="s">
        <v>9254</v>
      </c>
      <c r="C6517" s="211" t="s">
        <v>591</v>
      </c>
      <c r="D6517" s="212">
        <v>52.88</v>
      </c>
    </row>
    <row r="6518" spans="1:4" ht="54">
      <c r="A6518" s="209">
        <v>87787</v>
      </c>
      <c r="B6518" s="210" t="s">
        <v>9255</v>
      </c>
      <c r="C6518" s="211" t="s">
        <v>591</v>
      </c>
      <c r="D6518" s="212">
        <v>85.2</v>
      </c>
    </row>
    <row r="6519" spans="1:4" ht="40.5">
      <c r="A6519" s="209">
        <v>87788</v>
      </c>
      <c r="B6519" s="210" t="s">
        <v>9256</v>
      </c>
      <c r="C6519" s="211" t="s">
        <v>591</v>
      </c>
      <c r="D6519" s="212">
        <v>62.73</v>
      </c>
    </row>
    <row r="6520" spans="1:4" ht="40.5">
      <c r="A6520" s="209">
        <v>87790</v>
      </c>
      <c r="B6520" s="210" t="s">
        <v>9257</v>
      </c>
      <c r="C6520" s="211" t="s">
        <v>591</v>
      </c>
      <c r="D6520" s="212">
        <v>67.12</v>
      </c>
    </row>
    <row r="6521" spans="1:4" ht="54">
      <c r="A6521" s="209">
        <v>87791</v>
      </c>
      <c r="B6521" s="210" t="s">
        <v>9258</v>
      </c>
      <c r="C6521" s="211" t="s">
        <v>591</v>
      </c>
      <c r="D6521" s="212">
        <v>100.31</v>
      </c>
    </row>
    <row r="6522" spans="1:4" ht="40.5">
      <c r="A6522" s="209">
        <v>87792</v>
      </c>
      <c r="B6522" s="210" t="s">
        <v>9259</v>
      </c>
      <c r="C6522" s="211" t="s">
        <v>591</v>
      </c>
      <c r="D6522" s="212">
        <v>24.36</v>
      </c>
    </row>
    <row r="6523" spans="1:4" ht="40.5">
      <c r="A6523" s="209">
        <v>87794</v>
      </c>
      <c r="B6523" s="210" t="s">
        <v>9260</v>
      </c>
      <c r="C6523" s="211" t="s">
        <v>591</v>
      </c>
      <c r="D6523" s="212">
        <v>26.58</v>
      </c>
    </row>
    <row r="6524" spans="1:4" ht="54">
      <c r="A6524" s="209">
        <v>87795</v>
      </c>
      <c r="B6524" s="210" t="s">
        <v>9261</v>
      </c>
      <c r="C6524" s="211" t="s">
        <v>591</v>
      </c>
      <c r="D6524" s="212">
        <v>42.73</v>
      </c>
    </row>
    <row r="6525" spans="1:4" ht="40.5">
      <c r="A6525" s="209">
        <v>87797</v>
      </c>
      <c r="B6525" s="210" t="s">
        <v>9262</v>
      </c>
      <c r="C6525" s="211" t="s">
        <v>591</v>
      </c>
      <c r="D6525" s="212">
        <v>30.28</v>
      </c>
    </row>
    <row r="6526" spans="1:4" ht="40.5">
      <c r="A6526" s="209">
        <v>87799</v>
      </c>
      <c r="B6526" s="210" t="s">
        <v>9263</v>
      </c>
      <c r="C6526" s="211" t="s">
        <v>591</v>
      </c>
      <c r="D6526" s="212">
        <v>33.25</v>
      </c>
    </row>
    <row r="6527" spans="1:4" ht="54">
      <c r="A6527" s="209">
        <v>87800</v>
      </c>
      <c r="B6527" s="210" t="s">
        <v>9264</v>
      </c>
      <c r="C6527" s="211" t="s">
        <v>591</v>
      </c>
      <c r="D6527" s="212">
        <v>56.29</v>
      </c>
    </row>
    <row r="6528" spans="1:4" ht="40.5">
      <c r="A6528" s="209">
        <v>87801</v>
      </c>
      <c r="B6528" s="210" t="s">
        <v>9265</v>
      </c>
      <c r="C6528" s="211" t="s">
        <v>591</v>
      </c>
      <c r="D6528" s="212">
        <v>36.21</v>
      </c>
    </row>
    <row r="6529" spans="1:4" ht="40.5">
      <c r="A6529" s="209">
        <v>87803</v>
      </c>
      <c r="B6529" s="210" t="s">
        <v>9266</v>
      </c>
      <c r="C6529" s="211" t="s">
        <v>591</v>
      </c>
      <c r="D6529" s="212">
        <v>39.94</v>
      </c>
    </row>
    <row r="6530" spans="1:4" ht="54">
      <c r="A6530" s="209">
        <v>87804</v>
      </c>
      <c r="B6530" s="210" t="s">
        <v>9267</v>
      </c>
      <c r="C6530" s="211" t="s">
        <v>591</v>
      </c>
      <c r="D6530" s="212">
        <v>69.849999999999994</v>
      </c>
    </row>
    <row r="6531" spans="1:4" ht="40.5">
      <c r="A6531" s="209">
        <v>87805</v>
      </c>
      <c r="B6531" s="210" t="s">
        <v>9268</v>
      </c>
      <c r="C6531" s="211" t="s">
        <v>591</v>
      </c>
      <c r="D6531" s="212">
        <v>41.64</v>
      </c>
    </row>
    <row r="6532" spans="1:4" ht="40.5">
      <c r="A6532" s="209">
        <v>87807</v>
      </c>
      <c r="B6532" s="210" t="s">
        <v>9269</v>
      </c>
      <c r="C6532" s="211" t="s">
        <v>591</v>
      </c>
      <c r="D6532" s="212">
        <v>45.74</v>
      </c>
    </row>
    <row r="6533" spans="1:4" ht="54">
      <c r="A6533" s="209">
        <v>87808</v>
      </c>
      <c r="B6533" s="210" t="s">
        <v>9270</v>
      </c>
      <c r="C6533" s="211" t="s">
        <v>591</v>
      </c>
      <c r="D6533" s="212">
        <v>76.319999999999993</v>
      </c>
    </row>
    <row r="6534" spans="1:4" ht="54">
      <c r="A6534" s="209">
        <v>87809</v>
      </c>
      <c r="B6534" s="210" t="s">
        <v>9271</v>
      </c>
      <c r="C6534" s="211" t="s">
        <v>591</v>
      </c>
      <c r="D6534" s="212">
        <v>57.86</v>
      </c>
    </row>
    <row r="6535" spans="1:4" ht="54">
      <c r="A6535" s="209">
        <v>87811</v>
      </c>
      <c r="B6535" s="210" t="s">
        <v>9272</v>
      </c>
      <c r="C6535" s="211" t="s">
        <v>591</v>
      </c>
      <c r="D6535" s="212">
        <v>60.08</v>
      </c>
    </row>
    <row r="6536" spans="1:4" ht="54">
      <c r="A6536" s="209">
        <v>87812</v>
      </c>
      <c r="B6536" s="210" t="s">
        <v>9273</v>
      </c>
      <c r="C6536" s="211" t="s">
        <v>591</v>
      </c>
      <c r="D6536" s="212">
        <v>75.930000000000007</v>
      </c>
    </row>
    <row r="6537" spans="1:4" ht="54">
      <c r="A6537" s="209">
        <v>87813</v>
      </c>
      <c r="B6537" s="210" t="s">
        <v>9274</v>
      </c>
      <c r="C6537" s="211" t="s">
        <v>591</v>
      </c>
      <c r="D6537" s="212">
        <v>63.79</v>
      </c>
    </row>
    <row r="6538" spans="1:4" ht="54">
      <c r="A6538" s="209">
        <v>87815</v>
      </c>
      <c r="B6538" s="210" t="s">
        <v>9275</v>
      </c>
      <c r="C6538" s="211" t="s">
        <v>591</v>
      </c>
      <c r="D6538" s="212">
        <v>66.760000000000005</v>
      </c>
    </row>
    <row r="6539" spans="1:4" ht="54">
      <c r="A6539" s="209">
        <v>87816</v>
      </c>
      <c r="B6539" s="210" t="s">
        <v>9276</v>
      </c>
      <c r="C6539" s="211" t="s">
        <v>591</v>
      </c>
      <c r="D6539" s="212">
        <v>89.48</v>
      </c>
    </row>
    <row r="6540" spans="1:4" ht="54">
      <c r="A6540" s="209">
        <v>87817</v>
      </c>
      <c r="B6540" s="210" t="s">
        <v>9277</v>
      </c>
      <c r="C6540" s="211" t="s">
        <v>591</v>
      </c>
      <c r="D6540" s="212">
        <v>69.400000000000006</v>
      </c>
    </row>
    <row r="6541" spans="1:4" ht="54">
      <c r="A6541" s="209">
        <v>87819</v>
      </c>
      <c r="B6541" s="210" t="s">
        <v>9278</v>
      </c>
      <c r="C6541" s="211" t="s">
        <v>591</v>
      </c>
      <c r="D6541" s="212">
        <v>73.13</v>
      </c>
    </row>
    <row r="6542" spans="1:4" ht="54">
      <c r="A6542" s="209">
        <v>87820</v>
      </c>
      <c r="B6542" s="210" t="s">
        <v>9279</v>
      </c>
      <c r="C6542" s="211" t="s">
        <v>591</v>
      </c>
      <c r="D6542" s="212">
        <v>103.05</v>
      </c>
    </row>
    <row r="6543" spans="1:4" ht="54">
      <c r="A6543" s="209">
        <v>87821</v>
      </c>
      <c r="B6543" s="210" t="s">
        <v>9280</v>
      </c>
      <c r="C6543" s="211" t="s">
        <v>591</v>
      </c>
      <c r="D6543" s="212">
        <v>99.78</v>
      </c>
    </row>
    <row r="6544" spans="1:4" ht="54">
      <c r="A6544" s="209">
        <v>87823</v>
      </c>
      <c r="B6544" s="210" t="s">
        <v>9281</v>
      </c>
      <c r="C6544" s="211" t="s">
        <v>591</v>
      </c>
      <c r="D6544" s="212">
        <v>103.88</v>
      </c>
    </row>
    <row r="6545" spans="1:4" ht="54">
      <c r="A6545" s="209">
        <v>87824</v>
      </c>
      <c r="B6545" s="210" t="s">
        <v>9282</v>
      </c>
      <c r="C6545" s="211" t="s">
        <v>591</v>
      </c>
      <c r="D6545" s="212">
        <v>134.15</v>
      </c>
    </row>
    <row r="6546" spans="1:4" ht="54">
      <c r="A6546" s="209">
        <v>87825</v>
      </c>
      <c r="B6546" s="210" t="s">
        <v>9283</v>
      </c>
      <c r="C6546" s="211" t="s">
        <v>591</v>
      </c>
      <c r="D6546" s="212">
        <v>45.98</v>
      </c>
    </row>
    <row r="6547" spans="1:4" ht="40.5">
      <c r="A6547" s="209">
        <v>87827</v>
      </c>
      <c r="B6547" s="210" t="s">
        <v>9284</v>
      </c>
      <c r="C6547" s="211" t="s">
        <v>591</v>
      </c>
      <c r="D6547" s="212">
        <v>48.69</v>
      </c>
    </row>
    <row r="6548" spans="1:4" ht="54">
      <c r="A6548" s="209">
        <v>87828</v>
      </c>
      <c r="B6548" s="210" t="s">
        <v>9285</v>
      </c>
      <c r="C6548" s="211" t="s">
        <v>591</v>
      </c>
      <c r="D6548" s="212">
        <v>69.39</v>
      </c>
    </row>
    <row r="6549" spans="1:4" ht="54">
      <c r="A6549" s="209">
        <v>87829</v>
      </c>
      <c r="B6549" s="210" t="s">
        <v>9286</v>
      </c>
      <c r="C6549" s="211" t="s">
        <v>591</v>
      </c>
      <c r="D6549" s="212">
        <v>52.66</v>
      </c>
    </row>
    <row r="6550" spans="1:4" ht="40.5">
      <c r="A6550" s="209">
        <v>87831</v>
      </c>
      <c r="B6550" s="210" t="s">
        <v>9287</v>
      </c>
      <c r="C6550" s="211" t="s">
        <v>591</v>
      </c>
      <c r="D6550" s="212">
        <v>56.29</v>
      </c>
    </row>
    <row r="6551" spans="1:4" ht="54">
      <c r="A6551" s="209">
        <v>87832</v>
      </c>
      <c r="B6551" s="210" t="s">
        <v>9288</v>
      </c>
      <c r="C6551" s="211" t="s">
        <v>591</v>
      </c>
      <c r="D6551" s="212">
        <v>85.38</v>
      </c>
    </row>
    <row r="6552" spans="1:4" ht="40.5">
      <c r="A6552" s="209">
        <v>87834</v>
      </c>
      <c r="B6552" s="210" t="s">
        <v>9289</v>
      </c>
      <c r="C6552" s="211" t="s">
        <v>591</v>
      </c>
      <c r="D6552" s="212">
        <v>137.56</v>
      </c>
    </row>
    <row r="6553" spans="1:4" ht="40.5">
      <c r="A6553" s="209">
        <v>87835</v>
      </c>
      <c r="B6553" s="210" t="s">
        <v>9290</v>
      </c>
      <c r="C6553" s="211" t="s">
        <v>591</v>
      </c>
      <c r="D6553" s="212">
        <v>93.77</v>
      </c>
    </row>
    <row r="6554" spans="1:4" ht="40.5">
      <c r="A6554" s="209">
        <v>87836</v>
      </c>
      <c r="B6554" s="210" t="s">
        <v>9291</v>
      </c>
      <c r="C6554" s="211" t="s">
        <v>591</v>
      </c>
      <c r="D6554" s="212">
        <v>131.72</v>
      </c>
    </row>
    <row r="6555" spans="1:4" ht="40.5">
      <c r="A6555" s="209">
        <v>87837</v>
      </c>
      <c r="B6555" s="210" t="s">
        <v>9292</v>
      </c>
      <c r="C6555" s="211" t="s">
        <v>591</v>
      </c>
      <c r="D6555" s="212">
        <v>88.71</v>
      </c>
    </row>
    <row r="6556" spans="1:4" ht="40.5">
      <c r="A6556" s="209">
        <v>87838</v>
      </c>
      <c r="B6556" s="210" t="s">
        <v>9293</v>
      </c>
      <c r="C6556" s="211" t="s">
        <v>591</v>
      </c>
      <c r="D6556" s="212">
        <v>143.63</v>
      </c>
    </row>
    <row r="6557" spans="1:4" ht="40.5">
      <c r="A6557" s="209">
        <v>87839</v>
      </c>
      <c r="B6557" s="210" t="s">
        <v>9294</v>
      </c>
      <c r="C6557" s="211" t="s">
        <v>591</v>
      </c>
      <c r="D6557" s="212">
        <v>97.73</v>
      </c>
    </row>
    <row r="6558" spans="1:4" ht="40.5">
      <c r="A6558" s="209">
        <v>87840</v>
      </c>
      <c r="B6558" s="210" t="s">
        <v>9295</v>
      </c>
      <c r="C6558" s="211" t="s">
        <v>591</v>
      </c>
      <c r="D6558" s="212">
        <v>136.52000000000001</v>
      </c>
    </row>
    <row r="6559" spans="1:4" ht="40.5">
      <c r="A6559" s="209">
        <v>87841</v>
      </c>
      <c r="B6559" s="210" t="s">
        <v>9296</v>
      </c>
      <c r="C6559" s="211" t="s">
        <v>591</v>
      </c>
      <c r="D6559" s="212">
        <v>91.39</v>
      </c>
    </row>
    <row r="6560" spans="1:4" ht="40.5">
      <c r="A6560" s="209">
        <v>87842</v>
      </c>
      <c r="B6560" s="210" t="s">
        <v>9297</v>
      </c>
      <c r="C6560" s="211" t="s">
        <v>591</v>
      </c>
      <c r="D6560" s="212">
        <v>140.34</v>
      </c>
    </row>
    <row r="6561" spans="1:4" ht="40.5">
      <c r="A6561" s="209">
        <v>87843</v>
      </c>
      <c r="B6561" s="210" t="s">
        <v>9298</v>
      </c>
      <c r="C6561" s="211" t="s">
        <v>591</v>
      </c>
      <c r="D6561" s="212">
        <v>103.3</v>
      </c>
    </row>
    <row r="6562" spans="1:4" ht="40.5">
      <c r="A6562" s="209">
        <v>87844</v>
      </c>
      <c r="B6562" s="210" t="s">
        <v>9299</v>
      </c>
      <c r="C6562" s="211" t="s">
        <v>591</v>
      </c>
      <c r="D6562" s="212">
        <v>129.87</v>
      </c>
    </row>
    <row r="6563" spans="1:4" ht="40.5">
      <c r="A6563" s="209">
        <v>87845</v>
      </c>
      <c r="B6563" s="210" t="s">
        <v>9300</v>
      </c>
      <c r="C6563" s="211" t="s">
        <v>591</v>
      </c>
      <c r="D6563" s="212">
        <v>93.63</v>
      </c>
    </row>
    <row r="6564" spans="1:4" ht="40.5">
      <c r="A6564" s="209">
        <v>87846</v>
      </c>
      <c r="B6564" s="210" t="s">
        <v>9301</v>
      </c>
      <c r="C6564" s="211" t="s">
        <v>591</v>
      </c>
      <c r="D6564" s="212">
        <v>148.72</v>
      </c>
    </row>
    <row r="6565" spans="1:4" ht="40.5">
      <c r="A6565" s="209">
        <v>87847</v>
      </c>
      <c r="B6565" s="210" t="s">
        <v>9302</v>
      </c>
      <c r="C6565" s="211" t="s">
        <v>591</v>
      </c>
      <c r="D6565" s="212">
        <v>104.93</v>
      </c>
    </row>
    <row r="6566" spans="1:4" ht="40.5">
      <c r="A6566" s="209">
        <v>87848</v>
      </c>
      <c r="B6566" s="210" t="s">
        <v>9303</v>
      </c>
      <c r="C6566" s="211" t="s">
        <v>591</v>
      </c>
      <c r="D6566" s="212">
        <v>141.93</v>
      </c>
    </row>
    <row r="6567" spans="1:4" ht="40.5">
      <c r="A6567" s="209">
        <v>87849</v>
      </c>
      <c r="B6567" s="210" t="s">
        <v>9304</v>
      </c>
      <c r="C6567" s="211" t="s">
        <v>591</v>
      </c>
      <c r="D6567" s="212">
        <v>98.92</v>
      </c>
    </row>
    <row r="6568" spans="1:4" ht="40.5">
      <c r="A6568" s="209">
        <v>87850</v>
      </c>
      <c r="B6568" s="210" t="s">
        <v>9305</v>
      </c>
      <c r="C6568" s="211" t="s">
        <v>591</v>
      </c>
      <c r="D6568" s="212">
        <v>154.81</v>
      </c>
    </row>
    <row r="6569" spans="1:4" ht="40.5">
      <c r="A6569" s="209">
        <v>87851</v>
      </c>
      <c r="B6569" s="210" t="s">
        <v>9306</v>
      </c>
      <c r="C6569" s="211" t="s">
        <v>591</v>
      </c>
      <c r="D6569" s="212">
        <v>108.92</v>
      </c>
    </row>
    <row r="6570" spans="1:4" ht="40.5">
      <c r="A6570" s="209">
        <v>87852</v>
      </c>
      <c r="B6570" s="210" t="s">
        <v>9307</v>
      </c>
      <c r="C6570" s="211" t="s">
        <v>591</v>
      </c>
      <c r="D6570" s="212">
        <v>146.72</v>
      </c>
    </row>
    <row r="6571" spans="1:4" ht="40.5">
      <c r="A6571" s="209">
        <v>87853</v>
      </c>
      <c r="B6571" s="210" t="s">
        <v>9308</v>
      </c>
      <c r="C6571" s="211" t="s">
        <v>591</v>
      </c>
      <c r="D6571" s="212">
        <v>101.59</v>
      </c>
    </row>
    <row r="6572" spans="1:4" ht="40.5">
      <c r="A6572" s="209">
        <v>87854</v>
      </c>
      <c r="B6572" s="210" t="s">
        <v>9309</v>
      </c>
      <c r="C6572" s="211" t="s">
        <v>591</v>
      </c>
      <c r="D6572" s="212">
        <v>151.5</v>
      </c>
    </row>
    <row r="6573" spans="1:4" ht="40.5">
      <c r="A6573" s="209">
        <v>87855</v>
      </c>
      <c r="B6573" s="210" t="s">
        <v>9310</v>
      </c>
      <c r="C6573" s="211" t="s">
        <v>591</v>
      </c>
      <c r="D6573" s="212">
        <v>114.48</v>
      </c>
    </row>
    <row r="6574" spans="1:4" ht="40.5">
      <c r="A6574" s="209">
        <v>87856</v>
      </c>
      <c r="B6574" s="210" t="s">
        <v>9311</v>
      </c>
      <c r="C6574" s="211" t="s">
        <v>591</v>
      </c>
      <c r="D6574" s="212">
        <v>140.09</v>
      </c>
    </row>
    <row r="6575" spans="1:4" ht="40.5">
      <c r="A6575" s="209">
        <v>87857</v>
      </c>
      <c r="B6575" s="210" t="s">
        <v>9312</v>
      </c>
      <c r="C6575" s="211" t="s">
        <v>591</v>
      </c>
      <c r="D6575" s="212">
        <v>103.83</v>
      </c>
    </row>
    <row r="6576" spans="1:4" ht="27">
      <c r="A6576" s="209">
        <v>87858</v>
      </c>
      <c r="B6576" s="210" t="s">
        <v>9313</v>
      </c>
      <c r="C6576" s="211" t="s">
        <v>591</v>
      </c>
      <c r="D6576" s="212">
        <v>100.1</v>
      </c>
    </row>
    <row r="6577" spans="1:4" ht="27">
      <c r="A6577" s="209">
        <v>87859</v>
      </c>
      <c r="B6577" s="210" t="s">
        <v>9314</v>
      </c>
      <c r="C6577" s="211" t="s">
        <v>591</v>
      </c>
      <c r="D6577" s="212">
        <v>115.29</v>
      </c>
    </row>
    <row r="6578" spans="1:4" ht="40.5">
      <c r="A6578" s="209">
        <v>87871</v>
      </c>
      <c r="B6578" s="210" t="s">
        <v>9315</v>
      </c>
      <c r="C6578" s="211" t="s">
        <v>591</v>
      </c>
      <c r="D6578" s="212">
        <v>16.46</v>
      </c>
    </row>
    <row r="6579" spans="1:4" ht="40.5">
      <c r="A6579" s="209">
        <v>87872</v>
      </c>
      <c r="B6579" s="210" t="s">
        <v>9316</v>
      </c>
      <c r="C6579" s="211" t="s">
        <v>591</v>
      </c>
      <c r="D6579" s="212">
        <v>15.92</v>
      </c>
    </row>
    <row r="6580" spans="1:4" ht="40.5">
      <c r="A6580" s="209">
        <v>87873</v>
      </c>
      <c r="B6580" s="210" t="s">
        <v>1619</v>
      </c>
      <c r="C6580" s="211" t="s">
        <v>591</v>
      </c>
      <c r="D6580" s="212">
        <v>3.61</v>
      </c>
    </row>
    <row r="6581" spans="1:4" ht="40.5">
      <c r="A6581" s="209">
        <v>87874</v>
      </c>
      <c r="B6581" s="210" t="s">
        <v>1620</v>
      </c>
      <c r="C6581" s="211" t="s">
        <v>591</v>
      </c>
      <c r="D6581" s="212">
        <v>3.51</v>
      </c>
    </row>
    <row r="6582" spans="1:4" ht="40.5">
      <c r="A6582" s="209">
        <v>87876</v>
      </c>
      <c r="B6582" s="210" t="s">
        <v>9317</v>
      </c>
      <c r="C6582" s="211" t="s">
        <v>591</v>
      </c>
      <c r="D6582" s="212">
        <v>8.9700000000000006</v>
      </c>
    </row>
    <row r="6583" spans="1:4" ht="40.5">
      <c r="A6583" s="209">
        <v>87877</v>
      </c>
      <c r="B6583" s="210" t="s">
        <v>1621</v>
      </c>
      <c r="C6583" s="211" t="s">
        <v>591</v>
      </c>
      <c r="D6583" s="212">
        <v>8.7200000000000006</v>
      </c>
    </row>
    <row r="6584" spans="1:4" ht="40.5">
      <c r="A6584" s="209">
        <v>87878</v>
      </c>
      <c r="B6584" s="210" t="s">
        <v>9318</v>
      </c>
      <c r="C6584" s="211" t="s">
        <v>591</v>
      </c>
      <c r="D6584" s="212">
        <v>2.97</v>
      </c>
    </row>
    <row r="6585" spans="1:4" ht="40.5">
      <c r="A6585" s="209">
        <v>87879</v>
      </c>
      <c r="B6585" s="210" t="s">
        <v>9319</v>
      </c>
      <c r="C6585" s="211" t="s">
        <v>591</v>
      </c>
      <c r="D6585" s="212">
        <v>2.63</v>
      </c>
    </row>
    <row r="6586" spans="1:4" ht="40.5">
      <c r="A6586" s="209">
        <v>87881</v>
      </c>
      <c r="B6586" s="210" t="s">
        <v>9320</v>
      </c>
      <c r="C6586" s="211" t="s">
        <v>591</v>
      </c>
      <c r="D6586" s="212">
        <v>3.54</v>
      </c>
    </row>
    <row r="6587" spans="1:4" ht="40.5">
      <c r="A6587" s="209">
        <v>87882</v>
      </c>
      <c r="B6587" s="210" t="s">
        <v>9321</v>
      </c>
      <c r="C6587" s="211" t="s">
        <v>591</v>
      </c>
      <c r="D6587" s="212">
        <v>3.44</v>
      </c>
    </row>
    <row r="6588" spans="1:4" ht="27">
      <c r="A6588" s="209">
        <v>87884</v>
      </c>
      <c r="B6588" s="210" t="s">
        <v>9322</v>
      </c>
      <c r="C6588" s="211" t="s">
        <v>591</v>
      </c>
      <c r="D6588" s="212">
        <v>8.9</v>
      </c>
    </row>
    <row r="6589" spans="1:4" ht="27">
      <c r="A6589" s="209">
        <v>87885</v>
      </c>
      <c r="B6589" s="210" t="s">
        <v>9323</v>
      </c>
      <c r="C6589" s="211" t="s">
        <v>591</v>
      </c>
      <c r="D6589" s="212">
        <v>8.65</v>
      </c>
    </row>
    <row r="6590" spans="1:4" ht="27">
      <c r="A6590" s="209">
        <v>87886</v>
      </c>
      <c r="B6590" s="210" t="s">
        <v>9324</v>
      </c>
      <c r="C6590" s="211" t="s">
        <v>591</v>
      </c>
      <c r="D6590" s="212">
        <v>20.93</v>
      </c>
    </row>
    <row r="6591" spans="1:4" ht="27">
      <c r="A6591" s="209">
        <v>87887</v>
      </c>
      <c r="B6591" s="210" t="s">
        <v>9325</v>
      </c>
      <c r="C6591" s="211" t="s">
        <v>591</v>
      </c>
      <c r="D6591" s="212">
        <v>20.39</v>
      </c>
    </row>
    <row r="6592" spans="1:4" ht="40.5">
      <c r="A6592" s="209">
        <v>87888</v>
      </c>
      <c r="B6592" s="210" t="s">
        <v>1622</v>
      </c>
      <c r="C6592" s="211" t="s">
        <v>591</v>
      </c>
      <c r="D6592" s="212">
        <v>4.58</v>
      </c>
    </row>
    <row r="6593" spans="1:4" ht="54">
      <c r="A6593" s="209">
        <v>87889</v>
      </c>
      <c r="B6593" s="210" t="s">
        <v>9326</v>
      </c>
      <c r="C6593" s="211" t="s">
        <v>591</v>
      </c>
      <c r="D6593" s="212">
        <v>4.4800000000000004</v>
      </c>
    </row>
    <row r="6594" spans="1:4" ht="40.5">
      <c r="A6594" s="209">
        <v>87891</v>
      </c>
      <c r="B6594" s="210" t="s">
        <v>9327</v>
      </c>
      <c r="C6594" s="211" t="s">
        <v>591</v>
      </c>
      <c r="D6594" s="212">
        <v>9.94</v>
      </c>
    </row>
    <row r="6595" spans="1:4" ht="40.5">
      <c r="A6595" s="209">
        <v>87892</v>
      </c>
      <c r="B6595" s="210" t="s">
        <v>9328</v>
      </c>
      <c r="C6595" s="211" t="s">
        <v>591</v>
      </c>
      <c r="D6595" s="212">
        <v>9.69</v>
      </c>
    </row>
    <row r="6596" spans="1:4" ht="40.5">
      <c r="A6596" s="209">
        <v>87893</v>
      </c>
      <c r="B6596" s="210" t="s">
        <v>1623</v>
      </c>
      <c r="C6596" s="211" t="s">
        <v>591</v>
      </c>
      <c r="D6596" s="212">
        <v>4.6500000000000004</v>
      </c>
    </row>
    <row r="6597" spans="1:4" ht="40.5">
      <c r="A6597" s="209">
        <v>87894</v>
      </c>
      <c r="B6597" s="210" t="s">
        <v>1624</v>
      </c>
      <c r="C6597" s="211" t="s">
        <v>591</v>
      </c>
      <c r="D6597" s="212">
        <v>4.3099999999999996</v>
      </c>
    </row>
    <row r="6598" spans="1:4" ht="40.5">
      <c r="A6598" s="209">
        <v>87896</v>
      </c>
      <c r="B6598" s="210" t="s">
        <v>1625</v>
      </c>
      <c r="C6598" s="211" t="s">
        <v>591</v>
      </c>
      <c r="D6598" s="212">
        <v>4.1900000000000004</v>
      </c>
    </row>
    <row r="6599" spans="1:4" ht="40.5">
      <c r="A6599" s="209">
        <v>87897</v>
      </c>
      <c r="B6599" s="210" t="s">
        <v>1626</v>
      </c>
      <c r="C6599" s="211" t="s">
        <v>591</v>
      </c>
      <c r="D6599" s="212">
        <v>3.85</v>
      </c>
    </row>
    <row r="6600" spans="1:4" ht="40.5">
      <c r="A6600" s="209">
        <v>87899</v>
      </c>
      <c r="B6600" s="210" t="s">
        <v>1627</v>
      </c>
      <c r="C6600" s="211" t="s">
        <v>591</v>
      </c>
      <c r="D6600" s="212">
        <v>5.42</v>
      </c>
    </row>
    <row r="6601" spans="1:4" ht="54">
      <c r="A6601" s="209">
        <v>87900</v>
      </c>
      <c r="B6601" s="210" t="s">
        <v>9329</v>
      </c>
      <c r="C6601" s="211" t="s">
        <v>591</v>
      </c>
      <c r="D6601" s="212">
        <v>5.32</v>
      </c>
    </row>
    <row r="6602" spans="1:4" ht="40.5">
      <c r="A6602" s="209">
        <v>87902</v>
      </c>
      <c r="B6602" s="210" t="s">
        <v>9330</v>
      </c>
      <c r="C6602" s="211" t="s">
        <v>591</v>
      </c>
      <c r="D6602" s="212">
        <v>10.78</v>
      </c>
    </row>
    <row r="6603" spans="1:4" ht="40.5">
      <c r="A6603" s="209">
        <v>87903</v>
      </c>
      <c r="B6603" s="210" t="s">
        <v>9331</v>
      </c>
      <c r="C6603" s="211" t="s">
        <v>591</v>
      </c>
      <c r="D6603" s="212">
        <v>10.53</v>
      </c>
    </row>
    <row r="6604" spans="1:4" ht="40.5">
      <c r="A6604" s="209">
        <v>87904</v>
      </c>
      <c r="B6604" s="210" t="s">
        <v>1628</v>
      </c>
      <c r="C6604" s="211" t="s">
        <v>591</v>
      </c>
      <c r="D6604" s="212">
        <v>6.05</v>
      </c>
    </row>
    <row r="6605" spans="1:4" ht="40.5">
      <c r="A6605" s="209">
        <v>87905</v>
      </c>
      <c r="B6605" s="210" t="s">
        <v>1629</v>
      </c>
      <c r="C6605" s="211" t="s">
        <v>591</v>
      </c>
      <c r="D6605" s="212">
        <v>5.71</v>
      </c>
    </row>
    <row r="6606" spans="1:4" ht="40.5">
      <c r="A6606" s="209">
        <v>87907</v>
      </c>
      <c r="B6606" s="210" t="s">
        <v>1630</v>
      </c>
      <c r="C6606" s="211" t="s">
        <v>591</v>
      </c>
      <c r="D6606" s="212">
        <v>5.4</v>
      </c>
    </row>
    <row r="6607" spans="1:4" ht="40.5">
      <c r="A6607" s="209">
        <v>87908</v>
      </c>
      <c r="B6607" s="210" t="s">
        <v>1631</v>
      </c>
      <c r="C6607" s="211" t="s">
        <v>591</v>
      </c>
      <c r="D6607" s="212">
        <v>5.0599999999999996</v>
      </c>
    </row>
    <row r="6608" spans="1:4" ht="40.5">
      <c r="A6608" s="209">
        <v>87910</v>
      </c>
      <c r="B6608" s="210" t="s">
        <v>9332</v>
      </c>
      <c r="C6608" s="211" t="s">
        <v>591</v>
      </c>
      <c r="D6608" s="212">
        <v>20.85</v>
      </c>
    </row>
    <row r="6609" spans="1:4" ht="40.5">
      <c r="A6609" s="209">
        <v>87911</v>
      </c>
      <c r="B6609" s="210" t="s">
        <v>9333</v>
      </c>
      <c r="C6609" s="211" t="s">
        <v>591</v>
      </c>
      <c r="D6609" s="212">
        <v>20.309999999999999</v>
      </c>
    </row>
    <row r="6610" spans="1:4" ht="13.5">
      <c r="A6610" s="209">
        <v>88036</v>
      </c>
      <c r="B6610" s="210" t="s">
        <v>1666</v>
      </c>
      <c r="C6610" s="211" t="s">
        <v>820</v>
      </c>
      <c r="D6610" s="212">
        <v>23.95</v>
      </c>
    </row>
    <row r="6611" spans="1:4" ht="13.5">
      <c r="A6611" s="209">
        <v>88037</v>
      </c>
      <c r="B6611" s="210" t="s">
        <v>1667</v>
      </c>
      <c r="C6611" s="211" t="s">
        <v>820</v>
      </c>
      <c r="D6611" s="212">
        <v>33.56</v>
      </c>
    </row>
    <row r="6612" spans="1:4" ht="13.5">
      <c r="A6612" s="209">
        <v>88038</v>
      </c>
      <c r="B6612" s="210" t="s">
        <v>1668</v>
      </c>
      <c r="C6612" s="211" t="s">
        <v>820</v>
      </c>
      <c r="D6612" s="212">
        <v>45.56</v>
      </c>
    </row>
    <row r="6613" spans="1:4" ht="13.5">
      <c r="A6613" s="209">
        <v>88039</v>
      </c>
      <c r="B6613" s="210" t="s">
        <v>1669</v>
      </c>
      <c r="C6613" s="211" t="s">
        <v>820</v>
      </c>
      <c r="D6613" s="212">
        <v>57.57</v>
      </c>
    </row>
    <row r="6614" spans="1:4" ht="27">
      <c r="A6614" s="209">
        <v>88040</v>
      </c>
      <c r="B6614" s="210" t="s">
        <v>1670</v>
      </c>
      <c r="C6614" s="211" t="s">
        <v>820</v>
      </c>
      <c r="D6614" s="212">
        <v>7.79</v>
      </c>
    </row>
    <row r="6615" spans="1:4" ht="27">
      <c r="A6615" s="209">
        <v>88041</v>
      </c>
      <c r="B6615" s="210" t="s">
        <v>1671</v>
      </c>
      <c r="C6615" s="211" t="s">
        <v>820</v>
      </c>
      <c r="D6615" s="212">
        <v>12.07</v>
      </c>
    </row>
    <row r="6616" spans="1:4" ht="27">
      <c r="A6616" s="209">
        <v>88042</v>
      </c>
      <c r="B6616" s="210" t="s">
        <v>1672</v>
      </c>
      <c r="C6616" s="211" t="s">
        <v>820</v>
      </c>
      <c r="D6616" s="212">
        <v>17.440000000000001</v>
      </c>
    </row>
    <row r="6617" spans="1:4" ht="27">
      <c r="A6617" s="209">
        <v>88043</v>
      </c>
      <c r="B6617" s="210" t="s">
        <v>9334</v>
      </c>
      <c r="C6617" s="211" t="s">
        <v>820</v>
      </c>
      <c r="D6617" s="212">
        <v>22.8</v>
      </c>
    </row>
    <row r="6618" spans="1:4" ht="27">
      <c r="A6618" s="209">
        <v>88044</v>
      </c>
      <c r="B6618" s="210" t="s">
        <v>1673</v>
      </c>
      <c r="C6618" s="211" t="s">
        <v>542</v>
      </c>
      <c r="D6618" s="212">
        <v>0.49</v>
      </c>
    </row>
    <row r="6619" spans="1:4" ht="27">
      <c r="A6619" s="209">
        <v>88045</v>
      </c>
      <c r="B6619" s="210" t="s">
        <v>1674</v>
      </c>
      <c r="C6619" s="211" t="s">
        <v>542</v>
      </c>
      <c r="D6619" s="212">
        <v>0.24</v>
      </c>
    </row>
    <row r="6620" spans="1:4" ht="27">
      <c r="A6620" s="209">
        <v>88046</v>
      </c>
      <c r="B6620" s="210" t="s">
        <v>1675</v>
      </c>
      <c r="C6620" s="211" t="s">
        <v>542</v>
      </c>
      <c r="D6620" s="212">
        <v>0.21</v>
      </c>
    </row>
    <row r="6621" spans="1:4" ht="27">
      <c r="A6621" s="209">
        <v>88047</v>
      </c>
      <c r="B6621" s="210" t="s">
        <v>1676</v>
      </c>
      <c r="C6621" s="211" t="s">
        <v>542</v>
      </c>
      <c r="D6621" s="212">
        <v>0.08</v>
      </c>
    </row>
    <row r="6622" spans="1:4" ht="27">
      <c r="A6622" s="209">
        <v>88048</v>
      </c>
      <c r="B6622" s="210" t="s">
        <v>1677</v>
      </c>
      <c r="C6622" s="211" t="s">
        <v>542</v>
      </c>
      <c r="D6622" s="212">
        <v>0.28000000000000003</v>
      </c>
    </row>
    <row r="6623" spans="1:4" ht="27">
      <c r="A6623" s="209">
        <v>88049</v>
      </c>
      <c r="B6623" s="210" t="s">
        <v>1678</v>
      </c>
      <c r="C6623" s="211" t="s">
        <v>542</v>
      </c>
      <c r="D6623" s="212">
        <v>0.09</v>
      </c>
    </row>
    <row r="6624" spans="1:4" ht="27">
      <c r="A6624" s="209">
        <v>88050</v>
      </c>
      <c r="B6624" s="210" t="s">
        <v>1679</v>
      </c>
      <c r="C6624" s="211" t="s">
        <v>542</v>
      </c>
      <c r="D6624" s="212">
        <v>0.37</v>
      </c>
    </row>
    <row r="6625" spans="1:4" ht="27">
      <c r="A6625" s="209">
        <v>88051</v>
      </c>
      <c r="B6625" s="210" t="s">
        <v>1680</v>
      </c>
      <c r="C6625" s="211" t="s">
        <v>542</v>
      </c>
      <c r="D6625" s="212">
        <v>0.11</v>
      </c>
    </row>
    <row r="6626" spans="1:4" ht="27">
      <c r="A6626" s="209">
        <v>88052</v>
      </c>
      <c r="B6626" s="210" t="s">
        <v>1681</v>
      </c>
      <c r="C6626" s="211" t="s">
        <v>542</v>
      </c>
      <c r="D6626" s="212">
        <v>0.45</v>
      </c>
    </row>
    <row r="6627" spans="1:4" ht="27">
      <c r="A6627" s="209">
        <v>88053</v>
      </c>
      <c r="B6627" s="210" t="s">
        <v>1682</v>
      </c>
      <c r="C6627" s="211" t="s">
        <v>542</v>
      </c>
      <c r="D6627" s="212">
        <v>0.13</v>
      </c>
    </row>
    <row r="6628" spans="1:4" ht="27">
      <c r="A6628" s="209">
        <v>88054</v>
      </c>
      <c r="B6628" s="210" t="s">
        <v>1683</v>
      </c>
      <c r="C6628" s="211" t="s">
        <v>542</v>
      </c>
      <c r="D6628" s="212">
        <v>0.08</v>
      </c>
    </row>
    <row r="6629" spans="1:4" ht="27">
      <c r="A6629" s="209">
        <v>88055</v>
      </c>
      <c r="B6629" s="210" t="s">
        <v>1684</v>
      </c>
      <c r="C6629" s="211" t="s">
        <v>542</v>
      </c>
      <c r="D6629" s="212">
        <v>0.02</v>
      </c>
    </row>
    <row r="6630" spans="1:4" ht="27">
      <c r="A6630" s="209">
        <v>88056</v>
      </c>
      <c r="B6630" s="210" t="s">
        <v>1685</v>
      </c>
      <c r="C6630" s="211" t="s">
        <v>542</v>
      </c>
      <c r="D6630" s="212">
        <v>0.14000000000000001</v>
      </c>
    </row>
    <row r="6631" spans="1:4" ht="27">
      <c r="A6631" s="209">
        <v>88057</v>
      </c>
      <c r="B6631" s="210" t="s">
        <v>1686</v>
      </c>
      <c r="C6631" s="211" t="s">
        <v>542</v>
      </c>
      <c r="D6631" s="212">
        <v>0.03</v>
      </c>
    </row>
    <row r="6632" spans="1:4" ht="27">
      <c r="A6632" s="209">
        <v>88058</v>
      </c>
      <c r="B6632" s="210" t="s">
        <v>1687</v>
      </c>
      <c r="C6632" s="211" t="s">
        <v>542</v>
      </c>
      <c r="D6632" s="212">
        <v>0.21</v>
      </c>
    </row>
    <row r="6633" spans="1:4" ht="27">
      <c r="A6633" s="209">
        <v>88059</v>
      </c>
      <c r="B6633" s="210" t="s">
        <v>1688</v>
      </c>
      <c r="C6633" s="211" t="s">
        <v>542</v>
      </c>
      <c r="D6633" s="212">
        <v>0.05</v>
      </c>
    </row>
    <row r="6634" spans="1:4" ht="27">
      <c r="A6634" s="209">
        <v>88060</v>
      </c>
      <c r="B6634" s="210" t="s">
        <v>1689</v>
      </c>
      <c r="C6634" s="211" t="s">
        <v>542</v>
      </c>
      <c r="D6634" s="212">
        <v>0.28000000000000003</v>
      </c>
    </row>
    <row r="6635" spans="1:4" ht="27">
      <c r="A6635" s="209">
        <v>88061</v>
      </c>
      <c r="B6635" s="210" t="s">
        <v>1690</v>
      </c>
      <c r="C6635" s="211" t="s">
        <v>542</v>
      </c>
      <c r="D6635" s="212">
        <v>7.0000000000000007E-2</v>
      </c>
    </row>
    <row r="6636" spans="1:4" ht="13.5">
      <c r="A6636" s="209">
        <v>88074</v>
      </c>
      <c r="B6636" s="210" t="s">
        <v>1691</v>
      </c>
      <c r="C6636" s="211" t="s">
        <v>591</v>
      </c>
      <c r="D6636" s="212">
        <v>0.71</v>
      </c>
    </row>
    <row r="6637" spans="1:4" ht="27">
      <c r="A6637" s="209">
        <v>88075</v>
      </c>
      <c r="B6637" s="210" t="s">
        <v>9335</v>
      </c>
      <c r="C6637" s="211" t="s">
        <v>591</v>
      </c>
      <c r="D6637" s="212">
        <v>0.48</v>
      </c>
    </row>
    <row r="6638" spans="1:4" ht="27">
      <c r="A6638" s="209">
        <v>88076</v>
      </c>
      <c r="B6638" s="210" t="s">
        <v>9336</v>
      </c>
      <c r="C6638" s="211" t="s">
        <v>591</v>
      </c>
      <c r="D6638" s="212">
        <v>0.55000000000000004</v>
      </c>
    </row>
    <row r="6639" spans="1:4" ht="27">
      <c r="A6639" s="209">
        <v>88077</v>
      </c>
      <c r="B6639" s="210" t="s">
        <v>9337</v>
      </c>
      <c r="C6639" s="211" t="s">
        <v>591</v>
      </c>
      <c r="D6639" s="212">
        <v>0.64</v>
      </c>
    </row>
    <row r="6640" spans="1:4" ht="27">
      <c r="A6640" s="209">
        <v>88078</v>
      </c>
      <c r="B6640" s="210" t="s">
        <v>9338</v>
      </c>
      <c r="C6640" s="211" t="s">
        <v>591</v>
      </c>
      <c r="D6640" s="212">
        <v>0.73</v>
      </c>
    </row>
    <row r="6641" spans="1:4" ht="27">
      <c r="A6641" s="209">
        <v>88079</v>
      </c>
      <c r="B6641" s="210" t="s">
        <v>9339</v>
      </c>
      <c r="C6641" s="211" t="s">
        <v>591</v>
      </c>
      <c r="D6641" s="212">
        <v>0.12</v>
      </c>
    </row>
    <row r="6642" spans="1:4" ht="27">
      <c r="A6642" s="209">
        <v>88080</v>
      </c>
      <c r="B6642" s="210" t="s">
        <v>9340</v>
      </c>
      <c r="C6642" s="211" t="s">
        <v>591</v>
      </c>
      <c r="D6642" s="212">
        <v>0.2</v>
      </c>
    </row>
    <row r="6643" spans="1:4" ht="27">
      <c r="A6643" s="209">
        <v>88081</v>
      </c>
      <c r="B6643" s="210" t="s">
        <v>9341</v>
      </c>
      <c r="C6643" s="211" t="s">
        <v>591</v>
      </c>
      <c r="D6643" s="212">
        <v>0.31</v>
      </c>
    </row>
    <row r="6644" spans="1:4" ht="27">
      <c r="A6644" s="209">
        <v>88082</v>
      </c>
      <c r="B6644" s="210" t="s">
        <v>9342</v>
      </c>
      <c r="C6644" s="211" t="s">
        <v>591</v>
      </c>
      <c r="D6644" s="212">
        <v>0.41</v>
      </c>
    </row>
    <row r="6645" spans="1:4" ht="27">
      <c r="A6645" s="209">
        <v>88083</v>
      </c>
      <c r="B6645" s="210" t="s">
        <v>1692</v>
      </c>
      <c r="C6645" s="211" t="s">
        <v>591</v>
      </c>
      <c r="D6645" s="212">
        <v>0.06</v>
      </c>
    </row>
    <row r="6646" spans="1:4" ht="27">
      <c r="A6646" s="209">
        <v>88084</v>
      </c>
      <c r="B6646" s="210" t="s">
        <v>1693</v>
      </c>
      <c r="C6646" s="211" t="s">
        <v>591</v>
      </c>
      <c r="D6646" s="212">
        <v>0.09</v>
      </c>
    </row>
    <row r="6647" spans="1:4" ht="27">
      <c r="A6647" s="209">
        <v>88085</v>
      </c>
      <c r="B6647" s="210" t="s">
        <v>1694</v>
      </c>
      <c r="C6647" s="211" t="s">
        <v>591</v>
      </c>
      <c r="D6647" s="212">
        <v>0.14000000000000001</v>
      </c>
    </row>
    <row r="6648" spans="1:4" ht="27">
      <c r="A6648" s="209">
        <v>88086</v>
      </c>
      <c r="B6648" s="210" t="s">
        <v>9343</v>
      </c>
      <c r="C6648" s="211" t="s">
        <v>591</v>
      </c>
      <c r="D6648" s="212">
        <v>0.19</v>
      </c>
    </row>
    <row r="6649" spans="1:4" ht="13.5">
      <c r="A6649" s="209">
        <v>88087</v>
      </c>
      <c r="B6649" s="210" t="s">
        <v>1695</v>
      </c>
      <c r="C6649" s="211" t="s">
        <v>1696</v>
      </c>
      <c r="D6649" s="212">
        <v>0.05</v>
      </c>
    </row>
    <row r="6650" spans="1:4" ht="27">
      <c r="A6650" s="209">
        <v>88099</v>
      </c>
      <c r="B6650" s="210" t="s">
        <v>9344</v>
      </c>
      <c r="C6650" s="211" t="s">
        <v>542</v>
      </c>
      <c r="D6650" s="212">
        <v>0.2</v>
      </c>
    </row>
    <row r="6651" spans="1:4" ht="27">
      <c r="A6651" s="209">
        <v>88100</v>
      </c>
      <c r="B6651" s="210" t="s">
        <v>9345</v>
      </c>
      <c r="C6651" s="211" t="s">
        <v>542</v>
      </c>
      <c r="D6651" s="212">
        <v>0.1</v>
      </c>
    </row>
    <row r="6652" spans="1:4" ht="27">
      <c r="A6652" s="209">
        <v>88101</v>
      </c>
      <c r="B6652" s="210" t="s">
        <v>1697</v>
      </c>
      <c r="C6652" s="211" t="s">
        <v>591</v>
      </c>
      <c r="D6652" s="212">
        <v>0.31</v>
      </c>
    </row>
    <row r="6653" spans="1:4" ht="13.5">
      <c r="A6653" s="209">
        <v>88102</v>
      </c>
      <c r="B6653" s="210" t="s">
        <v>1698</v>
      </c>
      <c r="C6653" s="211" t="s">
        <v>1696</v>
      </c>
      <c r="D6653" s="212">
        <v>0.02</v>
      </c>
    </row>
    <row r="6654" spans="1:4" ht="13.5">
      <c r="A6654" s="209">
        <v>88103</v>
      </c>
      <c r="B6654" s="210" t="s">
        <v>9346</v>
      </c>
      <c r="C6654" s="211" t="s">
        <v>1696</v>
      </c>
      <c r="D6654" s="212">
        <v>0.04</v>
      </c>
    </row>
    <row r="6655" spans="1:4" ht="13.5">
      <c r="A6655" s="209">
        <v>88236</v>
      </c>
      <c r="B6655" s="210" t="s">
        <v>1915</v>
      </c>
      <c r="C6655" s="211" t="s">
        <v>662</v>
      </c>
      <c r="D6655" s="212">
        <v>0.41</v>
      </c>
    </row>
    <row r="6656" spans="1:4" ht="13.5">
      <c r="A6656" s="209">
        <v>88237</v>
      </c>
      <c r="B6656" s="210" t="s">
        <v>1916</v>
      </c>
      <c r="C6656" s="211" t="s">
        <v>662</v>
      </c>
      <c r="D6656" s="212">
        <v>1.05</v>
      </c>
    </row>
    <row r="6657" spans="1:4" ht="13.5">
      <c r="A6657" s="209">
        <v>88238</v>
      </c>
      <c r="B6657" s="210" t="s">
        <v>1917</v>
      </c>
      <c r="C6657" s="211" t="s">
        <v>662</v>
      </c>
      <c r="D6657" s="212">
        <v>13.83</v>
      </c>
    </row>
    <row r="6658" spans="1:4" ht="13.5">
      <c r="A6658" s="209">
        <v>88239</v>
      </c>
      <c r="B6658" s="210" t="s">
        <v>1918</v>
      </c>
      <c r="C6658" s="211" t="s">
        <v>662</v>
      </c>
      <c r="D6658" s="212">
        <v>13.85</v>
      </c>
    </row>
    <row r="6659" spans="1:4" ht="13.5">
      <c r="A6659" s="209">
        <v>88240</v>
      </c>
      <c r="B6659" s="210" t="s">
        <v>1919</v>
      </c>
      <c r="C6659" s="211" t="s">
        <v>662</v>
      </c>
      <c r="D6659" s="212">
        <v>8.76</v>
      </c>
    </row>
    <row r="6660" spans="1:4" ht="13.5">
      <c r="A6660" s="209">
        <v>88241</v>
      </c>
      <c r="B6660" s="210" t="s">
        <v>1920</v>
      </c>
      <c r="C6660" s="211" t="s">
        <v>662</v>
      </c>
      <c r="D6660" s="212">
        <v>14.54</v>
      </c>
    </row>
    <row r="6661" spans="1:4" ht="13.5">
      <c r="A6661" s="209">
        <v>88242</v>
      </c>
      <c r="B6661" s="210" t="s">
        <v>1921</v>
      </c>
      <c r="C6661" s="211" t="s">
        <v>662</v>
      </c>
      <c r="D6661" s="212">
        <v>13.57</v>
      </c>
    </row>
    <row r="6662" spans="1:4" ht="13.5">
      <c r="A6662" s="209">
        <v>88243</v>
      </c>
      <c r="B6662" s="210" t="s">
        <v>1922</v>
      </c>
      <c r="C6662" s="211" t="s">
        <v>662</v>
      </c>
      <c r="D6662" s="212">
        <v>14.54</v>
      </c>
    </row>
    <row r="6663" spans="1:4" ht="13.5">
      <c r="A6663" s="209">
        <v>88245</v>
      </c>
      <c r="B6663" s="210" t="s">
        <v>1923</v>
      </c>
      <c r="C6663" s="211" t="s">
        <v>662</v>
      </c>
      <c r="D6663" s="212">
        <v>16.899999999999999</v>
      </c>
    </row>
    <row r="6664" spans="1:4" ht="13.5">
      <c r="A6664" s="209">
        <v>88246</v>
      </c>
      <c r="B6664" s="210" t="s">
        <v>1924</v>
      </c>
      <c r="C6664" s="211" t="s">
        <v>662</v>
      </c>
      <c r="D6664" s="212">
        <v>20.58</v>
      </c>
    </row>
    <row r="6665" spans="1:4" ht="13.5">
      <c r="A6665" s="209">
        <v>88247</v>
      </c>
      <c r="B6665" s="210" t="s">
        <v>1925</v>
      </c>
      <c r="C6665" s="211" t="s">
        <v>662</v>
      </c>
      <c r="D6665" s="212">
        <v>14.33</v>
      </c>
    </row>
    <row r="6666" spans="1:4" ht="27">
      <c r="A6666" s="209">
        <v>88248</v>
      </c>
      <c r="B6666" s="210" t="s">
        <v>9347</v>
      </c>
      <c r="C6666" s="211" t="s">
        <v>662</v>
      </c>
      <c r="D6666" s="212">
        <v>14.18</v>
      </c>
    </row>
    <row r="6667" spans="1:4" ht="13.5">
      <c r="A6667" s="209">
        <v>88249</v>
      </c>
      <c r="B6667" s="210" t="s">
        <v>1926</v>
      </c>
      <c r="C6667" s="211" t="s">
        <v>662</v>
      </c>
      <c r="D6667" s="212">
        <v>13.89</v>
      </c>
    </row>
    <row r="6668" spans="1:4" ht="13.5">
      <c r="A6668" s="209">
        <v>88250</v>
      </c>
      <c r="B6668" s="210" t="s">
        <v>1927</v>
      </c>
      <c r="C6668" s="211" t="s">
        <v>662</v>
      </c>
      <c r="D6668" s="212">
        <v>11.1</v>
      </c>
    </row>
    <row r="6669" spans="1:4" ht="13.5">
      <c r="A6669" s="209">
        <v>88251</v>
      </c>
      <c r="B6669" s="210" t="s">
        <v>1928</v>
      </c>
      <c r="C6669" s="211" t="s">
        <v>662</v>
      </c>
      <c r="D6669" s="212">
        <v>13.34</v>
      </c>
    </row>
    <row r="6670" spans="1:4" ht="13.5">
      <c r="A6670" s="209">
        <v>88252</v>
      </c>
      <c r="B6670" s="210" t="s">
        <v>1929</v>
      </c>
      <c r="C6670" s="211" t="s">
        <v>662</v>
      </c>
      <c r="D6670" s="212">
        <v>12.78</v>
      </c>
    </row>
    <row r="6671" spans="1:4" ht="13.5">
      <c r="A6671" s="209">
        <v>88253</v>
      </c>
      <c r="B6671" s="210" t="s">
        <v>1930</v>
      </c>
      <c r="C6671" s="211" t="s">
        <v>662</v>
      </c>
      <c r="D6671" s="212">
        <v>13.81</v>
      </c>
    </row>
    <row r="6672" spans="1:4" ht="13.5">
      <c r="A6672" s="209">
        <v>88255</v>
      </c>
      <c r="B6672" s="210" t="s">
        <v>1931</v>
      </c>
      <c r="C6672" s="211" t="s">
        <v>662</v>
      </c>
      <c r="D6672" s="212">
        <v>27.57</v>
      </c>
    </row>
    <row r="6673" spans="1:4" ht="13.5">
      <c r="A6673" s="209">
        <v>88256</v>
      </c>
      <c r="B6673" s="210" t="s">
        <v>1932</v>
      </c>
      <c r="C6673" s="211" t="s">
        <v>662</v>
      </c>
      <c r="D6673" s="212">
        <v>15.81</v>
      </c>
    </row>
    <row r="6674" spans="1:4" ht="13.5">
      <c r="A6674" s="209">
        <v>88257</v>
      </c>
      <c r="B6674" s="210" t="s">
        <v>1933</v>
      </c>
      <c r="C6674" s="211" t="s">
        <v>662</v>
      </c>
      <c r="D6674" s="212">
        <v>19.11</v>
      </c>
    </row>
    <row r="6675" spans="1:4" ht="13.5">
      <c r="A6675" s="209">
        <v>88258</v>
      </c>
      <c r="B6675" s="210" t="s">
        <v>9348</v>
      </c>
      <c r="C6675" s="211" t="s">
        <v>662</v>
      </c>
      <c r="D6675" s="212">
        <v>22.95</v>
      </c>
    </row>
    <row r="6676" spans="1:4" ht="13.5">
      <c r="A6676" s="209">
        <v>88259</v>
      </c>
      <c r="B6676" s="210" t="s">
        <v>1934</v>
      </c>
      <c r="C6676" s="211" t="s">
        <v>662</v>
      </c>
      <c r="D6676" s="212">
        <v>16.149999999999999</v>
      </c>
    </row>
    <row r="6677" spans="1:4" ht="13.5">
      <c r="A6677" s="209">
        <v>88260</v>
      </c>
      <c r="B6677" s="210" t="s">
        <v>1935</v>
      </c>
      <c r="C6677" s="211" t="s">
        <v>662</v>
      </c>
      <c r="D6677" s="212">
        <v>17.32</v>
      </c>
    </row>
    <row r="6678" spans="1:4" ht="13.5">
      <c r="A6678" s="209">
        <v>88261</v>
      </c>
      <c r="B6678" s="210" t="s">
        <v>1936</v>
      </c>
      <c r="C6678" s="211" t="s">
        <v>662</v>
      </c>
      <c r="D6678" s="212">
        <v>16.739999999999998</v>
      </c>
    </row>
    <row r="6679" spans="1:4" ht="13.5">
      <c r="A6679" s="209">
        <v>88262</v>
      </c>
      <c r="B6679" s="210" t="s">
        <v>1937</v>
      </c>
      <c r="C6679" s="211" t="s">
        <v>662</v>
      </c>
      <c r="D6679" s="212">
        <v>16.899999999999999</v>
      </c>
    </row>
    <row r="6680" spans="1:4" ht="27">
      <c r="A6680" s="209">
        <v>88263</v>
      </c>
      <c r="B6680" s="210" t="s">
        <v>9349</v>
      </c>
      <c r="C6680" s="211" t="s">
        <v>662</v>
      </c>
      <c r="D6680" s="212">
        <v>11.57</v>
      </c>
    </row>
    <row r="6681" spans="1:4" ht="13.5">
      <c r="A6681" s="209">
        <v>88264</v>
      </c>
      <c r="B6681" s="210" t="s">
        <v>1938</v>
      </c>
      <c r="C6681" s="211" t="s">
        <v>662</v>
      </c>
      <c r="D6681" s="212">
        <v>17.579999999999998</v>
      </c>
    </row>
    <row r="6682" spans="1:4" ht="13.5">
      <c r="A6682" s="209">
        <v>88265</v>
      </c>
      <c r="B6682" s="210" t="s">
        <v>1939</v>
      </c>
      <c r="C6682" s="211" t="s">
        <v>662</v>
      </c>
      <c r="D6682" s="212">
        <v>21.31</v>
      </c>
    </row>
    <row r="6683" spans="1:4" ht="13.5">
      <c r="A6683" s="209">
        <v>88266</v>
      </c>
      <c r="B6683" s="210" t="s">
        <v>1940</v>
      </c>
      <c r="C6683" s="211" t="s">
        <v>662</v>
      </c>
      <c r="D6683" s="212">
        <v>24.41</v>
      </c>
    </row>
    <row r="6684" spans="1:4" ht="13.5">
      <c r="A6684" s="209">
        <v>88267</v>
      </c>
      <c r="B6684" s="210" t="s">
        <v>1941</v>
      </c>
      <c r="C6684" s="211" t="s">
        <v>662</v>
      </c>
      <c r="D6684" s="212">
        <v>17.39</v>
      </c>
    </row>
    <row r="6685" spans="1:4" ht="13.5">
      <c r="A6685" s="209">
        <v>88268</v>
      </c>
      <c r="B6685" s="210" t="s">
        <v>1942</v>
      </c>
      <c r="C6685" s="211" t="s">
        <v>662</v>
      </c>
      <c r="D6685" s="212">
        <v>15.43</v>
      </c>
    </row>
    <row r="6686" spans="1:4" ht="13.5">
      <c r="A6686" s="209">
        <v>88269</v>
      </c>
      <c r="B6686" s="210" t="s">
        <v>1943</v>
      </c>
      <c r="C6686" s="211" t="s">
        <v>662</v>
      </c>
      <c r="D6686" s="212">
        <v>15.43</v>
      </c>
    </row>
    <row r="6687" spans="1:4" ht="13.5">
      <c r="A6687" s="209">
        <v>88270</v>
      </c>
      <c r="B6687" s="210" t="s">
        <v>1944</v>
      </c>
      <c r="C6687" s="211" t="s">
        <v>662</v>
      </c>
      <c r="D6687" s="212">
        <v>17.62</v>
      </c>
    </row>
    <row r="6688" spans="1:4" ht="13.5">
      <c r="A6688" s="209">
        <v>88272</v>
      </c>
      <c r="B6688" s="210" t="s">
        <v>1945</v>
      </c>
      <c r="C6688" s="211" t="s">
        <v>662</v>
      </c>
      <c r="D6688" s="212">
        <v>16.96</v>
      </c>
    </row>
    <row r="6689" spans="1:4" ht="13.5">
      <c r="A6689" s="209">
        <v>88273</v>
      </c>
      <c r="B6689" s="210" t="s">
        <v>1946</v>
      </c>
      <c r="C6689" s="211" t="s">
        <v>662</v>
      </c>
      <c r="D6689" s="212">
        <v>15.68</v>
      </c>
    </row>
    <row r="6690" spans="1:4" ht="13.5">
      <c r="A6690" s="209">
        <v>88274</v>
      </c>
      <c r="B6690" s="210" t="s">
        <v>1947</v>
      </c>
      <c r="C6690" s="211" t="s">
        <v>662</v>
      </c>
      <c r="D6690" s="212">
        <v>16.2</v>
      </c>
    </row>
    <row r="6691" spans="1:4" ht="13.5">
      <c r="A6691" s="209">
        <v>88275</v>
      </c>
      <c r="B6691" s="210" t="s">
        <v>1948</v>
      </c>
      <c r="C6691" s="211" t="s">
        <v>662</v>
      </c>
      <c r="D6691" s="212">
        <v>16.87</v>
      </c>
    </row>
    <row r="6692" spans="1:4" ht="13.5">
      <c r="A6692" s="209">
        <v>88277</v>
      </c>
      <c r="B6692" s="210" t="s">
        <v>1949</v>
      </c>
      <c r="C6692" s="211" t="s">
        <v>662</v>
      </c>
      <c r="D6692" s="212">
        <v>20.58</v>
      </c>
    </row>
    <row r="6693" spans="1:4" ht="13.5">
      <c r="A6693" s="209">
        <v>88278</v>
      </c>
      <c r="B6693" s="210" t="s">
        <v>1950</v>
      </c>
      <c r="C6693" s="211" t="s">
        <v>662</v>
      </c>
      <c r="D6693" s="212">
        <v>11.19</v>
      </c>
    </row>
    <row r="6694" spans="1:4" ht="13.5">
      <c r="A6694" s="209">
        <v>88279</v>
      </c>
      <c r="B6694" s="210" t="s">
        <v>1951</v>
      </c>
      <c r="C6694" s="211" t="s">
        <v>662</v>
      </c>
      <c r="D6694" s="212">
        <v>22.21</v>
      </c>
    </row>
    <row r="6695" spans="1:4" ht="13.5">
      <c r="A6695" s="209">
        <v>88281</v>
      </c>
      <c r="B6695" s="210" t="s">
        <v>1952</v>
      </c>
      <c r="C6695" s="211" t="s">
        <v>662</v>
      </c>
      <c r="D6695" s="212">
        <v>13.5</v>
      </c>
    </row>
    <row r="6696" spans="1:4" ht="13.5">
      <c r="A6696" s="209">
        <v>88282</v>
      </c>
      <c r="B6696" s="210" t="s">
        <v>1953</v>
      </c>
      <c r="C6696" s="211" t="s">
        <v>662</v>
      </c>
      <c r="D6696" s="212">
        <v>13.5</v>
      </c>
    </row>
    <row r="6697" spans="1:4" ht="13.5">
      <c r="A6697" s="209">
        <v>88283</v>
      </c>
      <c r="B6697" s="210" t="s">
        <v>1954</v>
      </c>
      <c r="C6697" s="211" t="s">
        <v>662</v>
      </c>
      <c r="D6697" s="212">
        <v>13.5</v>
      </c>
    </row>
    <row r="6698" spans="1:4" ht="13.5">
      <c r="A6698" s="209">
        <v>88284</v>
      </c>
      <c r="B6698" s="210" t="s">
        <v>1955</v>
      </c>
      <c r="C6698" s="211" t="s">
        <v>662</v>
      </c>
      <c r="D6698" s="212">
        <v>12.7</v>
      </c>
    </row>
    <row r="6699" spans="1:4" ht="13.5">
      <c r="A6699" s="209">
        <v>88285</v>
      </c>
      <c r="B6699" s="210" t="s">
        <v>1956</v>
      </c>
      <c r="C6699" s="211" t="s">
        <v>662</v>
      </c>
      <c r="D6699" s="212">
        <v>13.5</v>
      </c>
    </row>
    <row r="6700" spans="1:4" ht="13.5">
      <c r="A6700" s="209">
        <v>88286</v>
      </c>
      <c r="B6700" s="210" t="s">
        <v>1957</v>
      </c>
      <c r="C6700" s="211" t="s">
        <v>662</v>
      </c>
      <c r="D6700" s="212">
        <v>14.58</v>
      </c>
    </row>
    <row r="6701" spans="1:4" ht="13.5">
      <c r="A6701" s="209">
        <v>88288</v>
      </c>
      <c r="B6701" s="210" t="s">
        <v>1958</v>
      </c>
      <c r="C6701" s="211" t="s">
        <v>662</v>
      </c>
      <c r="D6701" s="212">
        <v>14.55</v>
      </c>
    </row>
    <row r="6702" spans="1:4" ht="13.5">
      <c r="A6702" s="209">
        <v>88290</v>
      </c>
      <c r="B6702" s="210" t="s">
        <v>1959</v>
      </c>
      <c r="C6702" s="211" t="s">
        <v>662</v>
      </c>
      <c r="D6702" s="212">
        <v>14.57</v>
      </c>
    </row>
    <row r="6703" spans="1:4" ht="13.5">
      <c r="A6703" s="209">
        <v>88291</v>
      </c>
      <c r="B6703" s="210" t="s">
        <v>1960</v>
      </c>
      <c r="C6703" s="211" t="s">
        <v>662</v>
      </c>
      <c r="D6703" s="212">
        <v>15.17</v>
      </c>
    </row>
    <row r="6704" spans="1:4" ht="13.5">
      <c r="A6704" s="209">
        <v>88292</v>
      </c>
      <c r="B6704" s="210" t="s">
        <v>1961</v>
      </c>
      <c r="C6704" s="211" t="s">
        <v>662</v>
      </c>
      <c r="D6704" s="212">
        <v>10.85</v>
      </c>
    </row>
    <row r="6705" spans="1:4" ht="13.5">
      <c r="A6705" s="209">
        <v>88293</v>
      </c>
      <c r="B6705" s="210" t="s">
        <v>1962</v>
      </c>
      <c r="C6705" s="211" t="s">
        <v>662</v>
      </c>
      <c r="D6705" s="212">
        <v>15.56</v>
      </c>
    </row>
    <row r="6706" spans="1:4" ht="13.5">
      <c r="A6706" s="209">
        <v>88294</v>
      </c>
      <c r="B6706" s="210" t="s">
        <v>1963</v>
      </c>
      <c r="C6706" s="211" t="s">
        <v>662</v>
      </c>
      <c r="D6706" s="212">
        <v>16.489999999999998</v>
      </c>
    </row>
    <row r="6707" spans="1:4" ht="13.5">
      <c r="A6707" s="209">
        <v>88295</v>
      </c>
      <c r="B6707" s="210" t="s">
        <v>1964</v>
      </c>
      <c r="C6707" s="211" t="s">
        <v>662</v>
      </c>
      <c r="D6707" s="212">
        <v>10.38</v>
      </c>
    </row>
    <row r="6708" spans="1:4" ht="13.5">
      <c r="A6708" s="209">
        <v>88296</v>
      </c>
      <c r="B6708" s="210" t="s">
        <v>1965</v>
      </c>
      <c r="C6708" s="211" t="s">
        <v>662</v>
      </c>
      <c r="D6708" s="212">
        <v>18.489999999999998</v>
      </c>
    </row>
    <row r="6709" spans="1:4" ht="13.5">
      <c r="A6709" s="209">
        <v>88297</v>
      </c>
      <c r="B6709" s="210" t="s">
        <v>1966</v>
      </c>
      <c r="C6709" s="211" t="s">
        <v>662</v>
      </c>
      <c r="D6709" s="212">
        <v>14.49</v>
      </c>
    </row>
    <row r="6710" spans="1:4" ht="13.5">
      <c r="A6710" s="209">
        <v>88298</v>
      </c>
      <c r="B6710" s="210" t="s">
        <v>1967</v>
      </c>
      <c r="C6710" s="211" t="s">
        <v>662</v>
      </c>
      <c r="D6710" s="212">
        <v>10.38</v>
      </c>
    </row>
    <row r="6711" spans="1:4" ht="13.5">
      <c r="A6711" s="209">
        <v>88299</v>
      </c>
      <c r="B6711" s="210" t="s">
        <v>1968</v>
      </c>
      <c r="C6711" s="211" t="s">
        <v>662</v>
      </c>
      <c r="D6711" s="212">
        <v>20.3</v>
      </c>
    </row>
    <row r="6712" spans="1:4" ht="13.5">
      <c r="A6712" s="209">
        <v>88300</v>
      </c>
      <c r="B6712" s="210" t="s">
        <v>1969</v>
      </c>
      <c r="C6712" s="211" t="s">
        <v>662</v>
      </c>
      <c r="D6712" s="212">
        <v>20.3</v>
      </c>
    </row>
    <row r="6713" spans="1:4" ht="13.5">
      <c r="A6713" s="209">
        <v>88301</v>
      </c>
      <c r="B6713" s="210" t="s">
        <v>1970</v>
      </c>
      <c r="C6713" s="211" t="s">
        <v>662</v>
      </c>
      <c r="D6713" s="212">
        <v>15.7</v>
      </c>
    </row>
    <row r="6714" spans="1:4" ht="13.5">
      <c r="A6714" s="209">
        <v>88302</v>
      </c>
      <c r="B6714" s="210" t="s">
        <v>1971</v>
      </c>
      <c r="C6714" s="211" t="s">
        <v>662</v>
      </c>
      <c r="D6714" s="212">
        <v>15.56</v>
      </c>
    </row>
    <row r="6715" spans="1:4" ht="13.5">
      <c r="A6715" s="209">
        <v>88303</v>
      </c>
      <c r="B6715" s="210" t="s">
        <v>1972</v>
      </c>
      <c r="C6715" s="211" t="s">
        <v>662</v>
      </c>
      <c r="D6715" s="212">
        <v>14.1</v>
      </c>
    </row>
    <row r="6716" spans="1:4" ht="27">
      <c r="A6716" s="209">
        <v>88304</v>
      </c>
      <c r="B6716" s="210" t="s">
        <v>9350</v>
      </c>
      <c r="C6716" s="211" t="s">
        <v>662</v>
      </c>
      <c r="D6716" s="212">
        <v>14.57</v>
      </c>
    </row>
    <row r="6717" spans="1:4" ht="13.5">
      <c r="A6717" s="209">
        <v>88306</v>
      </c>
      <c r="B6717" s="210" t="s">
        <v>1973</v>
      </c>
      <c r="C6717" s="211" t="s">
        <v>662</v>
      </c>
      <c r="D6717" s="212">
        <v>10.82</v>
      </c>
    </row>
    <row r="6718" spans="1:4" ht="13.5">
      <c r="A6718" s="209">
        <v>88307</v>
      </c>
      <c r="B6718" s="210" t="s">
        <v>1974</v>
      </c>
      <c r="C6718" s="211" t="s">
        <v>662</v>
      </c>
      <c r="D6718" s="212">
        <v>12.01</v>
      </c>
    </row>
    <row r="6719" spans="1:4" ht="13.5">
      <c r="A6719" s="209">
        <v>88308</v>
      </c>
      <c r="B6719" s="210" t="s">
        <v>1975</v>
      </c>
      <c r="C6719" s="211" t="s">
        <v>662</v>
      </c>
      <c r="D6719" s="212">
        <v>19.47</v>
      </c>
    </row>
    <row r="6720" spans="1:4" ht="13.5">
      <c r="A6720" s="209">
        <v>88309</v>
      </c>
      <c r="B6720" s="210" t="s">
        <v>1976</v>
      </c>
      <c r="C6720" s="211" t="s">
        <v>662</v>
      </c>
      <c r="D6720" s="212">
        <v>16.989999999999998</v>
      </c>
    </row>
    <row r="6721" spans="1:4" ht="13.5">
      <c r="A6721" s="209">
        <v>88310</v>
      </c>
      <c r="B6721" s="210" t="s">
        <v>1977</v>
      </c>
      <c r="C6721" s="211" t="s">
        <v>662</v>
      </c>
      <c r="D6721" s="212">
        <v>16.93</v>
      </c>
    </row>
    <row r="6722" spans="1:4" ht="13.5">
      <c r="A6722" s="209">
        <v>88311</v>
      </c>
      <c r="B6722" s="210" t="s">
        <v>1978</v>
      </c>
      <c r="C6722" s="211" t="s">
        <v>662</v>
      </c>
      <c r="D6722" s="212">
        <v>17.62</v>
      </c>
    </row>
    <row r="6723" spans="1:4" ht="13.5">
      <c r="A6723" s="209">
        <v>88312</v>
      </c>
      <c r="B6723" s="210" t="s">
        <v>1979</v>
      </c>
      <c r="C6723" s="211" t="s">
        <v>662</v>
      </c>
      <c r="D6723" s="212">
        <v>19.28</v>
      </c>
    </row>
    <row r="6724" spans="1:4" ht="13.5">
      <c r="A6724" s="209">
        <v>88313</v>
      </c>
      <c r="B6724" s="210" t="s">
        <v>1980</v>
      </c>
      <c r="C6724" s="211" t="s">
        <v>662</v>
      </c>
      <c r="D6724" s="212">
        <v>17.8</v>
      </c>
    </row>
    <row r="6725" spans="1:4" ht="13.5">
      <c r="A6725" s="209">
        <v>88314</v>
      </c>
      <c r="B6725" s="210" t="s">
        <v>1981</v>
      </c>
      <c r="C6725" s="211" t="s">
        <v>662</v>
      </c>
      <c r="D6725" s="212">
        <v>9</v>
      </c>
    </row>
    <row r="6726" spans="1:4" ht="13.5">
      <c r="A6726" s="209">
        <v>88315</v>
      </c>
      <c r="B6726" s="210" t="s">
        <v>1982</v>
      </c>
      <c r="C6726" s="211" t="s">
        <v>662</v>
      </c>
      <c r="D6726" s="212">
        <v>16.21</v>
      </c>
    </row>
    <row r="6727" spans="1:4" ht="13.5">
      <c r="A6727" s="209">
        <v>88316</v>
      </c>
      <c r="B6727" s="210" t="s">
        <v>1983</v>
      </c>
      <c r="C6727" s="211" t="s">
        <v>662</v>
      </c>
      <c r="D6727" s="212">
        <v>13.81</v>
      </c>
    </row>
    <row r="6728" spans="1:4" ht="13.5">
      <c r="A6728" s="209">
        <v>88317</v>
      </c>
      <c r="B6728" s="210" t="s">
        <v>1984</v>
      </c>
      <c r="C6728" s="211" t="s">
        <v>662</v>
      </c>
      <c r="D6728" s="212">
        <v>16.899999999999999</v>
      </c>
    </row>
    <row r="6729" spans="1:4" ht="27">
      <c r="A6729" s="209">
        <v>88318</v>
      </c>
      <c r="B6729" s="210" t="s">
        <v>9351</v>
      </c>
      <c r="C6729" s="211" t="s">
        <v>662</v>
      </c>
      <c r="D6729" s="212">
        <v>18.03</v>
      </c>
    </row>
    <row r="6730" spans="1:4" ht="13.5">
      <c r="A6730" s="209">
        <v>88320</v>
      </c>
      <c r="B6730" s="210" t="s">
        <v>1985</v>
      </c>
      <c r="C6730" s="211" t="s">
        <v>662</v>
      </c>
      <c r="D6730" s="212">
        <v>14.69</v>
      </c>
    </row>
    <row r="6731" spans="1:4" ht="13.5">
      <c r="A6731" s="209">
        <v>88321</v>
      </c>
      <c r="B6731" s="210" t="s">
        <v>1986</v>
      </c>
      <c r="C6731" s="211" t="s">
        <v>662</v>
      </c>
      <c r="D6731" s="212">
        <v>24.76</v>
      </c>
    </row>
    <row r="6732" spans="1:4" ht="13.5">
      <c r="A6732" s="209">
        <v>88322</v>
      </c>
      <c r="B6732" s="210" t="s">
        <v>1987</v>
      </c>
      <c r="C6732" s="211" t="s">
        <v>662</v>
      </c>
      <c r="D6732" s="212">
        <v>28.89</v>
      </c>
    </row>
    <row r="6733" spans="1:4" ht="13.5">
      <c r="A6733" s="209">
        <v>88323</v>
      </c>
      <c r="B6733" s="210" t="s">
        <v>1988</v>
      </c>
      <c r="C6733" s="211" t="s">
        <v>662</v>
      </c>
      <c r="D6733" s="212">
        <v>15.22</v>
      </c>
    </row>
    <row r="6734" spans="1:4" ht="13.5">
      <c r="A6734" s="209">
        <v>88324</v>
      </c>
      <c r="B6734" s="210" t="s">
        <v>1989</v>
      </c>
      <c r="C6734" s="211" t="s">
        <v>662</v>
      </c>
      <c r="D6734" s="212">
        <v>15.48</v>
      </c>
    </row>
    <row r="6735" spans="1:4" ht="13.5">
      <c r="A6735" s="209">
        <v>88325</v>
      </c>
      <c r="B6735" s="210" t="s">
        <v>1990</v>
      </c>
      <c r="C6735" s="211" t="s">
        <v>662</v>
      </c>
      <c r="D6735" s="212">
        <v>15.23</v>
      </c>
    </row>
    <row r="6736" spans="1:4" ht="13.5">
      <c r="A6736" s="209">
        <v>88326</v>
      </c>
      <c r="B6736" s="210" t="s">
        <v>1991</v>
      </c>
      <c r="C6736" s="211" t="s">
        <v>662</v>
      </c>
      <c r="D6736" s="212">
        <v>15.44</v>
      </c>
    </row>
    <row r="6737" spans="1:4" ht="27">
      <c r="A6737" s="209">
        <v>88377</v>
      </c>
      <c r="B6737" s="210" t="s">
        <v>9352</v>
      </c>
      <c r="C6737" s="211" t="s">
        <v>662</v>
      </c>
      <c r="D6737" s="212">
        <v>15.28</v>
      </c>
    </row>
    <row r="6738" spans="1:4" ht="27">
      <c r="A6738" s="209">
        <v>88386</v>
      </c>
      <c r="B6738" s="210" t="s">
        <v>9353</v>
      </c>
      <c r="C6738" s="211" t="s">
        <v>596</v>
      </c>
      <c r="D6738" s="212">
        <v>3.38</v>
      </c>
    </row>
    <row r="6739" spans="1:4" ht="27">
      <c r="A6739" s="209">
        <v>88387</v>
      </c>
      <c r="B6739" s="210" t="s">
        <v>9354</v>
      </c>
      <c r="C6739" s="211" t="s">
        <v>662</v>
      </c>
      <c r="D6739" s="212">
        <v>0.57999999999999996</v>
      </c>
    </row>
    <row r="6740" spans="1:4" ht="27">
      <c r="A6740" s="209">
        <v>88389</v>
      </c>
      <c r="B6740" s="210" t="s">
        <v>9355</v>
      </c>
      <c r="C6740" s="211" t="s">
        <v>662</v>
      </c>
      <c r="D6740" s="212">
        <v>0.13</v>
      </c>
    </row>
    <row r="6741" spans="1:4" ht="27">
      <c r="A6741" s="209">
        <v>88390</v>
      </c>
      <c r="B6741" s="210" t="s">
        <v>9356</v>
      </c>
      <c r="C6741" s="211" t="s">
        <v>662</v>
      </c>
      <c r="D6741" s="212">
        <v>0.73</v>
      </c>
    </row>
    <row r="6742" spans="1:4" ht="27">
      <c r="A6742" s="209">
        <v>88391</v>
      </c>
      <c r="B6742" s="210" t="s">
        <v>9357</v>
      </c>
      <c r="C6742" s="211" t="s">
        <v>662</v>
      </c>
      <c r="D6742" s="212">
        <v>1.94</v>
      </c>
    </row>
    <row r="6743" spans="1:4" ht="27">
      <c r="A6743" s="209">
        <v>88392</v>
      </c>
      <c r="B6743" s="210" t="s">
        <v>9358</v>
      </c>
      <c r="C6743" s="211" t="s">
        <v>630</v>
      </c>
      <c r="D6743" s="212">
        <v>0.71</v>
      </c>
    </row>
    <row r="6744" spans="1:4" ht="27">
      <c r="A6744" s="209">
        <v>88393</v>
      </c>
      <c r="B6744" s="210" t="s">
        <v>9359</v>
      </c>
      <c r="C6744" s="211" t="s">
        <v>596</v>
      </c>
      <c r="D6744" s="212">
        <v>4.62</v>
      </c>
    </row>
    <row r="6745" spans="1:4" ht="27">
      <c r="A6745" s="209">
        <v>88394</v>
      </c>
      <c r="B6745" s="210" t="s">
        <v>9360</v>
      </c>
      <c r="C6745" s="211" t="s">
        <v>662</v>
      </c>
      <c r="D6745" s="212">
        <v>0.7</v>
      </c>
    </row>
    <row r="6746" spans="1:4" ht="27">
      <c r="A6746" s="209">
        <v>88395</v>
      </c>
      <c r="B6746" s="210" t="s">
        <v>9361</v>
      </c>
      <c r="C6746" s="211" t="s">
        <v>662</v>
      </c>
      <c r="D6746" s="212">
        <v>0.15</v>
      </c>
    </row>
    <row r="6747" spans="1:4" ht="27">
      <c r="A6747" s="209">
        <v>88396</v>
      </c>
      <c r="B6747" s="210" t="s">
        <v>9362</v>
      </c>
      <c r="C6747" s="211" t="s">
        <v>662</v>
      </c>
      <c r="D6747" s="212">
        <v>0.87</v>
      </c>
    </row>
    <row r="6748" spans="1:4" ht="40.5">
      <c r="A6748" s="209">
        <v>88397</v>
      </c>
      <c r="B6748" s="210" t="s">
        <v>9363</v>
      </c>
      <c r="C6748" s="211" t="s">
        <v>662</v>
      </c>
      <c r="D6748" s="212">
        <v>2.9</v>
      </c>
    </row>
    <row r="6749" spans="1:4" ht="27">
      <c r="A6749" s="209">
        <v>88398</v>
      </c>
      <c r="B6749" s="210" t="s">
        <v>9364</v>
      </c>
      <c r="C6749" s="211" t="s">
        <v>630</v>
      </c>
      <c r="D6749" s="212">
        <v>0.85</v>
      </c>
    </row>
    <row r="6750" spans="1:4" ht="27">
      <c r="A6750" s="209">
        <v>88399</v>
      </c>
      <c r="B6750" s="210" t="s">
        <v>9365</v>
      </c>
      <c r="C6750" s="211" t="s">
        <v>596</v>
      </c>
      <c r="D6750" s="212">
        <v>2.52</v>
      </c>
    </row>
    <row r="6751" spans="1:4" ht="27">
      <c r="A6751" s="209">
        <v>88400</v>
      </c>
      <c r="B6751" s="210" t="s">
        <v>9366</v>
      </c>
      <c r="C6751" s="211" t="s">
        <v>662</v>
      </c>
      <c r="D6751" s="212">
        <v>0.55000000000000004</v>
      </c>
    </row>
    <row r="6752" spans="1:4" ht="27">
      <c r="A6752" s="209">
        <v>88401</v>
      </c>
      <c r="B6752" s="210" t="s">
        <v>9367</v>
      </c>
      <c r="C6752" s="211" t="s">
        <v>662</v>
      </c>
      <c r="D6752" s="212">
        <v>0.12</v>
      </c>
    </row>
    <row r="6753" spans="1:4" ht="27">
      <c r="A6753" s="209">
        <v>88402</v>
      </c>
      <c r="B6753" s="210" t="s">
        <v>9368</v>
      </c>
      <c r="C6753" s="211" t="s">
        <v>662</v>
      </c>
      <c r="D6753" s="212">
        <v>0.69</v>
      </c>
    </row>
    <row r="6754" spans="1:4" ht="27">
      <c r="A6754" s="209">
        <v>88403</v>
      </c>
      <c r="B6754" s="210" t="s">
        <v>9369</v>
      </c>
      <c r="C6754" s="211" t="s">
        <v>662</v>
      </c>
      <c r="D6754" s="212">
        <v>1.1599999999999999</v>
      </c>
    </row>
    <row r="6755" spans="1:4" ht="27">
      <c r="A6755" s="209">
        <v>88404</v>
      </c>
      <c r="B6755" s="210" t="s">
        <v>9370</v>
      </c>
      <c r="C6755" s="211" t="s">
        <v>630</v>
      </c>
      <c r="D6755" s="212">
        <v>0.67</v>
      </c>
    </row>
    <row r="6756" spans="1:4" ht="27">
      <c r="A6756" s="209">
        <v>88411</v>
      </c>
      <c r="B6756" s="210" t="s">
        <v>9371</v>
      </c>
      <c r="C6756" s="211" t="s">
        <v>591</v>
      </c>
      <c r="D6756" s="212">
        <v>1.63</v>
      </c>
    </row>
    <row r="6757" spans="1:4" ht="40.5">
      <c r="A6757" s="209">
        <v>88412</v>
      </c>
      <c r="B6757" s="210" t="s">
        <v>9372</v>
      </c>
      <c r="C6757" s="211" t="s">
        <v>591</v>
      </c>
      <c r="D6757" s="212">
        <v>1.18</v>
      </c>
    </row>
    <row r="6758" spans="1:4" ht="27">
      <c r="A6758" s="209">
        <v>88413</v>
      </c>
      <c r="B6758" s="210" t="s">
        <v>1524</v>
      </c>
      <c r="C6758" s="211" t="s">
        <v>591</v>
      </c>
      <c r="D6758" s="212">
        <v>2.54</v>
      </c>
    </row>
    <row r="6759" spans="1:4" ht="27">
      <c r="A6759" s="209">
        <v>88414</v>
      </c>
      <c r="B6759" s="210" t="s">
        <v>1525</v>
      </c>
      <c r="C6759" s="211" t="s">
        <v>591</v>
      </c>
      <c r="D6759" s="212">
        <v>2.84</v>
      </c>
    </row>
    <row r="6760" spans="1:4" ht="27">
      <c r="A6760" s="209">
        <v>88415</v>
      </c>
      <c r="B6760" s="210" t="s">
        <v>9373</v>
      </c>
      <c r="C6760" s="211" t="s">
        <v>591</v>
      </c>
      <c r="D6760" s="212">
        <v>1.78</v>
      </c>
    </row>
    <row r="6761" spans="1:4" ht="40.5">
      <c r="A6761" s="209">
        <v>88416</v>
      </c>
      <c r="B6761" s="210" t="s">
        <v>9374</v>
      </c>
      <c r="C6761" s="211" t="s">
        <v>591</v>
      </c>
      <c r="D6761" s="212">
        <v>12.64</v>
      </c>
    </row>
    <row r="6762" spans="1:4" ht="40.5">
      <c r="A6762" s="209">
        <v>88417</v>
      </c>
      <c r="B6762" s="210" t="s">
        <v>9375</v>
      </c>
      <c r="C6762" s="211" t="s">
        <v>591</v>
      </c>
      <c r="D6762" s="212">
        <v>11.02</v>
      </c>
    </row>
    <row r="6763" spans="1:4" ht="27">
      <c r="A6763" s="209">
        <v>88418</v>
      </c>
      <c r="B6763" s="210" t="s">
        <v>608</v>
      </c>
      <c r="C6763" s="211" t="s">
        <v>596</v>
      </c>
      <c r="D6763" s="212">
        <v>11.34</v>
      </c>
    </row>
    <row r="6764" spans="1:4" ht="27">
      <c r="A6764" s="209">
        <v>88419</v>
      </c>
      <c r="B6764" s="210" t="s">
        <v>688</v>
      </c>
      <c r="C6764" s="211" t="s">
        <v>662</v>
      </c>
      <c r="D6764" s="212">
        <v>3.62</v>
      </c>
    </row>
    <row r="6765" spans="1:4" ht="40.5">
      <c r="A6765" s="209">
        <v>88420</v>
      </c>
      <c r="B6765" s="210" t="s">
        <v>9376</v>
      </c>
      <c r="C6765" s="211" t="s">
        <v>591</v>
      </c>
      <c r="D6765" s="212">
        <v>15.9</v>
      </c>
    </row>
    <row r="6766" spans="1:4" ht="40.5">
      <c r="A6766" s="209">
        <v>88421</v>
      </c>
      <c r="B6766" s="210" t="s">
        <v>9377</v>
      </c>
      <c r="C6766" s="211" t="s">
        <v>591</v>
      </c>
      <c r="D6766" s="212">
        <v>16.93</v>
      </c>
    </row>
    <row r="6767" spans="1:4" ht="27">
      <c r="A6767" s="209">
        <v>88422</v>
      </c>
      <c r="B6767" s="210" t="s">
        <v>689</v>
      </c>
      <c r="C6767" s="211" t="s">
        <v>662</v>
      </c>
      <c r="D6767" s="212">
        <v>0.81</v>
      </c>
    </row>
    <row r="6768" spans="1:4" ht="27">
      <c r="A6768" s="209">
        <v>88423</v>
      </c>
      <c r="B6768" s="210" t="s">
        <v>1526</v>
      </c>
      <c r="C6768" s="211" t="s">
        <v>591</v>
      </c>
      <c r="D6768" s="212">
        <v>13.14</v>
      </c>
    </row>
    <row r="6769" spans="1:4" ht="40.5">
      <c r="A6769" s="209">
        <v>88424</v>
      </c>
      <c r="B6769" s="210" t="s">
        <v>9378</v>
      </c>
      <c r="C6769" s="211" t="s">
        <v>591</v>
      </c>
      <c r="D6769" s="212">
        <v>14.86</v>
      </c>
    </row>
    <row r="6770" spans="1:4" ht="27">
      <c r="A6770" s="209">
        <v>88425</v>
      </c>
      <c r="B6770" s="210" t="s">
        <v>690</v>
      </c>
      <c r="C6770" s="211" t="s">
        <v>662</v>
      </c>
      <c r="D6770" s="212">
        <v>3.96</v>
      </c>
    </row>
    <row r="6771" spans="1:4" ht="40.5">
      <c r="A6771" s="209">
        <v>88426</v>
      </c>
      <c r="B6771" s="210" t="s">
        <v>9379</v>
      </c>
      <c r="C6771" s="211" t="s">
        <v>591</v>
      </c>
      <c r="D6771" s="212">
        <v>12.07</v>
      </c>
    </row>
    <row r="6772" spans="1:4" ht="40.5">
      <c r="A6772" s="209">
        <v>88427</v>
      </c>
      <c r="B6772" s="210" t="s">
        <v>9380</v>
      </c>
      <c r="C6772" s="211" t="s">
        <v>662</v>
      </c>
      <c r="D6772" s="212">
        <v>2.95</v>
      </c>
    </row>
    <row r="6773" spans="1:4" ht="40.5">
      <c r="A6773" s="209">
        <v>88428</v>
      </c>
      <c r="B6773" s="210" t="s">
        <v>9381</v>
      </c>
      <c r="C6773" s="211" t="s">
        <v>591</v>
      </c>
      <c r="D6773" s="212">
        <v>20.47</v>
      </c>
    </row>
    <row r="6774" spans="1:4" ht="40.5">
      <c r="A6774" s="209">
        <v>88429</v>
      </c>
      <c r="B6774" s="210" t="s">
        <v>9382</v>
      </c>
      <c r="C6774" s="211" t="s">
        <v>591</v>
      </c>
      <c r="D6774" s="212">
        <v>22.26</v>
      </c>
    </row>
    <row r="6775" spans="1:4" ht="27">
      <c r="A6775" s="209">
        <v>88430</v>
      </c>
      <c r="B6775" s="210" t="s">
        <v>640</v>
      </c>
      <c r="C6775" s="211" t="s">
        <v>630</v>
      </c>
      <c r="D6775" s="212">
        <v>4.43</v>
      </c>
    </row>
    <row r="6776" spans="1:4" ht="27">
      <c r="A6776" s="209">
        <v>88431</v>
      </c>
      <c r="B6776" s="210" t="s">
        <v>1527</v>
      </c>
      <c r="C6776" s="211" t="s">
        <v>591</v>
      </c>
      <c r="D6776" s="212">
        <v>15.73</v>
      </c>
    </row>
    <row r="6777" spans="1:4" ht="27">
      <c r="A6777" s="209">
        <v>88432</v>
      </c>
      <c r="B6777" s="210" t="s">
        <v>1528</v>
      </c>
      <c r="C6777" s="211" t="s">
        <v>591</v>
      </c>
      <c r="D6777" s="212">
        <v>11.47</v>
      </c>
    </row>
    <row r="6778" spans="1:4" ht="27">
      <c r="A6778" s="209">
        <v>88433</v>
      </c>
      <c r="B6778" s="210" t="s">
        <v>9383</v>
      </c>
      <c r="C6778" s="211" t="s">
        <v>596</v>
      </c>
      <c r="D6778" s="212">
        <v>14.09</v>
      </c>
    </row>
    <row r="6779" spans="1:4" ht="27">
      <c r="A6779" s="209">
        <v>88434</v>
      </c>
      <c r="B6779" s="210" t="s">
        <v>9384</v>
      </c>
      <c r="C6779" s="211" t="s">
        <v>662</v>
      </c>
      <c r="D6779" s="212">
        <v>4.8</v>
      </c>
    </row>
    <row r="6780" spans="1:4" ht="27">
      <c r="A6780" s="209">
        <v>88435</v>
      </c>
      <c r="B6780" s="210" t="s">
        <v>9385</v>
      </c>
      <c r="C6780" s="211" t="s">
        <v>662</v>
      </c>
      <c r="D6780" s="212">
        <v>1.08</v>
      </c>
    </row>
    <row r="6781" spans="1:4" ht="27">
      <c r="A6781" s="209">
        <v>88436</v>
      </c>
      <c r="B6781" s="210" t="s">
        <v>9386</v>
      </c>
      <c r="C6781" s="211" t="s">
        <v>662</v>
      </c>
      <c r="D6781" s="212">
        <v>5.26</v>
      </c>
    </row>
    <row r="6782" spans="1:4" ht="27">
      <c r="A6782" s="209">
        <v>88437</v>
      </c>
      <c r="B6782" s="210" t="s">
        <v>9387</v>
      </c>
      <c r="C6782" s="211" t="s">
        <v>662</v>
      </c>
      <c r="D6782" s="212">
        <v>2.95</v>
      </c>
    </row>
    <row r="6783" spans="1:4" ht="27">
      <c r="A6783" s="209">
        <v>88438</v>
      </c>
      <c r="B6783" s="210" t="s">
        <v>9388</v>
      </c>
      <c r="C6783" s="211" t="s">
        <v>630</v>
      </c>
      <c r="D6783" s="212">
        <v>5.88</v>
      </c>
    </row>
    <row r="6784" spans="1:4" ht="13.5">
      <c r="A6784" s="209">
        <v>88441</v>
      </c>
      <c r="B6784" s="210" t="s">
        <v>1992</v>
      </c>
      <c r="C6784" s="211" t="s">
        <v>662</v>
      </c>
      <c r="D6784" s="212">
        <v>13.86</v>
      </c>
    </row>
    <row r="6785" spans="1:4" ht="27">
      <c r="A6785" s="209">
        <v>88470</v>
      </c>
      <c r="B6785" s="210" t="s">
        <v>1605</v>
      </c>
      <c r="C6785" s="211" t="s">
        <v>591</v>
      </c>
      <c r="D6785" s="212">
        <v>19.170000000000002</v>
      </c>
    </row>
    <row r="6786" spans="1:4" ht="27">
      <c r="A6786" s="209">
        <v>88471</v>
      </c>
      <c r="B6786" s="210" t="s">
        <v>1606</v>
      </c>
      <c r="C6786" s="211" t="s">
        <v>591</v>
      </c>
      <c r="D6786" s="212">
        <v>23.69</v>
      </c>
    </row>
    <row r="6787" spans="1:4" ht="27">
      <c r="A6787" s="209">
        <v>88472</v>
      </c>
      <c r="B6787" s="210" t="s">
        <v>1607</v>
      </c>
      <c r="C6787" s="211" t="s">
        <v>591</v>
      </c>
      <c r="D6787" s="212">
        <v>27.24</v>
      </c>
    </row>
    <row r="6788" spans="1:4" ht="27">
      <c r="A6788" s="209">
        <v>88476</v>
      </c>
      <c r="B6788" s="210" t="s">
        <v>1608</v>
      </c>
      <c r="C6788" s="211" t="s">
        <v>591</v>
      </c>
      <c r="D6788" s="212">
        <v>15.53</v>
      </c>
    </row>
    <row r="6789" spans="1:4" ht="27">
      <c r="A6789" s="209">
        <v>88477</v>
      </c>
      <c r="B6789" s="210" t="s">
        <v>1609</v>
      </c>
      <c r="C6789" s="211" t="s">
        <v>591</v>
      </c>
      <c r="D6789" s="212">
        <v>21.33</v>
      </c>
    </row>
    <row r="6790" spans="1:4" ht="27">
      <c r="A6790" s="209">
        <v>88478</v>
      </c>
      <c r="B6790" s="210" t="s">
        <v>1610</v>
      </c>
      <c r="C6790" s="211" t="s">
        <v>591</v>
      </c>
      <c r="D6790" s="212">
        <v>26.02</v>
      </c>
    </row>
    <row r="6791" spans="1:4" ht="13.5">
      <c r="A6791" s="209">
        <v>88482</v>
      </c>
      <c r="B6791" s="210" t="s">
        <v>1529</v>
      </c>
      <c r="C6791" s="211" t="s">
        <v>591</v>
      </c>
      <c r="D6791" s="212">
        <v>2.06</v>
      </c>
    </row>
    <row r="6792" spans="1:4" ht="27">
      <c r="A6792" s="209">
        <v>88483</v>
      </c>
      <c r="B6792" s="210" t="s">
        <v>1530</v>
      </c>
      <c r="C6792" s="211" t="s">
        <v>591</v>
      </c>
      <c r="D6792" s="212">
        <v>1.87</v>
      </c>
    </row>
    <row r="6793" spans="1:4" ht="13.5">
      <c r="A6793" s="209">
        <v>88484</v>
      </c>
      <c r="B6793" s="210" t="s">
        <v>1531</v>
      </c>
      <c r="C6793" s="211" t="s">
        <v>591</v>
      </c>
      <c r="D6793" s="212">
        <v>1.8</v>
      </c>
    </row>
    <row r="6794" spans="1:4" ht="13.5">
      <c r="A6794" s="209">
        <v>88485</v>
      </c>
      <c r="B6794" s="210" t="s">
        <v>1532</v>
      </c>
      <c r="C6794" s="211" t="s">
        <v>591</v>
      </c>
      <c r="D6794" s="212">
        <v>1.53</v>
      </c>
    </row>
    <row r="6795" spans="1:4" ht="27">
      <c r="A6795" s="209">
        <v>88486</v>
      </c>
      <c r="B6795" s="210" t="s">
        <v>1533</v>
      </c>
      <c r="C6795" s="211" t="s">
        <v>591</v>
      </c>
      <c r="D6795" s="212">
        <v>8.3000000000000007</v>
      </c>
    </row>
    <row r="6796" spans="1:4" ht="27">
      <c r="A6796" s="209">
        <v>88487</v>
      </c>
      <c r="B6796" s="210" t="s">
        <v>9389</v>
      </c>
      <c r="C6796" s="211" t="s">
        <v>591</v>
      </c>
      <c r="D6796" s="212">
        <v>7.44</v>
      </c>
    </row>
    <row r="6797" spans="1:4" ht="27">
      <c r="A6797" s="209">
        <v>88488</v>
      </c>
      <c r="B6797" s="210" t="s">
        <v>9390</v>
      </c>
      <c r="C6797" s="211" t="s">
        <v>591</v>
      </c>
      <c r="D6797" s="212">
        <v>10.64</v>
      </c>
    </row>
    <row r="6798" spans="1:4" ht="27">
      <c r="A6798" s="209">
        <v>88489</v>
      </c>
      <c r="B6798" s="210" t="s">
        <v>1534</v>
      </c>
      <c r="C6798" s="211" t="s">
        <v>591</v>
      </c>
      <c r="D6798" s="212">
        <v>9.4</v>
      </c>
    </row>
    <row r="6799" spans="1:4" ht="27">
      <c r="A6799" s="209">
        <v>88490</v>
      </c>
      <c r="B6799" s="210" t="s">
        <v>9391</v>
      </c>
      <c r="C6799" s="211" t="s">
        <v>591</v>
      </c>
      <c r="D6799" s="212">
        <v>6.09</v>
      </c>
    </row>
    <row r="6800" spans="1:4" ht="27">
      <c r="A6800" s="209">
        <v>88491</v>
      </c>
      <c r="B6800" s="210" t="s">
        <v>9392</v>
      </c>
      <c r="C6800" s="211" t="s">
        <v>591</v>
      </c>
      <c r="D6800" s="212">
        <v>5.87</v>
      </c>
    </row>
    <row r="6801" spans="1:4" ht="27">
      <c r="A6801" s="209">
        <v>88492</v>
      </c>
      <c r="B6801" s="210" t="s">
        <v>9393</v>
      </c>
      <c r="C6801" s="211" t="s">
        <v>591</v>
      </c>
      <c r="D6801" s="212">
        <v>7.33</v>
      </c>
    </row>
    <row r="6802" spans="1:4" ht="27">
      <c r="A6802" s="209">
        <v>88493</v>
      </c>
      <c r="B6802" s="210" t="s">
        <v>9394</v>
      </c>
      <c r="C6802" s="211" t="s">
        <v>591</v>
      </c>
      <c r="D6802" s="212">
        <v>7</v>
      </c>
    </row>
    <row r="6803" spans="1:4" ht="13.5">
      <c r="A6803" s="209">
        <v>88494</v>
      </c>
      <c r="B6803" s="210" t="s">
        <v>1535</v>
      </c>
      <c r="C6803" s="211" t="s">
        <v>591</v>
      </c>
      <c r="D6803" s="212">
        <v>13.41</v>
      </c>
    </row>
    <row r="6804" spans="1:4" ht="27">
      <c r="A6804" s="209">
        <v>88495</v>
      </c>
      <c r="B6804" s="210" t="s">
        <v>1536</v>
      </c>
      <c r="C6804" s="211" t="s">
        <v>591</v>
      </c>
      <c r="D6804" s="212">
        <v>7.47</v>
      </c>
    </row>
    <row r="6805" spans="1:4" ht="13.5">
      <c r="A6805" s="209">
        <v>88496</v>
      </c>
      <c r="B6805" s="210" t="s">
        <v>1537</v>
      </c>
      <c r="C6805" s="211" t="s">
        <v>591</v>
      </c>
      <c r="D6805" s="212">
        <v>18.27</v>
      </c>
    </row>
    <row r="6806" spans="1:4" ht="27">
      <c r="A6806" s="209">
        <v>88497</v>
      </c>
      <c r="B6806" s="210" t="s">
        <v>9395</v>
      </c>
      <c r="C6806" s="211" t="s">
        <v>591</v>
      </c>
      <c r="D6806" s="212">
        <v>10.34</v>
      </c>
    </row>
    <row r="6807" spans="1:4" ht="13.5">
      <c r="A6807" s="209">
        <v>88503</v>
      </c>
      <c r="B6807" s="210" t="s">
        <v>1346</v>
      </c>
      <c r="C6807" s="211" t="s">
        <v>542</v>
      </c>
      <c r="D6807" s="212">
        <v>639.87</v>
      </c>
    </row>
    <row r="6808" spans="1:4" ht="13.5">
      <c r="A6808" s="209">
        <v>88504</v>
      </c>
      <c r="B6808" s="210" t="s">
        <v>1347</v>
      </c>
      <c r="C6808" s="211" t="s">
        <v>542</v>
      </c>
      <c r="D6808" s="212">
        <v>522.71</v>
      </c>
    </row>
    <row r="6809" spans="1:4" ht="27">
      <c r="A6809" s="209">
        <v>88543</v>
      </c>
      <c r="B6809" s="210" t="s">
        <v>9396</v>
      </c>
      <c r="C6809" s="211" t="s">
        <v>542</v>
      </c>
      <c r="D6809" s="212">
        <v>121.04</v>
      </c>
    </row>
    <row r="6810" spans="1:4" ht="27">
      <c r="A6810" s="209">
        <v>88544</v>
      </c>
      <c r="B6810" s="210" t="s">
        <v>9397</v>
      </c>
      <c r="C6810" s="211" t="s">
        <v>542</v>
      </c>
      <c r="D6810" s="212">
        <v>76.13</v>
      </c>
    </row>
    <row r="6811" spans="1:4" ht="27">
      <c r="A6811" s="209">
        <v>88545</v>
      </c>
      <c r="B6811" s="210" t="s">
        <v>9398</v>
      </c>
      <c r="C6811" s="211" t="s">
        <v>542</v>
      </c>
      <c r="D6811" s="212">
        <v>140.31</v>
      </c>
    </row>
    <row r="6812" spans="1:4" ht="27">
      <c r="A6812" s="209">
        <v>88547</v>
      </c>
      <c r="B6812" s="210" t="s">
        <v>1149</v>
      </c>
      <c r="C6812" s="211" t="s">
        <v>542</v>
      </c>
      <c r="D6812" s="212">
        <v>76.87</v>
      </c>
    </row>
    <row r="6813" spans="1:4" ht="13.5">
      <c r="A6813" s="209">
        <v>88548</v>
      </c>
      <c r="B6813" s="210" t="s">
        <v>1439</v>
      </c>
      <c r="C6813" s="211" t="s">
        <v>820</v>
      </c>
      <c r="D6813" s="212">
        <v>26.76</v>
      </c>
    </row>
    <row r="6814" spans="1:4" ht="13.5">
      <c r="A6814" s="209">
        <v>88549</v>
      </c>
      <c r="B6814" s="210" t="s">
        <v>1483</v>
      </c>
      <c r="C6814" s="211" t="s">
        <v>820</v>
      </c>
      <c r="D6814" s="212">
        <v>65.989999999999995</v>
      </c>
    </row>
    <row r="6815" spans="1:4" ht="27">
      <c r="A6815" s="209">
        <v>88569</v>
      </c>
      <c r="B6815" s="210" t="s">
        <v>691</v>
      </c>
      <c r="C6815" s="211" t="s">
        <v>662</v>
      </c>
      <c r="D6815" s="212">
        <v>2.16</v>
      </c>
    </row>
    <row r="6816" spans="1:4" ht="27">
      <c r="A6816" s="209">
        <v>88570</v>
      </c>
      <c r="B6816" s="210" t="s">
        <v>692</v>
      </c>
      <c r="C6816" s="211" t="s">
        <v>662</v>
      </c>
      <c r="D6816" s="212">
        <v>0.73</v>
      </c>
    </row>
    <row r="6817" spans="1:4" ht="27">
      <c r="A6817" s="209">
        <v>88571</v>
      </c>
      <c r="B6817" s="210" t="s">
        <v>9399</v>
      </c>
      <c r="C6817" s="211" t="s">
        <v>542</v>
      </c>
      <c r="D6817" s="212">
        <v>46.78</v>
      </c>
    </row>
    <row r="6818" spans="1:4" ht="13.5">
      <c r="A6818" s="209">
        <v>88597</v>
      </c>
      <c r="B6818" s="210" t="s">
        <v>1993</v>
      </c>
      <c r="C6818" s="211" t="s">
        <v>662</v>
      </c>
      <c r="D6818" s="212">
        <v>21.61</v>
      </c>
    </row>
    <row r="6819" spans="1:4" ht="27">
      <c r="A6819" s="209">
        <v>88626</v>
      </c>
      <c r="B6819" s="210" t="s">
        <v>9400</v>
      </c>
      <c r="C6819" s="211" t="s">
        <v>820</v>
      </c>
      <c r="D6819" s="212">
        <v>323.33999999999997</v>
      </c>
    </row>
    <row r="6820" spans="1:4" ht="27">
      <c r="A6820" s="209">
        <v>88627</v>
      </c>
      <c r="B6820" s="210" t="s">
        <v>9401</v>
      </c>
      <c r="C6820" s="211" t="s">
        <v>820</v>
      </c>
      <c r="D6820" s="212">
        <v>382.66</v>
      </c>
    </row>
    <row r="6821" spans="1:4" ht="27">
      <c r="A6821" s="209">
        <v>88628</v>
      </c>
      <c r="B6821" s="210" t="s">
        <v>9402</v>
      </c>
      <c r="C6821" s="211" t="s">
        <v>820</v>
      </c>
      <c r="D6821" s="212">
        <v>334.69</v>
      </c>
    </row>
    <row r="6822" spans="1:4" ht="27">
      <c r="A6822" s="209">
        <v>88629</v>
      </c>
      <c r="B6822" s="210" t="s">
        <v>9403</v>
      </c>
      <c r="C6822" s="211" t="s">
        <v>820</v>
      </c>
      <c r="D6822" s="212">
        <v>398.02</v>
      </c>
    </row>
    <row r="6823" spans="1:4" ht="27">
      <c r="A6823" s="209">
        <v>88630</v>
      </c>
      <c r="B6823" s="210" t="s">
        <v>9404</v>
      </c>
      <c r="C6823" s="211" t="s">
        <v>820</v>
      </c>
      <c r="D6823" s="212">
        <v>297.2</v>
      </c>
    </row>
    <row r="6824" spans="1:4" ht="27">
      <c r="A6824" s="209">
        <v>88631</v>
      </c>
      <c r="B6824" s="210" t="s">
        <v>9405</v>
      </c>
      <c r="C6824" s="211" t="s">
        <v>820</v>
      </c>
      <c r="D6824" s="212">
        <v>362.83</v>
      </c>
    </row>
    <row r="6825" spans="1:4" ht="27">
      <c r="A6825" s="209">
        <v>88648</v>
      </c>
      <c r="B6825" s="210" t="s">
        <v>9406</v>
      </c>
      <c r="C6825" s="211" t="s">
        <v>518</v>
      </c>
      <c r="D6825" s="212">
        <v>3.99</v>
      </c>
    </row>
    <row r="6826" spans="1:4" ht="27">
      <c r="A6826" s="209">
        <v>88649</v>
      </c>
      <c r="B6826" s="210" t="s">
        <v>9407</v>
      </c>
      <c r="C6826" s="211" t="s">
        <v>518</v>
      </c>
      <c r="D6826" s="212">
        <v>4.43</v>
      </c>
    </row>
    <row r="6827" spans="1:4" ht="27">
      <c r="A6827" s="209">
        <v>88650</v>
      </c>
      <c r="B6827" s="210" t="s">
        <v>9408</v>
      </c>
      <c r="C6827" s="211" t="s">
        <v>518</v>
      </c>
      <c r="D6827" s="212">
        <v>7.99</v>
      </c>
    </row>
    <row r="6828" spans="1:4" ht="40.5">
      <c r="A6828" s="209">
        <v>88715</v>
      </c>
      <c r="B6828" s="210" t="s">
        <v>9409</v>
      </c>
      <c r="C6828" s="211" t="s">
        <v>820</v>
      </c>
      <c r="D6828" s="212">
        <v>328.54</v>
      </c>
    </row>
    <row r="6829" spans="1:4" ht="40.5">
      <c r="A6829" s="209">
        <v>88786</v>
      </c>
      <c r="B6829" s="210" t="s">
        <v>9410</v>
      </c>
      <c r="C6829" s="211" t="s">
        <v>591</v>
      </c>
      <c r="D6829" s="212">
        <v>177.73</v>
      </c>
    </row>
    <row r="6830" spans="1:4" ht="40.5">
      <c r="A6830" s="209">
        <v>88787</v>
      </c>
      <c r="B6830" s="210" t="s">
        <v>9411</v>
      </c>
      <c r="C6830" s="211" t="s">
        <v>591</v>
      </c>
      <c r="D6830" s="212">
        <v>164.37</v>
      </c>
    </row>
    <row r="6831" spans="1:4" ht="40.5">
      <c r="A6831" s="209">
        <v>88788</v>
      </c>
      <c r="B6831" s="210" t="s">
        <v>9412</v>
      </c>
      <c r="C6831" s="211" t="s">
        <v>591</v>
      </c>
      <c r="D6831" s="212">
        <v>172.38</v>
      </c>
    </row>
    <row r="6832" spans="1:4" ht="40.5">
      <c r="A6832" s="209">
        <v>88789</v>
      </c>
      <c r="B6832" s="210" t="s">
        <v>9413</v>
      </c>
      <c r="C6832" s="211" t="s">
        <v>591</v>
      </c>
      <c r="D6832" s="212">
        <v>204.77</v>
      </c>
    </row>
    <row r="6833" spans="1:4" ht="40.5">
      <c r="A6833" s="209">
        <v>88826</v>
      </c>
      <c r="B6833" s="210" t="s">
        <v>9414</v>
      </c>
      <c r="C6833" s="211" t="s">
        <v>662</v>
      </c>
      <c r="D6833" s="212">
        <v>0.22</v>
      </c>
    </row>
    <row r="6834" spans="1:4" ht="40.5">
      <c r="A6834" s="209">
        <v>88827</v>
      </c>
      <c r="B6834" s="210" t="s">
        <v>9415</v>
      </c>
      <c r="C6834" s="211" t="s">
        <v>662</v>
      </c>
      <c r="D6834" s="212">
        <v>0.05</v>
      </c>
    </row>
    <row r="6835" spans="1:4" ht="40.5">
      <c r="A6835" s="209">
        <v>88828</v>
      </c>
      <c r="B6835" s="210" t="s">
        <v>9416</v>
      </c>
      <c r="C6835" s="211" t="s">
        <v>662</v>
      </c>
      <c r="D6835" s="212">
        <v>0.2</v>
      </c>
    </row>
    <row r="6836" spans="1:4" ht="40.5">
      <c r="A6836" s="209">
        <v>88829</v>
      </c>
      <c r="B6836" s="210" t="s">
        <v>9417</v>
      </c>
      <c r="C6836" s="211" t="s">
        <v>662</v>
      </c>
      <c r="D6836" s="212">
        <v>0.77</v>
      </c>
    </row>
    <row r="6837" spans="1:4" ht="40.5">
      <c r="A6837" s="209">
        <v>88830</v>
      </c>
      <c r="B6837" s="210" t="s">
        <v>9418</v>
      </c>
      <c r="C6837" s="211" t="s">
        <v>596</v>
      </c>
      <c r="D6837" s="212">
        <v>1.24</v>
      </c>
    </row>
    <row r="6838" spans="1:4" ht="40.5">
      <c r="A6838" s="209">
        <v>88831</v>
      </c>
      <c r="B6838" s="210" t="s">
        <v>9419</v>
      </c>
      <c r="C6838" s="211" t="s">
        <v>630</v>
      </c>
      <c r="D6838" s="212">
        <v>0.27</v>
      </c>
    </row>
    <row r="6839" spans="1:4" ht="27">
      <c r="A6839" s="209">
        <v>88832</v>
      </c>
      <c r="B6839" s="210" t="s">
        <v>9420</v>
      </c>
      <c r="C6839" s="211" t="s">
        <v>662</v>
      </c>
      <c r="D6839" s="212">
        <v>22.67</v>
      </c>
    </row>
    <row r="6840" spans="1:4" ht="27">
      <c r="A6840" s="209">
        <v>88834</v>
      </c>
      <c r="B6840" s="210" t="s">
        <v>9421</v>
      </c>
      <c r="C6840" s="211" t="s">
        <v>662</v>
      </c>
      <c r="D6840" s="212">
        <v>5.82</v>
      </c>
    </row>
    <row r="6841" spans="1:4" ht="27">
      <c r="A6841" s="209">
        <v>88835</v>
      </c>
      <c r="B6841" s="210" t="s">
        <v>9422</v>
      </c>
      <c r="C6841" s="211" t="s">
        <v>662</v>
      </c>
      <c r="D6841" s="212">
        <v>28.33</v>
      </c>
    </row>
    <row r="6842" spans="1:4" ht="40.5">
      <c r="A6842" s="209">
        <v>88836</v>
      </c>
      <c r="B6842" s="210" t="s">
        <v>9423</v>
      </c>
      <c r="C6842" s="211" t="s">
        <v>662</v>
      </c>
      <c r="D6842" s="212">
        <v>52.13</v>
      </c>
    </row>
    <row r="6843" spans="1:4" ht="27">
      <c r="A6843" s="209">
        <v>88839</v>
      </c>
      <c r="B6843" s="210" t="s">
        <v>9424</v>
      </c>
      <c r="C6843" s="211" t="s">
        <v>662</v>
      </c>
      <c r="D6843" s="212">
        <v>16.32</v>
      </c>
    </row>
    <row r="6844" spans="1:4" ht="27">
      <c r="A6844" s="209">
        <v>88840</v>
      </c>
      <c r="B6844" s="210" t="s">
        <v>9425</v>
      </c>
      <c r="C6844" s="211" t="s">
        <v>662</v>
      </c>
      <c r="D6844" s="212">
        <v>6.97</v>
      </c>
    </row>
    <row r="6845" spans="1:4" ht="27">
      <c r="A6845" s="209">
        <v>88841</v>
      </c>
      <c r="B6845" s="210" t="s">
        <v>9426</v>
      </c>
      <c r="C6845" s="211" t="s">
        <v>662</v>
      </c>
      <c r="D6845" s="212">
        <v>29.17</v>
      </c>
    </row>
    <row r="6846" spans="1:4" ht="27">
      <c r="A6846" s="209">
        <v>88842</v>
      </c>
      <c r="B6846" s="210" t="s">
        <v>9427</v>
      </c>
      <c r="C6846" s="211" t="s">
        <v>662</v>
      </c>
      <c r="D6846" s="212">
        <v>59.26</v>
      </c>
    </row>
    <row r="6847" spans="1:4" ht="27">
      <c r="A6847" s="209">
        <v>88843</v>
      </c>
      <c r="B6847" s="210" t="s">
        <v>9428</v>
      </c>
      <c r="C6847" s="211" t="s">
        <v>596</v>
      </c>
      <c r="D6847" s="212">
        <v>127.2</v>
      </c>
    </row>
    <row r="6848" spans="1:4" ht="27">
      <c r="A6848" s="209">
        <v>88844</v>
      </c>
      <c r="B6848" s="210" t="s">
        <v>9429</v>
      </c>
      <c r="C6848" s="211" t="s">
        <v>630</v>
      </c>
      <c r="D6848" s="212">
        <v>38.770000000000003</v>
      </c>
    </row>
    <row r="6849" spans="1:4" ht="40.5">
      <c r="A6849" s="209">
        <v>88847</v>
      </c>
      <c r="B6849" s="210" t="s">
        <v>9430</v>
      </c>
      <c r="C6849" s="211" t="s">
        <v>662</v>
      </c>
      <c r="D6849" s="212">
        <v>12.78</v>
      </c>
    </row>
    <row r="6850" spans="1:4" ht="40.5">
      <c r="A6850" s="209">
        <v>88848</v>
      </c>
      <c r="B6850" s="210" t="s">
        <v>9431</v>
      </c>
      <c r="C6850" s="211" t="s">
        <v>662</v>
      </c>
      <c r="D6850" s="212">
        <v>5.0999999999999996</v>
      </c>
    </row>
    <row r="6851" spans="1:4" ht="40.5">
      <c r="A6851" s="209">
        <v>88853</v>
      </c>
      <c r="B6851" s="210" t="s">
        <v>9432</v>
      </c>
      <c r="C6851" s="211" t="s">
        <v>662</v>
      </c>
      <c r="D6851" s="212">
        <v>0.13</v>
      </c>
    </row>
    <row r="6852" spans="1:4" ht="40.5">
      <c r="A6852" s="209">
        <v>88854</v>
      </c>
      <c r="B6852" s="210" t="s">
        <v>9433</v>
      </c>
      <c r="C6852" s="211" t="s">
        <v>662</v>
      </c>
      <c r="D6852" s="212">
        <v>0.02</v>
      </c>
    </row>
    <row r="6853" spans="1:4" ht="27">
      <c r="A6853" s="209">
        <v>88855</v>
      </c>
      <c r="B6853" s="210" t="s">
        <v>9434</v>
      </c>
      <c r="C6853" s="211" t="s">
        <v>662</v>
      </c>
      <c r="D6853" s="212">
        <v>1.54</v>
      </c>
    </row>
    <row r="6854" spans="1:4" ht="27">
      <c r="A6854" s="209">
        <v>88856</v>
      </c>
      <c r="B6854" s="210" t="s">
        <v>9435</v>
      </c>
      <c r="C6854" s="211" t="s">
        <v>662</v>
      </c>
      <c r="D6854" s="212">
        <v>0.41</v>
      </c>
    </row>
    <row r="6855" spans="1:4" ht="54">
      <c r="A6855" s="209">
        <v>88857</v>
      </c>
      <c r="B6855" s="210" t="s">
        <v>9436</v>
      </c>
      <c r="C6855" s="211" t="s">
        <v>662</v>
      </c>
      <c r="D6855" s="212">
        <v>12.19</v>
      </c>
    </row>
    <row r="6856" spans="1:4" ht="54">
      <c r="A6856" s="209">
        <v>88858</v>
      </c>
      <c r="B6856" s="210" t="s">
        <v>9437</v>
      </c>
      <c r="C6856" s="211" t="s">
        <v>662</v>
      </c>
      <c r="D6856" s="212">
        <v>3.13</v>
      </c>
    </row>
    <row r="6857" spans="1:4" ht="54">
      <c r="A6857" s="209">
        <v>88859</v>
      </c>
      <c r="B6857" s="210" t="s">
        <v>9438</v>
      </c>
      <c r="C6857" s="211" t="s">
        <v>662</v>
      </c>
      <c r="D6857" s="212">
        <v>10.84</v>
      </c>
    </row>
    <row r="6858" spans="1:4" ht="54">
      <c r="A6858" s="209">
        <v>88860</v>
      </c>
      <c r="B6858" s="210" t="s">
        <v>9439</v>
      </c>
      <c r="C6858" s="211" t="s">
        <v>662</v>
      </c>
      <c r="D6858" s="212">
        <v>2.78</v>
      </c>
    </row>
    <row r="6859" spans="1:4" ht="27">
      <c r="A6859" s="209">
        <v>88900</v>
      </c>
      <c r="B6859" s="210" t="s">
        <v>9440</v>
      </c>
      <c r="C6859" s="211" t="s">
        <v>662</v>
      </c>
      <c r="D6859" s="212">
        <v>26.43</v>
      </c>
    </row>
    <row r="6860" spans="1:4" ht="27">
      <c r="A6860" s="209">
        <v>88902</v>
      </c>
      <c r="B6860" s="210" t="s">
        <v>9441</v>
      </c>
      <c r="C6860" s="211" t="s">
        <v>662</v>
      </c>
      <c r="D6860" s="212">
        <v>6.79</v>
      </c>
    </row>
    <row r="6861" spans="1:4" ht="27">
      <c r="A6861" s="209">
        <v>88903</v>
      </c>
      <c r="B6861" s="210" t="s">
        <v>9442</v>
      </c>
      <c r="C6861" s="211" t="s">
        <v>662</v>
      </c>
      <c r="D6861" s="212">
        <v>33.04</v>
      </c>
    </row>
    <row r="6862" spans="1:4" ht="40.5">
      <c r="A6862" s="209">
        <v>88904</v>
      </c>
      <c r="B6862" s="210" t="s">
        <v>9443</v>
      </c>
      <c r="C6862" s="211" t="s">
        <v>662</v>
      </c>
      <c r="D6862" s="212">
        <v>73.45</v>
      </c>
    </row>
    <row r="6863" spans="1:4" ht="27">
      <c r="A6863" s="209">
        <v>88907</v>
      </c>
      <c r="B6863" s="210" t="s">
        <v>9444</v>
      </c>
      <c r="C6863" s="211" t="s">
        <v>596</v>
      </c>
      <c r="D6863" s="212">
        <v>156.19999999999999</v>
      </c>
    </row>
    <row r="6864" spans="1:4" ht="27">
      <c r="A6864" s="209">
        <v>88908</v>
      </c>
      <c r="B6864" s="210" t="s">
        <v>9445</v>
      </c>
      <c r="C6864" s="211" t="s">
        <v>630</v>
      </c>
      <c r="D6864" s="212">
        <v>49.71</v>
      </c>
    </row>
    <row r="6865" spans="1:4" ht="27">
      <c r="A6865" s="209">
        <v>89009</v>
      </c>
      <c r="B6865" s="210" t="s">
        <v>693</v>
      </c>
      <c r="C6865" s="211" t="s">
        <v>662</v>
      </c>
      <c r="D6865" s="212">
        <v>20.21</v>
      </c>
    </row>
    <row r="6866" spans="1:4" ht="27">
      <c r="A6866" s="209">
        <v>89010</v>
      </c>
      <c r="B6866" s="210" t="s">
        <v>694</v>
      </c>
      <c r="C6866" s="211" t="s">
        <v>662</v>
      </c>
      <c r="D6866" s="212">
        <v>8.64</v>
      </c>
    </row>
    <row r="6867" spans="1:4" ht="54">
      <c r="A6867" s="209">
        <v>89011</v>
      </c>
      <c r="B6867" s="210" t="s">
        <v>9446</v>
      </c>
      <c r="C6867" s="211" t="s">
        <v>662</v>
      </c>
      <c r="D6867" s="212">
        <v>11.76</v>
      </c>
    </row>
    <row r="6868" spans="1:4" ht="54">
      <c r="A6868" s="209">
        <v>89012</v>
      </c>
      <c r="B6868" s="210" t="s">
        <v>9447</v>
      </c>
      <c r="C6868" s="211" t="s">
        <v>662</v>
      </c>
      <c r="D6868" s="212">
        <v>3.02</v>
      </c>
    </row>
    <row r="6869" spans="1:4" ht="27">
      <c r="A6869" s="209">
        <v>89013</v>
      </c>
      <c r="B6869" s="210" t="s">
        <v>9448</v>
      </c>
      <c r="C6869" s="211" t="s">
        <v>662</v>
      </c>
      <c r="D6869" s="212">
        <v>66.209999999999994</v>
      </c>
    </row>
    <row r="6870" spans="1:4" ht="27">
      <c r="A6870" s="209">
        <v>89014</v>
      </c>
      <c r="B6870" s="210" t="s">
        <v>9449</v>
      </c>
      <c r="C6870" s="211" t="s">
        <v>662</v>
      </c>
      <c r="D6870" s="212">
        <v>28.31</v>
      </c>
    </row>
    <row r="6871" spans="1:4" ht="27">
      <c r="A6871" s="209">
        <v>89015</v>
      </c>
      <c r="B6871" s="210" t="s">
        <v>9450</v>
      </c>
      <c r="C6871" s="211" t="s">
        <v>662</v>
      </c>
      <c r="D6871" s="212">
        <v>1.77</v>
      </c>
    </row>
    <row r="6872" spans="1:4" ht="27">
      <c r="A6872" s="209">
        <v>89016</v>
      </c>
      <c r="B6872" s="210" t="s">
        <v>9451</v>
      </c>
      <c r="C6872" s="211" t="s">
        <v>662</v>
      </c>
      <c r="D6872" s="212">
        <v>0.45</v>
      </c>
    </row>
    <row r="6873" spans="1:4" ht="27">
      <c r="A6873" s="209">
        <v>89017</v>
      </c>
      <c r="B6873" s="210" t="s">
        <v>9452</v>
      </c>
      <c r="C6873" s="211" t="s">
        <v>662</v>
      </c>
      <c r="D6873" s="212">
        <v>20.09</v>
      </c>
    </row>
    <row r="6874" spans="1:4" ht="27">
      <c r="A6874" s="209">
        <v>89018</v>
      </c>
      <c r="B6874" s="210" t="s">
        <v>9453</v>
      </c>
      <c r="C6874" s="211" t="s">
        <v>662</v>
      </c>
      <c r="D6874" s="212">
        <v>8.59</v>
      </c>
    </row>
    <row r="6875" spans="1:4" ht="40.5">
      <c r="A6875" s="209">
        <v>89019</v>
      </c>
      <c r="B6875" s="210" t="s">
        <v>9454</v>
      </c>
      <c r="C6875" s="211" t="s">
        <v>662</v>
      </c>
      <c r="D6875" s="212">
        <v>0.27</v>
      </c>
    </row>
    <row r="6876" spans="1:4" ht="40.5">
      <c r="A6876" s="209">
        <v>89020</v>
      </c>
      <c r="B6876" s="210" t="s">
        <v>9455</v>
      </c>
      <c r="C6876" s="211" t="s">
        <v>662</v>
      </c>
      <c r="D6876" s="212">
        <v>0.06</v>
      </c>
    </row>
    <row r="6877" spans="1:4" ht="40.5">
      <c r="A6877" s="209">
        <v>89021</v>
      </c>
      <c r="B6877" s="210" t="s">
        <v>9456</v>
      </c>
      <c r="C6877" s="211" t="s">
        <v>596</v>
      </c>
      <c r="D6877" s="212">
        <v>1.8</v>
      </c>
    </row>
    <row r="6878" spans="1:4" ht="40.5">
      <c r="A6878" s="209">
        <v>89022</v>
      </c>
      <c r="B6878" s="210" t="s">
        <v>9457</v>
      </c>
      <c r="C6878" s="211" t="s">
        <v>630</v>
      </c>
      <c r="D6878" s="212">
        <v>0.33</v>
      </c>
    </row>
    <row r="6879" spans="1:4" ht="27">
      <c r="A6879" s="209">
        <v>89023</v>
      </c>
      <c r="B6879" s="210" t="s">
        <v>9458</v>
      </c>
      <c r="C6879" s="211" t="s">
        <v>662</v>
      </c>
      <c r="D6879" s="212">
        <v>1.82</v>
      </c>
    </row>
    <row r="6880" spans="1:4" ht="27">
      <c r="A6880" s="209">
        <v>89024</v>
      </c>
      <c r="B6880" s="210" t="s">
        <v>9459</v>
      </c>
      <c r="C6880" s="211" t="s">
        <v>662</v>
      </c>
      <c r="D6880" s="212">
        <v>0.72</v>
      </c>
    </row>
    <row r="6881" spans="1:4" ht="27">
      <c r="A6881" s="209">
        <v>89025</v>
      </c>
      <c r="B6881" s="210" t="s">
        <v>9460</v>
      </c>
      <c r="C6881" s="211" t="s">
        <v>662</v>
      </c>
      <c r="D6881" s="212">
        <v>3.41</v>
      </c>
    </row>
    <row r="6882" spans="1:4" ht="27">
      <c r="A6882" s="209">
        <v>89026</v>
      </c>
      <c r="B6882" s="210" t="s">
        <v>9461</v>
      </c>
      <c r="C6882" s="211" t="s">
        <v>662</v>
      </c>
      <c r="D6882" s="212">
        <v>140.97999999999999</v>
      </c>
    </row>
    <row r="6883" spans="1:4" ht="27">
      <c r="A6883" s="209">
        <v>89027</v>
      </c>
      <c r="B6883" s="210" t="s">
        <v>641</v>
      </c>
      <c r="C6883" s="211" t="s">
        <v>630</v>
      </c>
      <c r="D6883" s="212">
        <v>2.54</v>
      </c>
    </row>
    <row r="6884" spans="1:4" ht="27">
      <c r="A6884" s="209">
        <v>89028</v>
      </c>
      <c r="B6884" s="210" t="s">
        <v>609</v>
      </c>
      <c r="C6884" s="211" t="s">
        <v>596</v>
      </c>
      <c r="D6884" s="212">
        <v>146.93</v>
      </c>
    </row>
    <row r="6885" spans="1:4" ht="27">
      <c r="A6885" s="209">
        <v>89029</v>
      </c>
      <c r="B6885" s="210" t="s">
        <v>9462</v>
      </c>
      <c r="C6885" s="211" t="s">
        <v>662</v>
      </c>
      <c r="D6885" s="212">
        <v>15.59</v>
      </c>
    </row>
    <row r="6886" spans="1:4" ht="27">
      <c r="A6886" s="209">
        <v>89030</v>
      </c>
      <c r="B6886" s="210" t="s">
        <v>9463</v>
      </c>
      <c r="C6886" s="211" t="s">
        <v>662</v>
      </c>
      <c r="D6886" s="212">
        <v>6.66</v>
      </c>
    </row>
    <row r="6887" spans="1:4" ht="27">
      <c r="A6887" s="209">
        <v>89031</v>
      </c>
      <c r="B6887" s="210" t="s">
        <v>9464</v>
      </c>
      <c r="C6887" s="211" t="s">
        <v>630</v>
      </c>
      <c r="D6887" s="212">
        <v>37.729999999999997</v>
      </c>
    </row>
    <row r="6888" spans="1:4" ht="27">
      <c r="A6888" s="209">
        <v>89032</v>
      </c>
      <c r="B6888" s="210" t="s">
        <v>9465</v>
      </c>
      <c r="C6888" s="211" t="s">
        <v>596</v>
      </c>
      <c r="D6888" s="212">
        <v>113</v>
      </c>
    </row>
    <row r="6889" spans="1:4" ht="27">
      <c r="A6889" s="209">
        <v>89033</v>
      </c>
      <c r="B6889" s="210" t="s">
        <v>695</v>
      </c>
      <c r="C6889" s="211" t="s">
        <v>662</v>
      </c>
      <c r="D6889" s="212">
        <v>6.87</v>
      </c>
    </row>
    <row r="6890" spans="1:4" ht="27">
      <c r="A6890" s="209">
        <v>89034</v>
      </c>
      <c r="B6890" s="210" t="s">
        <v>696</v>
      </c>
      <c r="C6890" s="211" t="s">
        <v>662</v>
      </c>
      <c r="D6890" s="212">
        <v>1.8</v>
      </c>
    </row>
    <row r="6891" spans="1:4" ht="27">
      <c r="A6891" s="209">
        <v>89035</v>
      </c>
      <c r="B6891" s="210" t="s">
        <v>610</v>
      </c>
      <c r="C6891" s="211" t="s">
        <v>596</v>
      </c>
      <c r="D6891" s="212">
        <v>71.400000000000006</v>
      </c>
    </row>
    <row r="6892" spans="1:4" ht="27">
      <c r="A6892" s="209">
        <v>89036</v>
      </c>
      <c r="B6892" s="210" t="s">
        <v>642</v>
      </c>
      <c r="C6892" s="211" t="s">
        <v>630</v>
      </c>
      <c r="D6892" s="212">
        <v>24.15</v>
      </c>
    </row>
    <row r="6893" spans="1:4" ht="40.5">
      <c r="A6893" s="209">
        <v>89043</v>
      </c>
      <c r="B6893" s="210" t="s">
        <v>9466</v>
      </c>
      <c r="C6893" s="211" t="s">
        <v>591</v>
      </c>
      <c r="D6893" s="212">
        <v>57.89</v>
      </c>
    </row>
    <row r="6894" spans="1:4" ht="40.5">
      <c r="A6894" s="209">
        <v>89044</v>
      </c>
      <c r="B6894" s="210" t="s">
        <v>9467</v>
      </c>
      <c r="C6894" s="211" t="s">
        <v>591</v>
      </c>
      <c r="D6894" s="212">
        <v>45.64</v>
      </c>
    </row>
    <row r="6895" spans="1:4" ht="54">
      <c r="A6895" s="209">
        <v>89045</v>
      </c>
      <c r="B6895" s="210" t="s">
        <v>9468</v>
      </c>
      <c r="C6895" s="211" t="s">
        <v>591</v>
      </c>
      <c r="D6895" s="212">
        <v>53.02</v>
      </c>
    </row>
    <row r="6896" spans="1:4" ht="40.5">
      <c r="A6896" s="209">
        <v>89046</v>
      </c>
      <c r="B6896" s="210" t="s">
        <v>9469</v>
      </c>
      <c r="C6896" s="211" t="s">
        <v>591</v>
      </c>
      <c r="D6896" s="212">
        <v>28.58</v>
      </c>
    </row>
    <row r="6897" spans="1:4" ht="54">
      <c r="A6897" s="209">
        <v>89048</v>
      </c>
      <c r="B6897" s="210" t="s">
        <v>9470</v>
      </c>
      <c r="C6897" s="211" t="s">
        <v>591</v>
      </c>
      <c r="D6897" s="212">
        <v>23.86</v>
      </c>
    </row>
    <row r="6898" spans="1:4" ht="40.5">
      <c r="A6898" s="209">
        <v>89049</v>
      </c>
      <c r="B6898" s="210" t="s">
        <v>9471</v>
      </c>
      <c r="C6898" s="211" t="s">
        <v>591</v>
      </c>
      <c r="D6898" s="212">
        <v>15.77</v>
      </c>
    </row>
    <row r="6899" spans="1:4" ht="40.5">
      <c r="A6899" s="209">
        <v>89128</v>
      </c>
      <c r="B6899" s="210" t="s">
        <v>9472</v>
      </c>
      <c r="C6899" s="211" t="s">
        <v>662</v>
      </c>
      <c r="D6899" s="212">
        <v>13.44</v>
      </c>
    </row>
    <row r="6900" spans="1:4" ht="27">
      <c r="A6900" s="209">
        <v>89129</v>
      </c>
      <c r="B6900" s="210" t="s">
        <v>9473</v>
      </c>
      <c r="C6900" s="211" t="s">
        <v>662</v>
      </c>
      <c r="D6900" s="212">
        <v>3.45</v>
      </c>
    </row>
    <row r="6901" spans="1:4" ht="27">
      <c r="A6901" s="209">
        <v>89130</v>
      </c>
      <c r="B6901" s="210" t="s">
        <v>9474</v>
      </c>
      <c r="C6901" s="211" t="s">
        <v>662</v>
      </c>
      <c r="D6901" s="212">
        <v>18.63</v>
      </c>
    </row>
    <row r="6902" spans="1:4" ht="27">
      <c r="A6902" s="209">
        <v>89131</v>
      </c>
      <c r="B6902" s="210" t="s">
        <v>9475</v>
      </c>
      <c r="C6902" s="211" t="s">
        <v>662</v>
      </c>
      <c r="D6902" s="212">
        <v>4.79</v>
      </c>
    </row>
    <row r="6903" spans="1:4" ht="54">
      <c r="A6903" s="209">
        <v>89168</v>
      </c>
      <c r="B6903" s="210" t="s">
        <v>9476</v>
      </c>
      <c r="C6903" s="211" t="s">
        <v>591</v>
      </c>
      <c r="D6903" s="212">
        <v>59.52</v>
      </c>
    </row>
    <row r="6904" spans="1:4" ht="54">
      <c r="A6904" s="209">
        <v>89169</v>
      </c>
      <c r="B6904" s="210" t="s">
        <v>9477</v>
      </c>
      <c r="C6904" s="211" t="s">
        <v>591</v>
      </c>
      <c r="D6904" s="212">
        <v>46.33</v>
      </c>
    </row>
    <row r="6905" spans="1:4" ht="54">
      <c r="A6905" s="209">
        <v>89170</v>
      </c>
      <c r="B6905" s="210" t="s">
        <v>9478</v>
      </c>
      <c r="C6905" s="211" t="s">
        <v>591</v>
      </c>
      <c r="D6905" s="212">
        <v>51.71</v>
      </c>
    </row>
    <row r="6906" spans="1:4" ht="54">
      <c r="A6906" s="209">
        <v>89171</v>
      </c>
      <c r="B6906" s="210" t="s">
        <v>9479</v>
      </c>
      <c r="C6906" s="211" t="s">
        <v>591</v>
      </c>
      <c r="D6906" s="212">
        <v>26.8</v>
      </c>
    </row>
    <row r="6907" spans="1:4" ht="54">
      <c r="A6907" s="209">
        <v>89173</v>
      </c>
      <c r="B6907" s="210" t="s">
        <v>9480</v>
      </c>
      <c r="C6907" s="211" t="s">
        <v>591</v>
      </c>
      <c r="D6907" s="212">
        <v>23.47</v>
      </c>
    </row>
    <row r="6908" spans="1:4" ht="27">
      <c r="A6908" s="209">
        <v>89176</v>
      </c>
      <c r="B6908" s="210" t="s">
        <v>9481</v>
      </c>
      <c r="C6908" s="211" t="s">
        <v>1466</v>
      </c>
      <c r="D6908" s="212">
        <v>6.9</v>
      </c>
    </row>
    <row r="6909" spans="1:4" ht="27">
      <c r="A6909" s="209">
        <v>89177</v>
      </c>
      <c r="B6909" s="210" t="s">
        <v>9482</v>
      </c>
      <c r="C6909" s="211" t="s">
        <v>1466</v>
      </c>
      <c r="D6909" s="212">
        <v>9.66</v>
      </c>
    </row>
    <row r="6910" spans="1:4" ht="27">
      <c r="A6910" s="209">
        <v>89178</v>
      </c>
      <c r="B6910" s="210" t="s">
        <v>9483</v>
      </c>
      <c r="C6910" s="211" t="s">
        <v>1466</v>
      </c>
      <c r="D6910" s="212">
        <v>11.04</v>
      </c>
    </row>
    <row r="6911" spans="1:4" ht="27">
      <c r="A6911" s="209">
        <v>89179</v>
      </c>
      <c r="B6911" s="210" t="s">
        <v>9484</v>
      </c>
      <c r="C6911" s="211" t="s">
        <v>1466</v>
      </c>
      <c r="D6911" s="212">
        <v>11.04</v>
      </c>
    </row>
    <row r="6912" spans="1:4" ht="27">
      <c r="A6912" s="209">
        <v>89180</v>
      </c>
      <c r="B6912" s="210" t="s">
        <v>9485</v>
      </c>
      <c r="C6912" s="211" t="s">
        <v>1466</v>
      </c>
      <c r="D6912" s="212">
        <v>12.42</v>
      </c>
    </row>
    <row r="6913" spans="1:4" ht="27">
      <c r="A6913" s="209">
        <v>89181</v>
      </c>
      <c r="B6913" s="210" t="s">
        <v>9486</v>
      </c>
      <c r="C6913" s="211" t="s">
        <v>1466</v>
      </c>
      <c r="D6913" s="212">
        <v>15.19</v>
      </c>
    </row>
    <row r="6914" spans="1:4" ht="27">
      <c r="A6914" s="209">
        <v>89182</v>
      </c>
      <c r="B6914" s="210" t="s">
        <v>9487</v>
      </c>
      <c r="C6914" s="211" t="s">
        <v>1466</v>
      </c>
      <c r="D6914" s="212">
        <v>15.19</v>
      </c>
    </row>
    <row r="6915" spans="1:4" ht="27">
      <c r="A6915" s="209">
        <v>89183</v>
      </c>
      <c r="B6915" s="210" t="s">
        <v>9488</v>
      </c>
      <c r="C6915" s="211" t="s">
        <v>1466</v>
      </c>
      <c r="D6915" s="212">
        <v>16.57</v>
      </c>
    </row>
    <row r="6916" spans="1:4" ht="27">
      <c r="A6916" s="209">
        <v>89184</v>
      </c>
      <c r="B6916" s="210" t="s">
        <v>9489</v>
      </c>
      <c r="C6916" s="211" t="s">
        <v>1466</v>
      </c>
      <c r="D6916" s="212">
        <v>19.329999999999998</v>
      </c>
    </row>
    <row r="6917" spans="1:4" ht="27">
      <c r="A6917" s="209">
        <v>89185</v>
      </c>
      <c r="B6917" s="210" t="s">
        <v>9490</v>
      </c>
      <c r="C6917" s="211" t="s">
        <v>1466</v>
      </c>
      <c r="D6917" s="212">
        <v>19.329999999999998</v>
      </c>
    </row>
    <row r="6918" spans="1:4" ht="27">
      <c r="A6918" s="209">
        <v>89186</v>
      </c>
      <c r="B6918" s="210" t="s">
        <v>9491</v>
      </c>
      <c r="C6918" s="211" t="s">
        <v>1466</v>
      </c>
      <c r="D6918" s="212">
        <v>20.71</v>
      </c>
    </row>
    <row r="6919" spans="1:4" ht="27">
      <c r="A6919" s="209">
        <v>89187</v>
      </c>
      <c r="B6919" s="210" t="s">
        <v>9492</v>
      </c>
      <c r="C6919" s="211" t="s">
        <v>1466</v>
      </c>
      <c r="D6919" s="212">
        <v>23.47</v>
      </c>
    </row>
    <row r="6920" spans="1:4" ht="27">
      <c r="A6920" s="209">
        <v>89188</v>
      </c>
      <c r="B6920" s="210" t="s">
        <v>9493</v>
      </c>
      <c r="C6920" s="211" t="s">
        <v>1699</v>
      </c>
      <c r="D6920" s="212">
        <v>0.34</v>
      </c>
    </row>
    <row r="6921" spans="1:4" ht="27">
      <c r="A6921" s="209">
        <v>89189</v>
      </c>
      <c r="B6921" s="210" t="s">
        <v>9494</v>
      </c>
      <c r="C6921" s="211" t="s">
        <v>1699</v>
      </c>
      <c r="D6921" s="212">
        <v>0.44</v>
      </c>
    </row>
    <row r="6922" spans="1:4" ht="27">
      <c r="A6922" s="209">
        <v>89190</v>
      </c>
      <c r="B6922" s="210" t="s">
        <v>9495</v>
      </c>
      <c r="C6922" s="211" t="s">
        <v>1699</v>
      </c>
      <c r="D6922" s="212">
        <v>0.59</v>
      </c>
    </row>
    <row r="6923" spans="1:4" ht="27">
      <c r="A6923" s="209">
        <v>89191</v>
      </c>
      <c r="B6923" s="210" t="s">
        <v>9496</v>
      </c>
      <c r="C6923" s="211" t="s">
        <v>1699</v>
      </c>
      <c r="D6923" s="212">
        <v>0.72</v>
      </c>
    </row>
    <row r="6924" spans="1:4" ht="13.5">
      <c r="A6924" s="209">
        <v>89192</v>
      </c>
      <c r="B6924" s="210" t="s">
        <v>1700</v>
      </c>
      <c r="C6924" s="211" t="s">
        <v>1466</v>
      </c>
      <c r="D6924" s="212">
        <v>20.71</v>
      </c>
    </row>
    <row r="6925" spans="1:4" ht="13.5">
      <c r="A6925" s="209">
        <v>89193</v>
      </c>
      <c r="B6925" s="210" t="s">
        <v>1701</v>
      </c>
      <c r="C6925" s="211" t="s">
        <v>1466</v>
      </c>
      <c r="D6925" s="212">
        <v>34.520000000000003</v>
      </c>
    </row>
    <row r="6926" spans="1:4" ht="13.5">
      <c r="A6926" s="209">
        <v>89194</v>
      </c>
      <c r="B6926" s="210" t="s">
        <v>1702</v>
      </c>
      <c r="C6926" s="211" t="s">
        <v>1466</v>
      </c>
      <c r="D6926" s="212">
        <v>51.09</v>
      </c>
    </row>
    <row r="6927" spans="1:4" ht="13.5">
      <c r="A6927" s="209">
        <v>89195</v>
      </c>
      <c r="B6927" s="210" t="s">
        <v>1703</v>
      </c>
      <c r="C6927" s="211" t="s">
        <v>1466</v>
      </c>
      <c r="D6927" s="212">
        <v>8.2799999999999994</v>
      </c>
    </row>
    <row r="6928" spans="1:4" ht="13.5">
      <c r="A6928" s="209">
        <v>89196</v>
      </c>
      <c r="B6928" s="210" t="s">
        <v>1704</v>
      </c>
      <c r="C6928" s="211" t="s">
        <v>1466</v>
      </c>
      <c r="D6928" s="212">
        <v>13.81</v>
      </c>
    </row>
    <row r="6929" spans="1:4" ht="13.5">
      <c r="A6929" s="209">
        <v>89197</v>
      </c>
      <c r="B6929" s="210" t="s">
        <v>1705</v>
      </c>
      <c r="C6929" s="211" t="s">
        <v>1466</v>
      </c>
      <c r="D6929" s="212">
        <v>20.71</v>
      </c>
    </row>
    <row r="6930" spans="1:4" ht="54">
      <c r="A6930" s="209">
        <v>89198</v>
      </c>
      <c r="B6930" s="210" t="s">
        <v>9497</v>
      </c>
      <c r="C6930" s="211" t="s">
        <v>518</v>
      </c>
      <c r="D6930" s="212">
        <v>64.41</v>
      </c>
    </row>
    <row r="6931" spans="1:4" ht="54">
      <c r="A6931" s="209">
        <v>89199</v>
      </c>
      <c r="B6931" s="210" t="s">
        <v>9498</v>
      </c>
      <c r="C6931" s="211" t="s">
        <v>518</v>
      </c>
      <c r="D6931" s="212">
        <v>84.68</v>
      </c>
    </row>
    <row r="6932" spans="1:4" ht="54">
      <c r="A6932" s="209">
        <v>89200</v>
      </c>
      <c r="B6932" s="210" t="s">
        <v>9499</v>
      </c>
      <c r="C6932" s="211" t="s">
        <v>518</v>
      </c>
      <c r="D6932" s="212">
        <v>199.31</v>
      </c>
    </row>
    <row r="6933" spans="1:4" ht="54">
      <c r="A6933" s="209">
        <v>89201</v>
      </c>
      <c r="B6933" s="210" t="s">
        <v>9500</v>
      </c>
      <c r="C6933" s="211" t="s">
        <v>518</v>
      </c>
      <c r="D6933" s="212">
        <v>51.11</v>
      </c>
    </row>
    <row r="6934" spans="1:4" ht="54">
      <c r="A6934" s="209">
        <v>89202</v>
      </c>
      <c r="B6934" s="210" t="s">
        <v>9501</v>
      </c>
      <c r="C6934" s="211" t="s">
        <v>518</v>
      </c>
      <c r="D6934" s="212">
        <v>66.290000000000006</v>
      </c>
    </row>
    <row r="6935" spans="1:4" ht="54">
      <c r="A6935" s="209">
        <v>89203</v>
      </c>
      <c r="B6935" s="210" t="s">
        <v>9502</v>
      </c>
      <c r="C6935" s="211" t="s">
        <v>518</v>
      </c>
      <c r="D6935" s="212">
        <v>155.31</v>
      </c>
    </row>
    <row r="6936" spans="1:4" ht="54">
      <c r="A6936" s="209">
        <v>89204</v>
      </c>
      <c r="B6936" s="210" t="s">
        <v>9503</v>
      </c>
      <c r="C6936" s="211" t="s">
        <v>518</v>
      </c>
      <c r="D6936" s="212">
        <v>46.47</v>
      </c>
    </row>
    <row r="6937" spans="1:4" ht="54">
      <c r="A6937" s="209">
        <v>89205</v>
      </c>
      <c r="B6937" s="210" t="s">
        <v>9504</v>
      </c>
      <c r="C6937" s="211" t="s">
        <v>518</v>
      </c>
      <c r="D6937" s="212">
        <v>60.84</v>
      </c>
    </row>
    <row r="6938" spans="1:4" ht="54">
      <c r="A6938" s="209">
        <v>89206</v>
      </c>
      <c r="B6938" s="210" t="s">
        <v>9505</v>
      </c>
      <c r="C6938" s="211" t="s">
        <v>518</v>
      </c>
      <c r="D6938" s="212">
        <v>144.93</v>
      </c>
    </row>
    <row r="6939" spans="1:4" ht="40.5">
      <c r="A6939" s="209">
        <v>89210</v>
      </c>
      <c r="B6939" s="210" t="s">
        <v>9506</v>
      </c>
      <c r="C6939" s="211" t="s">
        <v>662</v>
      </c>
      <c r="D6939" s="212">
        <v>11.93</v>
      </c>
    </row>
    <row r="6940" spans="1:4" ht="40.5">
      <c r="A6940" s="209">
        <v>89211</v>
      </c>
      <c r="B6940" s="210" t="s">
        <v>9507</v>
      </c>
      <c r="C6940" s="211" t="s">
        <v>662</v>
      </c>
      <c r="D6940" s="212">
        <v>3.13</v>
      </c>
    </row>
    <row r="6941" spans="1:4" ht="27">
      <c r="A6941" s="209">
        <v>89212</v>
      </c>
      <c r="B6941" s="210" t="s">
        <v>697</v>
      </c>
      <c r="C6941" s="211" t="s">
        <v>662</v>
      </c>
      <c r="D6941" s="212">
        <v>13.04</v>
      </c>
    </row>
    <row r="6942" spans="1:4" ht="27">
      <c r="A6942" s="209">
        <v>89213</v>
      </c>
      <c r="B6942" s="210" t="s">
        <v>698</v>
      </c>
      <c r="C6942" s="211" t="s">
        <v>662</v>
      </c>
      <c r="D6942" s="212">
        <v>3.91</v>
      </c>
    </row>
    <row r="6943" spans="1:4" ht="27">
      <c r="A6943" s="209">
        <v>89214</v>
      </c>
      <c r="B6943" s="210" t="s">
        <v>699</v>
      </c>
      <c r="C6943" s="211" t="s">
        <v>662</v>
      </c>
      <c r="D6943" s="212">
        <v>12.24</v>
      </c>
    </row>
    <row r="6944" spans="1:4" ht="27">
      <c r="A6944" s="209">
        <v>89215</v>
      </c>
      <c r="B6944" s="210" t="s">
        <v>700</v>
      </c>
      <c r="C6944" s="211" t="s">
        <v>662</v>
      </c>
      <c r="D6944" s="212">
        <v>75.849999999999994</v>
      </c>
    </row>
    <row r="6945" spans="1:4" ht="27">
      <c r="A6945" s="209">
        <v>89218</v>
      </c>
      <c r="B6945" s="210" t="s">
        <v>643</v>
      </c>
      <c r="C6945" s="211" t="s">
        <v>630</v>
      </c>
      <c r="D6945" s="212">
        <v>40.97</v>
      </c>
    </row>
    <row r="6946" spans="1:4" ht="40.5">
      <c r="A6946" s="209">
        <v>89221</v>
      </c>
      <c r="B6946" s="210" t="s">
        <v>9508</v>
      </c>
      <c r="C6946" s="211" t="s">
        <v>662</v>
      </c>
      <c r="D6946" s="212">
        <v>0.9</v>
      </c>
    </row>
    <row r="6947" spans="1:4" ht="40.5">
      <c r="A6947" s="209">
        <v>89222</v>
      </c>
      <c r="B6947" s="210" t="s">
        <v>9509</v>
      </c>
      <c r="C6947" s="211" t="s">
        <v>662</v>
      </c>
      <c r="D6947" s="212">
        <v>0.2</v>
      </c>
    </row>
    <row r="6948" spans="1:4" ht="40.5">
      <c r="A6948" s="209">
        <v>89223</v>
      </c>
      <c r="B6948" s="210" t="s">
        <v>9510</v>
      </c>
      <c r="C6948" s="211" t="s">
        <v>662</v>
      </c>
      <c r="D6948" s="212">
        <v>0.84</v>
      </c>
    </row>
    <row r="6949" spans="1:4" ht="40.5">
      <c r="A6949" s="209">
        <v>89224</v>
      </c>
      <c r="B6949" s="210" t="s">
        <v>9511</v>
      </c>
      <c r="C6949" s="211" t="s">
        <v>662</v>
      </c>
      <c r="D6949" s="212">
        <v>1.55</v>
      </c>
    </row>
    <row r="6950" spans="1:4" ht="40.5">
      <c r="A6950" s="209">
        <v>89225</v>
      </c>
      <c r="B6950" s="210" t="s">
        <v>9512</v>
      </c>
      <c r="C6950" s="211" t="s">
        <v>596</v>
      </c>
      <c r="D6950" s="212">
        <v>3.49</v>
      </c>
    </row>
    <row r="6951" spans="1:4" ht="40.5">
      <c r="A6951" s="209">
        <v>89226</v>
      </c>
      <c r="B6951" s="210" t="s">
        <v>9513</v>
      </c>
      <c r="C6951" s="211" t="s">
        <v>630</v>
      </c>
      <c r="D6951" s="212">
        <v>1.1000000000000001</v>
      </c>
    </row>
    <row r="6952" spans="1:4" ht="27">
      <c r="A6952" s="209">
        <v>89228</v>
      </c>
      <c r="B6952" s="210" t="s">
        <v>701</v>
      </c>
      <c r="C6952" s="211" t="s">
        <v>662</v>
      </c>
      <c r="D6952" s="212">
        <v>25.37</v>
      </c>
    </row>
    <row r="6953" spans="1:4" ht="27">
      <c r="A6953" s="209">
        <v>89229</v>
      </c>
      <c r="B6953" s="210" t="s">
        <v>702</v>
      </c>
      <c r="C6953" s="211" t="s">
        <v>662</v>
      </c>
      <c r="D6953" s="212">
        <v>8.69</v>
      </c>
    </row>
    <row r="6954" spans="1:4" ht="27">
      <c r="A6954" s="209">
        <v>89230</v>
      </c>
      <c r="B6954" s="210" t="s">
        <v>9514</v>
      </c>
      <c r="C6954" s="211" t="s">
        <v>662</v>
      </c>
      <c r="D6954" s="212">
        <v>49.14</v>
      </c>
    </row>
    <row r="6955" spans="1:4" ht="27">
      <c r="A6955" s="209">
        <v>89231</v>
      </c>
      <c r="B6955" s="210" t="s">
        <v>9515</v>
      </c>
      <c r="C6955" s="211" t="s">
        <v>662</v>
      </c>
      <c r="D6955" s="212">
        <v>14.73</v>
      </c>
    </row>
    <row r="6956" spans="1:4" ht="27">
      <c r="A6956" s="209">
        <v>89232</v>
      </c>
      <c r="B6956" s="210" t="s">
        <v>9516</v>
      </c>
      <c r="C6956" s="211" t="s">
        <v>662</v>
      </c>
      <c r="D6956" s="212">
        <v>87.66</v>
      </c>
    </row>
    <row r="6957" spans="1:4" ht="27">
      <c r="A6957" s="209">
        <v>89233</v>
      </c>
      <c r="B6957" s="210" t="s">
        <v>9517</v>
      </c>
      <c r="C6957" s="211" t="s">
        <v>662</v>
      </c>
      <c r="D6957" s="212">
        <v>98.59</v>
      </c>
    </row>
    <row r="6958" spans="1:4" ht="27">
      <c r="A6958" s="209">
        <v>89234</v>
      </c>
      <c r="B6958" s="210" t="s">
        <v>9518</v>
      </c>
      <c r="C6958" s="211" t="s">
        <v>596</v>
      </c>
      <c r="D6958" s="212">
        <v>265.68</v>
      </c>
    </row>
    <row r="6959" spans="1:4" ht="27">
      <c r="A6959" s="209">
        <v>89235</v>
      </c>
      <c r="B6959" s="210" t="s">
        <v>9519</v>
      </c>
      <c r="C6959" s="211" t="s">
        <v>630</v>
      </c>
      <c r="D6959" s="212">
        <v>79.430000000000007</v>
      </c>
    </row>
    <row r="6960" spans="1:4" ht="27">
      <c r="A6960" s="209">
        <v>89236</v>
      </c>
      <c r="B6960" s="210" t="s">
        <v>9520</v>
      </c>
      <c r="C6960" s="211" t="s">
        <v>662</v>
      </c>
      <c r="D6960" s="212">
        <v>114.8</v>
      </c>
    </row>
    <row r="6961" spans="1:4" ht="27">
      <c r="A6961" s="209">
        <v>89237</v>
      </c>
      <c r="B6961" s="210" t="s">
        <v>9521</v>
      </c>
      <c r="C6961" s="211" t="s">
        <v>662</v>
      </c>
      <c r="D6961" s="212">
        <v>34.409999999999997</v>
      </c>
    </row>
    <row r="6962" spans="1:4" ht="27">
      <c r="A6962" s="209">
        <v>89238</v>
      </c>
      <c r="B6962" s="210" t="s">
        <v>9522</v>
      </c>
      <c r="C6962" s="211" t="s">
        <v>662</v>
      </c>
      <c r="D6962" s="212">
        <v>204.77</v>
      </c>
    </row>
    <row r="6963" spans="1:4" ht="27">
      <c r="A6963" s="209">
        <v>89239</v>
      </c>
      <c r="B6963" s="210" t="s">
        <v>9523</v>
      </c>
      <c r="C6963" s="211" t="s">
        <v>662</v>
      </c>
      <c r="D6963" s="212">
        <v>260.72000000000003</v>
      </c>
    </row>
    <row r="6964" spans="1:4" ht="40.5">
      <c r="A6964" s="209">
        <v>89240</v>
      </c>
      <c r="B6964" s="210" t="s">
        <v>9524</v>
      </c>
      <c r="C6964" s="211" t="s">
        <v>662</v>
      </c>
      <c r="D6964" s="212">
        <v>35.229999999999997</v>
      </c>
    </row>
    <row r="6965" spans="1:4" ht="40.5">
      <c r="A6965" s="209">
        <v>89241</v>
      </c>
      <c r="B6965" s="210" t="s">
        <v>703</v>
      </c>
      <c r="C6965" s="211" t="s">
        <v>662</v>
      </c>
      <c r="D6965" s="212">
        <v>12.06</v>
      </c>
    </row>
    <row r="6966" spans="1:4" ht="27">
      <c r="A6966" s="209">
        <v>89242</v>
      </c>
      <c r="B6966" s="210" t="s">
        <v>9525</v>
      </c>
      <c r="C6966" s="211" t="s">
        <v>596</v>
      </c>
      <c r="D6966" s="212">
        <v>630.26</v>
      </c>
    </row>
    <row r="6967" spans="1:4" ht="27">
      <c r="A6967" s="209">
        <v>89243</v>
      </c>
      <c r="B6967" s="210" t="s">
        <v>9526</v>
      </c>
      <c r="C6967" s="211" t="s">
        <v>630</v>
      </c>
      <c r="D6967" s="212">
        <v>164.77</v>
      </c>
    </row>
    <row r="6968" spans="1:4" ht="27">
      <c r="A6968" s="209">
        <v>89246</v>
      </c>
      <c r="B6968" s="210" t="s">
        <v>704</v>
      </c>
      <c r="C6968" s="211" t="s">
        <v>662</v>
      </c>
      <c r="D6968" s="212">
        <v>99.75</v>
      </c>
    </row>
    <row r="6969" spans="1:4" ht="27">
      <c r="A6969" s="209">
        <v>89247</v>
      </c>
      <c r="B6969" s="210" t="s">
        <v>705</v>
      </c>
      <c r="C6969" s="211" t="s">
        <v>662</v>
      </c>
      <c r="D6969" s="212">
        <v>29.9</v>
      </c>
    </row>
    <row r="6970" spans="1:4" ht="27">
      <c r="A6970" s="209">
        <v>89248</v>
      </c>
      <c r="B6970" s="210" t="s">
        <v>706</v>
      </c>
      <c r="C6970" s="211" t="s">
        <v>662</v>
      </c>
      <c r="D6970" s="212">
        <v>177.93</v>
      </c>
    </row>
    <row r="6971" spans="1:4" ht="27">
      <c r="A6971" s="209">
        <v>89249</v>
      </c>
      <c r="B6971" s="210" t="s">
        <v>707</v>
      </c>
      <c r="C6971" s="211" t="s">
        <v>662</v>
      </c>
      <c r="D6971" s="212">
        <v>200.04</v>
      </c>
    </row>
    <row r="6972" spans="1:4" ht="27">
      <c r="A6972" s="209">
        <v>89250</v>
      </c>
      <c r="B6972" s="210" t="s">
        <v>611</v>
      </c>
      <c r="C6972" s="211" t="s">
        <v>596</v>
      </c>
      <c r="D6972" s="212">
        <v>523.17999999999995</v>
      </c>
    </row>
    <row r="6973" spans="1:4" ht="27">
      <c r="A6973" s="209">
        <v>89251</v>
      </c>
      <c r="B6973" s="210" t="s">
        <v>644</v>
      </c>
      <c r="C6973" s="211" t="s">
        <v>630</v>
      </c>
      <c r="D6973" s="212">
        <v>145.21</v>
      </c>
    </row>
    <row r="6974" spans="1:4" ht="40.5">
      <c r="A6974" s="209">
        <v>89253</v>
      </c>
      <c r="B6974" s="210" t="s">
        <v>9527</v>
      </c>
      <c r="C6974" s="211" t="s">
        <v>662</v>
      </c>
      <c r="D6974" s="212">
        <v>28.87</v>
      </c>
    </row>
    <row r="6975" spans="1:4" ht="40.5">
      <c r="A6975" s="209">
        <v>89254</v>
      </c>
      <c r="B6975" s="210" t="s">
        <v>708</v>
      </c>
      <c r="C6975" s="211" t="s">
        <v>662</v>
      </c>
      <c r="D6975" s="212">
        <v>9.8800000000000008</v>
      </c>
    </row>
    <row r="6976" spans="1:4" ht="40.5">
      <c r="A6976" s="209">
        <v>89255</v>
      </c>
      <c r="B6976" s="210" t="s">
        <v>9528</v>
      </c>
      <c r="C6976" s="211" t="s">
        <v>662</v>
      </c>
      <c r="D6976" s="212">
        <v>46.41</v>
      </c>
    </row>
    <row r="6977" spans="1:4" ht="40.5">
      <c r="A6977" s="209">
        <v>89256</v>
      </c>
      <c r="B6977" s="210" t="s">
        <v>9529</v>
      </c>
      <c r="C6977" s="211" t="s">
        <v>662</v>
      </c>
      <c r="D6977" s="212">
        <v>47.4</v>
      </c>
    </row>
    <row r="6978" spans="1:4" ht="40.5">
      <c r="A6978" s="209">
        <v>89257</v>
      </c>
      <c r="B6978" s="210" t="s">
        <v>9530</v>
      </c>
      <c r="C6978" s="211" t="s">
        <v>596</v>
      </c>
      <c r="D6978" s="212">
        <v>148.12</v>
      </c>
    </row>
    <row r="6979" spans="1:4" ht="40.5">
      <c r="A6979" s="209">
        <v>89258</v>
      </c>
      <c r="B6979" s="210" t="s">
        <v>9531</v>
      </c>
      <c r="C6979" s="211" t="s">
        <v>630</v>
      </c>
      <c r="D6979" s="212">
        <v>54.31</v>
      </c>
    </row>
    <row r="6980" spans="1:4" ht="54">
      <c r="A6980" s="209">
        <v>89259</v>
      </c>
      <c r="B6980" s="210" t="s">
        <v>9532</v>
      </c>
      <c r="C6980" s="211" t="s">
        <v>662</v>
      </c>
      <c r="D6980" s="212">
        <v>7.56</v>
      </c>
    </row>
    <row r="6981" spans="1:4" ht="40.5">
      <c r="A6981" s="209">
        <v>89260</v>
      </c>
      <c r="B6981" s="210" t="s">
        <v>9533</v>
      </c>
      <c r="C6981" s="211" t="s">
        <v>662</v>
      </c>
      <c r="D6981" s="212">
        <v>3.01</v>
      </c>
    </row>
    <row r="6982" spans="1:4" ht="54">
      <c r="A6982" s="209">
        <v>89262</v>
      </c>
      <c r="B6982" s="210" t="s">
        <v>9534</v>
      </c>
      <c r="C6982" s="211" t="s">
        <v>662</v>
      </c>
      <c r="D6982" s="212">
        <v>14.17</v>
      </c>
    </row>
    <row r="6983" spans="1:4" ht="13.5">
      <c r="A6983" s="209">
        <v>89263</v>
      </c>
      <c r="B6983" s="210" t="s">
        <v>1834</v>
      </c>
      <c r="C6983" s="211" t="s">
        <v>591</v>
      </c>
      <c r="D6983" s="212">
        <v>25.78</v>
      </c>
    </row>
    <row r="6984" spans="1:4" ht="54">
      <c r="A6984" s="209">
        <v>89264</v>
      </c>
      <c r="B6984" s="210" t="s">
        <v>9535</v>
      </c>
      <c r="C6984" s="211" t="s">
        <v>662</v>
      </c>
      <c r="D6984" s="212">
        <v>5.86</v>
      </c>
    </row>
    <row r="6985" spans="1:4" ht="54">
      <c r="A6985" s="209">
        <v>89265</v>
      </c>
      <c r="B6985" s="210" t="s">
        <v>9536</v>
      </c>
      <c r="C6985" s="211" t="s">
        <v>662</v>
      </c>
      <c r="D6985" s="212">
        <v>2.33</v>
      </c>
    </row>
    <row r="6986" spans="1:4" ht="54">
      <c r="A6986" s="209">
        <v>89266</v>
      </c>
      <c r="B6986" s="210" t="s">
        <v>9537</v>
      </c>
      <c r="C6986" s="211" t="s">
        <v>662</v>
      </c>
      <c r="D6986" s="212">
        <v>0.47</v>
      </c>
    </row>
    <row r="6987" spans="1:4" ht="40.5">
      <c r="A6987" s="209">
        <v>89267</v>
      </c>
      <c r="B6987" s="210" t="s">
        <v>9538</v>
      </c>
      <c r="C6987" s="211" t="s">
        <v>662</v>
      </c>
      <c r="D6987" s="212">
        <v>22.7</v>
      </c>
    </row>
    <row r="6988" spans="1:4" ht="40.5">
      <c r="A6988" s="209">
        <v>89268</v>
      </c>
      <c r="B6988" s="210" t="s">
        <v>9539</v>
      </c>
      <c r="C6988" s="211" t="s">
        <v>662</v>
      </c>
      <c r="D6988" s="212">
        <v>7.77</v>
      </c>
    </row>
    <row r="6989" spans="1:4" ht="40.5">
      <c r="A6989" s="209">
        <v>89269</v>
      </c>
      <c r="B6989" s="210" t="s">
        <v>9540</v>
      </c>
      <c r="C6989" s="211" t="s">
        <v>662</v>
      </c>
      <c r="D6989" s="212">
        <v>1.58</v>
      </c>
    </row>
    <row r="6990" spans="1:4" ht="40.5">
      <c r="A6990" s="209">
        <v>89270</v>
      </c>
      <c r="B6990" s="210" t="s">
        <v>9541</v>
      </c>
      <c r="C6990" s="211" t="s">
        <v>662</v>
      </c>
      <c r="D6990" s="212">
        <v>36.5</v>
      </c>
    </row>
    <row r="6991" spans="1:4" ht="40.5">
      <c r="A6991" s="209">
        <v>89271</v>
      </c>
      <c r="B6991" s="210" t="s">
        <v>9542</v>
      </c>
      <c r="C6991" s="211" t="s">
        <v>662</v>
      </c>
      <c r="D6991" s="212">
        <v>61.63</v>
      </c>
    </row>
    <row r="6992" spans="1:4" ht="40.5">
      <c r="A6992" s="209">
        <v>89272</v>
      </c>
      <c r="B6992" s="210" t="s">
        <v>9543</v>
      </c>
      <c r="C6992" s="211" t="s">
        <v>596</v>
      </c>
      <c r="D6992" s="212">
        <v>148.66999999999999</v>
      </c>
    </row>
    <row r="6993" spans="1:4" ht="40.5">
      <c r="A6993" s="209">
        <v>89273</v>
      </c>
      <c r="B6993" s="210" t="s">
        <v>9544</v>
      </c>
      <c r="C6993" s="211" t="s">
        <v>630</v>
      </c>
      <c r="D6993" s="212">
        <v>50.54</v>
      </c>
    </row>
    <row r="6994" spans="1:4" ht="40.5">
      <c r="A6994" s="209">
        <v>89274</v>
      </c>
      <c r="B6994" s="210" t="s">
        <v>9545</v>
      </c>
      <c r="C6994" s="211" t="s">
        <v>662</v>
      </c>
      <c r="D6994" s="212">
        <v>1.1000000000000001</v>
      </c>
    </row>
    <row r="6995" spans="1:4" ht="27">
      <c r="A6995" s="209">
        <v>89275</v>
      </c>
      <c r="B6995" s="210" t="s">
        <v>9546</v>
      </c>
      <c r="C6995" s="211" t="s">
        <v>662</v>
      </c>
      <c r="D6995" s="212">
        <v>0.24</v>
      </c>
    </row>
    <row r="6996" spans="1:4" ht="40.5">
      <c r="A6996" s="209">
        <v>89276</v>
      </c>
      <c r="B6996" s="210" t="s">
        <v>9547</v>
      </c>
      <c r="C6996" s="211" t="s">
        <v>662</v>
      </c>
      <c r="D6996" s="212">
        <v>1.03</v>
      </c>
    </row>
    <row r="6997" spans="1:4" ht="40.5">
      <c r="A6997" s="209">
        <v>89277</v>
      </c>
      <c r="B6997" s="210" t="s">
        <v>9548</v>
      </c>
      <c r="C6997" s="211" t="s">
        <v>662</v>
      </c>
      <c r="D6997" s="212">
        <v>4.7300000000000004</v>
      </c>
    </row>
    <row r="6998" spans="1:4" ht="40.5">
      <c r="A6998" s="209">
        <v>89278</v>
      </c>
      <c r="B6998" s="210" t="s">
        <v>9549</v>
      </c>
      <c r="C6998" s="211" t="s">
        <v>596</v>
      </c>
      <c r="D6998" s="212">
        <v>7.1</v>
      </c>
    </row>
    <row r="6999" spans="1:4" ht="40.5">
      <c r="A6999" s="209">
        <v>89279</v>
      </c>
      <c r="B6999" s="210" t="s">
        <v>9550</v>
      </c>
      <c r="C6999" s="211" t="s">
        <v>630</v>
      </c>
      <c r="D6999" s="212">
        <v>1.34</v>
      </c>
    </row>
    <row r="7000" spans="1:4" ht="40.5">
      <c r="A7000" s="209">
        <v>89280</v>
      </c>
      <c r="B7000" s="210" t="s">
        <v>9551</v>
      </c>
      <c r="C7000" s="211" t="s">
        <v>662</v>
      </c>
      <c r="D7000" s="212">
        <v>14.65</v>
      </c>
    </row>
    <row r="7001" spans="1:4" ht="40.5">
      <c r="A7001" s="209">
        <v>89281</v>
      </c>
      <c r="B7001" s="210" t="s">
        <v>9552</v>
      </c>
      <c r="C7001" s="211" t="s">
        <v>662</v>
      </c>
      <c r="D7001" s="212">
        <v>3.85</v>
      </c>
    </row>
    <row r="7002" spans="1:4" ht="54">
      <c r="A7002" s="209">
        <v>89282</v>
      </c>
      <c r="B7002" s="210" t="s">
        <v>9553</v>
      </c>
      <c r="C7002" s="211" t="s">
        <v>591</v>
      </c>
      <c r="D7002" s="212">
        <v>48.05</v>
      </c>
    </row>
    <row r="7003" spans="1:4" ht="54">
      <c r="A7003" s="209">
        <v>89283</v>
      </c>
      <c r="B7003" s="210" t="s">
        <v>9554</v>
      </c>
      <c r="C7003" s="211" t="s">
        <v>591</v>
      </c>
      <c r="D7003" s="212">
        <v>49.74</v>
      </c>
    </row>
    <row r="7004" spans="1:4" ht="54">
      <c r="A7004" s="209">
        <v>89284</v>
      </c>
      <c r="B7004" s="210" t="s">
        <v>9555</v>
      </c>
      <c r="C7004" s="211" t="s">
        <v>591</v>
      </c>
      <c r="D7004" s="212">
        <v>44.02</v>
      </c>
    </row>
    <row r="7005" spans="1:4" ht="54">
      <c r="A7005" s="209">
        <v>89285</v>
      </c>
      <c r="B7005" s="210" t="s">
        <v>9556</v>
      </c>
      <c r="C7005" s="211" t="s">
        <v>591</v>
      </c>
      <c r="D7005" s="212">
        <v>45.71</v>
      </c>
    </row>
    <row r="7006" spans="1:4" ht="54">
      <c r="A7006" s="209">
        <v>89286</v>
      </c>
      <c r="B7006" s="210" t="s">
        <v>9557</v>
      </c>
      <c r="C7006" s="211" t="s">
        <v>591</v>
      </c>
      <c r="D7006" s="212">
        <v>51.93</v>
      </c>
    </row>
    <row r="7007" spans="1:4" ht="54">
      <c r="A7007" s="209">
        <v>89287</v>
      </c>
      <c r="B7007" s="210" t="s">
        <v>9558</v>
      </c>
      <c r="C7007" s="211" t="s">
        <v>591</v>
      </c>
      <c r="D7007" s="212">
        <v>53.62</v>
      </c>
    </row>
    <row r="7008" spans="1:4" ht="54">
      <c r="A7008" s="209">
        <v>89288</v>
      </c>
      <c r="B7008" s="210" t="s">
        <v>9559</v>
      </c>
      <c r="C7008" s="211" t="s">
        <v>591</v>
      </c>
      <c r="D7008" s="212">
        <v>46.39</v>
      </c>
    </row>
    <row r="7009" spans="1:4" ht="54">
      <c r="A7009" s="209">
        <v>89289</v>
      </c>
      <c r="B7009" s="210" t="s">
        <v>9560</v>
      </c>
      <c r="C7009" s="211" t="s">
        <v>591</v>
      </c>
      <c r="D7009" s="212">
        <v>48.08</v>
      </c>
    </row>
    <row r="7010" spans="1:4" ht="54">
      <c r="A7010" s="209">
        <v>89290</v>
      </c>
      <c r="B7010" s="210" t="s">
        <v>9561</v>
      </c>
      <c r="C7010" s="211" t="s">
        <v>591</v>
      </c>
      <c r="D7010" s="212">
        <v>55.56</v>
      </c>
    </row>
    <row r="7011" spans="1:4" ht="54">
      <c r="A7011" s="209">
        <v>89291</v>
      </c>
      <c r="B7011" s="210" t="s">
        <v>9562</v>
      </c>
      <c r="C7011" s="211" t="s">
        <v>591</v>
      </c>
      <c r="D7011" s="212">
        <v>57.43</v>
      </c>
    </row>
    <row r="7012" spans="1:4" ht="54">
      <c r="A7012" s="209">
        <v>89292</v>
      </c>
      <c r="B7012" s="210" t="s">
        <v>9563</v>
      </c>
      <c r="C7012" s="211" t="s">
        <v>591</v>
      </c>
      <c r="D7012" s="212">
        <v>51.6</v>
      </c>
    </row>
    <row r="7013" spans="1:4" ht="54">
      <c r="A7013" s="209">
        <v>89293</v>
      </c>
      <c r="B7013" s="210" t="s">
        <v>9564</v>
      </c>
      <c r="C7013" s="211" t="s">
        <v>591</v>
      </c>
      <c r="D7013" s="212">
        <v>53.47</v>
      </c>
    </row>
    <row r="7014" spans="1:4" ht="54">
      <c r="A7014" s="209">
        <v>89294</v>
      </c>
      <c r="B7014" s="210" t="s">
        <v>9565</v>
      </c>
      <c r="C7014" s="211" t="s">
        <v>591</v>
      </c>
      <c r="D7014" s="212">
        <v>60.71</v>
      </c>
    </row>
    <row r="7015" spans="1:4" ht="54">
      <c r="A7015" s="209">
        <v>89295</v>
      </c>
      <c r="B7015" s="210" t="s">
        <v>9566</v>
      </c>
      <c r="C7015" s="211" t="s">
        <v>591</v>
      </c>
      <c r="D7015" s="212">
        <v>62.58</v>
      </c>
    </row>
    <row r="7016" spans="1:4" ht="54">
      <c r="A7016" s="209">
        <v>89296</v>
      </c>
      <c r="B7016" s="210" t="s">
        <v>9567</v>
      </c>
      <c r="C7016" s="211" t="s">
        <v>591</v>
      </c>
      <c r="D7016" s="212">
        <v>54.6</v>
      </c>
    </row>
    <row r="7017" spans="1:4" ht="54">
      <c r="A7017" s="209">
        <v>89297</v>
      </c>
      <c r="B7017" s="210" t="s">
        <v>9568</v>
      </c>
      <c r="C7017" s="211" t="s">
        <v>591</v>
      </c>
      <c r="D7017" s="212">
        <v>56.47</v>
      </c>
    </row>
    <row r="7018" spans="1:4" ht="54">
      <c r="A7018" s="209">
        <v>89298</v>
      </c>
      <c r="B7018" s="210" t="s">
        <v>9569</v>
      </c>
      <c r="C7018" s="211" t="s">
        <v>591</v>
      </c>
      <c r="D7018" s="212">
        <v>56.44</v>
      </c>
    </row>
    <row r="7019" spans="1:4" ht="54">
      <c r="A7019" s="209">
        <v>89299</v>
      </c>
      <c r="B7019" s="210" t="s">
        <v>9570</v>
      </c>
      <c r="C7019" s="211" t="s">
        <v>591</v>
      </c>
      <c r="D7019" s="212">
        <v>58.83</v>
      </c>
    </row>
    <row r="7020" spans="1:4" ht="54">
      <c r="A7020" s="209">
        <v>89300</v>
      </c>
      <c r="B7020" s="210" t="s">
        <v>9571</v>
      </c>
      <c r="C7020" s="211" t="s">
        <v>591</v>
      </c>
      <c r="D7020" s="212">
        <v>52.41</v>
      </c>
    </row>
    <row r="7021" spans="1:4" ht="54">
      <c r="A7021" s="209">
        <v>89301</v>
      </c>
      <c r="B7021" s="210" t="s">
        <v>9572</v>
      </c>
      <c r="C7021" s="211" t="s">
        <v>591</v>
      </c>
      <c r="D7021" s="212">
        <v>54.8</v>
      </c>
    </row>
    <row r="7022" spans="1:4" ht="54">
      <c r="A7022" s="209">
        <v>89302</v>
      </c>
      <c r="B7022" s="210" t="s">
        <v>9573</v>
      </c>
      <c r="C7022" s="211" t="s">
        <v>591</v>
      </c>
      <c r="D7022" s="212">
        <v>62.83</v>
      </c>
    </row>
    <row r="7023" spans="1:4" ht="54">
      <c r="A7023" s="209">
        <v>89303</v>
      </c>
      <c r="B7023" s="210" t="s">
        <v>9574</v>
      </c>
      <c r="C7023" s="211" t="s">
        <v>591</v>
      </c>
      <c r="D7023" s="212">
        <v>65.22</v>
      </c>
    </row>
    <row r="7024" spans="1:4" ht="54">
      <c r="A7024" s="209">
        <v>89304</v>
      </c>
      <c r="B7024" s="210" t="s">
        <v>9575</v>
      </c>
      <c r="C7024" s="211" t="s">
        <v>591</v>
      </c>
      <c r="D7024" s="212">
        <v>56.34</v>
      </c>
    </row>
    <row r="7025" spans="1:4" ht="54">
      <c r="A7025" s="209">
        <v>89305</v>
      </c>
      <c r="B7025" s="210" t="s">
        <v>9576</v>
      </c>
      <c r="C7025" s="211" t="s">
        <v>591</v>
      </c>
      <c r="D7025" s="212">
        <v>58.73</v>
      </c>
    </row>
    <row r="7026" spans="1:4" ht="54">
      <c r="A7026" s="209">
        <v>89306</v>
      </c>
      <c r="B7026" s="210" t="s">
        <v>9577</v>
      </c>
      <c r="C7026" s="211" t="s">
        <v>591</v>
      </c>
      <c r="D7026" s="212">
        <v>64.099999999999994</v>
      </c>
    </row>
    <row r="7027" spans="1:4" ht="54">
      <c r="A7027" s="209">
        <v>89307</v>
      </c>
      <c r="B7027" s="210" t="s">
        <v>9578</v>
      </c>
      <c r="C7027" s="211" t="s">
        <v>591</v>
      </c>
      <c r="D7027" s="212">
        <v>66.75</v>
      </c>
    </row>
    <row r="7028" spans="1:4" ht="54">
      <c r="A7028" s="209">
        <v>89308</v>
      </c>
      <c r="B7028" s="210" t="s">
        <v>9579</v>
      </c>
      <c r="C7028" s="211" t="s">
        <v>591</v>
      </c>
      <c r="D7028" s="212">
        <v>60.14</v>
      </c>
    </row>
    <row r="7029" spans="1:4" ht="54">
      <c r="A7029" s="209">
        <v>89309</v>
      </c>
      <c r="B7029" s="210" t="s">
        <v>9580</v>
      </c>
      <c r="C7029" s="211" t="s">
        <v>591</v>
      </c>
      <c r="D7029" s="212">
        <v>62.79</v>
      </c>
    </row>
    <row r="7030" spans="1:4" ht="54">
      <c r="A7030" s="209">
        <v>89310</v>
      </c>
      <c r="B7030" s="210" t="s">
        <v>9581</v>
      </c>
      <c r="C7030" s="211" t="s">
        <v>591</v>
      </c>
      <c r="D7030" s="212">
        <v>71.739999999999995</v>
      </c>
    </row>
    <row r="7031" spans="1:4" ht="54">
      <c r="A7031" s="209">
        <v>89311</v>
      </c>
      <c r="B7031" s="210" t="s">
        <v>9582</v>
      </c>
      <c r="C7031" s="211" t="s">
        <v>591</v>
      </c>
      <c r="D7031" s="212">
        <v>74.39</v>
      </c>
    </row>
    <row r="7032" spans="1:4" ht="54">
      <c r="A7032" s="209">
        <v>89312</v>
      </c>
      <c r="B7032" s="210" t="s">
        <v>9583</v>
      </c>
      <c r="C7032" s="211" t="s">
        <v>591</v>
      </c>
      <c r="D7032" s="212">
        <v>64.72</v>
      </c>
    </row>
    <row r="7033" spans="1:4" ht="54">
      <c r="A7033" s="209">
        <v>89313</v>
      </c>
      <c r="B7033" s="210" t="s">
        <v>9584</v>
      </c>
      <c r="C7033" s="211" t="s">
        <v>591</v>
      </c>
      <c r="D7033" s="212">
        <v>67.37</v>
      </c>
    </row>
    <row r="7034" spans="1:4" ht="27">
      <c r="A7034" s="209">
        <v>89349</v>
      </c>
      <c r="B7034" s="210" t="s">
        <v>9585</v>
      </c>
      <c r="C7034" s="211" t="s">
        <v>542</v>
      </c>
      <c r="D7034" s="212">
        <v>17.14</v>
      </c>
    </row>
    <row r="7035" spans="1:4" ht="27">
      <c r="A7035" s="209">
        <v>89351</v>
      </c>
      <c r="B7035" s="210" t="s">
        <v>9586</v>
      </c>
      <c r="C7035" s="211" t="s">
        <v>542</v>
      </c>
      <c r="D7035" s="212">
        <v>19.22</v>
      </c>
    </row>
    <row r="7036" spans="1:4" ht="27">
      <c r="A7036" s="209">
        <v>89352</v>
      </c>
      <c r="B7036" s="210" t="s">
        <v>1378</v>
      </c>
      <c r="C7036" s="211" t="s">
        <v>542</v>
      </c>
      <c r="D7036" s="212">
        <v>21.54</v>
      </c>
    </row>
    <row r="7037" spans="1:4" ht="27">
      <c r="A7037" s="209">
        <v>89353</v>
      </c>
      <c r="B7037" s="210" t="s">
        <v>1379</v>
      </c>
      <c r="C7037" s="211" t="s">
        <v>542</v>
      </c>
      <c r="D7037" s="212">
        <v>22.37</v>
      </c>
    </row>
    <row r="7038" spans="1:4" ht="27">
      <c r="A7038" s="209">
        <v>89354</v>
      </c>
      <c r="B7038" s="210" t="s">
        <v>1380</v>
      </c>
      <c r="C7038" s="211" t="s">
        <v>542</v>
      </c>
      <c r="D7038" s="212">
        <v>228.58</v>
      </c>
    </row>
    <row r="7039" spans="1:4" ht="27">
      <c r="A7039" s="209">
        <v>89355</v>
      </c>
      <c r="B7039" s="210" t="s">
        <v>1170</v>
      </c>
      <c r="C7039" s="211" t="s">
        <v>518</v>
      </c>
      <c r="D7039" s="212">
        <v>12.62</v>
      </c>
    </row>
    <row r="7040" spans="1:4" ht="27">
      <c r="A7040" s="209">
        <v>89356</v>
      </c>
      <c r="B7040" s="210" t="s">
        <v>1171</v>
      </c>
      <c r="C7040" s="211" t="s">
        <v>518</v>
      </c>
      <c r="D7040" s="212">
        <v>15.03</v>
      </c>
    </row>
    <row r="7041" spans="1:4" ht="27">
      <c r="A7041" s="209">
        <v>89357</v>
      </c>
      <c r="B7041" s="210" t="s">
        <v>1172</v>
      </c>
      <c r="C7041" s="211" t="s">
        <v>518</v>
      </c>
      <c r="D7041" s="212">
        <v>20.99</v>
      </c>
    </row>
    <row r="7042" spans="1:4" ht="27">
      <c r="A7042" s="209">
        <v>89358</v>
      </c>
      <c r="B7042" s="210" t="s">
        <v>9587</v>
      </c>
      <c r="C7042" s="211" t="s">
        <v>542</v>
      </c>
      <c r="D7042" s="212">
        <v>4.9800000000000004</v>
      </c>
    </row>
    <row r="7043" spans="1:4" ht="27">
      <c r="A7043" s="209">
        <v>89359</v>
      </c>
      <c r="B7043" s="210" t="s">
        <v>9588</v>
      </c>
      <c r="C7043" s="211" t="s">
        <v>542</v>
      </c>
      <c r="D7043" s="212">
        <v>5.17</v>
      </c>
    </row>
    <row r="7044" spans="1:4" ht="27">
      <c r="A7044" s="209">
        <v>89360</v>
      </c>
      <c r="B7044" s="210" t="s">
        <v>9589</v>
      </c>
      <c r="C7044" s="211" t="s">
        <v>542</v>
      </c>
      <c r="D7044" s="212">
        <v>6.2</v>
      </c>
    </row>
    <row r="7045" spans="1:4" ht="27">
      <c r="A7045" s="209">
        <v>89361</v>
      </c>
      <c r="B7045" s="210" t="s">
        <v>9590</v>
      </c>
      <c r="C7045" s="211" t="s">
        <v>542</v>
      </c>
      <c r="D7045" s="212">
        <v>6.12</v>
      </c>
    </row>
    <row r="7046" spans="1:4" ht="27">
      <c r="A7046" s="209">
        <v>89362</v>
      </c>
      <c r="B7046" s="210" t="s">
        <v>9591</v>
      </c>
      <c r="C7046" s="211" t="s">
        <v>542</v>
      </c>
      <c r="D7046" s="212">
        <v>5.95</v>
      </c>
    </row>
    <row r="7047" spans="1:4" ht="27">
      <c r="A7047" s="209">
        <v>89363</v>
      </c>
      <c r="B7047" s="210" t="s">
        <v>9592</v>
      </c>
      <c r="C7047" s="211" t="s">
        <v>542</v>
      </c>
      <c r="D7047" s="212">
        <v>6.38</v>
      </c>
    </row>
    <row r="7048" spans="1:4" ht="27">
      <c r="A7048" s="209">
        <v>89364</v>
      </c>
      <c r="B7048" s="210" t="s">
        <v>9593</v>
      </c>
      <c r="C7048" s="211" t="s">
        <v>542</v>
      </c>
      <c r="D7048" s="212">
        <v>7.69</v>
      </c>
    </row>
    <row r="7049" spans="1:4" ht="27">
      <c r="A7049" s="209">
        <v>89365</v>
      </c>
      <c r="B7049" s="210" t="s">
        <v>9594</v>
      </c>
      <c r="C7049" s="211" t="s">
        <v>542</v>
      </c>
      <c r="D7049" s="212">
        <v>7.23</v>
      </c>
    </row>
    <row r="7050" spans="1:4" ht="40.5">
      <c r="A7050" s="209">
        <v>89366</v>
      </c>
      <c r="B7050" s="210" t="s">
        <v>9595</v>
      </c>
      <c r="C7050" s="211" t="s">
        <v>542</v>
      </c>
      <c r="D7050" s="212">
        <v>10.4</v>
      </c>
    </row>
    <row r="7051" spans="1:4" ht="27">
      <c r="A7051" s="209">
        <v>89367</v>
      </c>
      <c r="B7051" s="210" t="s">
        <v>9596</v>
      </c>
      <c r="C7051" s="211" t="s">
        <v>542</v>
      </c>
      <c r="D7051" s="212">
        <v>7.97</v>
      </c>
    </row>
    <row r="7052" spans="1:4" ht="27">
      <c r="A7052" s="209">
        <v>89368</v>
      </c>
      <c r="B7052" s="210" t="s">
        <v>9597</v>
      </c>
      <c r="C7052" s="211" t="s">
        <v>542</v>
      </c>
      <c r="D7052" s="212">
        <v>9.16</v>
      </c>
    </row>
    <row r="7053" spans="1:4" ht="27">
      <c r="A7053" s="209">
        <v>89369</v>
      </c>
      <c r="B7053" s="210" t="s">
        <v>9598</v>
      </c>
      <c r="C7053" s="211" t="s">
        <v>542</v>
      </c>
      <c r="D7053" s="212">
        <v>11.18</v>
      </c>
    </row>
    <row r="7054" spans="1:4" ht="27">
      <c r="A7054" s="209">
        <v>89370</v>
      </c>
      <c r="B7054" s="210" t="s">
        <v>9599</v>
      </c>
      <c r="C7054" s="211" t="s">
        <v>542</v>
      </c>
      <c r="D7054" s="212">
        <v>9.52</v>
      </c>
    </row>
    <row r="7055" spans="1:4" ht="27">
      <c r="A7055" s="209">
        <v>89371</v>
      </c>
      <c r="B7055" s="210" t="s">
        <v>1203</v>
      </c>
      <c r="C7055" s="211" t="s">
        <v>542</v>
      </c>
      <c r="D7055" s="212">
        <v>3.79</v>
      </c>
    </row>
    <row r="7056" spans="1:4" ht="27">
      <c r="A7056" s="209">
        <v>89372</v>
      </c>
      <c r="B7056" s="210" t="s">
        <v>9600</v>
      </c>
      <c r="C7056" s="211" t="s">
        <v>542</v>
      </c>
      <c r="D7056" s="212">
        <v>9.67</v>
      </c>
    </row>
    <row r="7057" spans="1:4" ht="27">
      <c r="A7057" s="209">
        <v>89373</v>
      </c>
      <c r="B7057" s="210" t="s">
        <v>1204</v>
      </c>
      <c r="C7057" s="211" t="s">
        <v>542</v>
      </c>
      <c r="D7057" s="212">
        <v>4.2</v>
      </c>
    </row>
    <row r="7058" spans="1:4" ht="27">
      <c r="A7058" s="209">
        <v>89374</v>
      </c>
      <c r="B7058" s="210" t="s">
        <v>9601</v>
      </c>
      <c r="C7058" s="211" t="s">
        <v>542</v>
      </c>
      <c r="D7058" s="212">
        <v>7.17</v>
      </c>
    </row>
    <row r="7059" spans="1:4" ht="27">
      <c r="A7059" s="209">
        <v>89375</v>
      </c>
      <c r="B7059" s="210" t="s">
        <v>1205</v>
      </c>
      <c r="C7059" s="211" t="s">
        <v>542</v>
      </c>
      <c r="D7059" s="212">
        <v>9.3000000000000007</v>
      </c>
    </row>
    <row r="7060" spans="1:4" ht="40.5">
      <c r="A7060" s="209">
        <v>89376</v>
      </c>
      <c r="B7060" s="210" t="s">
        <v>9602</v>
      </c>
      <c r="C7060" s="211" t="s">
        <v>542</v>
      </c>
      <c r="D7060" s="212">
        <v>4</v>
      </c>
    </row>
    <row r="7061" spans="1:4" ht="27">
      <c r="A7061" s="209">
        <v>89377</v>
      </c>
      <c r="B7061" s="210" t="s">
        <v>9603</v>
      </c>
      <c r="C7061" s="211" t="s">
        <v>542</v>
      </c>
      <c r="D7061" s="212">
        <v>5.71</v>
      </c>
    </row>
    <row r="7062" spans="1:4" ht="27">
      <c r="A7062" s="209">
        <v>89378</v>
      </c>
      <c r="B7062" s="210" t="s">
        <v>1206</v>
      </c>
      <c r="C7062" s="211" t="s">
        <v>542</v>
      </c>
      <c r="D7062" s="212">
        <v>4.42</v>
      </c>
    </row>
    <row r="7063" spans="1:4" ht="27">
      <c r="A7063" s="209">
        <v>89379</v>
      </c>
      <c r="B7063" s="210" t="s">
        <v>9604</v>
      </c>
      <c r="C7063" s="211" t="s">
        <v>542</v>
      </c>
      <c r="D7063" s="212">
        <v>12.88</v>
      </c>
    </row>
    <row r="7064" spans="1:4" ht="27">
      <c r="A7064" s="209">
        <v>89380</v>
      </c>
      <c r="B7064" s="210" t="s">
        <v>1207</v>
      </c>
      <c r="C7064" s="211" t="s">
        <v>542</v>
      </c>
      <c r="D7064" s="212">
        <v>6.12</v>
      </c>
    </row>
    <row r="7065" spans="1:4" ht="27">
      <c r="A7065" s="209">
        <v>89381</v>
      </c>
      <c r="B7065" s="210" t="s">
        <v>9605</v>
      </c>
      <c r="C7065" s="211" t="s">
        <v>542</v>
      </c>
      <c r="D7065" s="212">
        <v>9.0500000000000007</v>
      </c>
    </row>
    <row r="7066" spans="1:4" ht="27">
      <c r="A7066" s="209">
        <v>89382</v>
      </c>
      <c r="B7066" s="210" t="s">
        <v>1208</v>
      </c>
      <c r="C7066" s="211" t="s">
        <v>542</v>
      </c>
      <c r="D7066" s="212">
        <v>10.97</v>
      </c>
    </row>
    <row r="7067" spans="1:4" ht="40.5">
      <c r="A7067" s="209">
        <v>89383</v>
      </c>
      <c r="B7067" s="210" t="s">
        <v>9606</v>
      </c>
      <c r="C7067" s="211" t="s">
        <v>542</v>
      </c>
      <c r="D7067" s="212">
        <v>4.67</v>
      </c>
    </row>
    <row r="7068" spans="1:4" ht="27">
      <c r="A7068" s="209">
        <v>89384</v>
      </c>
      <c r="B7068" s="210" t="s">
        <v>9607</v>
      </c>
      <c r="C7068" s="211" t="s">
        <v>542</v>
      </c>
      <c r="D7068" s="212">
        <v>7.84</v>
      </c>
    </row>
    <row r="7069" spans="1:4" ht="27">
      <c r="A7069" s="209">
        <v>89385</v>
      </c>
      <c r="B7069" s="210" t="s">
        <v>9608</v>
      </c>
      <c r="C7069" s="211" t="s">
        <v>542</v>
      </c>
      <c r="D7069" s="212">
        <v>4.92</v>
      </c>
    </row>
    <row r="7070" spans="1:4" ht="27">
      <c r="A7070" s="209">
        <v>89386</v>
      </c>
      <c r="B7070" s="210" t="s">
        <v>1209</v>
      </c>
      <c r="C7070" s="211" t="s">
        <v>542</v>
      </c>
      <c r="D7070" s="212">
        <v>5.93</v>
      </c>
    </row>
    <row r="7071" spans="1:4" ht="27">
      <c r="A7071" s="209">
        <v>89387</v>
      </c>
      <c r="B7071" s="210" t="s">
        <v>9609</v>
      </c>
      <c r="C7071" s="211" t="s">
        <v>542</v>
      </c>
      <c r="D7071" s="212">
        <v>20.02</v>
      </c>
    </row>
    <row r="7072" spans="1:4" ht="27">
      <c r="A7072" s="209">
        <v>89388</v>
      </c>
      <c r="B7072" s="210" t="s">
        <v>1210</v>
      </c>
      <c r="C7072" s="211" t="s">
        <v>542</v>
      </c>
      <c r="D7072" s="212">
        <v>7.48</v>
      </c>
    </row>
    <row r="7073" spans="1:4" ht="27">
      <c r="A7073" s="209">
        <v>89389</v>
      </c>
      <c r="B7073" s="210" t="s">
        <v>9610</v>
      </c>
      <c r="C7073" s="211" t="s">
        <v>542</v>
      </c>
      <c r="D7073" s="212">
        <v>8.15</v>
      </c>
    </row>
    <row r="7074" spans="1:4" ht="27">
      <c r="A7074" s="209">
        <v>89390</v>
      </c>
      <c r="B7074" s="210" t="s">
        <v>1211</v>
      </c>
      <c r="C7074" s="211" t="s">
        <v>542</v>
      </c>
      <c r="D7074" s="212">
        <v>16.72</v>
      </c>
    </row>
    <row r="7075" spans="1:4" ht="40.5">
      <c r="A7075" s="209">
        <v>89391</v>
      </c>
      <c r="B7075" s="210" t="s">
        <v>9611</v>
      </c>
      <c r="C7075" s="211" t="s">
        <v>542</v>
      </c>
      <c r="D7075" s="212">
        <v>6.32</v>
      </c>
    </row>
    <row r="7076" spans="1:4" ht="27">
      <c r="A7076" s="209">
        <v>89392</v>
      </c>
      <c r="B7076" s="210" t="s">
        <v>9612</v>
      </c>
      <c r="C7076" s="211" t="s">
        <v>542</v>
      </c>
      <c r="D7076" s="212">
        <v>15.07</v>
      </c>
    </row>
    <row r="7077" spans="1:4" ht="27">
      <c r="A7077" s="209">
        <v>89393</v>
      </c>
      <c r="B7077" s="210" t="s">
        <v>1212</v>
      </c>
      <c r="C7077" s="211" t="s">
        <v>542</v>
      </c>
      <c r="D7077" s="212">
        <v>6.92</v>
      </c>
    </row>
    <row r="7078" spans="1:4" ht="40.5">
      <c r="A7078" s="209">
        <v>89394</v>
      </c>
      <c r="B7078" s="210" t="s">
        <v>9613</v>
      </c>
      <c r="C7078" s="211" t="s">
        <v>542</v>
      </c>
      <c r="D7078" s="212">
        <v>12.59</v>
      </c>
    </row>
    <row r="7079" spans="1:4" ht="27">
      <c r="A7079" s="209">
        <v>89395</v>
      </c>
      <c r="B7079" s="210" t="s">
        <v>1213</v>
      </c>
      <c r="C7079" s="211" t="s">
        <v>542</v>
      </c>
      <c r="D7079" s="212">
        <v>8.2799999999999994</v>
      </c>
    </row>
    <row r="7080" spans="1:4" ht="40.5">
      <c r="A7080" s="209">
        <v>89396</v>
      </c>
      <c r="B7080" s="210" t="s">
        <v>9614</v>
      </c>
      <c r="C7080" s="211" t="s">
        <v>542</v>
      </c>
      <c r="D7080" s="212">
        <v>14.28</v>
      </c>
    </row>
    <row r="7081" spans="1:4" ht="27">
      <c r="A7081" s="209">
        <v>89397</v>
      </c>
      <c r="B7081" s="210" t="s">
        <v>9615</v>
      </c>
      <c r="C7081" s="211" t="s">
        <v>542</v>
      </c>
      <c r="D7081" s="212">
        <v>9.5399999999999991</v>
      </c>
    </row>
    <row r="7082" spans="1:4" ht="27">
      <c r="A7082" s="209">
        <v>89398</v>
      </c>
      <c r="B7082" s="210" t="s">
        <v>1214</v>
      </c>
      <c r="C7082" s="211" t="s">
        <v>542</v>
      </c>
      <c r="D7082" s="212">
        <v>11.19</v>
      </c>
    </row>
    <row r="7083" spans="1:4" ht="40.5">
      <c r="A7083" s="209">
        <v>89399</v>
      </c>
      <c r="B7083" s="210" t="s">
        <v>9616</v>
      </c>
      <c r="C7083" s="211" t="s">
        <v>542</v>
      </c>
      <c r="D7083" s="212">
        <v>20.81</v>
      </c>
    </row>
    <row r="7084" spans="1:4" ht="27">
      <c r="A7084" s="209">
        <v>89400</v>
      </c>
      <c r="B7084" s="210" t="s">
        <v>9617</v>
      </c>
      <c r="C7084" s="211" t="s">
        <v>542</v>
      </c>
      <c r="D7084" s="212">
        <v>13.16</v>
      </c>
    </row>
    <row r="7085" spans="1:4" ht="27">
      <c r="A7085" s="209">
        <v>89401</v>
      </c>
      <c r="B7085" s="210" t="s">
        <v>9618</v>
      </c>
      <c r="C7085" s="211" t="s">
        <v>518</v>
      </c>
      <c r="D7085" s="212">
        <v>5.51</v>
      </c>
    </row>
    <row r="7086" spans="1:4" ht="27">
      <c r="A7086" s="209">
        <v>89402</v>
      </c>
      <c r="B7086" s="210" t="s">
        <v>9619</v>
      </c>
      <c r="C7086" s="211" t="s">
        <v>518</v>
      </c>
      <c r="D7086" s="212">
        <v>6.83</v>
      </c>
    </row>
    <row r="7087" spans="1:4" ht="27">
      <c r="A7087" s="209">
        <v>89403</v>
      </c>
      <c r="B7087" s="210" t="s">
        <v>9620</v>
      </c>
      <c r="C7087" s="211" t="s">
        <v>518</v>
      </c>
      <c r="D7087" s="212">
        <v>11.2</v>
      </c>
    </row>
    <row r="7088" spans="1:4" ht="27">
      <c r="A7088" s="209">
        <v>89404</v>
      </c>
      <c r="B7088" s="210" t="s">
        <v>9621</v>
      </c>
      <c r="C7088" s="211" t="s">
        <v>542</v>
      </c>
      <c r="D7088" s="212">
        <v>3.32</v>
      </c>
    </row>
    <row r="7089" spans="1:4" ht="27">
      <c r="A7089" s="209">
        <v>89405</v>
      </c>
      <c r="B7089" s="210" t="s">
        <v>9622</v>
      </c>
      <c r="C7089" s="211" t="s">
        <v>542</v>
      </c>
      <c r="D7089" s="212">
        <v>3.51</v>
      </c>
    </row>
    <row r="7090" spans="1:4" ht="27">
      <c r="A7090" s="209">
        <v>89406</v>
      </c>
      <c r="B7090" s="210" t="s">
        <v>9623</v>
      </c>
      <c r="C7090" s="211" t="s">
        <v>542</v>
      </c>
      <c r="D7090" s="212">
        <v>4.54</v>
      </c>
    </row>
    <row r="7091" spans="1:4" ht="27">
      <c r="A7091" s="209">
        <v>89407</v>
      </c>
      <c r="B7091" s="210" t="s">
        <v>9624</v>
      </c>
      <c r="C7091" s="211" t="s">
        <v>542</v>
      </c>
      <c r="D7091" s="212">
        <v>4.46</v>
      </c>
    </row>
    <row r="7092" spans="1:4" ht="27">
      <c r="A7092" s="209">
        <v>89408</v>
      </c>
      <c r="B7092" s="210" t="s">
        <v>9625</v>
      </c>
      <c r="C7092" s="211" t="s">
        <v>542</v>
      </c>
      <c r="D7092" s="212">
        <v>4.04</v>
      </c>
    </row>
    <row r="7093" spans="1:4" ht="27">
      <c r="A7093" s="209">
        <v>89409</v>
      </c>
      <c r="B7093" s="210" t="s">
        <v>9626</v>
      </c>
      <c r="C7093" s="211" t="s">
        <v>542</v>
      </c>
      <c r="D7093" s="212">
        <v>4.47</v>
      </c>
    </row>
    <row r="7094" spans="1:4" ht="27">
      <c r="A7094" s="209">
        <v>89410</v>
      </c>
      <c r="B7094" s="210" t="s">
        <v>9627</v>
      </c>
      <c r="C7094" s="211" t="s">
        <v>542</v>
      </c>
      <c r="D7094" s="212">
        <v>5.78</v>
      </c>
    </row>
    <row r="7095" spans="1:4" ht="27">
      <c r="A7095" s="209">
        <v>89411</v>
      </c>
      <c r="B7095" s="210" t="s">
        <v>9628</v>
      </c>
      <c r="C7095" s="211" t="s">
        <v>542</v>
      </c>
      <c r="D7095" s="212">
        <v>5.32</v>
      </c>
    </row>
    <row r="7096" spans="1:4" ht="27">
      <c r="A7096" s="209">
        <v>89412</v>
      </c>
      <c r="B7096" s="210" t="s">
        <v>9629</v>
      </c>
      <c r="C7096" s="211" t="s">
        <v>542</v>
      </c>
      <c r="D7096" s="212">
        <v>5.61</v>
      </c>
    </row>
    <row r="7097" spans="1:4" ht="27">
      <c r="A7097" s="209">
        <v>89413</v>
      </c>
      <c r="B7097" s="210" t="s">
        <v>9630</v>
      </c>
      <c r="C7097" s="211" t="s">
        <v>542</v>
      </c>
      <c r="D7097" s="212">
        <v>5.67</v>
      </c>
    </row>
    <row r="7098" spans="1:4" ht="27">
      <c r="A7098" s="209">
        <v>89414</v>
      </c>
      <c r="B7098" s="210" t="s">
        <v>9631</v>
      </c>
      <c r="C7098" s="211" t="s">
        <v>542</v>
      </c>
      <c r="D7098" s="212">
        <v>6.86</v>
      </c>
    </row>
    <row r="7099" spans="1:4" ht="27">
      <c r="A7099" s="209">
        <v>89415</v>
      </c>
      <c r="B7099" s="210" t="s">
        <v>9632</v>
      </c>
      <c r="C7099" s="211" t="s">
        <v>542</v>
      </c>
      <c r="D7099" s="212">
        <v>8.8800000000000008</v>
      </c>
    </row>
    <row r="7100" spans="1:4" ht="27">
      <c r="A7100" s="209">
        <v>89416</v>
      </c>
      <c r="B7100" s="210" t="s">
        <v>9633</v>
      </c>
      <c r="C7100" s="211" t="s">
        <v>542</v>
      </c>
      <c r="D7100" s="212">
        <v>7.22</v>
      </c>
    </row>
    <row r="7101" spans="1:4" ht="27">
      <c r="A7101" s="209">
        <v>89417</v>
      </c>
      <c r="B7101" s="210" t="s">
        <v>9634</v>
      </c>
      <c r="C7101" s="211" t="s">
        <v>542</v>
      </c>
      <c r="D7101" s="212">
        <v>2.7</v>
      </c>
    </row>
    <row r="7102" spans="1:4" ht="27">
      <c r="A7102" s="209">
        <v>89418</v>
      </c>
      <c r="B7102" s="210" t="s">
        <v>9635</v>
      </c>
      <c r="C7102" s="211" t="s">
        <v>542</v>
      </c>
      <c r="D7102" s="212">
        <v>8.58</v>
      </c>
    </row>
    <row r="7103" spans="1:4" ht="27">
      <c r="A7103" s="209">
        <v>89419</v>
      </c>
      <c r="B7103" s="210" t="s">
        <v>1215</v>
      </c>
      <c r="C7103" s="211" t="s">
        <v>542</v>
      </c>
      <c r="D7103" s="212">
        <v>3.11</v>
      </c>
    </row>
    <row r="7104" spans="1:4" ht="27">
      <c r="A7104" s="209">
        <v>89420</v>
      </c>
      <c r="B7104" s="210" t="s">
        <v>9636</v>
      </c>
      <c r="C7104" s="211" t="s">
        <v>542</v>
      </c>
      <c r="D7104" s="212">
        <v>6.08</v>
      </c>
    </row>
    <row r="7105" spans="1:4" ht="27">
      <c r="A7105" s="209">
        <v>89421</v>
      </c>
      <c r="B7105" s="210" t="s">
        <v>9637</v>
      </c>
      <c r="C7105" s="211" t="s">
        <v>542</v>
      </c>
      <c r="D7105" s="212">
        <v>8.2100000000000009</v>
      </c>
    </row>
    <row r="7106" spans="1:4" ht="40.5">
      <c r="A7106" s="209">
        <v>89422</v>
      </c>
      <c r="B7106" s="210" t="s">
        <v>9638</v>
      </c>
      <c r="C7106" s="211" t="s">
        <v>542</v>
      </c>
      <c r="D7106" s="212">
        <v>2.91</v>
      </c>
    </row>
    <row r="7107" spans="1:4" ht="27">
      <c r="A7107" s="209">
        <v>89423</v>
      </c>
      <c r="B7107" s="210" t="s">
        <v>9639</v>
      </c>
      <c r="C7107" s="211" t="s">
        <v>542</v>
      </c>
      <c r="D7107" s="212">
        <v>4.95</v>
      </c>
    </row>
    <row r="7108" spans="1:4" ht="27">
      <c r="A7108" s="209">
        <v>89424</v>
      </c>
      <c r="B7108" s="210" t="s">
        <v>9640</v>
      </c>
      <c r="C7108" s="211" t="s">
        <v>542</v>
      </c>
      <c r="D7108" s="212">
        <v>3.15</v>
      </c>
    </row>
    <row r="7109" spans="1:4" ht="27">
      <c r="A7109" s="209">
        <v>89425</v>
      </c>
      <c r="B7109" s="210" t="s">
        <v>9641</v>
      </c>
      <c r="C7109" s="211" t="s">
        <v>542</v>
      </c>
      <c r="D7109" s="212">
        <v>11.61</v>
      </c>
    </row>
    <row r="7110" spans="1:4" ht="27">
      <c r="A7110" s="209">
        <v>89426</v>
      </c>
      <c r="B7110" s="210" t="s">
        <v>1216</v>
      </c>
      <c r="C7110" s="211" t="s">
        <v>542</v>
      </c>
      <c r="D7110" s="212">
        <v>4.8499999999999996</v>
      </c>
    </row>
    <row r="7111" spans="1:4" ht="27">
      <c r="A7111" s="209">
        <v>89427</v>
      </c>
      <c r="B7111" s="210" t="s">
        <v>9642</v>
      </c>
      <c r="C7111" s="211" t="s">
        <v>542</v>
      </c>
      <c r="D7111" s="212">
        <v>7.78</v>
      </c>
    </row>
    <row r="7112" spans="1:4" ht="27">
      <c r="A7112" s="209">
        <v>89428</v>
      </c>
      <c r="B7112" s="210" t="s">
        <v>9643</v>
      </c>
      <c r="C7112" s="211" t="s">
        <v>542</v>
      </c>
      <c r="D7112" s="212">
        <v>9.6999999999999993</v>
      </c>
    </row>
    <row r="7113" spans="1:4" ht="40.5">
      <c r="A7113" s="209">
        <v>89429</v>
      </c>
      <c r="B7113" s="210" t="s">
        <v>9644</v>
      </c>
      <c r="C7113" s="211" t="s">
        <v>542</v>
      </c>
      <c r="D7113" s="212">
        <v>3.4</v>
      </c>
    </row>
    <row r="7114" spans="1:4" ht="27">
      <c r="A7114" s="209">
        <v>89430</v>
      </c>
      <c r="B7114" s="210" t="s">
        <v>9645</v>
      </c>
      <c r="C7114" s="211" t="s">
        <v>542</v>
      </c>
      <c r="D7114" s="212">
        <v>6.57</v>
      </c>
    </row>
    <row r="7115" spans="1:4" ht="27">
      <c r="A7115" s="209">
        <v>89431</v>
      </c>
      <c r="B7115" s="210" t="s">
        <v>9646</v>
      </c>
      <c r="C7115" s="211" t="s">
        <v>542</v>
      </c>
      <c r="D7115" s="212">
        <v>4.3899999999999997</v>
      </c>
    </row>
    <row r="7116" spans="1:4" ht="27">
      <c r="A7116" s="209">
        <v>89432</v>
      </c>
      <c r="B7116" s="210" t="s">
        <v>9647</v>
      </c>
      <c r="C7116" s="211" t="s">
        <v>542</v>
      </c>
      <c r="D7116" s="212">
        <v>18.48</v>
      </c>
    </row>
    <row r="7117" spans="1:4" ht="27">
      <c r="A7117" s="209">
        <v>89433</v>
      </c>
      <c r="B7117" s="210" t="s">
        <v>1217</v>
      </c>
      <c r="C7117" s="211" t="s">
        <v>542</v>
      </c>
      <c r="D7117" s="212">
        <v>5.94</v>
      </c>
    </row>
    <row r="7118" spans="1:4" ht="27">
      <c r="A7118" s="209">
        <v>89434</v>
      </c>
      <c r="B7118" s="210" t="s">
        <v>9648</v>
      </c>
      <c r="C7118" s="211" t="s">
        <v>542</v>
      </c>
      <c r="D7118" s="212">
        <v>6.61</v>
      </c>
    </row>
    <row r="7119" spans="1:4" ht="27">
      <c r="A7119" s="209">
        <v>89435</v>
      </c>
      <c r="B7119" s="210" t="s">
        <v>9649</v>
      </c>
      <c r="C7119" s="211" t="s">
        <v>542</v>
      </c>
      <c r="D7119" s="212">
        <v>15.18</v>
      </c>
    </row>
    <row r="7120" spans="1:4" ht="40.5">
      <c r="A7120" s="209">
        <v>89436</v>
      </c>
      <c r="B7120" s="210" t="s">
        <v>9650</v>
      </c>
      <c r="C7120" s="211" t="s">
        <v>542</v>
      </c>
      <c r="D7120" s="212">
        <v>4.78</v>
      </c>
    </row>
    <row r="7121" spans="1:4" ht="27">
      <c r="A7121" s="209">
        <v>89437</v>
      </c>
      <c r="B7121" s="210" t="s">
        <v>9651</v>
      </c>
      <c r="C7121" s="211" t="s">
        <v>542</v>
      </c>
      <c r="D7121" s="212">
        <v>13.53</v>
      </c>
    </row>
    <row r="7122" spans="1:4" ht="27">
      <c r="A7122" s="209">
        <v>89438</v>
      </c>
      <c r="B7122" s="210" t="s">
        <v>1218</v>
      </c>
      <c r="C7122" s="211" t="s">
        <v>542</v>
      </c>
      <c r="D7122" s="212">
        <v>4.71</v>
      </c>
    </row>
    <row r="7123" spans="1:4" ht="40.5">
      <c r="A7123" s="209">
        <v>89439</v>
      </c>
      <c r="B7123" s="210" t="s">
        <v>9652</v>
      </c>
      <c r="C7123" s="211" t="s">
        <v>542</v>
      </c>
      <c r="D7123" s="212">
        <v>5.74</v>
      </c>
    </row>
    <row r="7124" spans="1:4" ht="27">
      <c r="A7124" s="209">
        <v>89440</v>
      </c>
      <c r="B7124" s="210" t="s">
        <v>1219</v>
      </c>
      <c r="C7124" s="211" t="s">
        <v>542</v>
      </c>
      <c r="D7124" s="212">
        <v>5.72</v>
      </c>
    </row>
    <row r="7125" spans="1:4" ht="40.5">
      <c r="A7125" s="209">
        <v>89441</v>
      </c>
      <c r="B7125" s="210" t="s">
        <v>9653</v>
      </c>
      <c r="C7125" s="211" t="s">
        <v>542</v>
      </c>
      <c r="D7125" s="212">
        <v>11.72</v>
      </c>
    </row>
    <row r="7126" spans="1:4" ht="27">
      <c r="A7126" s="209">
        <v>89442</v>
      </c>
      <c r="B7126" s="210" t="s">
        <v>9654</v>
      </c>
      <c r="C7126" s="211" t="s">
        <v>542</v>
      </c>
      <c r="D7126" s="212">
        <v>6.98</v>
      </c>
    </row>
    <row r="7127" spans="1:4" ht="27">
      <c r="A7127" s="209">
        <v>89443</v>
      </c>
      <c r="B7127" s="210" t="s">
        <v>1220</v>
      </c>
      <c r="C7127" s="211" t="s">
        <v>542</v>
      </c>
      <c r="D7127" s="212">
        <v>8.14</v>
      </c>
    </row>
    <row r="7128" spans="1:4" ht="40.5">
      <c r="A7128" s="209">
        <v>89444</v>
      </c>
      <c r="B7128" s="210" t="s">
        <v>9655</v>
      </c>
      <c r="C7128" s="211" t="s">
        <v>542</v>
      </c>
      <c r="D7128" s="212">
        <v>17.760000000000002</v>
      </c>
    </row>
    <row r="7129" spans="1:4" ht="27">
      <c r="A7129" s="209">
        <v>89445</v>
      </c>
      <c r="B7129" s="210" t="s">
        <v>9656</v>
      </c>
      <c r="C7129" s="211" t="s">
        <v>542</v>
      </c>
      <c r="D7129" s="212">
        <v>10.11</v>
      </c>
    </row>
    <row r="7130" spans="1:4" ht="27">
      <c r="A7130" s="209">
        <v>89446</v>
      </c>
      <c r="B7130" s="210" t="s">
        <v>9657</v>
      </c>
      <c r="C7130" s="211" t="s">
        <v>518</v>
      </c>
      <c r="D7130" s="212">
        <v>3.71</v>
      </c>
    </row>
    <row r="7131" spans="1:4" ht="27">
      <c r="A7131" s="209">
        <v>89447</v>
      </c>
      <c r="B7131" s="210" t="s">
        <v>9658</v>
      </c>
      <c r="C7131" s="211" t="s">
        <v>518</v>
      </c>
      <c r="D7131" s="212">
        <v>7.53</v>
      </c>
    </row>
    <row r="7132" spans="1:4" ht="27">
      <c r="A7132" s="209">
        <v>89448</v>
      </c>
      <c r="B7132" s="210" t="s">
        <v>9659</v>
      </c>
      <c r="C7132" s="211" t="s">
        <v>518</v>
      </c>
      <c r="D7132" s="212">
        <v>10.85</v>
      </c>
    </row>
    <row r="7133" spans="1:4" ht="27">
      <c r="A7133" s="209">
        <v>89449</v>
      </c>
      <c r="B7133" s="210" t="s">
        <v>9660</v>
      </c>
      <c r="C7133" s="211" t="s">
        <v>518</v>
      </c>
      <c r="D7133" s="212">
        <v>13.42</v>
      </c>
    </row>
    <row r="7134" spans="1:4" ht="27">
      <c r="A7134" s="209">
        <v>89450</v>
      </c>
      <c r="B7134" s="210" t="s">
        <v>9661</v>
      </c>
      <c r="C7134" s="211" t="s">
        <v>518</v>
      </c>
      <c r="D7134" s="212">
        <v>20.58</v>
      </c>
    </row>
    <row r="7135" spans="1:4" ht="27">
      <c r="A7135" s="209">
        <v>89451</v>
      </c>
      <c r="B7135" s="210" t="s">
        <v>9662</v>
      </c>
      <c r="C7135" s="211" t="s">
        <v>518</v>
      </c>
      <c r="D7135" s="212">
        <v>28.69</v>
      </c>
    </row>
    <row r="7136" spans="1:4" ht="27">
      <c r="A7136" s="209">
        <v>89452</v>
      </c>
      <c r="B7136" s="210" t="s">
        <v>9663</v>
      </c>
      <c r="C7136" s="211" t="s">
        <v>518</v>
      </c>
      <c r="D7136" s="212">
        <v>35.979999999999997</v>
      </c>
    </row>
    <row r="7137" spans="1:4" ht="40.5">
      <c r="A7137" s="209">
        <v>89453</v>
      </c>
      <c r="B7137" s="210" t="s">
        <v>9664</v>
      </c>
      <c r="C7137" s="211" t="s">
        <v>591</v>
      </c>
      <c r="D7137" s="212">
        <v>53.32</v>
      </c>
    </row>
    <row r="7138" spans="1:4" ht="40.5">
      <c r="A7138" s="209">
        <v>89454</v>
      </c>
      <c r="B7138" s="210" t="s">
        <v>9665</v>
      </c>
      <c r="C7138" s="211" t="s">
        <v>591</v>
      </c>
      <c r="D7138" s="212">
        <v>50.87</v>
      </c>
    </row>
    <row r="7139" spans="1:4" ht="40.5">
      <c r="A7139" s="209">
        <v>89455</v>
      </c>
      <c r="B7139" s="210" t="s">
        <v>9666</v>
      </c>
      <c r="C7139" s="211" t="s">
        <v>591</v>
      </c>
      <c r="D7139" s="212">
        <v>65.92</v>
      </c>
    </row>
    <row r="7140" spans="1:4" ht="40.5">
      <c r="A7140" s="209">
        <v>89456</v>
      </c>
      <c r="B7140" s="210" t="s">
        <v>9667</v>
      </c>
      <c r="C7140" s="211" t="s">
        <v>591</v>
      </c>
      <c r="D7140" s="212">
        <v>62.96</v>
      </c>
    </row>
    <row r="7141" spans="1:4" ht="40.5">
      <c r="A7141" s="209">
        <v>89457</v>
      </c>
      <c r="B7141" s="210" t="s">
        <v>9668</v>
      </c>
      <c r="C7141" s="211" t="s">
        <v>591</v>
      </c>
      <c r="D7141" s="212">
        <v>56.65</v>
      </c>
    </row>
    <row r="7142" spans="1:4" ht="40.5">
      <c r="A7142" s="209">
        <v>89458</v>
      </c>
      <c r="B7142" s="210" t="s">
        <v>9669</v>
      </c>
      <c r="C7142" s="211" t="s">
        <v>591</v>
      </c>
      <c r="D7142" s="212">
        <v>52.72</v>
      </c>
    </row>
    <row r="7143" spans="1:4" ht="40.5">
      <c r="A7143" s="209">
        <v>89459</v>
      </c>
      <c r="B7143" s="210" t="s">
        <v>9670</v>
      </c>
      <c r="C7143" s="211" t="s">
        <v>591</v>
      </c>
      <c r="D7143" s="212">
        <v>70.59</v>
      </c>
    </row>
    <row r="7144" spans="1:4" ht="40.5">
      <c r="A7144" s="209">
        <v>89460</v>
      </c>
      <c r="B7144" s="210" t="s">
        <v>9671</v>
      </c>
      <c r="C7144" s="211" t="s">
        <v>591</v>
      </c>
      <c r="D7144" s="212">
        <v>65.760000000000005</v>
      </c>
    </row>
    <row r="7145" spans="1:4" ht="40.5">
      <c r="A7145" s="209">
        <v>89462</v>
      </c>
      <c r="B7145" s="210" t="s">
        <v>9672</v>
      </c>
      <c r="C7145" s="211" t="s">
        <v>591</v>
      </c>
      <c r="D7145" s="212">
        <v>61.45</v>
      </c>
    </row>
    <row r="7146" spans="1:4" ht="40.5">
      <c r="A7146" s="209">
        <v>89463</v>
      </c>
      <c r="B7146" s="210" t="s">
        <v>9673</v>
      </c>
      <c r="C7146" s="211" t="s">
        <v>591</v>
      </c>
      <c r="D7146" s="212">
        <v>59.23</v>
      </c>
    </row>
    <row r="7147" spans="1:4" ht="40.5">
      <c r="A7147" s="209">
        <v>89464</v>
      </c>
      <c r="B7147" s="210" t="s">
        <v>9674</v>
      </c>
      <c r="C7147" s="211" t="s">
        <v>591</v>
      </c>
      <c r="D7147" s="212">
        <v>82.13</v>
      </c>
    </row>
    <row r="7148" spans="1:4" ht="40.5">
      <c r="A7148" s="209">
        <v>89465</v>
      </c>
      <c r="B7148" s="210" t="s">
        <v>9675</v>
      </c>
      <c r="C7148" s="211" t="s">
        <v>591</v>
      </c>
      <c r="D7148" s="212">
        <v>79.510000000000005</v>
      </c>
    </row>
    <row r="7149" spans="1:4" ht="40.5">
      <c r="A7149" s="209">
        <v>89466</v>
      </c>
      <c r="B7149" s="210" t="s">
        <v>9676</v>
      </c>
      <c r="C7149" s="211" t="s">
        <v>591</v>
      </c>
      <c r="D7149" s="212">
        <v>64.91</v>
      </c>
    </row>
    <row r="7150" spans="1:4" ht="40.5">
      <c r="A7150" s="209">
        <v>89467</v>
      </c>
      <c r="B7150" s="210" t="s">
        <v>9677</v>
      </c>
      <c r="C7150" s="211" t="s">
        <v>591</v>
      </c>
      <c r="D7150" s="212">
        <v>61.07</v>
      </c>
    </row>
    <row r="7151" spans="1:4" ht="40.5">
      <c r="A7151" s="209">
        <v>89468</v>
      </c>
      <c r="B7151" s="210" t="s">
        <v>9678</v>
      </c>
      <c r="C7151" s="211" t="s">
        <v>591</v>
      </c>
      <c r="D7151" s="212">
        <v>86.43</v>
      </c>
    </row>
    <row r="7152" spans="1:4" ht="40.5">
      <c r="A7152" s="209">
        <v>89469</v>
      </c>
      <c r="B7152" s="210" t="s">
        <v>9679</v>
      </c>
      <c r="C7152" s="211" t="s">
        <v>591</v>
      </c>
      <c r="D7152" s="212">
        <v>81.78</v>
      </c>
    </row>
    <row r="7153" spans="1:4" ht="40.5">
      <c r="A7153" s="209">
        <v>89470</v>
      </c>
      <c r="B7153" s="210" t="s">
        <v>9680</v>
      </c>
      <c r="C7153" s="211" t="s">
        <v>591</v>
      </c>
      <c r="D7153" s="212">
        <v>63.43</v>
      </c>
    </row>
    <row r="7154" spans="1:4" ht="40.5">
      <c r="A7154" s="209">
        <v>89471</v>
      </c>
      <c r="B7154" s="210" t="s">
        <v>9681</v>
      </c>
      <c r="C7154" s="211" t="s">
        <v>591</v>
      </c>
      <c r="D7154" s="212">
        <v>60.98</v>
      </c>
    </row>
    <row r="7155" spans="1:4" ht="40.5">
      <c r="A7155" s="209">
        <v>89472</v>
      </c>
      <c r="B7155" s="210" t="s">
        <v>9682</v>
      </c>
      <c r="C7155" s="211" t="s">
        <v>591</v>
      </c>
      <c r="D7155" s="212">
        <v>75.83</v>
      </c>
    </row>
    <row r="7156" spans="1:4" ht="40.5">
      <c r="A7156" s="209">
        <v>89473</v>
      </c>
      <c r="B7156" s="210" t="s">
        <v>9683</v>
      </c>
      <c r="C7156" s="211" t="s">
        <v>591</v>
      </c>
      <c r="D7156" s="212">
        <v>73.03</v>
      </c>
    </row>
    <row r="7157" spans="1:4" ht="40.5">
      <c r="A7157" s="209">
        <v>89474</v>
      </c>
      <c r="B7157" s="210" t="s">
        <v>9684</v>
      </c>
      <c r="C7157" s="211" t="s">
        <v>591</v>
      </c>
      <c r="D7157" s="212">
        <v>69.569999999999993</v>
      </c>
    </row>
    <row r="7158" spans="1:4" ht="40.5">
      <c r="A7158" s="209">
        <v>89475</v>
      </c>
      <c r="B7158" s="210" t="s">
        <v>9685</v>
      </c>
      <c r="C7158" s="211" t="s">
        <v>591</v>
      </c>
      <c r="D7158" s="212">
        <v>64.37</v>
      </c>
    </row>
    <row r="7159" spans="1:4" ht="40.5">
      <c r="A7159" s="209">
        <v>89476</v>
      </c>
      <c r="B7159" s="210" t="s">
        <v>9686</v>
      </c>
      <c r="C7159" s="211" t="s">
        <v>591</v>
      </c>
      <c r="D7159" s="212">
        <v>83.46</v>
      </c>
    </row>
    <row r="7160" spans="1:4" ht="40.5">
      <c r="A7160" s="209">
        <v>89477</v>
      </c>
      <c r="B7160" s="210" t="s">
        <v>9687</v>
      </c>
      <c r="C7160" s="211" t="s">
        <v>591</v>
      </c>
      <c r="D7160" s="212">
        <v>77.55</v>
      </c>
    </row>
    <row r="7161" spans="1:4" ht="40.5">
      <c r="A7161" s="209">
        <v>89478</v>
      </c>
      <c r="B7161" s="210" t="s">
        <v>9688</v>
      </c>
      <c r="C7161" s="211" t="s">
        <v>591</v>
      </c>
      <c r="D7161" s="212">
        <v>71.75</v>
      </c>
    </row>
    <row r="7162" spans="1:4" ht="40.5">
      <c r="A7162" s="209">
        <v>89479</v>
      </c>
      <c r="B7162" s="210" t="s">
        <v>9689</v>
      </c>
      <c r="C7162" s="211" t="s">
        <v>591</v>
      </c>
      <c r="D7162" s="212">
        <v>69.53</v>
      </c>
    </row>
    <row r="7163" spans="1:4" ht="40.5">
      <c r="A7163" s="209">
        <v>89480</v>
      </c>
      <c r="B7163" s="210" t="s">
        <v>9690</v>
      </c>
      <c r="C7163" s="211" t="s">
        <v>591</v>
      </c>
      <c r="D7163" s="212">
        <v>92.23</v>
      </c>
    </row>
    <row r="7164" spans="1:4" ht="27">
      <c r="A7164" s="209">
        <v>89481</v>
      </c>
      <c r="B7164" s="210" t="s">
        <v>1221</v>
      </c>
      <c r="C7164" s="211" t="s">
        <v>542</v>
      </c>
      <c r="D7164" s="212">
        <v>3.07</v>
      </c>
    </row>
    <row r="7165" spans="1:4" ht="27">
      <c r="A7165" s="209">
        <v>89482</v>
      </c>
      <c r="B7165" s="210" t="s">
        <v>9691</v>
      </c>
      <c r="C7165" s="211" t="s">
        <v>542</v>
      </c>
      <c r="D7165" s="212">
        <v>15.75</v>
      </c>
    </row>
    <row r="7166" spans="1:4" ht="40.5">
      <c r="A7166" s="209">
        <v>89483</v>
      </c>
      <c r="B7166" s="210" t="s">
        <v>9692</v>
      </c>
      <c r="C7166" s="211" t="s">
        <v>591</v>
      </c>
      <c r="D7166" s="212">
        <v>89.78</v>
      </c>
    </row>
    <row r="7167" spans="1:4" ht="40.5">
      <c r="A7167" s="209">
        <v>89484</v>
      </c>
      <c r="B7167" s="210" t="s">
        <v>9693</v>
      </c>
      <c r="C7167" s="211" t="s">
        <v>591</v>
      </c>
      <c r="D7167" s="212">
        <v>78.010000000000005</v>
      </c>
    </row>
    <row r="7168" spans="1:4" ht="27">
      <c r="A7168" s="209">
        <v>89485</v>
      </c>
      <c r="B7168" s="210" t="s">
        <v>1222</v>
      </c>
      <c r="C7168" s="211" t="s">
        <v>542</v>
      </c>
      <c r="D7168" s="212">
        <v>3.5</v>
      </c>
    </row>
    <row r="7169" spans="1:4" ht="40.5">
      <c r="A7169" s="209">
        <v>89486</v>
      </c>
      <c r="B7169" s="210" t="s">
        <v>9694</v>
      </c>
      <c r="C7169" s="211" t="s">
        <v>591</v>
      </c>
      <c r="D7169" s="212">
        <v>73.069999999999993</v>
      </c>
    </row>
    <row r="7170" spans="1:4" ht="40.5">
      <c r="A7170" s="209">
        <v>89487</v>
      </c>
      <c r="B7170" s="210" t="s">
        <v>9695</v>
      </c>
      <c r="C7170" s="211" t="s">
        <v>591</v>
      </c>
      <c r="D7170" s="212">
        <v>99.49</v>
      </c>
    </row>
    <row r="7171" spans="1:4" ht="40.5">
      <c r="A7171" s="209">
        <v>89488</v>
      </c>
      <c r="B7171" s="210" t="s">
        <v>9696</v>
      </c>
      <c r="C7171" s="211" t="s">
        <v>591</v>
      </c>
      <c r="D7171" s="212">
        <v>93.75</v>
      </c>
    </row>
    <row r="7172" spans="1:4" ht="27">
      <c r="A7172" s="209">
        <v>89489</v>
      </c>
      <c r="B7172" s="210" t="s">
        <v>1223</v>
      </c>
      <c r="C7172" s="211" t="s">
        <v>542</v>
      </c>
      <c r="D7172" s="212">
        <v>4.8099999999999996</v>
      </c>
    </row>
    <row r="7173" spans="1:4" ht="27">
      <c r="A7173" s="209">
        <v>89490</v>
      </c>
      <c r="B7173" s="210" t="s">
        <v>1224</v>
      </c>
      <c r="C7173" s="211" t="s">
        <v>542</v>
      </c>
      <c r="D7173" s="212">
        <v>4.3499999999999996</v>
      </c>
    </row>
    <row r="7174" spans="1:4" ht="27">
      <c r="A7174" s="209">
        <v>89491</v>
      </c>
      <c r="B7174" s="210" t="s">
        <v>9697</v>
      </c>
      <c r="C7174" s="211" t="s">
        <v>542</v>
      </c>
      <c r="D7174" s="212">
        <v>37.54</v>
      </c>
    </row>
    <row r="7175" spans="1:4" ht="27">
      <c r="A7175" s="209">
        <v>89492</v>
      </c>
      <c r="B7175" s="210" t="s">
        <v>1225</v>
      </c>
      <c r="C7175" s="211" t="s">
        <v>542</v>
      </c>
      <c r="D7175" s="212">
        <v>4.5599999999999996</v>
      </c>
    </row>
    <row r="7176" spans="1:4" ht="27">
      <c r="A7176" s="209">
        <v>89493</v>
      </c>
      <c r="B7176" s="210" t="s">
        <v>1226</v>
      </c>
      <c r="C7176" s="211" t="s">
        <v>542</v>
      </c>
      <c r="D7176" s="212">
        <v>5.75</v>
      </c>
    </row>
    <row r="7177" spans="1:4" ht="27">
      <c r="A7177" s="209">
        <v>89494</v>
      </c>
      <c r="B7177" s="210" t="s">
        <v>1227</v>
      </c>
      <c r="C7177" s="211" t="s">
        <v>542</v>
      </c>
      <c r="D7177" s="212">
        <v>7.77</v>
      </c>
    </row>
    <row r="7178" spans="1:4" ht="27">
      <c r="A7178" s="209">
        <v>89495</v>
      </c>
      <c r="B7178" s="210" t="s">
        <v>9698</v>
      </c>
      <c r="C7178" s="211" t="s">
        <v>542</v>
      </c>
      <c r="D7178" s="212">
        <v>6.03</v>
      </c>
    </row>
    <row r="7179" spans="1:4" ht="27">
      <c r="A7179" s="209">
        <v>89496</v>
      </c>
      <c r="B7179" s="210" t="s">
        <v>1228</v>
      </c>
      <c r="C7179" s="211" t="s">
        <v>542</v>
      </c>
      <c r="D7179" s="212">
        <v>6.11</v>
      </c>
    </row>
    <row r="7180" spans="1:4" ht="27">
      <c r="A7180" s="209">
        <v>89497</v>
      </c>
      <c r="B7180" s="210" t="s">
        <v>1229</v>
      </c>
      <c r="C7180" s="211" t="s">
        <v>542</v>
      </c>
      <c r="D7180" s="212">
        <v>7.37</v>
      </c>
    </row>
    <row r="7181" spans="1:4" ht="27">
      <c r="A7181" s="209">
        <v>89498</v>
      </c>
      <c r="B7181" s="210" t="s">
        <v>1230</v>
      </c>
      <c r="C7181" s="211" t="s">
        <v>542</v>
      </c>
      <c r="D7181" s="212">
        <v>7.7</v>
      </c>
    </row>
    <row r="7182" spans="1:4" ht="27">
      <c r="A7182" s="209">
        <v>89499</v>
      </c>
      <c r="B7182" s="210" t="s">
        <v>1231</v>
      </c>
      <c r="C7182" s="211" t="s">
        <v>542</v>
      </c>
      <c r="D7182" s="212">
        <v>12.3</v>
      </c>
    </row>
    <row r="7183" spans="1:4" ht="27">
      <c r="A7183" s="209">
        <v>89500</v>
      </c>
      <c r="B7183" s="210" t="s">
        <v>1232</v>
      </c>
      <c r="C7183" s="211" t="s">
        <v>542</v>
      </c>
      <c r="D7183" s="212">
        <v>7.67</v>
      </c>
    </row>
    <row r="7184" spans="1:4" ht="27">
      <c r="A7184" s="209">
        <v>89501</v>
      </c>
      <c r="B7184" s="210" t="s">
        <v>1233</v>
      </c>
      <c r="C7184" s="211" t="s">
        <v>542</v>
      </c>
      <c r="D7184" s="212">
        <v>8.9600000000000009</v>
      </c>
    </row>
    <row r="7185" spans="1:4" ht="27">
      <c r="A7185" s="209">
        <v>89502</v>
      </c>
      <c r="B7185" s="210" t="s">
        <v>1234</v>
      </c>
      <c r="C7185" s="211" t="s">
        <v>542</v>
      </c>
      <c r="D7185" s="212">
        <v>9.84</v>
      </c>
    </row>
    <row r="7186" spans="1:4" ht="27">
      <c r="A7186" s="209">
        <v>89503</v>
      </c>
      <c r="B7186" s="210" t="s">
        <v>1235</v>
      </c>
      <c r="C7186" s="211" t="s">
        <v>542</v>
      </c>
      <c r="D7186" s="212">
        <v>14.37</v>
      </c>
    </row>
    <row r="7187" spans="1:4" ht="27">
      <c r="A7187" s="209">
        <v>89504</v>
      </c>
      <c r="B7187" s="210" t="s">
        <v>1236</v>
      </c>
      <c r="C7187" s="211" t="s">
        <v>542</v>
      </c>
      <c r="D7187" s="212">
        <v>12.92</v>
      </c>
    </row>
    <row r="7188" spans="1:4" ht="27">
      <c r="A7188" s="209">
        <v>89505</v>
      </c>
      <c r="B7188" s="210" t="s">
        <v>1237</v>
      </c>
      <c r="C7188" s="211" t="s">
        <v>542</v>
      </c>
      <c r="D7188" s="212">
        <v>23.96</v>
      </c>
    </row>
    <row r="7189" spans="1:4" ht="27">
      <c r="A7189" s="209">
        <v>89506</v>
      </c>
      <c r="B7189" s="210" t="s">
        <v>1238</v>
      </c>
      <c r="C7189" s="211" t="s">
        <v>542</v>
      </c>
      <c r="D7189" s="212">
        <v>23.34</v>
      </c>
    </row>
    <row r="7190" spans="1:4" ht="27">
      <c r="A7190" s="209">
        <v>89507</v>
      </c>
      <c r="B7190" s="210" t="s">
        <v>1239</v>
      </c>
      <c r="C7190" s="211" t="s">
        <v>542</v>
      </c>
      <c r="D7190" s="212">
        <v>27.72</v>
      </c>
    </row>
    <row r="7191" spans="1:4" ht="27">
      <c r="A7191" s="209">
        <v>89508</v>
      </c>
      <c r="B7191" s="210" t="s">
        <v>9699</v>
      </c>
      <c r="C7191" s="211" t="s">
        <v>518</v>
      </c>
      <c r="D7191" s="212">
        <v>10.72</v>
      </c>
    </row>
    <row r="7192" spans="1:4" ht="27">
      <c r="A7192" s="209">
        <v>89509</v>
      </c>
      <c r="B7192" s="210" t="s">
        <v>9700</v>
      </c>
      <c r="C7192" s="211" t="s">
        <v>518</v>
      </c>
      <c r="D7192" s="212">
        <v>14.81</v>
      </c>
    </row>
    <row r="7193" spans="1:4" ht="27">
      <c r="A7193" s="209">
        <v>89510</v>
      </c>
      <c r="B7193" s="210" t="s">
        <v>1240</v>
      </c>
      <c r="C7193" s="211" t="s">
        <v>542</v>
      </c>
      <c r="D7193" s="212">
        <v>19.57</v>
      </c>
    </row>
    <row r="7194" spans="1:4" ht="27">
      <c r="A7194" s="209">
        <v>89511</v>
      </c>
      <c r="B7194" s="210" t="s">
        <v>9701</v>
      </c>
      <c r="C7194" s="211" t="s">
        <v>518</v>
      </c>
      <c r="D7194" s="212">
        <v>22.17</v>
      </c>
    </row>
    <row r="7195" spans="1:4" ht="27">
      <c r="A7195" s="209">
        <v>89512</v>
      </c>
      <c r="B7195" s="210" t="s">
        <v>9702</v>
      </c>
      <c r="C7195" s="211" t="s">
        <v>518</v>
      </c>
      <c r="D7195" s="212">
        <v>33.799999999999997</v>
      </c>
    </row>
    <row r="7196" spans="1:4" ht="27">
      <c r="A7196" s="209">
        <v>89513</v>
      </c>
      <c r="B7196" s="210" t="s">
        <v>1241</v>
      </c>
      <c r="C7196" s="211" t="s">
        <v>542</v>
      </c>
      <c r="D7196" s="212">
        <v>64.739999999999995</v>
      </c>
    </row>
    <row r="7197" spans="1:4" ht="40.5">
      <c r="A7197" s="209">
        <v>89514</v>
      </c>
      <c r="B7197" s="210" t="s">
        <v>1242</v>
      </c>
      <c r="C7197" s="211" t="s">
        <v>542</v>
      </c>
      <c r="D7197" s="212">
        <v>6.04</v>
      </c>
    </row>
    <row r="7198" spans="1:4" ht="27">
      <c r="A7198" s="209">
        <v>89515</v>
      </c>
      <c r="B7198" s="210" t="s">
        <v>1243</v>
      </c>
      <c r="C7198" s="211" t="s">
        <v>542</v>
      </c>
      <c r="D7198" s="212">
        <v>50.09</v>
      </c>
    </row>
    <row r="7199" spans="1:4" ht="40.5">
      <c r="A7199" s="209">
        <v>89516</v>
      </c>
      <c r="B7199" s="210" t="s">
        <v>1244</v>
      </c>
      <c r="C7199" s="211" t="s">
        <v>542</v>
      </c>
      <c r="D7199" s="212">
        <v>5.72</v>
      </c>
    </row>
    <row r="7200" spans="1:4" ht="27">
      <c r="A7200" s="209">
        <v>89517</v>
      </c>
      <c r="B7200" s="210" t="s">
        <v>1245</v>
      </c>
      <c r="C7200" s="211" t="s">
        <v>542</v>
      </c>
      <c r="D7200" s="212">
        <v>45.79</v>
      </c>
    </row>
    <row r="7201" spans="1:4" ht="40.5">
      <c r="A7201" s="209">
        <v>89518</v>
      </c>
      <c r="B7201" s="210" t="s">
        <v>1246</v>
      </c>
      <c r="C7201" s="211" t="s">
        <v>542</v>
      </c>
      <c r="D7201" s="212">
        <v>8.73</v>
      </c>
    </row>
    <row r="7202" spans="1:4" ht="27">
      <c r="A7202" s="209">
        <v>89519</v>
      </c>
      <c r="B7202" s="210" t="s">
        <v>1247</v>
      </c>
      <c r="C7202" s="211" t="s">
        <v>542</v>
      </c>
      <c r="D7202" s="212">
        <v>35.72</v>
      </c>
    </row>
    <row r="7203" spans="1:4" ht="40.5">
      <c r="A7203" s="209">
        <v>89520</v>
      </c>
      <c r="B7203" s="210" t="s">
        <v>1248</v>
      </c>
      <c r="C7203" s="211" t="s">
        <v>542</v>
      </c>
      <c r="D7203" s="212">
        <v>8.0500000000000007</v>
      </c>
    </row>
    <row r="7204" spans="1:4" ht="27">
      <c r="A7204" s="209">
        <v>89521</v>
      </c>
      <c r="B7204" s="210" t="s">
        <v>1249</v>
      </c>
      <c r="C7204" s="211" t="s">
        <v>542</v>
      </c>
      <c r="D7204" s="212">
        <v>73.11</v>
      </c>
    </row>
    <row r="7205" spans="1:4" ht="40.5">
      <c r="A7205" s="209">
        <v>89522</v>
      </c>
      <c r="B7205" s="210" t="s">
        <v>1250</v>
      </c>
      <c r="C7205" s="211" t="s">
        <v>542</v>
      </c>
      <c r="D7205" s="212">
        <v>18.190000000000001</v>
      </c>
    </row>
    <row r="7206" spans="1:4" ht="27">
      <c r="A7206" s="209">
        <v>89523</v>
      </c>
      <c r="B7206" s="210" t="s">
        <v>1251</v>
      </c>
      <c r="C7206" s="211" t="s">
        <v>542</v>
      </c>
      <c r="D7206" s="212">
        <v>56.82</v>
      </c>
    </row>
    <row r="7207" spans="1:4" ht="40.5">
      <c r="A7207" s="209">
        <v>89524</v>
      </c>
      <c r="B7207" s="210" t="s">
        <v>1252</v>
      </c>
      <c r="C7207" s="211" t="s">
        <v>542</v>
      </c>
      <c r="D7207" s="212">
        <v>17.739999999999998</v>
      </c>
    </row>
    <row r="7208" spans="1:4" ht="27">
      <c r="A7208" s="209">
        <v>89525</v>
      </c>
      <c r="B7208" s="210" t="s">
        <v>1253</v>
      </c>
      <c r="C7208" s="211" t="s">
        <v>542</v>
      </c>
      <c r="D7208" s="212">
        <v>54.45</v>
      </c>
    </row>
    <row r="7209" spans="1:4" ht="40.5">
      <c r="A7209" s="209">
        <v>89526</v>
      </c>
      <c r="B7209" s="210" t="s">
        <v>9703</v>
      </c>
      <c r="C7209" s="211" t="s">
        <v>542</v>
      </c>
      <c r="D7209" s="212">
        <v>22.61</v>
      </c>
    </row>
    <row r="7210" spans="1:4" ht="27">
      <c r="A7210" s="209">
        <v>89527</v>
      </c>
      <c r="B7210" s="210" t="s">
        <v>1254</v>
      </c>
      <c r="C7210" s="211" t="s">
        <v>542</v>
      </c>
      <c r="D7210" s="212">
        <v>42.2</v>
      </c>
    </row>
    <row r="7211" spans="1:4" ht="27">
      <c r="A7211" s="209">
        <v>89528</v>
      </c>
      <c r="B7211" s="210" t="s">
        <v>9704</v>
      </c>
      <c r="C7211" s="211" t="s">
        <v>542</v>
      </c>
      <c r="D7211" s="212">
        <v>2.48</v>
      </c>
    </row>
    <row r="7212" spans="1:4" ht="40.5">
      <c r="A7212" s="209">
        <v>89529</v>
      </c>
      <c r="B7212" s="210" t="s">
        <v>9705</v>
      </c>
      <c r="C7212" s="211" t="s">
        <v>542</v>
      </c>
      <c r="D7212" s="212">
        <v>28.19</v>
      </c>
    </row>
    <row r="7213" spans="1:4" ht="27">
      <c r="A7213" s="209">
        <v>89530</v>
      </c>
      <c r="B7213" s="210" t="s">
        <v>1255</v>
      </c>
      <c r="C7213" s="211" t="s">
        <v>542</v>
      </c>
      <c r="D7213" s="212">
        <v>10.94</v>
      </c>
    </row>
    <row r="7214" spans="1:4" ht="40.5">
      <c r="A7214" s="209">
        <v>89531</v>
      </c>
      <c r="B7214" s="210" t="s">
        <v>9706</v>
      </c>
      <c r="C7214" s="211" t="s">
        <v>542</v>
      </c>
      <c r="D7214" s="212">
        <v>24.08</v>
      </c>
    </row>
    <row r="7215" spans="1:4" ht="27">
      <c r="A7215" s="209">
        <v>89532</v>
      </c>
      <c r="B7215" s="210" t="s">
        <v>9707</v>
      </c>
      <c r="C7215" s="211" t="s">
        <v>542</v>
      </c>
      <c r="D7215" s="212">
        <v>4.18</v>
      </c>
    </row>
    <row r="7216" spans="1:4" ht="40.5">
      <c r="A7216" s="209">
        <v>89533</v>
      </c>
      <c r="B7216" s="210" t="s">
        <v>1256</v>
      </c>
      <c r="C7216" s="211" t="s">
        <v>542</v>
      </c>
      <c r="D7216" s="212">
        <v>24.08</v>
      </c>
    </row>
    <row r="7217" spans="1:4" ht="27">
      <c r="A7217" s="209">
        <v>89534</v>
      </c>
      <c r="B7217" s="210" t="s">
        <v>9708</v>
      </c>
      <c r="C7217" s="211" t="s">
        <v>542</v>
      </c>
      <c r="D7217" s="212">
        <v>2.98</v>
      </c>
    </row>
    <row r="7218" spans="1:4" ht="40.5">
      <c r="A7218" s="209">
        <v>89535</v>
      </c>
      <c r="B7218" s="210" t="s">
        <v>9709</v>
      </c>
      <c r="C7218" s="211" t="s">
        <v>542</v>
      </c>
      <c r="D7218" s="212">
        <v>36.950000000000003</v>
      </c>
    </row>
    <row r="7219" spans="1:4" ht="27">
      <c r="A7219" s="209">
        <v>89536</v>
      </c>
      <c r="B7219" s="210" t="s">
        <v>9710</v>
      </c>
      <c r="C7219" s="211" t="s">
        <v>542</v>
      </c>
      <c r="D7219" s="212">
        <v>9.0299999999999994</v>
      </c>
    </row>
    <row r="7220" spans="1:4" ht="40.5">
      <c r="A7220" s="209">
        <v>89538</v>
      </c>
      <c r="B7220" s="210" t="s">
        <v>9711</v>
      </c>
      <c r="C7220" s="211" t="s">
        <v>542</v>
      </c>
      <c r="D7220" s="212">
        <v>2.73</v>
      </c>
    </row>
    <row r="7221" spans="1:4" ht="27">
      <c r="A7221" s="209">
        <v>89540</v>
      </c>
      <c r="B7221" s="210" t="s">
        <v>1257</v>
      </c>
      <c r="C7221" s="211" t="s">
        <v>542</v>
      </c>
      <c r="D7221" s="212">
        <v>5.9</v>
      </c>
    </row>
    <row r="7222" spans="1:4" ht="27">
      <c r="A7222" s="209">
        <v>89541</v>
      </c>
      <c r="B7222" s="210" t="s">
        <v>9712</v>
      </c>
      <c r="C7222" s="211" t="s">
        <v>542</v>
      </c>
      <c r="D7222" s="212">
        <v>3.67</v>
      </c>
    </row>
    <row r="7223" spans="1:4" ht="27">
      <c r="A7223" s="209">
        <v>89542</v>
      </c>
      <c r="B7223" s="210" t="s">
        <v>1258</v>
      </c>
      <c r="C7223" s="211" t="s">
        <v>542</v>
      </c>
      <c r="D7223" s="212">
        <v>17.760000000000002</v>
      </c>
    </row>
    <row r="7224" spans="1:4" ht="27">
      <c r="A7224" s="209">
        <v>89544</v>
      </c>
      <c r="B7224" s="210" t="s">
        <v>9713</v>
      </c>
      <c r="C7224" s="211" t="s">
        <v>542</v>
      </c>
      <c r="D7224" s="212">
        <v>5.75</v>
      </c>
    </row>
    <row r="7225" spans="1:4" ht="27">
      <c r="A7225" s="209">
        <v>89545</v>
      </c>
      <c r="B7225" s="210" t="s">
        <v>9714</v>
      </c>
      <c r="C7225" s="211" t="s">
        <v>542</v>
      </c>
      <c r="D7225" s="212">
        <v>8.1199999999999992</v>
      </c>
    </row>
    <row r="7226" spans="1:4" ht="40.5">
      <c r="A7226" s="209">
        <v>89546</v>
      </c>
      <c r="B7226" s="210" t="s">
        <v>9715</v>
      </c>
      <c r="C7226" s="211" t="s">
        <v>542</v>
      </c>
      <c r="D7226" s="212">
        <v>6.23</v>
      </c>
    </row>
    <row r="7227" spans="1:4" ht="27">
      <c r="A7227" s="209">
        <v>89547</v>
      </c>
      <c r="B7227" s="210" t="s">
        <v>9716</v>
      </c>
      <c r="C7227" s="211" t="s">
        <v>542</v>
      </c>
      <c r="D7227" s="212">
        <v>12.06</v>
      </c>
    </row>
    <row r="7228" spans="1:4" ht="27">
      <c r="A7228" s="209">
        <v>89548</v>
      </c>
      <c r="B7228" s="210" t="s">
        <v>1259</v>
      </c>
      <c r="C7228" s="211" t="s">
        <v>542</v>
      </c>
      <c r="D7228" s="212">
        <v>13.43</v>
      </c>
    </row>
    <row r="7229" spans="1:4" ht="40.5">
      <c r="A7229" s="209">
        <v>89549</v>
      </c>
      <c r="B7229" s="210" t="s">
        <v>9717</v>
      </c>
      <c r="C7229" s="211" t="s">
        <v>542</v>
      </c>
      <c r="D7229" s="212">
        <v>9.9499999999999993</v>
      </c>
    </row>
    <row r="7230" spans="1:4" ht="27">
      <c r="A7230" s="209">
        <v>89550</v>
      </c>
      <c r="B7230" s="210" t="s">
        <v>1260</v>
      </c>
      <c r="C7230" s="211" t="s">
        <v>542</v>
      </c>
      <c r="D7230" s="212">
        <v>27.69</v>
      </c>
    </row>
    <row r="7231" spans="1:4" ht="27">
      <c r="A7231" s="209">
        <v>89551</v>
      </c>
      <c r="B7231" s="210" t="s">
        <v>9718</v>
      </c>
      <c r="C7231" s="211" t="s">
        <v>542</v>
      </c>
      <c r="D7231" s="212">
        <v>5.89</v>
      </c>
    </row>
    <row r="7232" spans="1:4" ht="27">
      <c r="A7232" s="209">
        <v>89552</v>
      </c>
      <c r="B7232" s="210" t="s">
        <v>9719</v>
      </c>
      <c r="C7232" s="211" t="s">
        <v>542</v>
      </c>
      <c r="D7232" s="212">
        <v>14.46</v>
      </c>
    </row>
    <row r="7233" spans="1:4" ht="40.5">
      <c r="A7233" s="209">
        <v>89553</v>
      </c>
      <c r="B7233" s="210" t="s">
        <v>9720</v>
      </c>
      <c r="C7233" s="211" t="s">
        <v>542</v>
      </c>
      <c r="D7233" s="212">
        <v>4.0599999999999996</v>
      </c>
    </row>
    <row r="7234" spans="1:4" ht="27">
      <c r="A7234" s="209">
        <v>89554</v>
      </c>
      <c r="B7234" s="210" t="s">
        <v>9721</v>
      </c>
      <c r="C7234" s="211" t="s">
        <v>542</v>
      </c>
      <c r="D7234" s="212">
        <v>14.91</v>
      </c>
    </row>
    <row r="7235" spans="1:4" ht="27">
      <c r="A7235" s="209">
        <v>89555</v>
      </c>
      <c r="B7235" s="210" t="s">
        <v>1261</v>
      </c>
      <c r="C7235" s="211" t="s">
        <v>542</v>
      </c>
      <c r="D7235" s="212">
        <v>12.81</v>
      </c>
    </row>
    <row r="7236" spans="1:4" ht="40.5">
      <c r="A7236" s="209">
        <v>89556</v>
      </c>
      <c r="B7236" s="210" t="s">
        <v>1262</v>
      </c>
      <c r="C7236" s="211" t="s">
        <v>542</v>
      </c>
      <c r="D7236" s="212">
        <v>21.56</v>
      </c>
    </row>
    <row r="7237" spans="1:4" ht="40.5">
      <c r="A7237" s="209">
        <v>89557</v>
      </c>
      <c r="B7237" s="210" t="s">
        <v>1263</v>
      </c>
      <c r="C7237" s="211" t="s">
        <v>542</v>
      </c>
      <c r="D7237" s="212">
        <v>17.260000000000002</v>
      </c>
    </row>
    <row r="7238" spans="1:4" ht="27">
      <c r="A7238" s="209">
        <v>89558</v>
      </c>
      <c r="B7238" s="210" t="s">
        <v>9722</v>
      </c>
      <c r="C7238" s="211" t="s">
        <v>542</v>
      </c>
      <c r="D7238" s="212">
        <v>5.8</v>
      </c>
    </row>
    <row r="7239" spans="1:4" ht="40.5">
      <c r="A7239" s="209">
        <v>89559</v>
      </c>
      <c r="B7239" s="210" t="s">
        <v>1264</v>
      </c>
      <c r="C7239" s="211" t="s">
        <v>542</v>
      </c>
      <c r="D7239" s="212">
        <v>37.19</v>
      </c>
    </row>
    <row r="7240" spans="1:4" ht="27">
      <c r="A7240" s="209">
        <v>89561</v>
      </c>
      <c r="B7240" s="210" t="s">
        <v>1265</v>
      </c>
      <c r="C7240" s="211" t="s">
        <v>542</v>
      </c>
      <c r="D7240" s="212">
        <v>10.210000000000001</v>
      </c>
    </row>
    <row r="7241" spans="1:4" ht="27">
      <c r="A7241" s="209">
        <v>89562</v>
      </c>
      <c r="B7241" s="210" t="s">
        <v>9723</v>
      </c>
      <c r="C7241" s="211" t="s">
        <v>542</v>
      </c>
      <c r="D7241" s="212">
        <v>5.78</v>
      </c>
    </row>
    <row r="7242" spans="1:4" ht="27">
      <c r="A7242" s="209">
        <v>89563</v>
      </c>
      <c r="B7242" s="210" t="s">
        <v>1266</v>
      </c>
      <c r="C7242" s="211" t="s">
        <v>542</v>
      </c>
      <c r="D7242" s="212">
        <v>15.12</v>
      </c>
    </row>
    <row r="7243" spans="1:4" ht="27">
      <c r="A7243" s="209">
        <v>89564</v>
      </c>
      <c r="B7243" s="210" t="s">
        <v>9724</v>
      </c>
      <c r="C7243" s="211" t="s">
        <v>542</v>
      </c>
      <c r="D7243" s="212">
        <v>10.49</v>
      </c>
    </row>
    <row r="7244" spans="1:4" ht="40.5">
      <c r="A7244" s="209">
        <v>89565</v>
      </c>
      <c r="B7244" s="210" t="s">
        <v>9725</v>
      </c>
      <c r="C7244" s="211" t="s">
        <v>542</v>
      </c>
      <c r="D7244" s="212">
        <v>33.36</v>
      </c>
    </row>
    <row r="7245" spans="1:4" ht="27">
      <c r="A7245" s="209">
        <v>89566</v>
      </c>
      <c r="B7245" s="210" t="s">
        <v>1267</v>
      </c>
      <c r="C7245" s="211" t="s">
        <v>542</v>
      </c>
      <c r="D7245" s="212">
        <v>27.91</v>
      </c>
    </row>
    <row r="7246" spans="1:4" ht="40.5">
      <c r="A7246" s="209">
        <v>89567</v>
      </c>
      <c r="B7246" s="210" t="s">
        <v>9726</v>
      </c>
      <c r="C7246" s="211" t="s">
        <v>542</v>
      </c>
      <c r="D7246" s="212">
        <v>49.97</v>
      </c>
    </row>
    <row r="7247" spans="1:4" ht="27">
      <c r="A7247" s="209">
        <v>89568</v>
      </c>
      <c r="B7247" s="210" t="s">
        <v>9727</v>
      </c>
      <c r="C7247" s="211" t="s">
        <v>542</v>
      </c>
      <c r="D7247" s="212">
        <v>26.54</v>
      </c>
    </row>
    <row r="7248" spans="1:4" ht="40.5">
      <c r="A7248" s="209">
        <v>89569</v>
      </c>
      <c r="B7248" s="210" t="s">
        <v>9728</v>
      </c>
      <c r="C7248" s="211" t="s">
        <v>542</v>
      </c>
      <c r="D7248" s="212">
        <v>48.34</v>
      </c>
    </row>
    <row r="7249" spans="1:4" ht="40.5">
      <c r="A7249" s="209">
        <v>89570</v>
      </c>
      <c r="B7249" s="210" t="s">
        <v>9729</v>
      </c>
      <c r="C7249" s="211" t="s">
        <v>542</v>
      </c>
      <c r="D7249" s="212">
        <v>6.92</v>
      </c>
    </row>
    <row r="7250" spans="1:4" ht="27">
      <c r="A7250" s="209">
        <v>89571</v>
      </c>
      <c r="B7250" s="210" t="s">
        <v>9730</v>
      </c>
      <c r="C7250" s="211" t="s">
        <v>542</v>
      </c>
      <c r="D7250" s="212">
        <v>44.48</v>
      </c>
    </row>
    <row r="7251" spans="1:4" ht="40.5">
      <c r="A7251" s="209">
        <v>89572</v>
      </c>
      <c r="B7251" s="210" t="s">
        <v>9731</v>
      </c>
      <c r="C7251" s="211" t="s">
        <v>542</v>
      </c>
      <c r="D7251" s="212">
        <v>5.98</v>
      </c>
    </row>
    <row r="7252" spans="1:4" ht="27">
      <c r="A7252" s="209">
        <v>89573</v>
      </c>
      <c r="B7252" s="210" t="s">
        <v>9732</v>
      </c>
      <c r="C7252" s="211" t="s">
        <v>542</v>
      </c>
      <c r="D7252" s="212">
        <v>35.22</v>
      </c>
    </row>
    <row r="7253" spans="1:4" ht="40.5">
      <c r="A7253" s="209">
        <v>89574</v>
      </c>
      <c r="B7253" s="210" t="s">
        <v>9733</v>
      </c>
      <c r="C7253" s="211" t="s">
        <v>542</v>
      </c>
      <c r="D7253" s="212">
        <v>64.430000000000007</v>
      </c>
    </row>
    <row r="7254" spans="1:4" ht="27">
      <c r="A7254" s="209">
        <v>89575</v>
      </c>
      <c r="B7254" s="210" t="s">
        <v>9734</v>
      </c>
      <c r="C7254" s="211" t="s">
        <v>542</v>
      </c>
      <c r="D7254" s="212">
        <v>7.31</v>
      </c>
    </row>
    <row r="7255" spans="1:4" ht="27">
      <c r="A7255" s="209">
        <v>89576</v>
      </c>
      <c r="B7255" s="210" t="s">
        <v>9735</v>
      </c>
      <c r="C7255" s="211" t="s">
        <v>518</v>
      </c>
      <c r="D7255" s="212">
        <v>11.23</v>
      </c>
    </row>
    <row r="7256" spans="1:4" ht="27">
      <c r="A7256" s="209">
        <v>89577</v>
      </c>
      <c r="B7256" s="210" t="s">
        <v>1268</v>
      </c>
      <c r="C7256" s="211" t="s">
        <v>542</v>
      </c>
      <c r="D7256" s="212">
        <v>24.63</v>
      </c>
    </row>
    <row r="7257" spans="1:4" ht="27">
      <c r="A7257" s="209">
        <v>89578</v>
      </c>
      <c r="B7257" s="210" t="s">
        <v>9736</v>
      </c>
      <c r="C7257" s="211" t="s">
        <v>518</v>
      </c>
      <c r="D7257" s="212">
        <v>18.920000000000002</v>
      </c>
    </row>
    <row r="7258" spans="1:4" ht="27">
      <c r="A7258" s="209">
        <v>89579</v>
      </c>
      <c r="B7258" s="210" t="s">
        <v>9737</v>
      </c>
      <c r="C7258" s="211" t="s">
        <v>542</v>
      </c>
      <c r="D7258" s="212">
        <v>7.21</v>
      </c>
    </row>
    <row r="7259" spans="1:4" ht="27">
      <c r="A7259" s="209">
        <v>89580</v>
      </c>
      <c r="B7259" s="210" t="s">
        <v>9738</v>
      </c>
      <c r="C7259" s="211" t="s">
        <v>518</v>
      </c>
      <c r="D7259" s="212">
        <v>37.21</v>
      </c>
    </row>
    <row r="7260" spans="1:4" ht="40.5">
      <c r="A7260" s="209">
        <v>89581</v>
      </c>
      <c r="B7260" s="210" t="s">
        <v>9739</v>
      </c>
      <c r="C7260" s="211" t="s">
        <v>542</v>
      </c>
      <c r="D7260" s="212">
        <v>16.940000000000001</v>
      </c>
    </row>
    <row r="7261" spans="1:4" ht="40.5">
      <c r="A7261" s="209">
        <v>89582</v>
      </c>
      <c r="B7261" s="210" t="s">
        <v>9740</v>
      </c>
      <c r="C7261" s="211" t="s">
        <v>542</v>
      </c>
      <c r="D7261" s="212">
        <v>16.489999999999998</v>
      </c>
    </row>
    <row r="7262" spans="1:4" ht="40.5">
      <c r="A7262" s="209">
        <v>89583</v>
      </c>
      <c r="B7262" s="210" t="s">
        <v>9741</v>
      </c>
      <c r="C7262" s="211" t="s">
        <v>542</v>
      </c>
      <c r="D7262" s="212">
        <v>21.36</v>
      </c>
    </row>
    <row r="7263" spans="1:4" ht="40.5">
      <c r="A7263" s="209">
        <v>89584</v>
      </c>
      <c r="B7263" s="210" t="s">
        <v>9742</v>
      </c>
      <c r="C7263" s="211" t="s">
        <v>542</v>
      </c>
      <c r="D7263" s="212">
        <v>26.92</v>
      </c>
    </row>
    <row r="7264" spans="1:4" ht="40.5">
      <c r="A7264" s="209">
        <v>89585</v>
      </c>
      <c r="B7264" s="210" t="s">
        <v>9743</v>
      </c>
      <c r="C7264" s="211" t="s">
        <v>542</v>
      </c>
      <c r="D7264" s="212">
        <v>22.81</v>
      </c>
    </row>
    <row r="7265" spans="1:4" ht="40.5">
      <c r="A7265" s="209">
        <v>89586</v>
      </c>
      <c r="B7265" s="210" t="s">
        <v>9744</v>
      </c>
      <c r="C7265" s="211" t="s">
        <v>542</v>
      </c>
      <c r="D7265" s="212">
        <v>22.81</v>
      </c>
    </row>
    <row r="7266" spans="1:4" ht="40.5">
      <c r="A7266" s="209">
        <v>89587</v>
      </c>
      <c r="B7266" s="210" t="s">
        <v>9745</v>
      </c>
      <c r="C7266" s="211" t="s">
        <v>542</v>
      </c>
      <c r="D7266" s="212">
        <v>35.68</v>
      </c>
    </row>
    <row r="7267" spans="1:4" ht="40.5">
      <c r="A7267" s="209">
        <v>89590</v>
      </c>
      <c r="B7267" s="210" t="s">
        <v>9746</v>
      </c>
      <c r="C7267" s="211" t="s">
        <v>542</v>
      </c>
      <c r="D7267" s="212">
        <v>83.86</v>
      </c>
    </row>
    <row r="7268" spans="1:4" ht="40.5">
      <c r="A7268" s="209">
        <v>89591</v>
      </c>
      <c r="B7268" s="210" t="s">
        <v>9747</v>
      </c>
      <c r="C7268" s="211" t="s">
        <v>542</v>
      </c>
      <c r="D7268" s="212">
        <v>68.489999999999995</v>
      </c>
    </row>
    <row r="7269" spans="1:4" ht="40.5">
      <c r="A7269" s="209">
        <v>89592</v>
      </c>
      <c r="B7269" s="210" t="s">
        <v>9748</v>
      </c>
      <c r="C7269" s="211" t="s">
        <v>542</v>
      </c>
      <c r="D7269" s="212">
        <v>229.68</v>
      </c>
    </row>
    <row r="7270" spans="1:4" ht="27">
      <c r="A7270" s="209">
        <v>89593</v>
      </c>
      <c r="B7270" s="210" t="s">
        <v>9749</v>
      </c>
      <c r="C7270" s="211" t="s">
        <v>542</v>
      </c>
      <c r="D7270" s="212">
        <v>17.260000000000002</v>
      </c>
    </row>
    <row r="7271" spans="1:4" ht="27">
      <c r="A7271" s="209">
        <v>89594</v>
      </c>
      <c r="B7271" s="210" t="s">
        <v>9750</v>
      </c>
      <c r="C7271" s="211" t="s">
        <v>542</v>
      </c>
      <c r="D7271" s="212">
        <v>31.71</v>
      </c>
    </row>
    <row r="7272" spans="1:4" ht="40.5">
      <c r="A7272" s="209">
        <v>89595</v>
      </c>
      <c r="B7272" s="210" t="s">
        <v>9751</v>
      </c>
      <c r="C7272" s="211" t="s">
        <v>542</v>
      </c>
      <c r="D7272" s="212">
        <v>10.87</v>
      </c>
    </row>
    <row r="7273" spans="1:4" ht="40.5">
      <c r="A7273" s="209">
        <v>89596</v>
      </c>
      <c r="B7273" s="210" t="s">
        <v>9752</v>
      </c>
      <c r="C7273" s="211" t="s">
        <v>542</v>
      </c>
      <c r="D7273" s="212">
        <v>7.7</v>
      </c>
    </row>
    <row r="7274" spans="1:4" ht="27">
      <c r="A7274" s="209">
        <v>89597</v>
      </c>
      <c r="B7274" s="210" t="s">
        <v>9753</v>
      </c>
      <c r="C7274" s="211" t="s">
        <v>542</v>
      </c>
      <c r="D7274" s="212">
        <v>14.09</v>
      </c>
    </row>
    <row r="7275" spans="1:4" ht="27">
      <c r="A7275" s="209">
        <v>89598</v>
      </c>
      <c r="B7275" s="210" t="s">
        <v>9754</v>
      </c>
      <c r="C7275" s="211" t="s">
        <v>542</v>
      </c>
      <c r="D7275" s="212">
        <v>32.479999999999997</v>
      </c>
    </row>
    <row r="7276" spans="1:4" ht="40.5">
      <c r="A7276" s="209">
        <v>89599</v>
      </c>
      <c r="B7276" s="210" t="s">
        <v>9755</v>
      </c>
      <c r="C7276" s="211" t="s">
        <v>542</v>
      </c>
      <c r="D7276" s="212">
        <v>11.11</v>
      </c>
    </row>
    <row r="7277" spans="1:4" ht="40.5">
      <c r="A7277" s="209">
        <v>89600</v>
      </c>
      <c r="B7277" s="210" t="s">
        <v>9756</v>
      </c>
      <c r="C7277" s="211" t="s">
        <v>542</v>
      </c>
      <c r="D7277" s="212">
        <v>12.48</v>
      </c>
    </row>
    <row r="7278" spans="1:4" ht="27">
      <c r="A7278" s="209">
        <v>89605</v>
      </c>
      <c r="B7278" s="210" t="s">
        <v>9757</v>
      </c>
      <c r="C7278" s="211" t="s">
        <v>542</v>
      </c>
      <c r="D7278" s="212">
        <v>12.67</v>
      </c>
    </row>
    <row r="7279" spans="1:4" ht="27">
      <c r="A7279" s="209">
        <v>89609</v>
      </c>
      <c r="B7279" s="210" t="s">
        <v>9758</v>
      </c>
      <c r="C7279" s="211" t="s">
        <v>542</v>
      </c>
      <c r="D7279" s="212">
        <v>69.13</v>
      </c>
    </row>
    <row r="7280" spans="1:4" ht="40.5">
      <c r="A7280" s="209">
        <v>89610</v>
      </c>
      <c r="B7280" s="210" t="s">
        <v>9759</v>
      </c>
      <c r="C7280" s="211" t="s">
        <v>542</v>
      </c>
      <c r="D7280" s="212">
        <v>14.45</v>
      </c>
    </row>
    <row r="7281" spans="1:4" ht="27">
      <c r="A7281" s="209">
        <v>89611</v>
      </c>
      <c r="B7281" s="210" t="s">
        <v>9760</v>
      </c>
      <c r="C7281" s="211" t="s">
        <v>542</v>
      </c>
      <c r="D7281" s="212">
        <v>20.81</v>
      </c>
    </row>
    <row r="7282" spans="1:4" ht="27">
      <c r="A7282" s="209">
        <v>89612</v>
      </c>
      <c r="B7282" s="210" t="s">
        <v>9761</v>
      </c>
      <c r="C7282" s="211" t="s">
        <v>542</v>
      </c>
      <c r="D7282" s="212">
        <v>140.51</v>
      </c>
    </row>
    <row r="7283" spans="1:4" ht="40.5">
      <c r="A7283" s="209">
        <v>89613</v>
      </c>
      <c r="B7283" s="210" t="s">
        <v>9762</v>
      </c>
      <c r="C7283" s="211" t="s">
        <v>542</v>
      </c>
      <c r="D7283" s="212">
        <v>23.53</v>
      </c>
    </row>
    <row r="7284" spans="1:4" ht="27">
      <c r="A7284" s="209">
        <v>89614</v>
      </c>
      <c r="B7284" s="210" t="s">
        <v>9763</v>
      </c>
      <c r="C7284" s="211" t="s">
        <v>542</v>
      </c>
      <c r="D7284" s="212">
        <v>39.35</v>
      </c>
    </row>
    <row r="7285" spans="1:4" ht="27">
      <c r="A7285" s="209">
        <v>89615</v>
      </c>
      <c r="B7285" s="210" t="s">
        <v>9764</v>
      </c>
      <c r="C7285" s="211" t="s">
        <v>542</v>
      </c>
      <c r="D7285" s="212">
        <v>206.18</v>
      </c>
    </row>
    <row r="7286" spans="1:4" ht="40.5">
      <c r="A7286" s="209">
        <v>89616</v>
      </c>
      <c r="B7286" s="210" t="s">
        <v>9765</v>
      </c>
      <c r="C7286" s="211" t="s">
        <v>542</v>
      </c>
      <c r="D7286" s="212">
        <v>32.82</v>
      </c>
    </row>
    <row r="7287" spans="1:4" ht="27">
      <c r="A7287" s="209">
        <v>89617</v>
      </c>
      <c r="B7287" s="210" t="s">
        <v>9766</v>
      </c>
      <c r="C7287" s="211" t="s">
        <v>542</v>
      </c>
      <c r="D7287" s="212">
        <v>4.42</v>
      </c>
    </row>
    <row r="7288" spans="1:4" ht="27">
      <c r="A7288" s="209">
        <v>89618</v>
      </c>
      <c r="B7288" s="210" t="s">
        <v>9767</v>
      </c>
      <c r="C7288" s="211" t="s">
        <v>542</v>
      </c>
      <c r="D7288" s="212">
        <v>10.42</v>
      </c>
    </row>
    <row r="7289" spans="1:4" ht="27">
      <c r="A7289" s="209">
        <v>89619</v>
      </c>
      <c r="B7289" s="210" t="s">
        <v>1269</v>
      </c>
      <c r="C7289" s="211" t="s">
        <v>542</v>
      </c>
      <c r="D7289" s="212">
        <v>5.68</v>
      </c>
    </row>
    <row r="7290" spans="1:4" ht="27">
      <c r="A7290" s="209">
        <v>89620</v>
      </c>
      <c r="B7290" s="210" t="s">
        <v>9768</v>
      </c>
      <c r="C7290" s="211" t="s">
        <v>542</v>
      </c>
      <c r="D7290" s="212">
        <v>6.68</v>
      </c>
    </row>
    <row r="7291" spans="1:4" ht="27">
      <c r="A7291" s="209">
        <v>89621</v>
      </c>
      <c r="B7291" s="210" t="s">
        <v>9769</v>
      </c>
      <c r="C7291" s="211" t="s">
        <v>542</v>
      </c>
      <c r="D7291" s="212">
        <v>16.3</v>
      </c>
    </row>
    <row r="7292" spans="1:4" ht="27">
      <c r="A7292" s="209">
        <v>89622</v>
      </c>
      <c r="B7292" s="210" t="s">
        <v>1270</v>
      </c>
      <c r="C7292" s="211" t="s">
        <v>542</v>
      </c>
      <c r="D7292" s="212">
        <v>8.65</v>
      </c>
    </row>
    <row r="7293" spans="1:4" ht="27">
      <c r="A7293" s="209">
        <v>89623</v>
      </c>
      <c r="B7293" s="210" t="s">
        <v>9770</v>
      </c>
      <c r="C7293" s="211" t="s">
        <v>542</v>
      </c>
      <c r="D7293" s="212">
        <v>11.31</v>
      </c>
    </row>
    <row r="7294" spans="1:4" ht="27">
      <c r="A7294" s="209">
        <v>89624</v>
      </c>
      <c r="B7294" s="210" t="s">
        <v>1271</v>
      </c>
      <c r="C7294" s="211" t="s">
        <v>542</v>
      </c>
      <c r="D7294" s="212">
        <v>11.2</v>
      </c>
    </row>
    <row r="7295" spans="1:4" ht="27">
      <c r="A7295" s="209">
        <v>89625</v>
      </c>
      <c r="B7295" s="210" t="s">
        <v>9771</v>
      </c>
      <c r="C7295" s="211" t="s">
        <v>542</v>
      </c>
      <c r="D7295" s="212">
        <v>13.72</v>
      </c>
    </row>
    <row r="7296" spans="1:4" ht="27">
      <c r="A7296" s="209">
        <v>89626</v>
      </c>
      <c r="B7296" s="210" t="s">
        <v>1272</v>
      </c>
      <c r="C7296" s="211" t="s">
        <v>542</v>
      </c>
      <c r="D7296" s="212">
        <v>17.09</v>
      </c>
    </row>
    <row r="7297" spans="1:4" ht="27">
      <c r="A7297" s="209">
        <v>89627</v>
      </c>
      <c r="B7297" s="210" t="s">
        <v>1273</v>
      </c>
      <c r="C7297" s="211" t="s">
        <v>542</v>
      </c>
      <c r="D7297" s="212">
        <v>13.5</v>
      </c>
    </row>
    <row r="7298" spans="1:4" ht="27">
      <c r="A7298" s="209">
        <v>89628</v>
      </c>
      <c r="B7298" s="210" t="s">
        <v>9772</v>
      </c>
      <c r="C7298" s="211" t="s">
        <v>542</v>
      </c>
      <c r="D7298" s="212">
        <v>27.88</v>
      </c>
    </row>
    <row r="7299" spans="1:4" ht="27">
      <c r="A7299" s="209">
        <v>89629</v>
      </c>
      <c r="B7299" s="210" t="s">
        <v>9773</v>
      </c>
      <c r="C7299" s="211" t="s">
        <v>542</v>
      </c>
      <c r="D7299" s="212">
        <v>49.08</v>
      </c>
    </row>
    <row r="7300" spans="1:4" ht="27">
      <c r="A7300" s="209">
        <v>89630</v>
      </c>
      <c r="B7300" s="210" t="s">
        <v>1274</v>
      </c>
      <c r="C7300" s="211" t="s">
        <v>542</v>
      </c>
      <c r="D7300" s="212">
        <v>42.34</v>
      </c>
    </row>
    <row r="7301" spans="1:4" ht="27">
      <c r="A7301" s="209">
        <v>89631</v>
      </c>
      <c r="B7301" s="210" t="s">
        <v>9774</v>
      </c>
      <c r="C7301" s="211" t="s">
        <v>542</v>
      </c>
      <c r="D7301" s="212">
        <v>71.72</v>
      </c>
    </row>
    <row r="7302" spans="1:4" ht="27">
      <c r="A7302" s="209">
        <v>89632</v>
      </c>
      <c r="B7302" s="210" t="s">
        <v>1275</v>
      </c>
      <c r="C7302" s="211" t="s">
        <v>542</v>
      </c>
      <c r="D7302" s="212">
        <v>61.71</v>
      </c>
    </row>
    <row r="7303" spans="1:4" ht="27">
      <c r="A7303" s="209">
        <v>89633</v>
      </c>
      <c r="B7303" s="210" t="s">
        <v>1173</v>
      </c>
      <c r="C7303" s="211" t="s">
        <v>518</v>
      </c>
      <c r="D7303" s="212">
        <v>15.51</v>
      </c>
    </row>
    <row r="7304" spans="1:4" ht="27">
      <c r="A7304" s="209">
        <v>89634</v>
      </c>
      <c r="B7304" s="210" t="s">
        <v>1174</v>
      </c>
      <c r="C7304" s="211" t="s">
        <v>518</v>
      </c>
      <c r="D7304" s="212">
        <v>23.19</v>
      </c>
    </row>
    <row r="7305" spans="1:4" ht="27">
      <c r="A7305" s="209">
        <v>89635</v>
      </c>
      <c r="B7305" s="210" t="s">
        <v>1175</v>
      </c>
      <c r="C7305" s="211" t="s">
        <v>518</v>
      </c>
      <c r="D7305" s="212">
        <v>32.69</v>
      </c>
    </row>
    <row r="7306" spans="1:4" ht="27">
      <c r="A7306" s="209">
        <v>89636</v>
      </c>
      <c r="B7306" s="210" t="s">
        <v>9775</v>
      </c>
      <c r="C7306" s="211" t="s">
        <v>518</v>
      </c>
      <c r="D7306" s="212">
        <v>39.71</v>
      </c>
    </row>
    <row r="7307" spans="1:4" ht="27">
      <c r="A7307" s="209">
        <v>89637</v>
      </c>
      <c r="B7307" s="210" t="s">
        <v>9776</v>
      </c>
      <c r="C7307" s="211" t="s">
        <v>542</v>
      </c>
      <c r="D7307" s="212">
        <v>6.6</v>
      </c>
    </row>
    <row r="7308" spans="1:4" ht="27">
      <c r="A7308" s="209">
        <v>89638</v>
      </c>
      <c r="B7308" s="210" t="s">
        <v>9777</v>
      </c>
      <c r="C7308" s="211" t="s">
        <v>542</v>
      </c>
      <c r="D7308" s="212">
        <v>7.41</v>
      </c>
    </row>
    <row r="7309" spans="1:4" ht="27">
      <c r="A7309" s="209">
        <v>89639</v>
      </c>
      <c r="B7309" s="210" t="s">
        <v>9778</v>
      </c>
      <c r="C7309" s="211" t="s">
        <v>542</v>
      </c>
      <c r="D7309" s="212">
        <v>7.72</v>
      </c>
    </row>
    <row r="7310" spans="1:4" ht="27">
      <c r="A7310" s="209">
        <v>89641</v>
      </c>
      <c r="B7310" s="210" t="s">
        <v>9779</v>
      </c>
      <c r="C7310" s="211" t="s">
        <v>542</v>
      </c>
      <c r="D7310" s="212">
        <v>9.31</v>
      </c>
    </row>
    <row r="7311" spans="1:4" ht="27">
      <c r="A7311" s="209">
        <v>89642</v>
      </c>
      <c r="B7311" s="210" t="s">
        <v>9780</v>
      </c>
      <c r="C7311" s="211" t="s">
        <v>542</v>
      </c>
      <c r="D7311" s="212">
        <v>10.86</v>
      </c>
    </row>
    <row r="7312" spans="1:4" ht="27">
      <c r="A7312" s="209">
        <v>89643</v>
      </c>
      <c r="B7312" s="210" t="s">
        <v>9781</v>
      </c>
      <c r="C7312" s="211" t="s">
        <v>542</v>
      </c>
      <c r="D7312" s="212">
        <v>11.38</v>
      </c>
    </row>
    <row r="7313" spans="1:4" ht="40.5">
      <c r="A7313" s="209">
        <v>89645</v>
      </c>
      <c r="B7313" s="210" t="s">
        <v>9782</v>
      </c>
      <c r="C7313" s="211" t="s">
        <v>542</v>
      </c>
      <c r="D7313" s="212">
        <v>21.19</v>
      </c>
    </row>
    <row r="7314" spans="1:4" ht="27">
      <c r="A7314" s="209">
        <v>89646</v>
      </c>
      <c r="B7314" s="210" t="s">
        <v>9783</v>
      </c>
      <c r="C7314" s="211" t="s">
        <v>542</v>
      </c>
      <c r="D7314" s="212">
        <v>14.8</v>
      </c>
    </row>
    <row r="7315" spans="1:4" ht="27">
      <c r="A7315" s="209">
        <v>89647</v>
      </c>
      <c r="B7315" s="210" t="s">
        <v>9784</v>
      </c>
      <c r="C7315" s="211" t="s">
        <v>542</v>
      </c>
      <c r="D7315" s="212">
        <v>14.44</v>
      </c>
    </row>
    <row r="7316" spans="1:4" ht="27">
      <c r="A7316" s="209">
        <v>89648</v>
      </c>
      <c r="B7316" s="210" t="s">
        <v>9785</v>
      </c>
      <c r="C7316" s="211" t="s">
        <v>542</v>
      </c>
      <c r="D7316" s="212">
        <v>16.11</v>
      </c>
    </row>
    <row r="7317" spans="1:4" ht="27">
      <c r="A7317" s="209">
        <v>89649</v>
      </c>
      <c r="B7317" s="210" t="s">
        <v>9786</v>
      </c>
      <c r="C7317" s="211" t="s">
        <v>542</v>
      </c>
      <c r="D7317" s="212">
        <v>22.18</v>
      </c>
    </row>
    <row r="7318" spans="1:4" ht="27">
      <c r="A7318" s="209">
        <v>89650</v>
      </c>
      <c r="B7318" s="210" t="s">
        <v>9787</v>
      </c>
      <c r="C7318" s="211" t="s">
        <v>542</v>
      </c>
      <c r="D7318" s="212">
        <v>22.18</v>
      </c>
    </row>
    <row r="7319" spans="1:4" ht="27">
      <c r="A7319" s="209">
        <v>89651</v>
      </c>
      <c r="B7319" s="210" t="s">
        <v>1276</v>
      </c>
      <c r="C7319" s="211" t="s">
        <v>542</v>
      </c>
      <c r="D7319" s="212">
        <v>4.4400000000000004</v>
      </c>
    </row>
    <row r="7320" spans="1:4" ht="27">
      <c r="A7320" s="209">
        <v>89652</v>
      </c>
      <c r="B7320" s="210" t="s">
        <v>9788</v>
      </c>
      <c r="C7320" s="211" t="s">
        <v>542</v>
      </c>
      <c r="D7320" s="212">
        <v>8</v>
      </c>
    </row>
    <row r="7321" spans="1:4" ht="27">
      <c r="A7321" s="209">
        <v>89653</v>
      </c>
      <c r="B7321" s="210" t="s">
        <v>9789</v>
      </c>
      <c r="C7321" s="211" t="s">
        <v>542</v>
      </c>
      <c r="D7321" s="212">
        <v>13.47</v>
      </c>
    </row>
    <row r="7322" spans="1:4" ht="27">
      <c r="A7322" s="209">
        <v>89654</v>
      </c>
      <c r="B7322" s="210" t="s">
        <v>9790</v>
      </c>
      <c r="C7322" s="211" t="s">
        <v>542</v>
      </c>
      <c r="D7322" s="212">
        <v>13.11</v>
      </c>
    </row>
    <row r="7323" spans="1:4" ht="27">
      <c r="A7323" s="209">
        <v>89655</v>
      </c>
      <c r="B7323" s="210" t="s">
        <v>9791</v>
      </c>
      <c r="C7323" s="211" t="s">
        <v>542</v>
      </c>
      <c r="D7323" s="212">
        <v>19.8</v>
      </c>
    </row>
    <row r="7324" spans="1:4" ht="27">
      <c r="A7324" s="209">
        <v>89656</v>
      </c>
      <c r="B7324" s="210" t="s">
        <v>9792</v>
      </c>
      <c r="C7324" s="211" t="s">
        <v>542</v>
      </c>
      <c r="D7324" s="212">
        <v>8.56</v>
      </c>
    </row>
    <row r="7325" spans="1:4" ht="27">
      <c r="A7325" s="209">
        <v>89657</v>
      </c>
      <c r="B7325" s="210" t="s">
        <v>9793</v>
      </c>
      <c r="C7325" s="211" t="s">
        <v>542</v>
      </c>
      <c r="D7325" s="212">
        <v>8.74</v>
      </c>
    </row>
    <row r="7326" spans="1:4" ht="27">
      <c r="A7326" s="209">
        <v>89658</v>
      </c>
      <c r="B7326" s="210" t="s">
        <v>9794</v>
      </c>
      <c r="C7326" s="211" t="s">
        <v>542</v>
      </c>
      <c r="D7326" s="212">
        <v>6.1</v>
      </c>
    </row>
    <row r="7327" spans="1:4" ht="27">
      <c r="A7327" s="209">
        <v>89659</v>
      </c>
      <c r="B7327" s="210" t="s">
        <v>9795</v>
      </c>
      <c r="C7327" s="211" t="s">
        <v>542</v>
      </c>
      <c r="D7327" s="212">
        <v>11.55</v>
      </c>
    </row>
    <row r="7328" spans="1:4" ht="27">
      <c r="A7328" s="209">
        <v>89660</v>
      </c>
      <c r="B7328" s="210" t="s">
        <v>9796</v>
      </c>
      <c r="C7328" s="211" t="s">
        <v>542</v>
      </c>
      <c r="D7328" s="212">
        <v>5.63</v>
      </c>
    </row>
    <row r="7329" spans="1:4" ht="27">
      <c r="A7329" s="209">
        <v>89661</v>
      </c>
      <c r="B7329" s="210" t="s">
        <v>9797</v>
      </c>
      <c r="C7329" s="211" t="s">
        <v>542</v>
      </c>
      <c r="D7329" s="212">
        <v>15.7</v>
      </c>
    </row>
    <row r="7330" spans="1:4" ht="27">
      <c r="A7330" s="209">
        <v>89662</v>
      </c>
      <c r="B7330" s="210" t="s">
        <v>9798</v>
      </c>
      <c r="C7330" s="211" t="s">
        <v>542</v>
      </c>
      <c r="D7330" s="212">
        <v>24.57</v>
      </c>
    </row>
    <row r="7331" spans="1:4" ht="27">
      <c r="A7331" s="209">
        <v>89663</v>
      </c>
      <c r="B7331" s="210" t="s">
        <v>9799</v>
      </c>
      <c r="C7331" s="211" t="s">
        <v>542</v>
      </c>
      <c r="D7331" s="212">
        <v>9.7100000000000009</v>
      </c>
    </row>
    <row r="7332" spans="1:4" ht="27">
      <c r="A7332" s="209">
        <v>89664</v>
      </c>
      <c r="B7332" s="210" t="s">
        <v>9800</v>
      </c>
      <c r="C7332" s="211" t="s">
        <v>542</v>
      </c>
      <c r="D7332" s="212">
        <v>11.55</v>
      </c>
    </row>
    <row r="7333" spans="1:4" ht="40.5">
      <c r="A7333" s="209">
        <v>89665</v>
      </c>
      <c r="B7333" s="210" t="s">
        <v>9801</v>
      </c>
      <c r="C7333" s="211" t="s">
        <v>542</v>
      </c>
      <c r="D7333" s="212">
        <v>9</v>
      </c>
    </row>
    <row r="7334" spans="1:4" ht="27">
      <c r="A7334" s="209">
        <v>89666</v>
      </c>
      <c r="B7334" s="210" t="s">
        <v>9802</v>
      </c>
      <c r="C7334" s="211" t="s">
        <v>542</v>
      </c>
      <c r="D7334" s="212">
        <v>4.82</v>
      </c>
    </row>
    <row r="7335" spans="1:4" ht="40.5">
      <c r="A7335" s="209">
        <v>89667</v>
      </c>
      <c r="B7335" s="210" t="s">
        <v>9803</v>
      </c>
      <c r="C7335" s="211" t="s">
        <v>542</v>
      </c>
      <c r="D7335" s="212">
        <v>26.74</v>
      </c>
    </row>
    <row r="7336" spans="1:4" ht="27">
      <c r="A7336" s="209">
        <v>89668</v>
      </c>
      <c r="B7336" s="210" t="s">
        <v>9804</v>
      </c>
      <c r="C7336" s="211" t="s">
        <v>542</v>
      </c>
      <c r="D7336" s="212">
        <v>23.26</v>
      </c>
    </row>
    <row r="7337" spans="1:4" ht="40.5">
      <c r="A7337" s="209">
        <v>89669</v>
      </c>
      <c r="B7337" s="210" t="s">
        <v>9805</v>
      </c>
      <c r="C7337" s="211" t="s">
        <v>542</v>
      </c>
      <c r="D7337" s="212">
        <v>14.12</v>
      </c>
    </row>
    <row r="7338" spans="1:4" ht="27">
      <c r="A7338" s="209">
        <v>89670</v>
      </c>
      <c r="B7338" s="210" t="s">
        <v>9806</v>
      </c>
      <c r="C7338" s="211" t="s">
        <v>542</v>
      </c>
      <c r="D7338" s="212">
        <v>9.23</v>
      </c>
    </row>
    <row r="7339" spans="1:4" ht="40.5">
      <c r="A7339" s="209">
        <v>89671</v>
      </c>
      <c r="B7339" s="210" t="s">
        <v>9807</v>
      </c>
      <c r="C7339" s="211" t="s">
        <v>542</v>
      </c>
      <c r="D7339" s="212">
        <v>20.77</v>
      </c>
    </row>
    <row r="7340" spans="1:4" ht="27">
      <c r="A7340" s="209">
        <v>89672</v>
      </c>
      <c r="B7340" s="210" t="s">
        <v>9808</v>
      </c>
      <c r="C7340" s="211" t="s">
        <v>542</v>
      </c>
      <c r="D7340" s="212">
        <v>15.47</v>
      </c>
    </row>
    <row r="7341" spans="1:4" ht="40.5">
      <c r="A7341" s="209">
        <v>89673</v>
      </c>
      <c r="B7341" s="210" t="s">
        <v>9809</v>
      </c>
      <c r="C7341" s="211" t="s">
        <v>542</v>
      </c>
      <c r="D7341" s="212">
        <v>16.47</v>
      </c>
    </row>
    <row r="7342" spans="1:4" ht="27">
      <c r="A7342" s="209">
        <v>89674</v>
      </c>
      <c r="B7342" s="210" t="s">
        <v>9810</v>
      </c>
      <c r="C7342" s="211" t="s">
        <v>542</v>
      </c>
      <c r="D7342" s="212">
        <v>23.42</v>
      </c>
    </row>
    <row r="7343" spans="1:4" ht="40.5">
      <c r="A7343" s="209">
        <v>89675</v>
      </c>
      <c r="B7343" s="210" t="s">
        <v>9811</v>
      </c>
      <c r="C7343" s="211" t="s">
        <v>542</v>
      </c>
      <c r="D7343" s="212">
        <v>36.4</v>
      </c>
    </row>
    <row r="7344" spans="1:4" ht="27">
      <c r="A7344" s="209">
        <v>89676</v>
      </c>
      <c r="B7344" s="210" t="s">
        <v>9812</v>
      </c>
      <c r="C7344" s="211" t="s">
        <v>542</v>
      </c>
      <c r="D7344" s="212">
        <v>36.39</v>
      </c>
    </row>
    <row r="7345" spans="1:4" ht="40.5">
      <c r="A7345" s="209">
        <v>89677</v>
      </c>
      <c r="B7345" s="210" t="s">
        <v>9813</v>
      </c>
      <c r="C7345" s="211" t="s">
        <v>542</v>
      </c>
      <c r="D7345" s="212">
        <v>41.7</v>
      </c>
    </row>
    <row r="7346" spans="1:4" ht="27">
      <c r="A7346" s="209">
        <v>89678</v>
      </c>
      <c r="B7346" s="210" t="s">
        <v>9814</v>
      </c>
      <c r="C7346" s="211" t="s">
        <v>542</v>
      </c>
      <c r="D7346" s="212">
        <v>6.46</v>
      </c>
    </row>
    <row r="7347" spans="1:4" ht="40.5">
      <c r="A7347" s="209">
        <v>89679</v>
      </c>
      <c r="B7347" s="210" t="s">
        <v>9815</v>
      </c>
      <c r="C7347" s="211" t="s">
        <v>542</v>
      </c>
      <c r="D7347" s="212">
        <v>68.16</v>
      </c>
    </row>
    <row r="7348" spans="1:4" ht="27">
      <c r="A7348" s="209">
        <v>89680</v>
      </c>
      <c r="B7348" s="210" t="s">
        <v>9816</v>
      </c>
      <c r="C7348" s="211" t="s">
        <v>542</v>
      </c>
      <c r="D7348" s="212">
        <v>14.86</v>
      </c>
    </row>
    <row r="7349" spans="1:4" ht="40.5">
      <c r="A7349" s="209">
        <v>89681</v>
      </c>
      <c r="B7349" s="210" t="s">
        <v>9817</v>
      </c>
      <c r="C7349" s="211" t="s">
        <v>542</v>
      </c>
      <c r="D7349" s="212">
        <v>46.31</v>
      </c>
    </row>
    <row r="7350" spans="1:4" ht="27">
      <c r="A7350" s="209">
        <v>89682</v>
      </c>
      <c r="B7350" s="210" t="s">
        <v>9818</v>
      </c>
      <c r="C7350" s="211" t="s">
        <v>542</v>
      </c>
      <c r="D7350" s="212">
        <v>24.19</v>
      </c>
    </row>
    <row r="7351" spans="1:4" ht="27">
      <c r="A7351" s="209">
        <v>89684</v>
      </c>
      <c r="B7351" s="210" t="s">
        <v>9819</v>
      </c>
      <c r="C7351" s="211" t="s">
        <v>542</v>
      </c>
      <c r="D7351" s="212">
        <v>34.19</v>
      </c>
    </row>
    <row r="7352" spans="1:4" ht="40.5">
      <c r="A7352" s="209">
        <v>89685</v>
      </c>
      <c r="B7352" s="210" t="s">
        <v>9820</v>
      </c>
      <c r="C7352" s="211" t="s">
        <v>542</v>
      </c>
      <c r="D7352" s="212">
        <v>31.63</v>
      </c>
    </row>
    <row r="7353" spans="1:4" ht="27">
      <c r="A7353" s="209">
        <v>89686</v>
      </c>
      <c r="B7353" s="210" t="s">
        <v>9821</v>
      </c>
      <c r="C7353" s="211" t="s">
        <v>542</v>
      </c>
      <c r="D7353" s="212">
        <v>133.11000000000001</v>
      </c>
    </row>
    <row r="7354" spans="1:4" ht="40.5">
      <c r="A7354" s="209">
        <v>89687</v>
      </c>
      <c r="B7354" s="210" t="s">
        <v>9822</v>
      </c>
      <c r="C7354" s="211" t="s">
        <v>542</v>
      </c>
      <c r="D7354" s="212">
        <v>26.18</v>
      </c>
    </row>
    <row r="7355" spans="1:4" ht="27">
      <c r="A7355" s="209">
        <v>89689</v>
      </c>
      <c r="B7355" s="210" t="s">
        <v>9823</v>
      </c>
      <c r="C7355" s="211" t="s">
        <v>542</v>
      </c>
      <c r="D7355" s="212">
        <v>26.19</v>
      </c>
    </row>
    <row r="7356" spans="1:4" ht="40.5">
      <c r="A7356" s="209">
        <v>89690</v>
      </c>
      <c r="B7356" s="210" t="s">
        <v>9824</v>
      </c>
      <c r="C7356" s="211" t="s">
        <v>542</v>
      </c>
      <c r="D7356" s="212">
        <v>48.24</v>
      </c>
    </row>
    <row r="7357" spans="1:4" ht="27">
      <c r="A7357" s="209">
        <v>89691</v>
      </c>
      <c r="B7357" s="210" t="s">
        <v>1277</v>
      </c>
      <c r="C7357" s="211" t="s">
        <v>542</v>
      </c>
      <c r="D7357" s="212">
        <v>8.41</v>
      </c>
    </row>
    <row r="7358" spans="1:4" ht="40.5">
      <c r="A7358" s="209">
        <v>89692</v>
      </c>
      <c r="B7358" s="210" t="s">
        <v>9825</v>
      </c>
      <c r="C7358" s="211" t="s">
        <v>542</v>
      </c>
      <c r="D7358" s="212">
        <v>46.61</v>
      </c>
    </row>
    <row r="7359" spans="1:4" ht="40.5">
      <c r="A7359" s="209">
        <v>89693</v>
      </c>
      <c r="B7359" s="210" t="s">
        <v>9826</v>
      </c>
      <c r="C7359" s="211" t="s">
        <v>542</v>
      </c>
      <c r="D7359" s="212">
        <v>42.75</v>
      </c>
    </row>
    <row r="7360" spans="1:4" ht="27">
      <c r="A7360" s="209">
        <v>89694</v>
      </c>
      <c r="B7360" s="210" t="s">
        <v>9827</v>
      </c>
      <c r="C7360" s="211" t="s">
        <v>542</v>
      </c>
      <c r="D7360" s="212">
        <v>14.52</v>
      </c>
    </row>
    <row r="7361" spans="1:4" ht="27">
      <c r="A7361" s="209">
        <v>89695</v>
      </c>
      <c r="B7361" s="210" t="s">
        <v>9828</v>
      </c>
      <c r="C7361" s="211" t="s">
        <v>542</v>
      </c>
      <c r="D7361" s="212">
        <v>13.37</v>
      </c>
    </row>
    <row r="7362" spans="1:4" ht="40.5">
      <c r="A7362" s="209">
        <v>89696</v>
      </c>
      <c r="B7362" s="210" t="s">
        <v>9829</v>
      </c>
      <c r="C7362" s="211" t="s">
        <v>542</v>
      </c>
      <c r="D7362" s="212">
        <v>33.49</v>
      </c>
    </row>
    <row r="7363" spans="1:4" ht="27">
      <c r="A7363" s="209">
        <v>89697</v>
      </c>
      <c r="B7363" s="210" t="s">
        <v>1278</v>
      </c>
      <c r="C7363" s="211" t="s">
        <v>542</v>
      </c>
      <c r="D7363" s="212">
        <v>10.55</v>
      </c>
    </row>
    <row r="7364" spans="1:4" ht="40.5">
      <c r="A7364" s="209">
        <v>89698</v>
      </c>
      <c r="B7364" s="210" t="s">
        <v>9830</v>
      </c>
      <c r="C7364" s="211" t="s">
        <v>542</v>
      </c>
      <c r="D7364" s="212">
        <v>134.61000000000001</v>
      </c>
    </row>
    <row r="7365" spans="1:4" ht="40.5">
      <c r="A7365" s="209">
        <v>89699</v>
      </c>
      <c r="B7365" s="210" t="s">
        <v>9831</v>
      </c>
      <c r="C7365" s="211" t="s">
        <v>542</v>
      </c>
      <c r="D7365" s="212">
        <v>109.02</v>
      </c>
    </row>
    <row r="7366" spans="1:4" ht="27">
      <c r="A7366" s="209">
        <v>89700</v>
      </c>
      <c r="B7366" s="210" t="s">
        <v>9832</v>
      </c>
      <c r="C7366" s="211" t="s">
        <v>542</v>
      </c>
      <c r="D7366" s="212">
        <v>15.78</v>
      </c>
    </row>
    <row r="7367" spans="1:4" ht="40.5">
      <c r="A7367" s="209">
        <v>89701</v>
      </c>
      <c r="B7367" s="210" t="s">
        <v>9833</v>
      </c>
      <c r="C7367" s="211" t="s">
        <v>542</v>
      </c>
      <c r="D7367" s="212">
        <v>96.99</v>
      </c>
    </row>
    <row r="7368" spans="1:4" ht="27">
      <c r="A7368" s="209">
        <v>89702</v>
      </c>
      <c r="B7368" s="210" t="s">
        <v>9834</v>
      </c>
      <c r="C7368" s="211" t="s">
        <v>542</v>
      </c>
      <c r="D7368" s="212">
        <v>15.78</v>
      </c>
    </row>
    <row r="7369" spans="1:4" ht="27">
      <c r="A7369" s="209">
        <v>89703</v>
      </c>
      <c r="B7369" s="210" t="s">
        <v>1279</v>
      </c>
      <c r="C7369" s="211" t="s">
        <v>542</v>
      </c>
      <c r="D7369" s="212">
        <v>37</v>
      </c>
    </row>
    <row r="7370" spans="1:4" ht="40.5">
      <c r="A7370" s="209">
        <v>89704</v>
      </c>
      <c r="B7370" s="210" t="s">
        <v>9835</v>
      </c>
      <c r="C7370" s="211" t="s">
        <v>542</v>
      </c>
      <c r="D7370" s="212">
        <v>76.489999999999995</v>
      </c>
    </row>
    <row r="7371" spans="1:4" ht="27">
      <c r="A7371" s="209">
        <v>89705</v>
      </c>
      <c r="B7371" s="210" t="s">
        <v>9836</v>
      </c>
      <c r="C7371" s="211" t="s">
        <v>542</v>
      </c>
      <c r="D7371" s="212">
        <v>17.38</v>
      </c>
    </row>
    <row r="7372" spans="1:4" ht="27">
      <c r="A7372" s="209">
        <v>89706</v>
      </c>
      <c r="B7372" s="210" t="s">
        <v>9837</v>
      </c>
      <c r="C7372" s="211" t="s">
        <v>542</v>
      </c>
      <c r="D7372" s="212">
        <v>39.799999999999997</v>
      </c>
    </row>
    <row r="7373" spans="1:4" ht="40.5">
      <c r="A7373" s="209">
        <v>89707</v>
      </c>
      <c r="B7373" s="210" t="s">
        <v>9838</v>
      </c>
      <c r="C7373" s="211" t="s">
        <v>542</v>
      </c>
      <c r="D7373" s="212">
        <v>19.53</v>
      </c>
    </row>
    <row r="7374" spans="1:4" ht="40.5">
      <c r="A7374" s="209">
        <v>89708</v>
      </c>
      <c r="B7374" s="210" t="s">
        <v>9839</v>
      </c>
      <c r="C7374" s="211" t="s">
        <v>542</v>
      </c>
      <c r="D7374" s="212">
        <v>42.69</v>
      </c>
    </row>
    <row r="7375" spans="1:4" ht="40.5">
      <c r="A7375" s="209">
        <v>89709</v>
      </c>
      <c r="B7375" s="210" t="s">
        <v>9840</v>
      </c>
      <c r="C7375" s="211" t="s">
        <v>542</v>
      </c>
      <c r="D7375" s="212">
        <v>7.15</v>
      </c>
    </row>
    <row r="7376" spans="1:4" ht="27">
      <c r="A7376" s="209">
        <v>89710</v>
      </c>
      <c r="B7376" s="210" t="s">
        <v>1348</v>
      </c>
      <c r="C7376" s="211" t="s">
        <v>542</v>
      </c>
      <c r="D7376" s="212">
        <v>7.02</v>
      </c>
    </row>
    <row r="7377" spans="1:4" ht="40.5">
      <c r="A7377" s="209">
        <v>89711</v>
      </c>
      <c r="B7377" s="210" t="s">
        <v>9841</v>
      </c>
      <c r="C7377" s="211" t="s">
        <v>518</v>
      </c>
      <c r="D7377" s="212">
        <v>12.43</v>
      </c>
    </row>
    <row r="7378" spans="1:4" ht="40.5">
      <c r="A7378" s="209">
        <v>89712</v>
      </c>
      <c r="B7378" s="210" t="s">
        <v>9842</v>
      </c>
      <c r="C7378" s="211" t="s">
        <v>518</v>
      </c>
      <c r="D7378" s="212">
        <v>18.149999999999999</v>
      </c>
    </row>
    <row r="7379" spans="1:4" ht="40.5">
      <c r="A7379" s="209">
        <v>89713</v>
      </c>
      <c r="B7379" s="210" t="s">
        <v>9843</v>
      </c>
      <c r="C7379" s="211" t="s">
        <v>518</v>
      </c>
      <c r="D7379" s="212">
        <v>27.14</v>
      </c>
    </row>
    <row r="7380" spans="1:4" ht="40.5">
      <c r="A7380" s="209">
        <v>89714</v>
      </c>
      <c r="B7380" s="210" t="s">
        <v>9844</v>
      </c>
      <c r="C7380" s="211" t="s">
        <v>518</v>
      </c>
      <c r="D7380" s="212">
        <v>35.15</v>
      </c>
    </row>
    <row r="7381" spans="1:4" ht="27">
      <c r="A7381" s="209">
        <v>89715</v>
      </c>
      <c r="B7381" s="210" t="s">
        <v>9845</v>
      </c>
      <c r="C7381" s="211" t="s">
        <v>542</v>
      </c>
      <c r="D7381" s="212">
        <v>15.75</v>
      </c>
    </row>
    <row r="7382" spans="1:4" ht="27">
      <c r="A7382" s="209">
        <v>89716</v>
      </c>
      <c r="B7382" s="210" t="s">
        <v>9846</v>
      </c>
      <c r="C7382" s="211" t="s">
        <v>518</v>
      </c>
      <c r="D7382" s="212">
        <v>15.75</v>
      </c>
    </row>
    <row r="7383" spans="1:4" ht="27">
      <c r="A7383" s="209">
        <v>89717</v>
      </c>
      <c r="B7383" s="210" t="s">
        <v>9847</v>
      </c>
      <c r="C7383" s="211" t="s">
        <v>518</v>
      </c>
      <c r="D7383" s="212">
        <v>23.91</v>
      </c>
    </row>
    <row r="7384" spans="1:4" ht="27">
      <c r="A7384" s="209">
        <v>89718</v>
      </c>
      <c r="B7384" s="210" t="s">
        <v>9848</v>
      </c>
      <c r="C7384" s="211" t="s">
        <v>518</v>
      </c>
      <c r="D7384" s="212">
        <v>29.39</v>
      </c>
    </row>
    <row r="7385" spans="1:4" ht="27">
      <c r="A7385" s="209">
        <v>89719</v>
      </c>
      <c r="B7385" s="210" t="s">
        <v>9849</v>
      </c>
      <c r="C7385" s="211" t="s">
        <v>542</v>
      </c>
      <c r="D7385" s="212">
        <v>7.55</v>
      </c>
    </row>
    <row r="7386" spans="1:4" ht="27">
      <c r="A7386" s="209">
        <v>89720</v>
      </c>
      <c r="B7386" s="210" t="s">
        <v>9850</v>
      </c>
      <c r="C7386" s="211" t="s">
        <v>542</v>
      </c>
      <c r="D7386" s="212">
        <v>9.1</v>
      </c>
    </row>
    <row r="7387" spans="1:4" ht="27">
      <c r="A7387" s="209">
        <v>89721</v>
      </c>
      <c r="B7387" s="210" t="s">
        <v>9851</v>
      </c>
      <c r="C7387" s="211" t="s">
        <v>542</v>
      </c>
      <c r="D7387" s="212">
        <v>9.6199999999999992</v>
      </c>
    </row>
    <row r="7388" spans="1:4" ht="27">
      <c r="A7388" s="209">
        <v>89723</v>
      </c>
      <c r="B7388" s="210" t="s">
        <v>9852</v>
      </c>
      <c r="C7388" s="211" t="s">
        <v>542</v>
      </c>
      <c r="D7388" s="212">
        <v>12.75</v>
      </c>
    </row>
    <row r="7389" spans="1:4" ht="40.5">
      <c r="A7389" s="209">
        <v>89724</v>
      </c>
      <c r="B7389" s="210" t="s">
        <v>9853</v>
      </c>
      <c r="C7389" s="211" t="s">
        <v>542</v>
      </c>
      <c r="D7389" s="212">
        <v>5.28</v>
      </c>
    </row>
    <row r="7390" spans="1:4" ht="27">
      <c r="A7390" s="209">
        <v>89725</v>
      </c>
      <c r="B7390" s="210" t="s">
        <v>9854</v>
      </c>
      <c r="C7390" s="211" t="s">
        <v>542</v>
      </c>
      <c r="D7390" s="212">
        <v>12.39</v>
      </c>
    </row>
    <row r="7391" spans="1:4" ht="40.5">
      <c r="A7391" s="209">
        <v>89726</v>
      </c>
      <c r="B7391" s="210" t="s">
        <v>9855</v>
      </c>
      <c r="C7391" s="211" t="s">
        <v>542</v>
      </c>
      <c r="D7391" s="212">
        <v>5.99</v>
      </c>
    </row>
    <row r="7392" spans="1:4" ht="27">
      <c r="A7392" s="209">
        <v>89727</v>
      </c>
      <c r="B7392" s="210" t="s">
        <v>9856</v>
      </c>
      <c r="C7392" s="211" t="s">
        <v>542</v>
      </c>
      <c r="D7392" s="212">
        <v>14.06</v>
      </c>
    </row>
    <row r="7393" spans="1:4" ht="40.5">
      <c r="A7393" s="209">
        <v>89728</v>
      </c>
      <c r="B7393" s="210" t="s">
        <v>9857</v>
      </c>
      <c r="C7393" s="211" t="s">
        <v>542</v>
      </c>
      <c r="D7393" s="212">
        <v>7.4</v>
      </c>
    </row>
    <row r="7394" spans="1:4" ht="27">
      <c r="A7394" s="209">
        <v>89729</v>
      </c>
      <c r="B7394" s="210" t="s">
        <v>9858</v>
      </c>
      <c r="C7394" s="211" t="s">
        <v>542</v>
      </c>
      <c r="D7394" s="212">
        <v>19.75</v>
      </c>
    </row>
    <row r="7395" spans="1:4" ht="40.5">
      <c r="A7395" s="209">
        <v>89730</v>
      </c>
      <c r="B7395" s="210" t="s">
        <v>9859</v>
      </c>
      <c r="C7395" s="211" t="s">
        <v>542</v>
      </c>
      <c r="D7395" s="212">
        <v>7.51</v>
      </c>
    </row>
    <row r="7396" spans="1:4" ht="40.5">
      <c r="A7396" s="209">
        <v>89731</v>
      </c>
      <c r="B7396" s="210" t="s">
        <v>9860</v>
      </c>
      <c r="C7396" s="211" t="s">
        <v>542</v>
      </c>
      <c r="D7396" s="212">
        <v>7.23</v>
      </c>
    </row>
    <row r="7397" spans="1:4" ht="40.5">
      <c r="A7397" s="209">
        <v>89732</v>
      </c>
      <c r="B7397" s="210" t="s">
        <v>9861</v>
      </c>
      <c r="C7397" s="211" t="s">
        <v>542</v>
      </c>
      <c r="D7397" s="212">
        <v>7.74</v>
      </c>
    </row>
    <row r="7398" spans="1:4" ht="40.5">
      <c r="A7398" s="209">
        <v>89733</v>
      </c>
      <c r="B7398" s="210" t="s">
        <v>9862</v>
      </c>
      <c r="C7398" s="211" t="s">
        <v>542</v>
      </c>
      <c r="D7398" s="212">
        <v>12.86</v>
      </c>
    </row>
    <row r="7399" spans="1:4" ht="27">
      <c r="A7399" s="209">
        <v>89734</v>
      </c>
      <c r="B7399" s="210" t="s">
        <v>9863</v>
      </c>
      <c r="C7399" s="211" t="s">
        <v>542</v>
      </c>
      <c r="D7399" s="212">
        <v>19.75</v>
      </c>
    </row>
    <row r="7400" spans="1:4" ht="40.5">
      <c r="A7400" s="209">
        <v>89735</v>
      </c>
      <c r="B7400" s="210" t="s">
        <v>9864</v>
      </c>
      <c r="C7400" s="211" t="s">
        <v>542</v>
      </c>
      <c r="D7400" s="212">
        <v>12.75</v>
      </c>
    </row>
    <row r="7401" spans="1:4" ht="27">
      <c r="A7401" s="209">
        <v>89736</v>
      </c>
      <c r="B7401" s="210" t="s">
        <v>9865</v>
      </c>
      <c r="C7401" s="211" t="s">
        <v>542</v>
      </c>
      <c r="D7401" s="212">
        <v>4.93</v>
      </c>
    </row>
    <row r="7402" spans="1:4" ht="40.5">
      <c r="A7402" s="209">
        <v>89737</v>
      </c>
      <c r="B7402" s="210" t="s">
        <v>9866</v>
      </c>
      <c r="C7402" s="211" t="s">
        <v>542</v>
      </c>
      <c r="D7402" s="212">
        <v>12.36</v>
      </c>
    </row>
    <row r="7403" spans="1:4" ht="27">
      <c r="A7403" s="209">
        <v>89738</v>
      </c>
      <c r="B7403" s="210" t="s">
        <v>9867</v>
      </c>
      <c r="C7403" s="211" t="s">
        <v>542</v>
      </c>
      <c r="D7403" s="212">
        <v>10.38</v>
      </c>
    </row>
    <row r="7404" spans="1:4" ht="40.5">
      <c r="A7404" s="209">
        <v>89739</v>
      </c>
      <c r="B7404" s="210" t="s">
        <v>9868</v>
      </c>
      <c r="C7404" s="211" t="s">
        <v>542</v>
      </c>
      <c r="D7404" s="212">
        <v>13.1</v>
      </c>
    </row>
    <row r="7405" spans="1:4" ht="27">
      <c r="A7405" s="209">
        <v>89740</v>
      </c>
      <c r="B7405" s="210" t="s">
        <v>1280</v>
      </c>
      <c r="C7405" s="211" t="s">
        <v>542</v>
      </c>
      <c r="D7405" s="212">
        <v>4.46</v>
      </c>
    </row>
    <row r="7406" spans="1:4" ht="27">
      <c r="A7406" s="209">
        <v>89741</v>
      </c>
      <c r="B7406" s="210" t="s">
        <v>1281</v>
      </c>
      <c r="C7406" s="211" t="s">
        <v>542</v>
      </c>
      <c r="D7406" s="212">
        <v>14.53</v>
      </c>
    </row>
    <row r="7407" spans="1:4" ht="40.5">
      <c r="A7407" s="209">
        <v>89742</v>
      </c>
      <c r="B7407" s="210" t="s">
        <v>9869</v>
      </c>
      <c r="C7407" s="211" t="s">
        <v>542</v>
      </c>
      <c r="D7407" s="212">
        <v>22.82</v>
      </c>
    </row>
    <row r="7408" spans="1:4" ht="40.5">
      <c r="A7408" s="209">
        <v>89743</v>
      </c>
      <c r="B7408" s="210" t="s">
        <v>9870</v>
      </c>
      <c r="C7408" s="211" t="s">
        <v>542</v>
      </c>
      <c r="D7408" s="212">
        <v>30.57</v>
      </c>
    </row>
    <row r="7409" spans="1:4" ht="40.5">
      <c r="A7409" s="209">
        <v>89744</v>
      </c>
      <c r="B7409" s="210" t="s">
        <v>9871</v>
      </c>
      <c r="C7409" s="211" t="s">
        <v>542</v>
      </c>
      <c r="D7409" s="212">
        <v>16.28</v>
      </c>
    </row>
    <row r="7410" spans="1:4" ht="27">
      <c r="A7410" s="209">
        <v>89745</v>
      </c>
      <c r="B7410" s="210" t="s">
        <v>9872</v>
      </c>
      <c r="C7410" s="211" t="s">
        <v>542</v>
      </c>
      <c r="D7410" s="212">
        <v>23.4</v>
      </c>
    </row>
    <row r="7411" spans="1:4" ht="40.5">
      <c r="A7411" s="209">
        <v>89746</v>
      </c>
      <c r="B7411" s="210" t="s">
        <v>9873</v>
      </c>
      <c r="C7411" s="211" t="s">
        <v>542</v>
      </c>
      <c r="D7411" s="212">
        <v>16.34</v>
      </c>
    </row>
    <row r="7412" spans="1:4" ht="27">
      <c r="A7412" s="209">
        <v>89747</v>
      </c>
      <c r="B7412" s="210" t="s">
        <v>1282</v>
      </c>
      <c r="C7412" s="211" t="s">
        <v>542</v>
      </c>
      <c r="D7412" s="212">
        <v>8.5399999999999991</v>
      </c>
    </row>
    <row r="7413" spans="1:4" ht="40.5">
      <c r="A7413" s="209">
        <v>89748</v>
      </c>
      <c r="B7413" s="210" t="s">
        <v>9874</v>
      </c>
      <c r="C7413" s="211" t="s">
        <v>542</v>
      </c>
      <c r="D7413" s="212">
        <v>26.29</v>
      </c>
    </row>
    <row r="7414" spans="1:4" ht="27">
      <c r="A7414" s="209">
        <v>89749</v>
      </c>
      <c r="B7414" s="210" t="s">
        <v>1283</v>
      </c>
      <c r="C7414" s="211" t="s">
        <v>542</v>
      </c>
      <c r="D7414" s="212">
        <v>10.38</v>
      </c>
    </row>
    <row r="7415" spans="1:4" ht="40.5">
      <c r="A7415" s="209">
        <v>89750</v>
      </c>
      <c r="B7415" s="210" t="s">
        <v>9875</v>
      </c>
      <c r="C7415" s="211" t="s">
        <v>542</v>
      </c>
      <c r="D7415" s="212">
        <v>46.63</v>
      </c>
    </row>
    <row r="7416" spans="1:4" ht="27">
      <c r="A7416" s="209">
        <v>89751</v>
      </c>
      <c r="B7416" s="210" t="s">
        <v>9876</v>
      </c>
      <c r="C7416" s="211" t="s">
        <v>542</v>
      </c>
      <c r="D7416" s="212">
        <v>3.65</v>
      </c>
    </row>
    <row r="7417" spans="1:4" ht="40.5">
      <c r="A7417" s="209">
        <v>89752</v>
      </c>
      <c r="B7417" s="210" t="s">
        <v>9877</v>
      </c>
      <c r="C7417" s="211" t="s">
        <v>542</v>
      </c>
      <c r="D7417" s="212">
        <v>4.2</v>
      </c>
    </row>
    <row r="7418" spans="1:4" ht="40.5">
      <c r="A7418" s="209">
        <v>89753</v>
      </c>
      <c r="B7418" s="210" t="s">
        <v>9878</v>
      </c>
      <c r="C7418" s="211" t="s">
        <v>542</v>
      </c>
      <c r="D7418" s="212">
        <v>6.2</v>
      </c>
    </row>
    <row r="7419" spans="1:4" ht="40.5">
      <c r="A7419" s="209">
        <v>89754</v>
      </c>
      <c r="B7419" s="210" t="s">
        <v>9879</v>
      </c>
      <c r="C7419" s="211" t="s">
        <v>542</v>
      </c>
      <c r="D7419" s="212">
        <v>10.97</v>
      </c>
    </row>
    <row r="7420" spans="1:4" ht="27">
      <c r="A7420" s="209">
        <v>89755</v>
      </c>
      <c r="B7420" s="210" t="s">
        <v>9880</v>
      </c>
      <c r="C7420" s="211" t="s">
        <v>542</v>
      </c>
      <c r="D7420" s="212">
        <v>7.88</v>
      </c>
    </row>
    <row r="7421" spans="1:4" ht="27">
      <c r="A7421" s="209">
        <v>89756</v>
      </c>
      <c r="B7421" s="210" t="s">
        <v>9881</v>
      </c>
      <c r="C7421" s="211" t="s">
        <v>542</v>
      </c>
      <c r="D7421" s="212">
        <v>14.12</v>
      </c>
    </row>
    <row r="7422" spans="1:4" ht="27">
      <c r="A7422" s="209">
        <v>89757</v>
      </c>
      <c r="B7422" s="210" t="s">
        <v>1284</v>
      </c>
      <c r="C7422" s="211" t="s">
        <v>542</v>
      </c>
      <c r="D7422" s="212">
        <v>22.07</v>
      </c>
    </row>
    <row r="7423" spans="1:4" ht="27">
      <c r="A7423" s="209">
        <v>89758</v>
      </c>
      <c r="B7423" s="210" t="s">
        <v>9882</v>
      </c>
      <c r="C7423" s="211" t="s">
        <v>542</v>
      </c>
      <c r="D7423" s="212">
        <v>35.04</v>
      </c>
    </row>
    <row r="7424" spans="1:4" ht="27">
      <c r="A7424" s="209">
        <v>89759</v>
      </c>
      <c r="B7424" s="210" t="s">
        <v>9883</v>
      </c>
      <c r="C7424" s="211" t="s">
        <v>542</v>
      </c>
      <c r="D7424" s="212">
        <v>5.1100000000000003</v>
      </c>
    </row>
    <row r="7425" spans="1:4" ht="27">
      <c r="A7425" s="209">
        <v>89760</v>
      </c>
      <c r="B7425" s="210" t="s">
        <v>9884</v>
      </c>
      <c r="C7425" s="211" t="s">
        <v>542</v>
      </c>
      <c r="D7425" s="212">
        <v>13.25</v>
      </c>
    </row>
    <row r="7426" spans="1:4" ht="27">
      <c r="A7426" s="209">
        <v>89761</v>
      </c>
      <c r="B7426" s="210" t="s">
        <v>9885</v>
      </c>
      <c r="C7426" s="211" t="s">
        <v>542</v>
      </c>
      <c r="D7426" s="212">
        <v>22.58</v>
      </c>
    </row>
    <row r="7427" spans="1:4" ht="27">
      <c r="A7427" s="209">
        <v>89762</v>
      </c>
      <c r="B7427" s="210" t="s">
        <v>9886</v>
      </c>
      <c r="C7427" s="211" t="s">
        <v>542</v>
      </c>
      <c r="D7427" s="212">
        <v>32.58</v>
      </c>
    </row>
    <row r="7428" spans="1:4" ht="27">
      <c r="A7428" s="209">
        <v>89763</v>
      </c>
      <c r="B7428" s="210" t="s">
        <v>9887</v>
      </c>
      <c r="C7428" s="211" t="s">
        <v>542</v>
      </c>
      <c r="D7428" s="212">
        <v>131.5</v>
      </c>
    </row>
    <row r="7429" spans="1:4" ht="27">
      <c r="A7429" s="209">
        <v>89764</v>
      </c>
      <c r="B7429" s="210" t="s">
        <v>1285</v>
      </c>
      <c r="C7429" s="211" t="s">
        <v>542</v>
      </c>
      <c r="D7429" s="212">
        <v>24.58</v>
      </c>
    </row>
    <row r="7430" spans="1:4" ht="27">
      <c r="A7430" s="209">
        <v>89765</v>
      </c>
      <c r="B7430" s="210" t="s">
        <v>9888</v>
      </c>
      <c r="C7430" s="211" t="s">
        <v>542</v>
      </c>
      <c r="D7430" s="212">
        <v>9.61</v>
      </c>
    </row>
    <row r="7431" spans="1:4" ht="27">
      <c r="A7431" s="209">
        <v>89766</v>
      </c>
      <c r="B7431" s="210" t="s">
        <v>1286</v>
      </c>
      <c r="C7431" s="211" t="s">
        <v>542</v>
      </c>
      <c r="D7431" s="212">
        <v>14.84</v>
      </c>
    </row>
    <row r="7432" spans="1:4" ht="27">
      <c r="A7432" s="209">
        <v>89767</v>
      </c>
      <c r="B7432" s="210" t="s">
        <v>9889</v>
      </c>
      <c r="C7432" s="211" t="s">
        <v>542</v>
      </c>
      <c r="D7432" s="212">
        <v>14.84</v>
      </c>
    </row>
    <row r="7433" spans="1:4" ht="27">
      <c r="A7433" s="209">
        <v>89768</v>
      </c>
      <c r="B7433" s="210" t="s">
        <v>9890</v>
      </c>
      <c r="C7433" s="211" t="s">
        <v>542</v>
      </c>
      <c r="D7433" s="212">
        <v>14.63</v>
      </c>
    </row>
    <row r="7434" spans="1:4" ht="27">
      <c r="A7434" s="209">
        <v>89769</v>
      </c>
      <c r="B7434" s="210" t="s">
        <v>1287</v>
      </c>
      <c r="C7434" s="211" t="s">
        <v>542</v>
      </c>
      <c r="D7434" s="212">
        <v>36.549999999999997</v>
      </c>
    </row>
    <row r="7435" spans="1:4" ht="27">
      <c r="A7435" s="209">
        <v>89770</v>
      </c>
      <c r="B7435" s="210" t="s">
        <v>9891</v>
      </c>
      <c r="C7435" s="211" t="s">
        <v>518</v>
      </c>
      <c r="D7435" s="212">
        <v>25.5</v>
      </c>
    </row>
    <row r="7436" spans="1:4" ht="27">
      <c r="A7436" s="209">
        <v>89771</v>
      </c>
      <c r="B7436" s="210" t="s">
        <v>9892</v>
      </c>
      <c r="C7436" s="211" t="s">
        <v>518</v>
      </c>
      <c r="D7436" s="212">
        <v>34.840000000000003</v>
      </c>
    </row>
    <row r="7437" spans="1:4" ht="27">
      <c r="A7437" s="209">
        <v>89772</v>
      </c>
      <c r="B7437" s="210" t="s">
        <v>9893</v>
      </c>
      <c r="C7437" s="211" t="s">
        <v>518</v>
      </c>
      <c r="D7437" s="212">
        <v>52.89</v>
      </c>
    </row>
    <row r="7438" spans="1:4" ht="27">
      <c r="A7438" s="209">
        <v>89773</v>
      </c>
      <c r="B7438" s="210" t="s">
        <v>9894</v>
      </c>
      <c r="C7438" s="211" t="s">
        <v>518</v>
      </c>
      <c r="D7438" s="212">
        <v>81.06</v>
      </c>
    </row>
    <row r="7439" spans="1:4" ht="40.5">
      <c r="A7439" s="209">
        <v>89774</v>
      </c>
      <c r="B7439" s="210" t="s">
        <v>9895</v>
      </c>
      <c r="C7439" s="211" t="s">
        <v>542</v>
      </c>
      <c r="D7439" s="212">
        <v>10.31</v>
      </c>
    </row>
    <row r="7440" spans="1:4" ht="27">
      <c r="A7440" s="209">
        <v>89775</v>
      </c>
      <c r="B7440" s="210" t="s">
        <v>9896</v>
      </c>
      <c r="C7440" s="211" t="s">
        <v>518</v>
      </c>
      <c r="D7440" s="212">
        <v>127.95</v>
      </c>
    </row>
    <row r="7441" spans="1:4" ht="40.5">
      <c r="A7441" s="209">
        <v>89776</v>
      </c>
      <c r="B7441" s="210" t="s">
        <v>9897</v>
      </c>
      <c r="C7441" s="211" t="s">
        <v>542</v>
      </c>
      <c r="D7441" s="212">
        <v>13.67</v>
      </c>
    </row>
    <row r="7442" spans="1:4" ht="27">
      <c r="A7442" s="209">
        <v>89777</v>
      </c>
      <c r="B7442" s="210" t="s">
        <v>9898</v>
      </c>
      <c r="C7442" s="211" t="s">
        <v>542</v>
      </c>
      <c r="D7442" s="212">
        <v>18.649999999999999</v>
      </c>
    </row>
    <row r="7443" spans="1:4" ht="40.5">
      <c r="A7443" s="209">
        <v>89778</v>
      </c>
      <c r="B7443" s="210" t="s">
        <v>9899</v>
      </c>
      <c r="C7443" s="211" t="s">
        <v>542</v>
      </c>
      <c r="D7443" s="212">
        <v>12.92</v>
      </c>
    </row>
    <row r="7444" spans="1:4" ht="40.5">
      <c r="A7444" s="209">
        <v>89779</v>
      </c>
      <c r="B7444" s="210" t="s">
        <v>9900</v>
      </c>
      <c r="C7444" s="211" t="s">
        <v>542</v>
      </c>
      <c r="D7444" s="212">
        <v>19.64</v>
      </c>
    </row>
    <row r="7445" spans="1:4" ht="27">
      <c r="A7445" s="209">
        <v>89780</v>
      </c>
      <c r="B7445" s="210" t="s">
        <v>1288</v>
      </c>
      <c r="C7445" s="211" t="s">
        <v>542</v>
      </c>
      <c r="D7445" s="212">
        <v>18.649999999999999</v>
      </c>
    </row>
    <row r="7446" spans="1:4" ht="27">
      <c r="A7446" s="209">
        <v>89781</v>
      </c>
      <c r="B7446" s="210" t="s">
        <v>9901</v>
      </c>
      <c r="C7446" s="211" t="s">
        <v>542</v>
      </c>
      <c r="D7446" s="212">
        <v>28.16</v>
      </c>
    </row>
    <row r="7447" spans="1:4" ht="40.5">
      <c r="A7447" s="209">
        <v>89782</v>
      </c>
      <c r="B7447" s="210" t="s">
        <v>9902</v>
      </c>
      <c r="C7447" s="211" t="s">
        <v>542</v>
      </c>
      <c r="D7447" s="212">
        <v>7.69</v>
      </c>
    </row>
    <row r="7448" spans="1:4" ht="40.5">
      <c r="A7448" s="209">
        <v>89783</v>
      </c>
      <c r="B7448" s="210" t="s">
        <v>9903</v>
      </c>
      <c r="C7448" s="211" t="s">
        <v>542</v>
      </c>
      <c r="D7448" s="212">
        <v>8.0500000000000007</v>
      </c>
    </row>
    <row r="7449" spans="1:4" ht="40.5">
      <c r="A7449" s="209">
        <v>89784</v>
      </c>
      <c r="B7449" s="210" t="s">
        <v>9904</v>
      </c>
      <c r="C7449" s="211" t="s">
        <v>542</v>
      </c>
      <c r="D7449" s="212">
        <v>13.01</v>
      </c>
    </row>
    <row r="7450" spans="1:4" ht="40.5">
      <c r="A7450" s="209">
        <v>89785</v>
      </c>
      <c r="B7450" s="210" t="s">
        <v>9905</v>
      </c>
      <c r="C7450" s="211" t="s">
        <v>542</v>
      </c>
      <c r="D7450" s="212">
        <v>13.79</v>
      </c>
    </row>
    <row r="7451" spans="1:4" ht="40.5">
      <c r="A7451" s="209">
        <v>89786</v>
      </c>
      <c r="B7451" s="210" t="s">
        <v>9906</v>
      </c>
      <c r="C7451" s="211" t="s">
        <v>542</v>
      </c>
      <c r="D7451" s="212">
        <v>21.43</v>
      </c>
    </row>
    <row r="7452" spans="1:4" ht="27">
      <c r="A7452" s="209">
        <v>89787</v>
      </c>
      <c r="B7452" s="210" t="s">
        <v>9907</v>
      </c>
      <c r="C7452" s="211" t="s">
        <v>542</v>
      </c>
      <c r="D7452" s="212">
        <v>28.16</v>
      </c>
    </row>
    <row r="7453" spans="1:4" ht="27">
      <c r="A7453" s="209">
        <v>89788</v>
      </c>
      <c r="B7453" s="210" t="s">
        <v>9908</v>
      </c>
      <c r="C7453" s="211" t="s">
        <v>542</v>
      </c>
      <c r="D7453" s="212">
        <v>56.18</v>
      </c>
    </row>
    <row r="7454" spans="1:4" ht="27">
      <c r="A7454" s="209">
        <v>89789</v>
      </c>
      <c r="B7454" s="210" t="s">
        <v>9909</v>
      </c>
      <c r="C7454" s="211" t="s">
        <v>542</v>
      </c>
      <c r="D7454" s="212">
        <v>57.1</v>
      </c>
    </row>
    <row r="7455" spans="1:4" ht="27">
      <c r="A7455" s="209">
        <v>89790</v>
      </c>
      <c r="B7455" s="210" t="s">
        <v>9910</v>
      </c>
      <c r="C7455" s="211" t="s">
        <v>542</v>
      </c>
      <c r="D7455" s="212">
        <v>141.18</v>
      </c>
    </row>
    <row r="7456" spans="1:4" ht="27">
      <c r="A7456" s="209">
        <v>89791</v>
      </c>
      <c r="B7456" s="210" t="s">
        <v>9911</v>
      </c>
      <c r="C7456" s="211" t="s">
        <v>542</v>
      </c>
      <c r="D7456" s="212">
        <v>144.56</v>
      </c>
    </row>
    <row r="7457" spans="1:4" ht="27">
      <c r="A7457" s="209">
        <v>89792</v>
      </c>
      <c r="B7457" s="210" t="s">
        <v>9912</v>
      </c>
      <c r="C7457" s="211" t="s">
        <v>542</v>
      </c>
      <c r="D7457" s="212">
        <v>165.34</v>
      </c>
    </row>
    <row r="7458" spans="1:4" ht="27">
      <c r="A7458" s="209">
        <v>89793</v>
      </c>
      <c r="B7458" s="210" t="s">
        <v>9913</v>
      </c>
      <c r="C7458" s="211" t="s">
        <v>542</v>
      </c>
      <c r="D7458" s="212">
        <v>169.89</v>
      </c>
    </row>
    <row r="7459" spans="1:4" ht="27">
      <c r="A7459" s="209">
        <v>89794</v>
      </c>
      <c r="B7459" s="210" t="s">
        <v>9914</v>
      </c>
      <c r="C7459" s="211" t="s">
        <v>542</v>
      </c>
      <c r="D7459" s="212">
        <v>12.53</v>
      </c>
    </row>
    <row r="7460" spans="1:4" ht="40.5">
      <c r="A7460" s="209">
        <v>89795</v>
      </c>
      <c r="B7460" s="210" t="s">
        <v>9915</v>
      </c>
      <c r="C7460" s="211" t="s">
        <v>542</v>
      </c>
      <c r="D7460" s="212">
        <v>22.53</v>
      </c>
    </row>
    <row r="7461" spans="1:4" ht="40.5">
      <c r="A7461" s="209">
        <v>89796</v>
      </c>
      <c r="B7461" s="210" t="s">
        <v>9916</v>
      </c>
      <c r="C7461" s="211" t="s">
        <v>542</v>
      </c>
      <c r="D7461" s="212">
        <v>26.61</v>
      </c>
    </row>
    <row r="7462" spans="1:4" ht="40.5">
      <c r="A7462" s="209">
        <v>89797</v>
      </c>
      <c r="B7462" s="210" t="s">
        <v>9917</v>
      </c>
      <c r="C7462" s="211" t="s">
        <v>542</v>
      </c>
      <c r="D7462" s="212">
        <v>30.75</v>
      </c>
    </row>
    <row r="7463" spans="1:4" ht="27">
      <c r="A7463" s="209">
        <v>89798</v>
      </c>
      <c r="B7463" s="210" t="s">
        <v>9918</v>
      </c>
      <c r="C7463" s="211" t="s">
        <v>518</v>
      </c>
      <c r="D7463" s="212">
        <v>6.8</v>
      </c>
    </row>
    <row r="7464" spans="1:4" ht="27">
      <c r="A7464" s="209">
        <v>89799</v>
      </c>
      <c r="B7464" s="210" t="s">
        <v>9919</v>
      </c>
      <c r="C7464" s="211" t="s">
        <v>518</v>
      </c>
      <c r="D7464" s="212">
        <v>10.96</v>
      </c>
    </row>
    <row r="7465" spans="1:4" ht="27">
      <c r="A7465" s="209">
        <v>89800</v>
      </c>
      <c r="B7465" s="210" t="s">
        <v>9920</v>
      </c>
      <c r="C7465" s="211" t="s">
        <v>518</v>
      </c>
      <c r="D7465" s="212">
        <v>13.88</v>
      </c>
    </row>
    <row r="7466" spans="1:4" ht="40.5">
      <c r="A7466" s="209">
        <v>89801</v>
      </c>
      <c r="B7466" s="210" t="s">
        <v>9921</v>
      </c>
      <c r="C7466" s="211" t="s">
        <v>542</v>
      </c>
      <c r="D7466" s="212">
        <v>4.38</v>
      </c>
    </row>
    <row r="7467" spans="1:4" ht="40.5">
      <c r="A7467" s="209">
        <v>89802</v>
      </c>
      <c r="B7467" s="210" t="s">
        <v>9922</v>
      </c>
      <c r="C7467" s="211" t="s">
        <v>542</v>
      </c>
      <c r="D7467" s="212">
        <v>4.8899999999999997</v>
      </c>
    </row>
    <row r="7468" spans="1:4" ht="40.5">
      <c r="A7468" s="209">
        <v>89803</v>
      </c>
      <c r="B7468" s="210" t="s">
        <v>9923</v>
      </c>
      <c r="C7468" s="211" t="s">
        <v>542</v>
      </c>
      <c r="D7468" s="212">
        <v>10.01</v>
      </c>
    </row>
    <row r="7469" spans="1:4" ht="40.5">
      <c r="A7469" s="209">
        <v>89804</v>
      </c>
      <c r="B7469" s="210" t="s">
        <v>9924</v>
      </c>
      <c r="C7469" s="211" t="s">
        <v>542</v>
      </c>
      <c r="D7469" s="212">
        <v>9.9</v>
      </c>
    </row>
    <row r="7470" spans="1:4" ht="40.5">
      <c r="A7470" s="209">
        <v>89805</v>
      </c>
      <c r="B7470" s="210" t="s">
        <v>9925</v>
      </c>
      <c r="C7470" s="211" t="s">
        <v>542</v>
      </c>
      <c r="D7470" s="212">
        <v>8.89</v>
      </c>
    </row>
    <row r="7471" spans="1:4" ht="40.5">
      <c r="A7471" s="209">
        <v>89806</v>
      </c>
      <c r="B7471" s="210" t="s">
        <v>9926</v>
      </c>
      <c r="C7471" s="211" t="s">
        <v>542</v>
      </c>
      <c r="D7471" s="212">
        <v>9.6300000000000008</v>
      </c>
    </row>
    <row r="7472" spans="1:4" ht="40.5">
      <c r="A7472" s="209">
        <v>89807</v>
      </c>
      <c r="B7472" s="210" t="s">
        <v>9927</v>
      </c>
      <c r="C7472" s="211" t="s">
        <v>542</v>
      </c>
      <c r="D7472" s="212">
        <v>19.350000000000001</v>
      </c>
    </row>
    <row r="7473" spans="1:4" ht="40.5">
      <c r="A7473" s="209">
        <v>89808</v>
      </c>
      <c r="B7473" s="210" t="s">
        <v>9928</v>
      </c>
      <c r="C7473" s="211" t="s">
        <v>542</v>
      </c>
      <c r="D7473" s="212">
        <v>27.1</v>
      </c>
    </row>
    <row r="7474" spans="1:4" ht="40.5">
      <c r="A7474" s="209">
        <v>89809</v>
      </c>
      <c r="B7474" s="210" t="s">
        <v>9929</v>
      </c>
      <c r="C7474" s="211" t="s">
        <v>542</v>
      </c>
      <c r="D7474" s="212">
        <v>12.18</v>
      </c>
    </row>
    <row r="7475" spans="1:4" ht="40.5">
      <c r="A7475" s="209">
        <v>89810</v>
      </c>
      <c r="B7475" s="210" t="s">
        <v>9930</v>
      </c>
      <c r="C7475" s="211" t="s">
        <v>542</v>
      </c>
      <c r="D7475" s="212">
        <v>12.24</v>
      </c>
    </row>
    <row r="7476" spans="1:4" ht="40.5">
      <c r="A7476" s="209">
        <v>89811</v>
      </c>
      <c r="B7476" s="210" t="s">
        <v>9931</v>
      </c>
      <c r="C7476" s="211" t="s">
        <v>542</v>
      </c>
      <c r="D7476" s="212">
        <v>22.19</v>
      </c>
    </row>
    <row r="7477" spans="1:4" ht="40.5">
      <c r="A7477" s="209">
        <v>89812</v>
      </c>
      <c r="B7477" s="210" t="s">
        <v>9932</v>
      </c>
      <c r="C7477" s="211" t="s">
        <v>542</v>
      </c>
      <c r="D7477" s="212">
        <v>42.53</v>
      </c>
    </row>
    <row r="7478" spans="1:4" ht="40.5">
      <c r="A7478" s="209">
        <v>89813</v>
      </c>
      <c r="B7478" s="210" t="s">
        <v>9933</v>
      </c>
      <c r="C7478" s="211" t="s">
        <v>542</v>
      </c>
      <c r="D7478" s="212">
        <v>4.62</v>
      </c>
    </row>
    <row r="7479" spans="1:4" ht="40.5">
      <c r="A7479" s="209">
        <v>89814</v>
      </c>
      <c r="B7479" s="210" t="s">
        <v>9934</v>
      </c>
      <c r="C7479" s="211" t="s">
        <v>542</v>
      </c>
      <c r="D7479" s="212">
        <v>9.39</v>
      </c>
    </row>
    <row r="7480" spans="1:4" ht="27">
      <c r="A7480" s="209">
        <v>89815</v>
      </c>
      <c r="B7480" s="210" t="s">
        <v>9935</v>
      </c>
      <c r="C7480" s="211" t="s">
        <v>542</v>
      </c>
      <c r="D7480" s="212">
        <v>21.86</v>
      </c>
    </row>
    <row r="7481" spans="1:4" ht="27">
      <c r="A7481" s="209">
        <v>89816</v>
      </c>
      <c r="B7481" s="210" t="s">
        <v>9936</v>
      </c>
      <c r="C7481" s="211" t="s">
        <v>542</v>
      </c>
      <c r="D7481" s="212">
        <v>31.86</v>
      </c>
    </row>
    <row r="7482" spans="1:4" ht="40.5">
      <c r="A7482" s="209">
        <v>89817</v>
      </c>
      <c r="B7482" s="210" t="s">
        <v>9937</v>
      </c>
      <c r="C7482" s="211" t="s">
        <v>542</v>
      </c>
      <c r="D7482" s="212">
        <v>8.1</v>
      </c>
    </row>
    <row r="7483" spans="1:4" ht="27">
      <c r="A7483" s="209">
        <v>89818</v>
      </c>
      <c r="B7483" s="210" t="s">
        <v>9938</v>
      </c>
      <c r="C7483" s="211" t="s">
        <v>542</v>
      </c>
      <c r="D7483" s="212">
        <v>130.78</v>
      </c>
    </row>
    <row r="7484" spans="1:4" ht="40.5">
      <c r="A7484" s="209">
        <v>89819</v>
      </c>
      <c r="B7484" s="210" t="s">
        <v>9939</v>
      </c>
      <c r="C7484" s="211" t="s">
        <v>542</v>
      </c>
      <c r="D7484" s="212">
        <v>11.46</v>
      </c>
    </row>
    <row r="7485" spans="1:4" ht="27">
      <c r="A7485" s="209">
        <v>89820</v>
      </c>
      <c r="B7485" s="210" t="s">
        <v>9940</v>
      </c>
      <c r="C7485" s="211" t="s">
        <v>542</v>
      </c>
      <c r="D7485" s="212">
        <v>23.86</v>
      </c>
    </row>
    <row r="7486" spans="1:4" ht="40.5">
      <c r="A7486" s="209">
        <v>89821</v>
      </c>
      <c r="B7486" s="210" t="s">
        <v>9941</v>
      </c>
      <c r="C7486" s="211" t="s">
        <v>542</v>
      </c>
      <c r="D7486" s="212">
        <v>10.08</v>
      </c>
    </row>
    <row r="7487" spans="1:4" ht="27">
      <c r="A7487" s="209">
        <v>89822</v>
      </c>
      <c r="B7487" s="210" t="s">
        <v>9942</v>
      </c>
      <c r="C7487" s="211" t="s">
        <v>542</v>
      </c>
      <c r="D7487" s="212">
        <v>16.59</v>
      </c>
    </row>
    <row r="7488" spans="1:4" ht="40.5">
      <c r="A7488" s="209">
        <v>89823</v>
      </c>
      <c r="B7488" s="210" t="s">
        <v>9943</v>
      </c>
      <c r="C7488" s="211" t="s">
        <v>542</v>
      </c>
      <c r="D7488" s="212">
        <v>16.8</v>
      </c>
    </row>
    <row r="7489" spans="1:4" ht="27">
      <c r="A7489" s="209">
        <v>89824</v>
      </c>
      <c r="B7489" s="210" t="s">
        <v>9944</v>
      </c>
      <c r="C7489" s="211" t="s">
        <v>542</v>
      </c>
      <c r="D7489" s="212">
        <v>29.88</v>
      </c>
    </row>
    <row r="7490" spans="1:4" ht="40.5">
      <c r="A7490" s="209">
        <v>89825</v>
      </c>
      <c r="B7490" s="210" t="s">
        <v>9945</v>
      </c>
      <c r="C7490" s="211" t="s">
        <v>542</v>
      </c>
      <c r="D7490" s="212">
        <v>9.5399999999999991</v>
      </c>
    </row>
    <row r="7491" spans="1:4" ht="27">
      <c r="A7491" s="209">
        <v>89826</v>
      </c>
      <c r="B7491" s="210" t="s">
        <v>9946</v>
      </c>
      <c r="C7491" s="211" t="s">
        <v>542</v>
      </c>
      <c r="D7491" s="212">
        <v>133.32</v>
      </c>
    </row>
    <row r="7492" spans="1:4" ht="40.5">
      <c r="A7492" s="209">
        <v>89827</v>
      </c>
      <c r="B7492" s="210" t="s">
        <v>9947</v>
      </c>
      <c r="C7492" s="211" t="s">
        <v>542</v>
      </c>
      <c r="D7492" s="212">
        <v>10.32</v>
      </c>
    </row>
    <row r="7493" spans="1:4" ht="27">
      <c r="A7493" s="209">
        <v>89828</v>
      </c>
      <c r="B7493" s="210" t="s">
        <v>9948</v>
      </c>
      <c r="C7493" s="211" t="s">
        <v>542</v>
      </c>
      <c r="D7493" s="212">
        <v>46.27</v>
      </c>
    </row>
    <row r="7494" spans="1:4" ht="40.5">
      <c r="A7494" s="209">
        <v>89829</v>
      </c>
      <c r="B7494" s="210" t="s">
        <v>9949</v>
      </c>
      <c r="C7494" s="211" t="s">
        <v>542</v>
      </c>
      <c r="D7494" s="212">
        <v>17.010000000000002</v>
      </c>
    </row>
    <row r="7495" spans="1:4" ht="40.5">
      <c r="A7495" s="209">
        <v>89830</v>
      </c>
      <c r="B7495" s="210" t="s">
        <v>9950</v>
      </c>
      <c r="C7495" s="211" t="s">
        <v>542</v>
      </c>
      <c r="D7495" s="212">
        <v>18.11</v>
      </c>
    </row>
    <row r="7496" spans="1:4" ht="27">
      <c r="A7496" s="209">
        <v>89831</v>
      </c>
      <c r="B7496" s="210" t="s">
        <v>9951</v>
      </c>
      <c r="C7496" s="211" t="s">
        <v>542</v>
      </c>
      <c r="D7496" s="212">
        <v>159.69999999999999</v>
      </c>
    </row>
    <row r="7497" spans="1:4" ht="27">
      <c r="A7497" s="209">
        <v>89832</v>
      </c>
      <c r="B7497" s="210" t="s">
        <v>9952</v>
      </c>
      <c r="C7497" s="211" t="s">
        <v>542</v>
      </c>
      <c r="D7497" s="212">
        <v>31.39</v>
      </c>
    </row>
    <row r="7498" spans="1:4" ht="40.5">
      <c r="A7498" s="209">
        <v>89833</v>
      </c>
      <c r="B7498" s="210" t="s">
        <v>9953</v>
      </c>
      <c r="C7498" s="211" t="s">
        <v>542</v>
      </c>
      <c r="D7498" s="212">
        <v>21.25</v>
      </c>
    </row>
    <row r="7499" spans="1:4" ht="40.5">
      <c r="A7499" s="209">
        <v>89834</v>
      </c>
      <c r="B7499" s="210" t="s">
        <v>9954</v>
      </c>
      <c r="C7499" s="211" t="s">
        <v>542</v>
      </c>
      <c r="D7499" s="212">
        <v>25.39</v>
      </c>
    </row>
    <row r="7500" spans="1:4" ht="27">
      <c r="A7500" s="209">
        <v>89835</v>
      </c>
      <c r="B7500" s="210" t="s">
        <v>9955</v>
      </c>
      <c r="C7500" s="211" t="s">
        <v>542</v>
      </c>
      <c r="D7500" s="212">
        <v>30.55</v>
      </c>
    </row>
    <row r="7501" spans="1:4" ht="27">
      <c r="A7501" s="209">
        <v>89836</v>
      </c>
      <c r="B7501" s="210" t="s">
        <v>9956</v>
      </c>
      <c r="C7501" s="211" t="s">
        <v>542</v>
      </c>
      <c r="D7501" s="212">
        <v>215.96</v>
      </c>
    </row>
    <row r="7502" spans="1:4" ht="27">
      <c r="A7502" s="209">
        <v>89837</v>
      </c>
      <c r="B7502" s="210" t="s">
        <v>9957</v>
      </c>
      <c r="C7502" s="211" t="s">
        <v>542</v>
      </c>
      <c r="D7502" s="212">
        <v>106.63</v>
      </c>
    </row>
    <row r="7503" spans="1:4" ht="27">
      <c r="A7503" s="209">
        <v>89838</v>
      </c>
      <c r="B7503" s="210" t="s">
        <v>9958</v>
      </c>
      <c r="C7503" s="211" t="s">
        <v>542</v>
      </c>
      <c r="D7503" s="212">
        <v>116.25</v>
      </c>
    </row>
    <row r="7504" spans="1:4" ht="27">
      <c r="A7504" s="209">
        <v>89839</v>
      </c>
      <c r="B7504" s="210" t="s">
        <v>9959</v>
      </c>
      <c r="C7504" s="211" t="s">
        <v>542</v>
      </c>
      <c r="D7504" s="212">
        <v>154.51</v>
      </c>
    </row>
    <row r="7505" spans="1:4" ht="27">
      <c r="A7505" s="209">
        <v>89840</v>
      </c>
      <c r="B7505" s="210" t="s">
        <v>9960</v>
      </c>
      <c r="C7505" s="211" t="s">
        <v>542</v>
      </c>
      <c r="D7505" s="212">
        <v>132.9</v>
      </c>
    </row>
    <row r="7506" spans="1:4" ht="27">
      <c r="A7506" s="209">
        <v>89841</v>
      </c>
      <c r="B7506" s="210" t="s">
        <v>9961</v>
      </c>
      <c r="C7506" s="211" t="s">
        <v>542</v>
      </c>
      <c r="D7506" s="212">
        <v>226.89</v>
      </c>
    </row>
    <row r="7507" spans="1:4" ht="27">
      <c r="A7507" s="209">
        <v>89842</v>
      </c>
      <c r="B7507" s="210" t="s">
        <v>9962</v>
      </c>
      <c r="C7507" s="211" t="s">
        <v>542</v>
      </c>
      <c r="D7507" s="212">
        <v>35.1</v>
      </c>
    </row>
    <row r="7508" spans="1:4" ht="27">
      <c r="A7508" s="209">
        <v>89843</v>
      </c>
      <c r="B7508" s="210" t="s">
        <v>612</v>
      </c>
      <c r="C7508" s="211" t="s">
        <v>596</v>
      </c>
      <c r="D7508" s="212">
        <v>129.06</v>
      </c>
    </row>
    <row r="7509" spans="1:4" ht="27">
      <c r="A7509" s="209">
        <v>89844</v>
      </c>
      <c r="B7509" s="210" t="s">
        <v>9963</v>
      </c>
      <c r="C7509" s="211" t="s">
        <v>542</v>
      </c>
      <c r="D7509" s="212">
        <v>44.89</v>
      </c>
    </row>
    <row r="7510" spans="1:4" ht="27">
      <c r="A7510" s="209">
        <v>89845</v>
      </c>
      <c r="B7510" s="210" t="s">
        <v>9964</v>
      </c>
      <c r="C7510" s="211" t="s">
        <v>542</v>
      </c>
      <c r="D7510" s="212">
        <v>70.430000000000007</v>
      </c>
    </row>
    <row r="7511" spans="1:4" ht="27">
      <c r="A7511" s="209">
        <v>89846</v>
      </c>
      <c r="B7511" s="210" t="s">
        <v>9965</v>
      </c>
      <c r="C7511" s="211" t="s">
        <v>542</v>
      </c>
      <c r="D7511" s="212">
        <v>161.12</v>
      </c>
    </row>
    <row r="7512" spans="1:4" ht="27">
      <c r="A7512" s="209">
        <v>89847</v>
      </c>
      <c r="B7512" s="210" t="s">
        <v>9966</v>
      </c>
      <c r="C7512" s="211" t="s">
        <v>542</v>
      </c>
      <c r="D7512" s="212">
        <v>197.27</v>
      </c>
    </row>
    <row r="7513" spans="1:4" ht="27">
      <c r="A7513" s="209">
        <v>89848</v>
      </c>
      <c r="B7513" s="210" t="s">
        <v>9967</v>
      </c>
      <c r="C7513" s="211" t="s">
        <v>518</v>
      </c>
      <c r="D7513" s="212">
        <v>17.64</v>
      </c>
    </row>
    <row r="7514" spans="1:4" ht="27">
      <c r="A7514" s="209">
        <v>89849</v>
      </c>
      <c r="B7514" s="210" t="s">
        <v>9968</v>
      </c>
      <c r="C7514" s="211" t="s">
        <v>518</v>
      </c>
      <c r="D7514" s="212">
        <v>31.53</v>
      </c>
    </row>
    <row r="7515" spans="1:4" ht="40.5">
      <c r="A7515" s="209">
        <v>89850</v>
      </c>
      <c r="B7515" s="210" t="s">
        <v>9969</v>
      </c>
      <c r="C7515" s="211" t="s">
        <v>542</v>
      </c>
      <c r="D7515" s="212">
        <v>15.97</v>
      </c>
    </row>
    <row r="7516" spans="1:4" ht="40.5">
      <c r="A7516" s="209">
        <v>89851</v>
      </c>
      <c r="B7516" s="210" t="s">
        <v>9970</v>
      </c>
      <c r="C7516" s="211" t="s">
        <v>542</v>
      </c>
      <c r="D7516" s="212">
        <v>16.03</v>
      </c>
    </row>
    <row r="7517" spans="1:4" ht="40.5">
      <c r="A7517" s="209">
        <v>89852</v>
      </c>
      <c r="B7517" s="210" t="s">
        <v>9971</v>
      </c>
      <c r="C7517" s="211" t="s">
        <v>542</v>
      </c>
      <c r="D7517" s="212">
        <v>25.98</v>
      </c>
    </row>
    <row r="7518" spans="1:4" ht="40.5">
      <c r="A7518" s="209">
        <v>89853</v>
      </c>
      <c r="B7518" s="210" t="s">
        <v>9972</v>
      </c>
      <c r="C7518" s="211" t="s">
        <v>542</v>
      </c>
      <c r="D7518" s="212">
        <v>46.32</v>
      </c>
    </row>
    <row r="7519" spans="1:4" ht="40.5">
      <c r="A7519" s="209">
        <v>89854</v>
      </c>
      <c r="B7519" s="210" t="s">
        <v>9973</v>
      </c>
      <c r="C7519" s="211" t="s">
        <v>542</v>
      </c>
      <c r="D7519" s="212">
        <v>46.94</v>
      </c>
    </row>
    <row r="7520" spans="1:4" ht="40.5">
      <c r="A7520" s="209">
        <v>89855</v>
      </c>
      <c r="B7520" s="210" t="s">
        <v>9974</v>
      </c>
      <c r="C7520" s="211" t="s">
        <v>542</v>
      </c>
      <c r="D7520" s="212">
        <v>50.06</v>
      </c>
    </row>
    <row r="7521" spans="1:4" ht="40.5">
      <c r="A7521" s="209">
        <v>89856</v>
      </c>
      <c r="B7521" s="210" t="s">
        <v>9975</v>
      </c>
      <c r="C7521" s="211" t="s">
        <v>542</v>
      </c>
      <c r="D7521" s="212">
        <v>12.6</v>
      </c>
    </row>
    <row r="7522" spans="1:4" ht="40.5">
      <c r="A7522" s="209">
        <v>89857</v>
      </c>
      <c r="B7522" s="210" t="s">
        <v>9976</v>
      </c>
      <c r="C7522" s="211" t="s">
        <v>542</v>
      </c>
      <c r="D7522" s="212">
        <v>19.32</v>
      </c>
    </row>
    <row r="7523" spans="1:4" ht="40.5">
      <c r="A7523" s="209">
        <v>89859</v>
      </c>
      <c r="B7523" s="210" t="s">
        <v>9977</v>
      </c>
      <c r="C7523" s="211" t="s">
        <v>542</v>
      </c>
      <c r="D7523" s="212">
        <v>42.83</v>
      </c>
    </row>
    <row r="7524" spans="1:4" ht="40.5">
      <c r="A7524" s="209">
        <v>89860</v>
      </c>
      <c r="B7524" s="210" t="s">
        <v>9978</v>
      </c>
      <c r="C7524" s="211" t="s">
        <v>542</v>
      </c>
      <c r="D7524" s="212">
        <v>26.3</v>
      </c>
    </row>
    <row r="7525" spans="1:4" ht="40.5">
      <c r="A7525" s="209">
        <v>89861</v>
      </c>
      <c r="B7525" s="210" t="s">
        <v>9979</v>
      </c>
      <c r="C7525" s="211" t="s">
        <v>542</v>
      </c>
      <c r="D7525" s="212">
        <v>30.44</v>
      </c>
    </row>
    <row r="7526" spans="1:4" ht="40.5">
      <c r="A7526" s="209">
        <v>89862</v>
      </c>
      <c r="B7526" s="210" t="s">
        <v>9980</v>
      </c>
      <c r="C7526" s="211" t="s">
        <v>542</v>
      </c>
      <c r="D7526" s="212">
        <v>76.52</v>
      </c>
    </row>
    <row r="7527" spans="1:4" ht="40.5">
      <c r="A7527" s="209">
        <v>89863</v>
      </c>
      <c r="B7527" s="210" t="s">
        <v>9981</v>
      </c>
      <c r="C7527" s="211" t="s">
        <v>542</v>
      </c>
      <c r="D7527" s="212">
        <v>124.32</v>
      </c>
    </row>
    <row r="7528" spans="1:4" ht="27">
      <c r="A7528" s="209">
        <v>89865</v>
      </c>
      <c r="B7528" s="210" t="s">
        <v>1176</v>
      </c>
      <c r="C7528" s="211" t="s">
        <v>518</v>
      </c>
      <c r="D7528" s="212">
        <v>9.26</v>
      </c>
    </row>
    <row r="7529" spans="1:4" ht="27">
      <c r="A7529" s="209">
        <v>89866</v>
      </c>
      <c r="B7529" s="210" t="s">
        <v>9982</v>
      </c>
      <c r="C7529" s="211" t="s">
        <v>542</v>
      </c>
      <c r="D7529" s="212">
        <v>3.4</v>
      </c>
    </row>
    <row r="7530" spans="1:4" ht="27">
      <c r="A7530" s="209">
        <v>89867</v>
      </c>
      <c r="B7530" s="210" t="s">
        <v>9983</v>
      </c>
      <c r="C7530" s="211" t="s">
        <v>542</v>
      </c>
      <c r="D7530" s="212">
        <v>3.83</v>
      </c>
    </row>
    <row r="7531" spans="1:4" ht="27">
      <c r="A7531" s="209">
        <v>89868</v>
      </c>
      <c r="B7531" s="210" t="s">
        <v>1289</v>
      </c>
      <c r="C7531" s="211" t="s">
        <v>542</v>
      </c>
      <c r="D7531" s="212">
        <v>2.5</v>
      </c>
    </row>
    <row r="7532" spans="1:4" ht="27">
      <c r="A7532" s="209">
        <v>89869</v>
      </c>
      <c r="B7532" s="210" t="s">
        <v>9984</v>
      </c>
      <c r="C7532" s="211" t="s">
        <v>542</v>
      </c>
      <c r="D7532" s="212">
        <v>5.33</v>
      </c>
    </row>
    <row r="7533" spans="1:4" ht="40.5">
      <c r="A7533" s="209">
        <v>89870</v>
      </c>
      <c r="B7533" s="210" t="s">
        <v>709</v>
      </c>
      <c r="C7533" s="211" t="s">
        <v>662</v>
      </c>
      <c r="D7533" s="212">
        <v>14.85</v>
      </c>
    </row>
    <row r="7534" spans="1:4" ht="40.5">
      <c r="A7534" s="209">
        <v>89871</v>
      </c>
      <c r="B7534" s="210" t="s">
        <v>710</v>
      </c>
      <c r="C7534" s="211" t="s">
        <v>662</v>
      </c>
      <c r="D7534" s="212">
        <v>5.19</v>
      </c>
    </row>
    <row r="7535" spans="1:4" ht="40.5">
      <c r="A7535" s="209">
        <v>89872</v>
      </c>
      <c r="B7535" s="210" t="s">
        <v>711</v>
      </c>
      <c r="C7535" s="211" t="s">
        <v>662</v>
      </c>
      <c r="D7535" s="212">
        <v>1.06</v>
      </c>
    </row>
    <row r="7536" spans="1:4" ht="40.5">
      <c r="A7536" s="209">
        <v>89873</v>
      </c>
      <c r="B7536" s="210" t="s">
        <v>712</v>
      </c>
      <c r="C7536" s="211" t="s">
        <v>662</v>
      </c>
      <c r="D7536" s="212">
        <v>27.85</v>
      </c>
    </row>
    <row r="7537" spans="1:4" ht="40.5">
      <c r="A7537" s="209">
        <v>89874</v>
      </c>
      <c r="B7537" s="210" t="s">
        <v>713</v>
      </c>
      <c r="C7537" s="211" t="s">
        <v>662</v>
      </c>
      <c r="D7537" s="212">
        <v>133.75</v>
      </c>
    </row>
    <row r="7538" spans="1:4" ht="40.5">
      <c r="A7538" s="209">
        <v>89876</v>
      </c>
      <c r="B7538" s="210" t="s">
        <v>613</v>
      </c>
      <c r="C7538" s="211" t="s">
        <v>596</v>
      </c>
      <c r="D7538" s="212">
        <v>196.2</v>
      </c>
    </row>
    <row r="7539" spans="1:4" ht="40.5">
      <c r="A7539" s="209">
        <v>89877</v>
      </c>
      <c r="B7539" s="210" t="s">
        <v>645</v>
      </c>
      <c r="C7539" s="211" t="s">
        <v>630</v>
      </c>
      <c r="D7539" s="212">
        <v>34.6</v>
      </c>
    </row>
    <row r="7540" spans="1:4" ht="40.5">
      <c r="A7540" s="209">
        <v>89878</v>
      </c>
      <c r="B7540" s="210" t="s">
        <v>714</v>
      </c>
      <c r="C7540" s="211" t="s">
        <v>662</v>
      </c>
      <c r="D7540" s="212">
        <v>15.68</v>
      </c>
    </row>
    <row r="7541" spans="1:4" ht="40.5">
      <c r="A7541" s="209">
        <v>89879</v>
      </c>
      <c r="B7541" s="210" t="s">
        <v>715</v>
      </c>
      <c r="C7541" s="211" t="s">
        <v>662</v>
      </c>
      <c r="D7541" s="212">
        <v>5.48</v>
      </c>
    </row>
    <row r="7542" spans="1:4" ht="40.5">
      <c r="A7542" s="209">
        <v>89880</v>
      </c>
      <c r="B7542" s="210" t="s">
        <v>716</v>
      </c>
      <c r="C7542" s="211" t="s">
        <v>662</v>
      </c>
      <c r="D7542" s="212">
        <v>1.1299999999999999</v>
      </c>
    </row>
    <row r="7543" spans="1:4" ht="40.5">
      <c r="A7543" s="209">
        <v>89881</v>
      </c>
      <c r="B7543" s="210" t="s">
        <v>717</v>
      </c>
      <c r="C7543" s="211" t="s">
        <v>662</v>
      </c>
      <c r="D7543" s="212">
        <v>29.42</v>
      </c>
    </row>
    <row r="7544" spans="1:4" ht="40.5">
      <c r="A7544" s="209">
        <v>89882</v>
      </c>
      <c r="B7544" s="210" t="s">
        <v>718</v>
      </c>
      <c r="C7544" s="211" t="s">
        <v>662</v>
      </c>
      <c r="D7544" s="212">
        <v>154.33000000000001</v>
      </c>
    </row>
    <row r="7545" spans="1:4" ht="40.5">
      <c r="A7545" s="209">
        <v>89883</v>
      </c>
      <c r="B7545" s="210" t="s">
        <v>614</v>
      </c>
      <c r="C7545" s="211" t="s">
        <v>596</v>
      </c>
      <c r="D7545" s="212">
        <v>219.54</v>
      </c>
    </row>
    <row r="7546" spans="1:4" ht="40.5">
      <c r="A7546" s="209">
        <v>89884</v>
      </c>
      <c r="B7546" s="210" t="s">
        <v>646</v>
      </c>
      <c r="C7546" s="211" t="s">
        <v>630</v>
      </c>
      <c r="D7546" s="212">
        <v>35.79</v>
      </c>
    </row>
    <row r="7547" spans="1:4" ht="54">
      <c r="A7547" s="209">
        <v>89885</v>
      </c>
      <c r="B7547" s="210" t="s">
        <v>9985</v>
      </c>
      <c r="C7547" s="211" t="s">
        <v>820</v>
      </c>
      <c r="D7547" s="212">
        <v>7.02</v>
      </c>
    </row>
    <row r="7548" spans="1:4" ht="54">
      <c r="A7548" s="209">
        <v>89886</v>
      </c>
      <c r="B7548" s="210" t="s">
        <v>9986</v>
      </c>
      <c r="C7548" s="211" t="s">
        <v>820</v>
      </c>
      <c r="D7548" s="212">
        <v>7.05</v>
      </c>
    </row>
    <row r="7549" spans="1:4" ht="54">
      <c r="A7549" s="209">
        <v>89887</v>
      </c>
      <c r="B7549" s="210" t="s">
        <v>9987</v>
      </c>
      <c r="C7549" s="211" t="s">
        <v>820</v>
      </c>
      <c r="D7549" s="212">
        <v>7.31</v>
      </c>
    </row>
    <row r="7550" spans="1:4" ht="54">
      <c r="A7550" s="209">
        <v>89888</v>
      </c>
      <c r="B7550" s="210" t="s">
        <v>9988</v>
      </c>
      <c r="C7550" s="211" t="s">
        <v>820</v>
      </c>
      <c r="D7550" s="212">
        <v>7.22</v>
      </c>
    </row>
    <row r="7551" spans="1:4" ht="54">
      <c r="A7551" s="209">
        <v>89889</v>
      </c>
      <c r="B7551" s="210" t="s">
        <v>9989</v>
      </c>
      <c r="C7551" s="211" t="s">
        <v>820</v>
      </c>
      <c r="D7551" s="212">
        <v>7.51</v>
      </c>
    </row>
    <row r="7552" spans="1:4" ht="54">
      <c r="A7552" s="209">
        <v>89890</v>
      </c>
      <c r="B7552" s="210" t="s">
        <v>9990</v>
      </c>
      <c r="C7552" s="211" t="s">
        <v>820</v>
      </c>
      <c r="D7552" s="212">
        <v>10.47</v>
      </c>
    </row>
    <row r="7553" spans="1:4" ht="54">
      <c r="A7553" s="209">
        <v>89891</v>
      </c>
      <c r="B7553" s="210" t="s">
        <v>9991</v>
      </c>
      <c r="C7553" s="211" t="s">
        <v>820</v>
      </c>
      <c r="D7553" s="212">
        <v>10.69</v>
      </c>
    </row>
    <row r="7554" spans="1:4" ht="54">
      <c r="A7554" s="209">
        <v>89892</v>
      </c>
      <c r="B7554" s="210" t="s">
        <v>9992</v>
      </c>
      <c r="C7554" s="211" t="s">
        <v>820</v>
      </c>
      <c r="D7554" s="212">
        <v>9.6999999999999993</v>
      </c>
    </row>
    <row r="7555" spans="1:4" ht="54">
      <c r="A7555" s="209">
        <v>89893</v>
      </c>
      <c r="B7555" s="210" t="s">
        <v>9993</v>
      </c>
      <c r="C7555" s="211" t="s">
        <v>820</v>
      </c>
      <c r="D7555" s="212">
        <v>12.88</v>
      </c>
    </row>
    <row r="7556" spans="1:4" ht="54">
      <c r="A7556" s="209">
        <v>89894</v>
      </c>
      <c r="B7556" s="210" t="s">
        <v>9994</v>
      </c>
      <c r="C7556" s="211" t="s">
        <v>820</v>
      </c>
      <c r="D7556" s="212">
        <v>14.3</v>
      </c>
    </row>
    <row r="7557" spans="1:4" ht="54">
      <c r="A7557" s="209">
        <v>89895</v>
      </c>
      <c r="B7557" s="210" t="s">
        <v>9995</v>
      </c>
      <c r="C7557" s="211" t="s">
        <v>820</v>
      </c>
      <c r="D7557" s="212">
        <v>17.41</v>
      </c>
    </row>
    <row r="7558" spans="1:4" ht="54">
      <c r="A7558" s="209">
        <v>89903</v>
      </c>
      <c r="B7558" s="210" t="s">
        <v>9996</v>
      </c>
      <c r="C7558" s="211" t="s">
        <v>820</v>
      </c>
      <c r="D7558" s="212">
        <v>6.27</v>
      </c>
    </row>
    <row r="7559" spans="1:4" ht="54">
      <c r="A7559" s="209">
        <v>89904</v>
      </c>
      <c r="B7559" s="210" t="s">
        <v>9997</v>
      </c>
      <c r="C7559" s="211" t="s">
        <v>820</v>
      </c>
      <c r="D7559" s="212">
        <v>6.31</v>
      </c>
    </row>
    <row r="7560" spans="1:4" ht="54">
      <c r="A7560" s="209">
        <v>89905</v>
      </c>
      <c r="B7560" s="210" t="s">
        <v>9998</v>
      </c>
      <c r="C7560" s="211" t="s">
        <v>820</v>
      </c>
      <c r="D7560" s="212">
        <v>6.53</v>
      </c>
    </row>
    <row r="7561" spans="1:4" ht="54">
      <c r="A7561" s="209">
        <v>89906</v>
      </c>
      <c r="B7561" s="210" t="s">
        <v>9999</v>
      </c>
      <c r="C7561" s="211" t="s">
        <v>820</v>
      </c>
      <c r="D7561" s="212">
        <v>6.45</v>
      </c>
    </row>
    <row r="7562" spans="1:4" ht="54">
      <c r="A7562" s="209">
        <v>89907</v>
      </c>
      <c r="B7562" s="210" t="s">
        <v>10000</v>
      </c>
      <c r="C7562" s="211" t="s">
        <v>820</v>
      </c>
      <c r="D7562" s="212">
        <v>7.19</v>
      </c>
    </row>
    <row r="7563" spans="1:4" ht="54">
      <c r="A7563" s="209">
        <v>89908</v>
      </c>
      <c r="B7563" s="210" t="s">
        <v>10001</v>
      </c>
      <c r="C7563" s="211" t="s">
        <v>820</v>
      </c>
      <c r="D7563" s="212">
        <v>9.85</v>
      </c>
    </row>
    <row r="7564" spans="1:4" ht="54">
      <c r="A7564" s="209">
        <v>89909</v>
      </c>
      <c r="B7564" s="210" t="s">
        <v>10002</v>
      </c>
      <c r="C7564" s="211" t="s">
        <v>820</v>
      </c>
      <c r="D7564" s="212">
        <v>10.039999999999999</v>
      </c>
    </row>
    <row r="7565" spans="1:4" ht="54">
      <c r="A7565" s="209">
        <v>89910</v>
      </c>
      <c r="B7565" s="210" t="s">
        <v>10003</v>
      </c>
      <c r="C7565" s="211" t="s">
        <v>820</v>
      </c>
      <c r="D7565" s="212">
        <v>8.7200000000000006</v>
      </c>
    </row>
    <row r="7566" spans="1:4" ht="54">
      <c r="A7566" s="209">
        <v>89911</v>
      </c>
      <c r="B7566" s="210" t="s">
        <v>10004</v>
      </c>
      <c r="C7566" s="211" t="s">
        <v>820</v>
      </c>
      <c r="D7566" s="212">
        <v>12.02</v>
      </c>
    </row>
    <row r="7567" spans="1:4" ht="54">
      <c r="A7567" s="209">
        <v>89912</v>
      </c>
      <c r="B7567" s="210" t="s">
        <v>10005</v>
      </c>
      <c r="C7567" s="211" t="s">
        <v>820</v>
      </c>
      <c r="D7567" s="212">
        <v>12.86</v>
      </c>
    </row>
    <row r="7568" spans="1:4" ht="54">
      <c r="A7568" s="209">
        <v>89913</v>
      </c>
      <c r="B7568" s="210" t="s">
        <v>10006</v>
      </c>
      <c r="C7568" s="211" t="s">
        <v>820</v>
      </c>
      <c r="D7568" s="212">
        <v>15.65</v>
      </c>
    </row>
    <row r="7569" spans="1:4" ht="54">
      <c r="A7569" s="209">
        <v>89921</v>
      </c>
      <c r="B7569" s="210" t="s">
        <v>10007</v>
      </c>
      <c r="C7569" s="211" t="s">
        <v>820</v>
      </c>
      <c r="D7569" s="212">
        <v>5.77</v>
      </c>
    </row>
    <row r="7570" spans="1:4" ht="54">
      <c r="A7570" s="209">
        <v>89922</v>
      </c>
      <c r="B7570" s="210" t="s">
        <v>10008</v>
      </c>
      <c r="C7570" s="211" t="s">
        <v>820</v>
      </c>
      <c r="D7570" s="212">
        <v>5.8</v>
      </c>
    </row>
    <row r="7571" spans="1:4" ht="54">
      <c r="A7571" s="209">
        <v>89923</v>
      </c>
      <c r="B7571" s="210" t="s">
        <v>10009</v>
      </c>
      <c r="C7571" s="211" t="s">
        <v>820</v>
      </c>
      <c r="D7571" s="212">
        <v>6.06</v>
      </c>
    </row>
    <row r="7572" spans="1:4" ht="54">
      <c r="A7572" s="209">
        <v>89924</v>
      </c>
      <c r="B7572" s="210" t="s">
        <v>10010</v>
      </c>
      <c r="C7572" s="211" t="s">
        <v>820</v>
      </c>
      <c r="D7572" s="212">
        <v>5.97</v>
      </c>
    </row>
    <row r="7573" spans="1:4" ht="54">
      <c r="A7573" s="209">
        <v>89925</v>
      </c>
      <c r="B7573" s="210" t="s">
        <v>10011</v>
      </c>
      <c r="C7573" s="211" t="s">
        <v>820</v>
      </c>
      <c r="D7573" s="212">
        <v>6.25</v>
      </c>
    </row>
    <row r="7574" spans="1:4" ht="54">
      <c r="A7574" s="209">
        <v>89926</v>
      </c>
      <c r="B7574" s="210" t="s">
        <v>10012</v>
      </c>
      <c r="C7574" s="211" t="s">
        <v>820</v>
      </c>
      <c r="D7574" s="212">
        <v>9.43</v>
      </c>
    </row>
    <row r="7575" spans="1:4" ht="54">
      <c r="A7575" s="209">
        <v>89927</v>
      </c>
      <c r="B7575" s="210" t="s">
        <v>10013</v>
      </c>
      <c r="C7575" s="211" t="s">
        <v>820</v>
      </c>
      <c r="D7575" s="212">
        <v>9.65</v>
      </c>
    </row>
    <row r="7576" spans="1:4" ht="54">
      <c r="A7576" s="209">
        <v>89928</v>
      </c>
      <c r="B7576" s="210" t="s">
        <v>10014</v>
      </c>
      <c r="C7576" s="211" t="s">
        <v>820</v>
      </c>
      <c r="D7576" s="212">
        <v>8.69</v>
      </c>
    </row>
    <row r="7577" spans="1:4" ht="54">
      <c r="A7577" s="209">
        <v>89929</v>
      </c>
      <c r="B7577" s="210" t="s">
        <v>10015</v>
      </c>
      <c r="C7577" s="211" t="s">
        <v>820</v>
      </c>
      <c r="D7577" s="212">
        <v>12.07</v>
      </c>
    </row>
    <row r="7578" spans="1:4" ht="54">
      <c r="A7578" s="209">
        <v>89930</v>
      </c>
      <c r="B7578" s="210" t="s">
        <v>10016</v>
      </c>
      <c r="C7578" s="211" t="s">
        <v>820</v>
      </c>
      <c r="D7578" s="212">
        <v>12.97</v>
      </c>
    </row>
    <row r="7579" spans="1:4" ht="54">
      <c r="A7579" s="209">
        <v>89931</v>
      </c>
      <c r="B7579" s="210" t="s">
        <v>10017</v>
      </c>
      <c r="C7579" s="211" t="s">
        <v>820</v>
      </c>
      <c r="D7579" s="212">
        <v>16.32</v>
      </c>
    </row>
    <row r="7580" spans="1:4" ht="54">
      <c r="A7580" s="209">
        <v>89939</v>
      </c>
      <c r="B7580" s="210" t="s">
        <v>10018</v>
      </c>
      <c r="C7580" s="211" t="s">
        <v>820</v>
      </c>
      <c r="D7580" s="212">
        <v>5.41</v>
      </c>
    </row>
    <row r="7581" spans="1:4" ht="54">
      <c r="A7581" s="209">
        <v>89940</v>
      </c>
      <c r="B7581" s="210" t="s">
        <v>10019</v>
      </c>
      <c r="C7581" s="211" t="s">
        <v>820</v>
      </c>
      <c r="D7581" s="212">
        <v>5.43</v>
      </c>
    </row>
    <row r="7582" spans="1:4" ht="54">
      <c r="A7582" s="209">
        <v>89941</v>
      </c>
      <c r="B7582" s="210" t="s">
        <v>10020</v>
      </c>
      <c r="C7582" s="211" t="s">
        <v>820</v>
      </c>
      <c r="D7582" s="212">
        <v>5.67</v>
      </c>
    </row>
    <row r="7583" spans="1:4" ht="54">
      <c r="A7583" s="209">
        <v>89942</v>
      </c>
      <c r="B7583" s="210" t="s">
        <v>10021</v>
      </c>
      <c r="C7583" s="211" t="s">
        <v>820</v>
      </c>
      <c r="D7583" s="212">
        <v>5.6</v>
      </c>
    </row>
    <row r="7584" spans="1:4" ht="54">
      <c r="A7584" s="209">
        <v>89943</v>
      </c>
      <c r="B7584" s="210" t="s">
        <v>10022</v>
      </c>
      <c r="C7584" s="211" t="s">
        <v>820</v>
      </c>
      <c r="D7584" s="212">
        <v>5.84</v>
      </c>
    </row>
    <row r="7585" spans="1:4" ht="54">
      <c r="A7585" s="209">
        <v>89944</v>
      </c>
      <c r="B7585" s="210" t="s">
        <v>10023</v>
      </c>
      <c r="C7585" s="211" t="s">
        <v>820</v>
      </c>
      <c r="D7585" s="212">
        <v>8.69</v>
      </c>
    </row>
    <row r="7586" spans="1:4" ht="54">
      <c r="A7586" s="209">
        <v>89945</v>
      </c>
      <c r="B7586" s="210" t="s">
        <v>10024</v>
      </c>
      <c r="C7586" s="211" t="s">
        <v>820</v>
      </c>
      <c r="D7586" s="212">
        <v>8.89</v>
      </c>
    </row>
    <row r="7587" spans="1:4" ht="54">
      <c r="A7587" s="209">
        <v>89946</v>
      </c>
      <c r="B7587" s="210" t="s">
        <v>10025</v>
      </c>
      <c r="C7587" s="211" t="s">
        <v>820</v>
      </c>
      <c r="D7587" s="212">
        <v>7.7</v>
      </c>
    </row>
    <row r="7588" spans="1:4" ht="54">
      <c r="A7588" s="209">
        <v>89947</v>
      </c>
      <c r="B7588" s="210" t="s">
        <v>10026</v>
      </c>
      <c r="C7588" s="211" t="s">
        <v>820</v>
      </c>
      <c r="D7588" s="212">
        <v>10.73</v>
      </c>
    </row>
    <row r="7589" spans="1:4" ht="54">
      <c r="A7589" s="209">
        <v>89948</v>
      </c>
      <c r="B7589" s="210" t="s">
        <v>10027</v>
      </c>
      <c r="C7589" s="211" t="s">
        <v>820</v>
      </c>
      <c r="D7589" s="212">
        <v>11.87</v>
      </c>
    </row>
    <row r="7590" spans="1:4" ht="54">
      <c r="A7590" s="209">
        <v>89949</v>
      </c>
      <c r="B7590" s="210" t="s">
        <v>10028</v>
      </c>
      <c r="C7590" s="211" t="s">
        <v>820</v>
      </c>
      <c r="D7590" s="212">
        <v>14.51</v>
      </c>
    </row>
    <row r="7591" spans="1:4" ht="40.5">
      <c r="A7591" s="209">
        <v>89957</v>
      </c>
      <c r="B7591" s="210" t="s">
        <v>10029</v>
      </c>
      <c r="C7591" s="211" t="s">
        <v>542</v>
      </c>
      <c r="D7591" s="212">
        <v>94.47</v>
      </c>
    </row>
    <row r="7592" spans="1:4" ht="40.5">
      <c r="A7592" s="209">
        <v>89959</v>
      </c>
      <c r="B7592" s="210" t="s">
        <v>10030</v>
      </c>
      <c r="C7592" s="211" t="s">
        <v>542</v>
      </c>
      <c r="D7592" s="212">
        <v>156.32</v>
      </c>
    </row>
    <row r="7593" spans="1:4" ht="40.5">
      <c r="A7593" s="209">
        <v>89969</v>
      </c>
      <c r="B7593" s="210" t="s">
        <v>10031</v>
      </c>
      <c r="C7593" s="211" t="s">
        <v>542</v>
      </c>
      <c r="D7593" s="212">
        <v>27.22</v>
      </c>
    </row>
    <row r="7594" spans="1:4" ht="40.5">
      <c r="A7594" s="209">
        <v>89970</v>
      </c>
      <c r="B7594" s="210" t="s">
        <v>10032</v>
      </c>
      <c r="C7594" s="211" t="s">
        <v>542</v>
      </c>
      <c r="D7594" s="212">
        <v>28.81</v>
      </c>
    </row>
    <row r="7595" spans="1:4" ht="40.5">
      <c r="A7595" s="209">
        <v>89971</v>
      </c>
      <c r="B7595" s="210" t="s">
        <v>10033</v>
      </c>
      <c r="C7595" s="211" t="s">
        <v>542</v>
      </c>
      <c r="D7595" s="212">
        <v>29.54</v>
      </c>
    </row>
    <row r="7596" spans="1:4" ht="40.5">
      <c r="A7596" s="209">
        <v>89972</v>
      </c>
      <c r="B7596" s="210" t="s">
        <v>10034</v>
      </c>
      <c r="C7596" s="211" t="s">
        <v>542</v>
      </c>
      <c r="D7596" s="212">
        <v>31.71</v>
      </c>
    </row>
    <row r="7597" spans="1:4" ht="40.5">
      <c r="A7597" s="209">
        <v>89973</v>
      </c>
      <c r="B7597" s="210" t="s">
        <v>10035</v>
      </c>
      <c r="C7597" s="211" t="s">
        <v>542</v>
      </c>
      <c r="D7597" s="212">
        <v>380.87</v>
      </c>
    </row>
    <row r="7598" spans="1:4" ht="40.5">
      <c r="A7598" s="209">
        <v>89974</v>
      </c>
      <c r="B7598" s="210" t="s">
        <v>10036</v>
      </c>
      <c r="C7598" s="211" t="s">
        <v>542</v>
      </c>
      <c r="D7598" s="212">
        <v>204.47</v>
      </c>
    </row>
    <row r="7599" spans="1:4" ht="54">
      <c r="A7599" s="209">
        <v>89977</v>
      </c>
      <c r="B7599" s="210" t="s">
        <v>10037</v>
      </c>
      <c r="C7599" s="211" t="s">
        <v>591</v>
      </c>
      <c r="D7599" s="212">
        <v>100.16</v>
      </c>
    </row>
    <row r="7600" spans="1:4" ht="54">
      <c r="A7600" s="209">
        <v>89978</v>
      </c>
      <c r="B7600" s="210" t="s">
        <v>10038</v>
      </c>
      <c r="C7600" s="211" t="s">
        <v>591</v>
      </c>
      <c r="D7600" s="212">
        <v>58.3</v>
      </c>
    </row>
    <row r="7601" spans="1:4" ht="27">
      <c r="A7601" s="209">
        <v>89979</v>
      </c>
      <c r="B7601" s="210" t="s">
        <v>10039</v>
      </c>
      <c r="C7601" s="211" t="s">
        <v>542</v>
      </c>
      <c r="D7601" s="212">
        <v>16.72</v>
      </c>
    </row>
    <row r="7602" spans="1:4" ht="27">
      <c r="A7602" s="209">
        <v>89980</v>
      </c>
      <c r="B7602" s="210" t="s">
        <v>10040</v>
      </c>
      <c r="C7602" s="211" t="s">
        <v>542</v>
      </c>
      <c r="D7602" s="212">
        <v>7.11</v>
      </c>
    </row>
    <row r="7603" spans="1:4" ht="27">
      <c r="A7603" s="209">
        <v>89981</v>
      </c>
      <c r="B7603" s="210" t="s">
        <v>10041</v>
      </c>
      <c r="C7603" s="211" t="s">
        <v>542</v>
      </c>
      <c r="D7603" s="212">
        <v>14.46</v>
      </c>
    </row>
    <row r="7604" spans="1:4" ht="27">
      <c r="A7604" s="209">
        <v>89984</v>
      </c>
      <c r="B7604" s="210" t="s">
        <v>10042</v>
      </c>
      <c r="C7604" s="211" t="s">
        <v>542</v>
      </c>
      <c r="D7604" s="212">
        <v>44.09</v>
      </c>
    </row>
    <row r="7605" spans="1:4" ht="27">
      <c r="A7605" s="209">
        <v>89985</v>
      </c>
      <c r="B7605" s="210" t="s">
        <v>10043</v>
      </c>
      <c r="C7605" s="211" t="s">
        <v>542</v>
      </c>
      <c r="D7605" s="212">
        <v>45.29</v>
      </c>
    </row>
    <row r="7606" spans="1:4" ht="27">
      <c r="A7606" s="209">
        <v>89986</v>
      </c>
      <c r="B7606" s="210" t="s">
        <v>10044</v>
      </c>
      <c r="C7606" s="211" t="s">
        <v>542</v>
      </c>
      <c r="D7606" s="212">
        <v>43.08</v>
      </c>
    </row>
    <row r="7607" spans="1:4" ht="27">
      <c r="A7607" s="209">
        <v>89987</v>
      </c>
      <c r="B7607" s="210" t="s">
        <v>10045</v>
      </c>
      <c r="C7607" s="211" t="s">
        <v>542</v>
      </c>
      <c r="D7607" s="212">
        <v>47.5</v>
      </c>
    </row>
    <row r="7608" spans="1:4" ht="13.5">
      <c r="A7608" s="209">
        <v>89993</v>
      </c>
      <c r="B7608" s="210" t="s">
        <v>974</v>
      </c>
      <c r="C7608" s="211" t="s">
        <v>820</v>
      </c>
      <c r="D7608" s="212">
        <v>568.22</v>
      </c>
    </row>
    <row r="7609" spans="1:4" ht="27">
      <c r="A7609" s="209">
        <v>89994</v>
      </c>
      <c r="B7609" s="210" t="s">
        <v>10046</v>
      </c>
      <c r="C7609" s="211" t="s">
        <v>820</v>
      </c>
      <c r="D7609" s="212">
        <v>478.08</v>
      </c>
    </row>
    <row r="7610" spans="1:4" ht="27">
      <c r="A7610" s="209">
        <v>89995</v>
      </c>
      <c r="B7610" s="210" t="s">
        <v>10047</v>
      </c>
      <c r="C7610" s="211" t="s">
        <v>820</v>
      </c>
      <c r="D7610" s="212">
        <v>545.16</v>
      </c>
    </row>
    <row r="7611" spans="1:4" ht="27">
      <c r="A7611" s="209">
        <v>89996</v>
      </c>
      <c r="B7611" s="210" t="s">
        <v>10048</v>
      </c>
      <c r="C7611" s="211" t="s">
        <v>546</v>
      </c>
      <c r="D7611" s="212">
        <v>5.87</v>
      </c>
    </row>
    <row r="7612" spans="1:4" ht="27">
      <c r="A7612" s="209">
        <v>89997</v>
      </c>
      <c r="B7612" s="210" t="s">
        <v>10049</v>
      </c>
      <c r="C7612" s="211" t="s">
        <v>546</v>
      </c>
      <c r="D7612" s="212">
        <v>5.07</v>
      </c>
    </row>
    <row r="7613" spans="1:4" ht="27">
      <c r="A7613" s="209">
        <v>89998</v>
      </c>
      <c r="B7613" s="210" t="s">
        <v>10050</v>
      </c>
      <c r="C7613" s="211" t="s">
        <v>546</v>
      </c>
      <c r="D7613" s="212">
        <v>5.51</v>
      </c>
    </row>
    <row r="7614" spans="1:4" ht="27">
      <c r="A7614" s="209">
        <v>89999</v>
      </c>
      <c r="B7614" s="210" t="s">
        <v>10051</v>
      </c>
      <c r="C7614" s="211" t="s">
        <v>546</v>
      </c>
      <c r="D7614" s="212">
        <v>8.99</v>
      </c>
    </row>
    <row r="7615" spans="1:4" ht="27">
      <c r="A7615" s="209">
        <v>90000</v>
      </c>
      <c r="B7615" s="210" t="s">
        <v>10052</v>
      </c>
      <c r="C7615" s="211" t="s">
        <v>546</v>
      </c>
      <c r="D7615" s="212">
        <v>6.8</v>
      </c>
    </row>
    <row r="7616" spans="1:4" ht="54">
      <c r="A7616" s="209">
        <v>90082</v>
      </c>
      <c r="B7616" s="210" t="s">
        <v>10053</v>
      </c>
      <c r="C7616" s="211" t="s">
        <v>820</v>
      </c>
      <c r="D7616" s="212">
        <v>11.52</v>
      </c>
    </row>
    <row r="7617" spans="1:4" ht="54">
      <c r="A7617" s="209">
        <v>90084</v>
      </c>
      <c r="B7617" s="210" t="s">
        <v>10054</v>
      </c>
      <c r="C7617" s="211" t="s">
        <v>820</v>
      </c>
      <c r="D7617" s="212">
        <v>10.130000000000001</v>
      </c>
    </row>
    <row r="7618" spans="1:4" ht="67.5">
      <c r="A7618" s="209">
        <v>90085</v>
      </c>
      <c r="B7618" s="210" t="s">
        <v>10055</v>
      </c>
      <c r="C7618" s="211" t="s">
        <v>820</v>
      </c>
      <c r="D7618" s="212">
        <v>7.27</v>
      </c>
    </row>
    <row r="7619" spans="1:4" ht="67.5">
      <c r="A7619" s="209">
        <v>90086</v>
      </c>
      <c r="B7619" s="210" t="s">
        <v>10056</v>
      </c>
      <c r="C7619" s="211" t="s">
        <v>820</v>
      </c>
      <c r="D7619" s="212">
        <v>7.83</v>
      </c>
    </row>
    <row r="7620" spans="1:4" ht="54">
      <c r="A7620" s="209">
        <v>90087</v>
      </c>
      <c r="B7620" s="210" t="s">
        <v>10057</v>
      </c>
      <c r="C7620" s="211" t="s">
        <v>820</v>
      </c>
      <c r="D7620" s="212">
        <v>4.6100000000000003</v>
      </c>
    </row>
    <row r="7621" spans="1:4" ht="67.5">
      <c r="A7621" s="209">
        <v>90088</v>
      </c>
      <c r="B7621" s="210" t="s">
        <v>10058</v>
      </c>
      <c r="C7621" s="211" t="s">
        <v>820</v>
      </c>
      <c r="D7621" s="212">
        <v>5.33</v>
      </c>
    </row>
    <row r="7622" spans="1:4" ht="67.5">
      <c r="A7622" s="209">
        <v>90090</v>
      </c>
      <c r="B7622" s="210" t="s">
        <v>10059</v>
      </c>
      <c r="C7622" s="211" t="s">
        <v>820</v>
      </c>
      <c r="D7622" s="212">
        <v>3.77</v>
      </c>
    </row>
    <row r="7623" spans="1:4" ht="54">
      <c r="A7623" s="209">
        <v>90091</v>
      </c>
      <c r="B7623" s="210" t="s">
        <v>1451</v>
      </c>
      <c r="C7623" s="211" t="s">
        <v>820</v>
      </c>
      <c r="D7623" s="212">
        <v>4.95</v>
      </c>
    </row>
    <row r="7624" spans="1:4" ht="67.5">
      <c r="A7624" s="209">
        <v>90092</v>
      </c>
      <c r="B7624" s="210" t="s">
        <v>10060</v>
      </c>
      <c r="C7624" s="211" t="s">
        <v>820</v>
      </c>
      <c r="D7624" s="212">
        <v>4.37</v>
      </c>
    </row>
    <row r="7625" spans="1:4" ht="67.5">
      <c r="A7625" s="209">
        <v>90093</v>
      </c>
      <c r="B7625" s="210" t="s">
        <v>10061</v>
      </c>
      <c r="C7625" s="211" t="s">
        <v>820</v>
      </c>
      <c r="D7625" s="212">
        <v>3.06</v>
      </c>
    </row>
    <row r="7626" spans="1:4" ht="67.5">
      <c r="A7626" s="209">
        <v>90094</v>
      </c>
      <c r="B7626" s="210" t="s">
        <v>10062</v>
      </c>
      <c r="C7626" s="211" t="s">
        <v>820</v>
      </c>
      <c r="D7626" s="212">
        <v>3.27</v>
      </c>
    </row>
    <row r="7627" spans="1:4" ht="67.5">
      <c r="A7627" s="209">
        <v>90095</v>
      </c>
      <c r="B7627" s="210" t="s">
        <v>10063</v>
      </c>
      <c r="C7627" s="211" t="s">
        <v>820</v>
      </c>
      <c r="D7627" s="212">
        <v>1.98</v>
      </c>
    </row>
    <row r="7628" spans="1:4" ht="67.5">
      <c r="A7628" s="209">
        <v>90096</v>
      </c>
      <c r="B7628" s="210" t="s">
        <v>10064</v>
      </c>
      <c r="C7628" s="211" t="s">
        <v>820</v>
      </c>
      <c r="D7628" s="212">
        <v>2.25</v>
      </c>
    </row>
    <row r="7629" spans="1:4" ht="67.5">
      <c r="A7629" s="209">
        <v>90098</v>
      </c>
      <c r="B7629" s="210" t="s">
        <v>10065</v>
      </c>
      <c r="C7629" s="211" t="s">
        <v>820</v>
      </c>
      <c r="D7629" s="212">
        <v>1.53</v>
      </c>
    </row>
    <row r="7630" spans="1:4" ht="54">
      <c r="A7630" s="209">
        <v>90099</v>
      </c>
      <c r="B7630" s="210" t="s">
        <v>10066</v>
      </c>
      <c r="C7630" s="211" t="s">
        <v>820</v>
      </c>
      <c r="D7630" s="212">
        <v>14.41</v>
      </c>
    </row>
    <row r="7631" spans="1:4" ht="54">
      <c r="A7631" s="209">
        <v>90100</v>
      </c>
      <c r="B7631" s="210" t="s">
        <v>10067</v>
      </c>
      <c r="C7631" s="211" t="s">
        <v>820</v>
      </c>
      <c r="D7631" s="212">
        <v>12.29</v>
      </c>
    </row>
    <row r="7632" spans="1:4" ht="54">
      <c r="A7632" s="209">
        <v>90101</v>
      </c>
      <c r="B7632" s="210" t="s">
        <v>10068</v>
      </c>
      <c r="C7632" s="211" t="s">
        <v>820</v>
      </c>
      <c r="D7632" s="212">
        <v>12.14</v>
      </c>
    </row>
    <row r="7633" spans="1:4" ht="67.5">
      <c r="A7633" s="209">
        <v>90102</v>
      </c>
      <c r="B7633" s="210" t="s">
        <v>10069</v>
      </c>
      <c r="C7633" s="211" t="s">
        <v>820</v>
      </c>
      <c r="D7633" s="212">
        <v>11.13</v>
      </c>
    </row>
    <row r="7634" spans="1:4" ht="67.5">
      <c r="A7634" s="209">
        <v>90105</v>
      </c>
      <c r="B7634" s="210" t="s">
        <v>10070</v>
      </c>
      <c r="C7634" s="211" t="s">
        <v>820</v>
      </c>
      <c r="D7634" s="212">
        <v>10.98</v>
      </c>
    </row>
    <row r="7635" spans="1:4" ht="67.5">
      <c r="A7635" s="209">
        <v>90106</v>
      </c>
      <c r="B7635" s="210" t="s">
        <v>10071</v>
      </c>
      <c r="C7635" s="211" t="s">
        <v>820</v>
      </c>
      <c r="D7635" s="212">
        <v>9.4</v>
      </c>
    </row>
    <row r="7636" spans="1:4" ht="67.5">
      <c r="A7636" s="209">
        <v>90107</v>
      </c>
      <c r="B7636" s="210" t="s">
        <v>10072</v>
      </c>
      <c r="C7636" s="211" t="s">
        <v>820</v>
      </c>
      <c r="D7636" s="212">
        <v>9.27</v>
      </c>
    </row>
    <row r="7637" spans="1:4" ht="67.5">
      <c r="A7637" s="209">
        <v>90108</v>
      </c>
      <c r="B7637" s="210" t="s">
        <v>10073</v>
      </c>
      <c r="C7637" s="211" t="s">
        <v>820</v>
      </c>
      <c r="D7637" s="212">
        <v>8.42</v>
      </c>
    </row>
    <row r="7638" spans="1:4" ht="40.5">
      <c r="A7638" s="209">
        <v>90112</v>
      </c>
      <c r="B7638" s="210" t="s">
        <v>10074</v>
      </c>
      <c r="C7638" s="211" t="s">
        <v>591</v>
      </c>
      <c r="D7638" s="212">
        <v>57.37</v>
      </c>
    </row>
    <row r="7639" spans="1:4" ht="27">
      <c r="A7639" s="209">
        <v>90278</v>
      </c>
      <c r="B7639" s="210" t="s">
        <v>10075</v>
      </c>
      <c r="C7639" s="211" t="s">
        <v>820</v>
      </c>
      <c r="D7639" s="212">
        <v>274.56</v>
      </c>
    </row>
    <row r="7640" spans="1:4" ht="27">
      <c r="A7640" s="209">
        <v>90279</v>
      </c>
      <c r="B7640" s="210" t="s">
        <v>10076</v>
      </c>
      <c r="C7640" s="211" t="s">
        <v>820</v>
      </c>
      <c r="D7640" s="212">
        <v>292.18</v>
      </c>
    </row>
    <row r="7641" spans="1:4" ht="27">
      <c r="A7641" s="209">
        <v>90280</v>
      </c>
      <c r="B7641" s="210" t="s">
        <v>10077</v>
      </c>
      <c r="C7641" s="211" t="s">
        <v>820</v>
      </c>
      <c r="D7641" s="212">
        <v>326.89999999999998</v>
      </c>
    </row>
    <row r="7642" spans="1:4" ht="27">
      <c r="A7642" s="209">
        <v>90281</v>
      </c>
      <c r="B7642" s="210" t="s">
        <v>10078</v>
      </c>
      <c r="C7642" s="211" t="s">
        <v>820</v>
      </c>
      <c r="D7642" s="212">
        <v>374.38</v>
      </c>
    </row>
    <row r="7643" spans="1:4" ht="27">
      <c r="A7643" s="209">
        <v>90282</v>
      </c>
      <c r="B7643" s="210" t="s">
        <v>10079</v>
      </c>
      <c r="C7643" s="211" t="s">
        <v>820</v>
      </c>
      <c r="D7643" s="212">
        <v>279.39</v>
      </c>
    </row>
    <row r="7644" spans="1:4" ht="27">
      <c r="A7644" s="209">
        <v>90283</v>
      </c>
      <c r="B7644" s="210" t="s">
        <v>10080</v>
      </c>
      <c r="C7644" s="211" t="s">
        <v>820</v>
      </c>
      <c r="D7644" s="212">
        <v>298.27</v>
      </c>
    </row>
    <row r="7645" spans="1:4" ht="27">
      <c r="A7645" s="209">
        <v>90284</v>
      </c>
      <c r="B7645" s="210" t="s">
        <v>10081</v>
      </c>
      <c r="C7645" s="211" t="s">
        <v>820</v>
      </c>
      <c r="D7645" s="212">
        <v>333.98</v>
      </c>
    </row>
    <row r="7646" spans="1:4" ht="27">
      <c r="A7646" s="209">
        <v>90285</v>
      </c>
      <c r="B7646" s="210" t="s">
        <v>10082</v>
      </c>
      <c r="C7646" s="211" t="s">
        <v>820</v>
      </c>
      <c r="D7646" s="212">
        <v>384.28</v>
      </c>
    </row>
    <row r="7647" spans="1:4" ht="27">
      <c r="A7647" s="209">
        <v>90371</v>
      </c>
      <c r="B7647" s="210" t="s">
        <v>10083</v>
      </c>
      <c r="C7647" s="211" t="s">
        <v>542</v>
      </c>
      <c r="D7647" s="212">
        <v>23.16</v>
      </c>
    </row>
    <row r="7648" spans="1:4" ht="40.5">
      <c r="A7648" s="209">
        <v>90373</v>
      </c>
      <c r="B7648" s="210" t="s">
        <v>10084</v>
      </c>
      <c r="C7648" s="211" t="s">
        <v>542</v>
      </c>
      <c r="D7648" s="212">
        <v>9.6</v>
      </c>
    </row>
    <row r="7649" spans="1:4" ht="40.5">
      <c r="A7649" s="209">
        <v>90374</v>
      </c>
      <c r="B7649" s="210" t="s">
        <v>10085</v>
      </c>
      <c r="C7649" s="211" t="s">
        <v>542</v>
      </c>
      <c r="D7649" s="212">
        <v>14.49</v>
      </c>
    </row>
    <row r="7650" spans="1:4" ht="27">
      <c r="A7650" s="209">
        <v>90375</v>
      </c>
      <c r="B7650" s="210" t="s">
        <v>1290</v>
      </c>
      <c r="C7650" s="211" t="s">
        <v>542</v>
      </c>
      <c r="D7650" s="212">
        <v>6.3</v>
      </c>
    </row>
    <row r="7651" spans="1:4" ht="40.5">
      <c r="A7651" s="209">
        <v>90406</v>
      </c>
      <c r="B7651" s="210" t="s">
        <v>10086</v>
      </c>
      <c r="C7651" s="211" t="s">
        <v>591</v>
      </c>
      <c r="D7651" s="212">
        <v>30.42</v>
      </c>
    </row>
    <row r="7652" spans="1:4" ht="40.5">
      <c r="A7652" s="209">
        <v>90407</v>
      </c>
      <c r="B7652" s="210" t="s">
        <v>10087</v>
      </c>
      <c r="C7652" s="211" t="s">
        <v>591</v>
      </c>
      <c r="D7652" s="212">
        <v>33.25</v>
      </c>
    </row>
    <row r="7653" spans="1:4" ht="40.5">
      <c r="A7653" s="209">
        <v>90408</v>
      </c>
      <c r="B7653" s="210" t="s">
        <v>10088</v>
      </c>
      <c r="C7653" s="211" t="s">
        <v>591</v>
      </c>
      <c r="D7653" s="212">
        <v>21.93</v>
      </c>
    </row>
    <row r="7654" spans="1:4" ht="40.5">
      <c r="A7654" s="209">
        <v>90409</v>
      </c>
      <c r="B7654" s="210" t="s">
        <v>10089</v>
      </c>
      <c r="C7654" s="211" t="s">
        <v>591</v>
      </c>
      <c r="D7654" s="212">
        <v>23.53</v>
      </c>
    </row>
    <row r="7655" spans="1:4" ht="27">
      <c r="A7655" s="209">
        <v>90436</v>
      </c>
      <c r="B7655" s="210" t="s">
        <v>1384</v>
      </c>
      <c r="C7655" s="211" t="s">
        <v>542</v>
      </c>
      <c r="D7655" s="212">
        <v>9.68</v>
      </c>
    </row>
    <row r="7656" spans="1:4" ht="27">
      <c r="A7656" s="209">
        <v>90437</v>
      </c>
      <c r="B7656" s="210" t="s">
        <v>1385</v>
      </c>
      <c r="C7656" s="211" t="s">
        <v>542</v>
      </c>
      <c r="D7656" s="212">
        <v>23.51</v>
      </c>
    </row>
    <row r="7657" spans="1:4" ht="13.5">
      <c r="A7657" s="209">
        <v>90438</v>
      </c>
      <c r="B7657" s="210" t="s">
        <v>1386</v>
      </c>
      <c r="C7657" s="211" t="s">
        <v>542</v>
      </c>
      <c r="D7657" s="212">
        <v>33.700000000000003</v>
      </c>
    </row>
    <row r="7658" spans="1:4" ht="13.5">
      <c r="A7658" s="209">
        <v>90439</v>
      </c>
      <c r="B7658" s="210" t="s">
        <v>1387</v>
      </c>
      <c r="C7658" s="211" t="s">
        <v>542</v>
      </c>
      <c r="D7658" s="212">
        <v>37.229999999999997</v>
      </c>
    </row>
    <row r="7659" spans="1:4" ht="27">
      <c r="A7659" s="209">
        <v>90440</v>
      </c>
      <c r="B7659" s="210" t="s">
        <v>1388</v>
      </c>
      <c r="C7659" s="211" t="s">
        <v>542</v>
      </c>
      <c r="D7659" s="212">
        <v>59.63</v>
      </c>
    </row>
    <row r="7660" spans="1:4" ht="13.5">
      <c r="A7660" s="209">
        <v>90441</v>
      </c>
      <c r="B7660" s="210" t="s">
        <v>1389</v>
      </c>
      <c r="C7660" s="211" t="s">
        <v>542</v>
      </c>
      <c r="D7660" s="212">
        <v>76.16</v>
      </c>
    </row>
    <row r="7661" spans="1:4" ht="27">
      <c r="A7661" s="209">
        <v>90443</v>
      </c>
      <c r="B7661" s="210" t="s">
        <v>1390</v>
      </c>
      <c r="C7661" s="211" t="s">
        <v>518</v>
      </c>
      <c r="D7661" s="212">
        <v>8.7899999999999991</v>
      </c>
    </row>
    <row r="7662" spans="1:4" ht="27">
      <c r="A7662" s="209">
        <v>90444</v>
      </c>
      <c r="B7662" s="210" t="s">
        <v>1391</v>
      </c>
      <c r="C7662" s="211" t="s">
        <v>518</v>
      </c>
      <c r="D7662" s="212">
        <v>15.98</v>
      </c>
    </row>
    <row r="7663" spans="1:4" ht="27">
      <c r="A7663" s="209">
        <v>90445</v>
      </c>
      <c r="B7663" s="210" t="s">
        <v>10090</v>
      </c>
      <c r="C7663" s="211" t="s">
        <v>518</v>
      </c>
      <c r="D7663" s="212">
        <v>17.05</v>
      </c>
    </row>
    <row r="7664" spans="1:4" ht="27">
      <c r="A7664" s="209">
        <v>90446</v>
      </c>
      <c r="B7664" s="210" t="s">
        <v>10091</v>
      </c>
      <c r="C7664" s="211" t="s">
        <v>518</v>
      </c>
      <c r="D7664" s="212">
        <v>18.52</v>
      </c>
    </row>
    <row r="7665" spans="1:4" ht="27">
      <c r="A7665" s="209">
        <v>90447</v>
      </c>
      <c r="B7665" s="210" t="s">
        <v>1392</v>
      </c>
      <c r="C7665" s="211" t="s">
        <v>518</v>
      </c>
      <c r="D7665" s="212">
        <v>4.2699999999999996</v>
      </c>
    </row>
    <row r="7666" spans="1:4" ht="27">
      <c r="A7666" s="209">
        <v>90451</v>
      </c>
      <c r="B7666" s="210" t="s">
        <v>10092</v>
      </c>
      <c r="C7666" s="211" t="s">
        <v>542</v>
      </c>
      <c r="D7666" s="212">
        <v>3.07</v>
      </c>
    </row>
    <row r="7667" spans="1:4" ht="27">
      <c r="A7667" s="209">
        <v>90452</v>
      </c>
      <c r="B7667" s="210" t="s">
        <v>1393</v>
      </c>
      <c r="C7667" s="211" t="s">
        <v>542</v>
      </c>
      <c r="D7667" s="212">
        <v>14.67</v>
      </c>
    </row>
    <row r="7668" spans="1:4" ht="27">
      <c r="A7668" s="209">
        <v>90453</v>
      </c>
      <c r="B7668" s="210" t="s">
        <v>1394</v>
      </c>
      <c r="C7668" s="211" t="s">
        <v>542</v>
      </c>
      <c r="D7668" s="212">
        <v>1.71</v>
      </c>
    </row>
    <row r="7669" spans="1:4" ht="27">
      <c r="A7669" s="209">
        <v>90454</v>
      </c>
      <c r="B7669" s="210" t="s">
        <v>1395</v>
      </c>
      <c r="C7669" s="211" t="s">
        <v>542</v>
      </c>
      <c r="D7669" s="212">
        <v>2.94</v>
      </c>
    </row>
    <row r="7670" spans="1:4" ht="27">
      <c r="A7670" s="209">
        <v>90455</v>
      </c>
      <c r="B7670" s="210" t="s">
        <v>10093</v>
      </c>
      <c r="C7670" s="211" t="s">
        <v>542</v>
      </c>
      <c r="D7670" s="212">
        <v>3.98</v>
      </c>
    </row>
    <row r="7671" spans="1:4" ht="27">
      <c r="A7671" s="209">
        <v>90456</v>
      </c>
      <c r="B7671" s="210" t="s">
        <v>10094</v>
      </c>
      <c r="C7671" s="211" t="s">
        <v>542</v>
      </c>
      <c r="D7671" s="212">
        <v>2.82</v>
      </c>
    </row>
    <row r="7672" spans="1:4" ht="27">
      <c r="A7672" s="209">
        <v>90457</v>
      </c>
      <c r="B7672" s="210" t="s">
        <v>10095</v>
      </c>
      <c r="C7672" s="211" t="s">
        <v>542</v>
      </c>
      <c r="D7672" s="212">
        <v>6.44</v>
      </c>
    </row>
    <row r="7673" spans="1:4" ht="27">
      <c r="A7673" s="209">
        <v>90458</v>
      </c>
      <c r="B7673" s="210" t="s">
        <v>10096</v>
      </c>
      <c r="C7673" s="211" t="s">
        <v>542</v>
      </c>
      <c r="D7673" s="212">
        <v>18.27</v>
      </c>
    </row>
    <row r="7674" spans="1:4" ht="27">
      <c r="A7674" s="209">
        <v>90459</v>
      </c>
      <c r="B7674" s="210" t="s">
        <v>10097</v>
      </c>
      <c r="C7674" s="211" t="s">
        <v>542</v>
      </c>
      <c r="D7674" s="212">
        <v>25.76</v>
      </c>
    </row>
    <row r="7675" spans="1:4" ht="27">
      <c r="A7675" s="209">
        <v>90460</v>
      </c>
      <c r="B7675" s="210" t="s">
        <v>10098</v>
      </c>
      <c r="C7675" s="211" t="s">
        <v>518</v>
      </c>
      <c r="D7675" s="212">
        <v>19.62</v>
      </c>
    </row>
    <row r="7676" spans="1:4" ht="27">
      <c r="A7676" s="209">
        <v>90461</v>
      </c>
      <c r="B7676" s="210" t="s">
        <v>10099</v>
      </c>
      <c r="C7676" s="211" t="s">
        <v>518</v>
      </c>
      <c r="D7676" s="212">
        <v>10.76</v>
      </c>
    </row>
    <row r="7677" spans="1:4" ht="27">
      <c r="A7677" s="209">
        <v>90462</v>
      </c>
      <c r="B7677" s="210" t="s">
        <v>10100</v>
      </c>
      <c r="C7677" s="211" t="s">
        <v>518</v>
      </c>
      <c r="D7677" s="212">
        <v>2.46</v>
      </c>
    </row>
    <row r="7678" spans="1:4" ht="27">
      <c r="A7678" s="209">
        <v>90463</v>
      </c>
      <c r="B7678" s="210" t="s">
        <v>10101</v>
      </c>
      <c r="C7678" s="211" t="s">
        <v>518</v>
      </c>
      <c r="D7678" s="212">
        <v>1.96</v>
      </c>
    </row>
    <row r="7679" spans="1:4" ht="27">
      <c r="A7679" s="209">
        <v>90466</v>
      </c>
      <c r="B7679" s="210" t="s">
        <v>1396</v>
      </c>
      <c r="C7679" s="211" t="s">
        <v>518</v>
      </c>
      <c r="D7679" s="212">
        <v>8.75</v>
      </c>
    </row>
    <row r="7680" spans="1:4" ht="27">
      <c r="A7680" s="209">
        <v>90467</v>
      </c>
      <c r="B7680" s="210" t="s">
        <v>1397</v>
      </c>
      <c r="C7680" s="211" t="s">
        <v>518</v>
      </c>
      <c r="D7680" s="212">
        <v>13.86</v>
      </c>
    </row>
    <row r="7681" spans="1:4" ht="27">
      <c r="A7681" s="209">
        <v>90468</v>
      </c>
      <c r="B7681" s="210" t="s">
        <v>10102</v>
      </c>
      <c r="C7681" s="211" t="s">
        <v>518</v>
      </c>
      <c r="D7681" s="212">
        <v>3.83</v>
      </c>
    </row>
    <row r="7682" spans="1:4" ht="27">
      <c r="A7682" s="209">
        <v>90469</v>
      </c>
      <c r="B7682" s="210" t="s">
        <v>10103</v>
      </c>
      <c r="C7682" s="211" t="s">
        <v>518</v>
      </c>
      <c r="D7682" s="212">
        <v>6.14</v>
      </c>
    </row>
    <row r="7683" spans="1:4" ht="27">
      <c r="A7683" s="209">
        <v>90470</v>
      </c>
      <c r="B7683" s="210" t="s">
        <v>10104</v>
      </c>
      <c r="C7683" s="211" t="s">
        <v>518</v>
      </c>
      <c r="D7683" s="212">
        <v>8.44</v>
      </c>
    </row>
    <row r="7684" spans="1:4" ht="27">
      <c r="A7684" s="209">
        <v>90582</v>
      </c>
      <c r="B7684" s="210" t="s">
        <v>10105</v>
      </c>
      <c r="C7684" s="211" t="s">
        <v>662</v>
      </c>
      <c r="D7684" s="212">
        <v>0.28000000000000003</v>
      </c>
    </row>
    <row r="7685" spans="1:4" ht="27">
      <c r="A7685" s="209">
        <v>90583</v>
      </c>
      <c r="B7685" s="210" t="s">
        <v>10106</v>
      </c>
      <c r="C7685" s="211" t="s">
        <v>662</v>
      </c>
      <c r="D7685" s="212">
        <v>0.06</v>
      </c>
    </row>
    <row r="7686" spans="1:4" ht="27">
      <c r="A7686" s="209">
        <v>90584</v>
      </c>
      <c r="B7686" s="210" t="s">
        <v>10107</v>
      </c>
      <c r="C7686" s="211" t="s">
        <v>662</v>
      </c>
      <c r="D7686" s="212">
        <v>0.21</v>
      </c>
    </row>
    <row r="7687" spans="1:4" ht="27">
      <c r="A7687" s="209">
        <v>90585</v>
      </c>
      <c r="B7687" s="210" t="s">
        <v>10108</v>
      </c>
      <c r="C7687" s="211" t="s">
        <v>662</v>
      </c>
      <c r="D7687" s="212">
        <v>0.77</v>
      </c>
    </row>
    <row r="7688" spans="1:4" ht="27">
      <c r="A7688" s="209">
        <v>90586</v>
      </c>
      <c r="B7688" s="210" t="s">
        <v>10109</v>
      </c>
      <c r="C7688" s="211" t="s">
        <v>596</v>
      </c>
      <c r="D7688" s="212">
        <v>1.32</v>
      </c>
    </row>
    <row r="7689" spans="1:4" ht="27">
      <c r="A7689" s="209">
        <v>90587</v>
      </c>
      <c r="B7689" s="210" t="s">
        <v>10110</v>
      </c>
      <c r="C7689" s="211" t="s">
        <v>630</v>
      </c>
      <c r="D7689" s="212">
        <v>0.34</v>
      </c>
    </row>
    <row r="7690" spans="1:4" ht="27">
      <c r="A7690" s="209">
        <v>90621</v>
      </c>
      <c r="B7690" s="210" t="s">
        <v>719</v>
      </c>
      <c r="C7690" s="211" t="s">
        <v>662</v>
      </c>
      <c r="D7690" s="212">
        <v>1.48</v>
      </c>
    </row>
    <row r="7691" spans="1:4" ht="27">
      <c r="A7691" s="209">
        <v>90622</v>
      </c>
      <c r="B7691" s="210" t="s">
        <v>720</v>
      </c>
      <c r="C7691" s="211" t="s">
        <v>662</v>
      </c>
      <c r="D7691" s="212">
        <v>0.33</v>
      </c>
    </row>
    <row r="7692" spans="1:4" ht="27">
      <c r="A7692" s="209">
        <v>90623</v>
      </c>
      <c r="B7692" s="210" t="s">
        <v>721</v>
      </c>
      <c r="C7692" s="211" t="s">
        <v>662</v>
      </c>
      <c r="D7692" s="212">
        <v>1.85</v>
      </c>
    </row>
    <row r="7693" spans="1:4" ht="27">
      <c r="A7693" s="209">
        <v>90624</v>
      </c>
      <c r="B7693" s="210" t="s">
        <v>722</v>
      </c>
      <c r="C7693" s="211" t="s">
        <v>662</v>
      </c>
      <c r="D7693" s="212">
        <v>1.94</v>
      </c>
    </row>
    <row r="7694" spans="1:4" ht="27">
      <c r="A7694" s="209">
        <v>90625</v>
      </c>
      <c r="B7694" s="210" t="s">
        <v>615</v>
      </c>
      <c r="C7694" s="211" t="s">
        <v>596</v>
      </c>
      <c r="D7694" s="212">
        <v>5.6</v>
      </c>
    </row>
    <row r="7695" spans="1:4" ht="27">
      <c r="A7695" s="209">
        <v>90626</v>
      </c>
      <c r="B7695" s="210" t="s">
        <v>647</v>
      </c>
      <c r="C7695" s="211" t="s">
        <v>630</v>
      </c>
      <c r="D7695" s="212">
        <v>1.81</v>
      </c>
    </row>
    <row r="7696" spans="1:4" ht="27">
      <c r="A7696" s="209">
        <v>90627</v>
      </c>
      <c r="B7696" s="210" t="s">
        <v>723</v>
      </c>
      <c r="C7696" s="211" t="s">
        <v>662</v>
      </c>
      <c r="D7696" s="212">
        <v>24.18</v>
      </c>
    </row>
    <row r="7697" spans="1:4" ht="27">
      <c r="A7697" s="209">
        <v>90628</v>
      </c>
      <c r="B7697" s="210" t="s">
        <v>724</v>
      </c>
      <c r="C7697" s="211" t="s">
        <v>662</v>
      </c>
      <c r="D7697" s="212">
        <v>6.35</v>
      </c>
    </row>
    <row r="7698" spans="1:4" ht="27">
      <c r="A7698" s="209">
        <v>90629</v>
      </c>
      <c r="B7698" s="210" t="s">
        <v>725</v>
      </c>
      <c r="C7698" s="211" t="s">
        <v>662</v>
      </c>
      <c r="D7698" s="212">
        <v>30.26</v>
      </c>
    </row>
    <row r="7699" spans="1:4" ht="40.5">
      <c r="A7699" s="209">
        <v>90630</v>
      </c>
      <c r="B7699" s="210" t="s">
        <v>10111</v>
      </c>
      <c r="C7699" s="211" t="s">
        <v>662</v>
      </c>
      <c r="D7699" s="212">
        <v>7.86</v>
      </c>
    </row>
    <row r="7700" spans="1:4" ht="27">
      <c r="A7700" s="209">
        <v>90631</v>
      </c>
      <c r="B7700" s="210" t="s">
        <v>616</v>
      </c>
      <c r="C7700" s="211" t="s">
        <v>596</v>
      </c>
      <c r="D7700" s="212">
        <v>83.14</v>
      </c>
    </row>
    <row r="7701" spans="1:4" ht="27">
      <c r="A7701" s="209">
        <v>90632</v>
      </c>
      <c r="B7701" s="210" t="s">
        <v>648</v>
      </c>
      <c r="C7701" s="211" t="s">
        <v>630</v>
      </c>
      <c r="D7701" s="212">
        <v>45.02</v>
      </c>
    </row>
    <row r="7702" spans="1:4" ht="40.5">
      <c r="A7702" s="209">
        <v>90633</v>
      </c>
      <c r="B7702" s="210" t="s">
        <v>726</v>
      </c>
      <c r="C7702" s="211" t="s">
        <v>662</v>
      </c>
      <c r="D7702" s="212">
        <v>2.79</v>
      </c>
    </row>
    <row r="7703" spans="1:4" ht="40.5">
      <c r="A7703" s="209">
        <v>90634</v>
      </c>
      <c r="B7703" s="210" t="s">
        <v>727</v>
      </c>
      <c r="C7703" s="211" t="s">
        <v>662</v>
      </c>
      <c r="D7703" s="212">
        <v>0.62</v>
      </c>
    </row>
    <row r="7704" spans="1:4" ht="40.5">
      <c r="A7704" s="209">
        <v>90635</v>
      </c>
      <c r="B7704" s="210" t="s">
        <v>728</v>
      </c>
      <c r="C7704" s="211" t="s">
        <v>662</v>
      </c>
      <c r="D7704" s="212">
        <v>3.05</v>
      </c>
    </row>
    <row r="7705" spans="1:4" ht="40.5">
      <c r="A7705" s="209">
        <v>90636</v>
      </c>
      <c r="B7705" s="210" t="s">
        <v>729</v>
      </c>
      <c r="C7705" s="211" t="s">
        <v>662</v>
      </c>
      <c r="D7705" s="212">
        <v>3.88</v>
      </c>
    </row>
    <row r="7706" spans="1:4" ht="40.5">
      <c r="A7706" s="209">
        <v>90637</v>
      </c>
      <c r="B7706" s="210" t="s">
        <v>617</v>
      </c>
      <c r="C7706" s="211" t="s">
        <v>596</v>
      </c>
      <c r="D7706" s="212">
        <v>10.34</v>
      </c>
    </row>
    <row r="7707" spans="1:4" ht="40.5">
      <c r="A7707" s="209">
        <v>90638</v>
      </c>
      <c r="B7707" s="210" t="s">
        <v>649</v>
      </c>
      <c r="C7707" s="211" t="s">
        <v>630</v>
      </c>
      <c r="D7707" s="212">
        <v>3.41</v>
      </c>
    </row>
    <row r="7708" spans="1:4" ht="27">
      <c r="A7708" s="209">
        <v>90639</v>
      </c>
      <c r="B7708" s="210" t="s">
        <v>10112</v>
      </c>
      <c r="C7708" s="211" t="s">
        <v>662</v>
      </c>
      <c r="D7708" s="212">
        <v>4.16</v>
      </c>
    </row>
    <row r="7709" spans="1:4" ht="27">
      <c r="A7709" s="209">
        <v>90640</v>
      </c>
      <c r="B7709" s="210" t="s">
        <v>10113</v>
      </c>
      <c r="C7709" s="211" t="s">
        <v>662</v>
      </c>
      <c r="D7709" s="212">
        <v>0.93</v>
      </c>
    </row>
    <row r="7710" spans="1:4" ht="27">
      <c r="A7710" s="209">
        <v>90641</v>
      </c>
      <c r="B7710" s="210" t="s">
        <v>10114</v>
      </c>
      <c r="C7710" s="211" t="s">
        <v>662</v>
      </c>
      <c r="D7710" s="212">
        <v>4.55</v>
      </c>
    </row>
    <row r="7711" spans="1:4" ht="40.5">
      <c r="A7711" s="209">
        <v>90642</v>
      </c>
      <c r="B7711" s="210" t="s">
        <v>10115</v>
      </c>
      <c r="C7711" s="211" t="s">
        <v>662</v>
      </c>
      <c r="D7711" s="212">
        <v>5.15</v>
      </c>
    </row>
    <row r="7712" spans="1:4" ht="27">
      <c r="A7712" s="209">
        <v>90643</v>
      </c>
      <c r="B7712" s="210" t="s">
        <v>10116</v>
      </c>
      <c r="C7712" s="211" t="s">
        <v>596</v>
      </c>
      <c r="D7712" s="212">
        <v>14.79</v>
      </c>
    </row>
    <row r="7713" spans="1:4" ht="27">
      <c r="A7713" s="209">
        <v>90644</v>
      </c>
      <c r="B7713" s="210" t="s">
        <v>10117</v>
      </c>
      <c r="C7713" s="211" t="s">
        <v>630</v>
      </c>
      <c r="D7713" s="212">
        <v>5.09</v>
      </c>
    </row>
    <row r="7714" spans="1:4" ht="40.5">
      <c r="A7714" s="209">
        <v>90646</v>
      </c>
      <c r="B7714" s="210" t="s">
        <v>10118</v>
      </c>
      <c r="C7714" s="211" t="s">
        <v>662</v>
      </c>
      <c r="D7714" s="212">
        <v>0.46</v>
      </c>
    </row>
    <row r="7715" spans="1:4" ht="40.5">
      <c r="A7715" s="209">
        <v>90647</v>
      </c>
      <c r="B7715" s="210" t="s">
        <v>10119</v>
      </c>
      <c r="C7715" s="211" t="s">
        <v>662</v>
      </c>
      <c r="D7715" s="212">
        <v>0.1</v>
      </c>
    </row>
    <row r="7716" spans="1:4" ht="40.5">
      <c r="A7716" s="209">
        <v>90648</v>
      </c>
      <c r="B7716" s="210" t="s">
        <v>10120</v>
      </c>
      <c r="C7716" s="211" t="s">
        <v>662</v>
      </c>
      <c r="D7716" s="212">
        <v>0.5</v>
      </c>
    </row>
    <row r="7717" spans="1:4" ht="40.5">
      <c r="A7717" s="209">
        <v>90649</v>
      </c>
      <c r="B7717" s="210" t="s">
        <v>10121</v>
      </c>
      <c r="C7717" s="211" t="s">
        <v>662</v>
      </c>
      <c r="D7717" s="212">
        <v>5.99</v>
      </c>
    </row>
    <row r="7718" spans="1:4" ht="40.5">
      <c r="A7718" s="209">
        <v>90650</v>
      </c>
      <c r="B7718" s="210" t="s">
        <v>10122</v>
      </c>
      <c r="C7718" s="211" t="s">
        <v>596</v>
      </c>
      <c r="D7718" s="212">
        <v>7.05</v>
      </c>
    </row>
    <row r="7719" spans="1:4" ht="40.5">
      <c r="A7719" s="209">
        <v>90651</v>
      </c>
      <c r="B7719" s="210" t="s">
        <v>10123</v>
      </c>
      <c r="C7719" s="211" t="s">
        <v>630</v>
      </c>
      <c r="D7719" s="212">
        <v>0.56000000000000005</v>
      </c>
    </row>
    <row r="7720" spans="1:4" ht="27">
      <c r="A7720" s="209">
        <v>90652</v>
      </c>
      <c r="B7720" s="210" t="s">
        <v>10124</v>
      </c>
      <c r="C7720" s="211" t="s">
        <v>662</v>
      </c>
      <c r="D7720" s="212">
        <v>2.71</v>
      </c>
    </row>
    <row r="7721" spans="1:4" ht="27">
      <c r="A7721" s="209">
        <v>90653</v>
      </c>
      <c r="B7721" s="210" t="s">
        <v>10125</v>
      </c>
      <c r="C7721" s="211" t="s">
        <v>662</v>
      </c>
      <c r="D7721" s="212">
        <v>0.61</v>
      </c>
    </row>
    <row r="7722" spans="1:4" ht="27">
      <c r="A7722" s="209">
        <v>90654</v>
      </c>
      <c r="B7722" s="210" t="s">
        <v>10126</v>
      </c>
      <c r="C7722" s="211" t="s">
        <v>662</v>
      </c>
      <c r="D7722" s="212">
        <v>2.96</v>
      </c>
    </row>
    <row r="7723" spans="1:4" ht="27">
      <c r="A7723" s="209">
        <v>90655</v>
      </c>
      <c r="B7723" s="210" t="s">
        <v>10127</v>
      </c>
      <c r="C7723" s="211" t="s">
        <v>662</v>
      </c>
      <c r="D7723" s="212">
        <v>3.94</v>
      </c>
    </row>
    <row r="7724" spans="1:4" ht="27">
      <c r="A7724" s="209">
        <v>90656</v>
      </c>
      <c r="B7724" s="210" t="s">
        <v>618</v>
      </c>
      <c r="C7724" s="211" t="s">
        <v>596</v>
      </c>
      <c r="D7724" s="212">
        <v>10.220000000000001</v>
      </c>
    </row>
    <row r="7725" spans="1:4" ht="27">
      <c r="A7725" s="209">
        <v>90657</v>
      </c>
      <c r="B7725" s="210" t="s">
        <v>650</v>
      </c>
      <c r="C7725" s="211" t="s">
        <v>630</v>
      </c>
      <c r="D7725" s="212">
        <v>3.32</v>
      </c>
    </row>
    <row r="7726" spans="1:4" ht="27">
      <c r="A7726" s="209">
        <v>90658</v>
      </c>
      <c r="B7726" s="210" t="s">
        <v>10128</v>
      </c>
      <c r="C7726" s="211" t="s">
        <v>662</v>
      </c>
      <c r="D7726" s="212">
        <v>2.9</v>
      </c>
    </row>
    <row r="7727" spans="1:4" ht="27">
      <c r="A7727" s="209">
        <v>90659</v>
      </c>
      <c r="B7727" s="210" t="s">
        <v>10129</v>
      </c>
      <c r="C7727" s="211" t="s">
        <v>662</v>
      </c>
      <c r="D7727" s="212">
        <v>0.65</v>
      </c>
    </row>
    <row r="7728" spans="1:4" ht="27">
      <c r="A7728" s="209">
        <v>90660</v>
      </c>
      <c r="B7728" s="210" t="s">
        <v>10130</v>
      </c>
      <c r="C7728" s="211" t="s">
        <v>662</v>
      </c>
      <c r="D7728" s="212">
        <v>3.17</v>
      </c>
    </row>
    <row r="7729" spans="1:4" ht="27">
      <c r="A7729" s="209">
        <v>90661</v>
      </c>
      <c r="B7729" s="210" t="s">
        <v>10131</v>
      </c>
      <c r="C7729" s="211" t="s">
        <v>662</v>
      </c>
      <c r="D7729" s="212">
        <v>3.94</v>
      </c>
    </row>
    <row r="7730" spans="1:4" ht="27">
      <c r="A7730" s="209">
        <v>90662</v>
      </c>
      <c r="B7730" s="210" t="s">
        <v>619</v>
      </c>
      <c r="C7730" s="211" t="s">
        <v>596</v>
      </c>
      <c r="D7730" s="212">
        <v>10.66</v>
      </c>
    </row>
    <row r="7731" spans="1:4" ht="27">
      <c r="A7731" s="209">
        <v>90663</v>
      </c>
      <c r="B7731" s="210" t="s">
        <v>651</v>
      </c>
      <c r="C7731" s="211" t="s">
        <v>630</v>
      </c>
      <c r="D7731" s="212">
        <v>3.55</v>
      </c>
    </row>
    <row r="7732" spans="1:4" ht="40.5">
      <c r="A7732" s="209">
        <v>90664</v>
      </c>
      <c r="B7732" s="210" t="s">
        <v>10132</v>
      </c>
      <c r="C7732" s="211" t="s">
        <v>662</v>
      </c>
      <c r="D7732" s="212">
        <v>3.1</v>
      </c>
    </row>
    <row r="7733" spans="1:4" ht="40.5">
      <c r="A7733" s="209">
        <v>90665</v>
      </c>
      <c r="B7733" s="210" t="s">
        <v>10133</v>
      </c>
      <c r="C7733" s="211" t="s">
        <v>662</v>
      </c>
      <c r="D7733" s="212">
        <v>0.69</v>
      </c>
    </row>
    <row r="7734" spans="1:4" ht="40.5">
      <c r="A7734" s="209">
        <v>90666</v>
      </c>
      <c r="B7734" s="210" t="s">
        <v>10134</v>
      </c>
      <c r="C7734" s="211" t="s">
        <v>662</v>
      </c>
      <c r="D7734" s="212">
        <v>3.4</v>
      </c>
    </row>
    <row r="7735" spans="1:4" ht="54">
      <c r="A7735" s="209">
        <v>90667</v>
      </c>
      <c r="B7735" s="210" t="s">
        <v>10135</v>
      </c>
      <c r="C7735" s="211" t="s">
        <v>662</v>
      </c>
      <c r="D7735" s="212">
        <v>9.35</v>
      </c>
    </row>
    <row r="7736" spans="1:4" ht="40.5">
      <c r="A7736" s="209">
        <v>90668</v>
      </c>
      <c r="B7736" s="210" t="s">
        <v>10136</v>
      </c>
      <c r="C7736" s="211" t="s">
        <v>596</v>
      </c>
      <c r="D7736" s="212">
        <v>16.54</v>
      </c>
    </row>
    <row r="7737" spans="1:4" ht="40.5">
      <c r="A7737" s="209">
        <v>90669</v>
      </c>
      <c r="B7737" s="210" t="s">
        <v>10137</v>
      </c>
      <c r="C7737" s="211" t="s">
        <v>630</v>
      </c>
      <c r="D7737" s="212">
        <v>3.79</v>
      </c>
    </row>
    <row r="7738" spans="1:4" ht="54">
      <c r="A7738" s="209">
        <v>90670</v>
      </c>
      <c r="B7738" s="210" t="s">
        <v>10138</v>
      </c>
      <c r="C7738" s="211" t="s">
        <v>662</v>
      </c>
      <c r="D7738" s="212">
        <v>110.99</v>
      </c>
    </row>
    <row r="7739" spans="1:4" ht="54">
      <c r="A7739" s="209">
        <v>90671</v>
      </c>
      <c r="B7739" s="210" t="s">
        <v>10139</v>
      </c>
      <c r="C7739" s="211" t="s">
        <v>662</v>
      </c>
      <c r="D7739" s="212">
        <v>29.15</v>
      </c>
    </row>
    <row r="7740" spans="1:4" ht="54">
      <c r="A7740" s="209">
        <v>90672</v>
      </c>
      <c r="B7740" s="210" t="s">
        <v>10140</v>
      </c>
      <c r="C7740" s="211" t="s">
        <v>662</v>
      </c>
      <c r="D7740" s="212">
        <v>138.88999999999999</v>
      </c>
    </row>
    <row r="7741" spans="1:4" ht="54">
      <c r="A7741" s="209">
        <v>90673</v>
      </c>
      <c r="B7741" s="210" t="s">
        <v>10141</v>
      </c>
      <c r="C7741" s="211" t="s">
        <v>662</v>
      </c>
      <c r="D7741" s="212">
        <v>127.04</v>
      </c>
    </row>
    <row r="7742" spans="1:4" ht="54">
      <c r="A7742" s="209">
        <v>90674</v>
      </c>
      <c r="B7742" s="210" t="s">
        <v>10142</v>
      </c>
      <c r="C7742" s="211" t="s">
        <v>596</v>
      </c>
      <c r="D7742" s="212">
        <v>420.56</v>
      </c>
    </row>
    <row r="7743" spans="1:4" ht="54">
      <c r="A7743" s="209">
        <v>90675</v>
      </c>
      <c r="B7743" s="210" t="s">
        <v>10143</v>
      </c>
      <c r="C7743" s="211" t="s">
        <v>630</v>
      </c>
      <c r="D7743" s="212">
        <v>154.63</v>
      </c>
    </row>
    <row r="7744" spans="1:4" ht="54">
      <c r="A7744" s="209">
        <v>90676</v>
      </c>
      <c r="B7744" s="210" t="s">
        <v>10144</v>
      </c>
      <c r="C7744" s="211" t="s">
        <v>662</v>
      </c>
      <c r="D7744" s="212">
        <v>54.44</v>
      </c>
    </row>
    <row r="7745" spans="1:4" ht="54">
      <c r="A7745" s="209">
        <v>90677</v>
      </c>
      <c r="B7745" s="210" t="s">
        <v>10145</v>
      </c>
      <c r="C7745" s="211" t="s">
        <v>662</v>
      </c>
      <c r="D7745" s="212">
        <v>14.29</v>
      </c>
    </row>
    <row r="7746" spans="1:4" ht="54">
      <c r="A7746" s="209">
        <v>90678</v>
      </c>
      <c r="B7746" s="210" t="s">
        <v>10146</v>
      </c>
      <c r="C7746" s="211" t="s">
        <v>662</v>
      </c>
      <c r="D7746" s="212">
        <v>68.13</v>
      </c>
    </row>
    <row r="7747" spans="1:4" ht="54">
      <c r="A7747" s="209">
        <v>90679</v>
      </c>
      <c r="B7747" s="210" t="s">
        <v>10147</v>
      </c>
      <c r="C7747" s="211" t="s">
        <v>662</v>
      </c>
      <c r="D7747" s="212">
        <v>64.95</v>
      </c>
    </row>
    <row r="7748" spans="1:4" ht="54">
      <c r="A7748" s="209">
        <v>90680</v>
      </c>
      <c r="B7748" s="210" t="s">
        <v>10148</v>
      </c>
      <c r="C7748" s="211" t="s">
        <v>596</v>
      </c>
      <c r="D7748" s="212">
        <v>219.25</v>
      </c>
    </row>
    <row r="7749" spans="1:4" ht="54">
      <c r="A7749" s="209">
        <v>90681</v>
      </c>
      <c r="B7749" s="210" t="s">
        <v>10149</v>
      </c>
      <c r="C7749" s="211" t="s">
        <v>630</v>
      </c>
      <c r="D7749" s="212">
        <v>86.17</v>
      </c>
    </row>
    <row r="7750" spans="1:4" ht="40.5">
      <c r="A7750" s="209">
        <v>90682</v>
      </c>
      <c r="B7750" s="210" t="s">
        <v>10150</v>
      </c>
      <c r="C7750" s="211" t="s">
        <v>662</v>
      </c>
      <c r="D7750" s="212">
        <v>24.32</v>
      </c>
    </row>
    <row r="7751" spans="1:4" ht="27">
      <c r="A7751" s="209">
        <v>90683</v>
      </c>
      <c r="B7751" s="210" t="s">
        <v>10151</v>
      </c>
      <c r="C7751" s="211" t="s">
        <v>662</v>
      </c>
      <c r="D7751" s="212">
        <v>5.47</v>
      </c>
    </row>
    <row r="7752" spans="1:4" ht="40.5">
      <c r="A7752" s="209">
        <v>90684</v>
      </c>
      <c r="B7752" s="210" t="s">
        <v>10152</v>
      </c>
      <c r="C7752" s="211" t="s">
        <v>662</v>
      </c>
      <c r="D7752" s="212">
        <v>26.6</v>
      </c>
    </row>
    <row r="7753" spans="1:4" ht="40.5">
      <c r="A7753" s="209">
        <v>90685</v>
      </c>
      <c r="B7753" s="210" t="s">
        <v>10153</v>
      </c>
      <c r="C7753" s="211" t="s">
        <v>662</v>
      </c>
      <c r="D7753" s="212">
        <v>40.270000000000003</v>
      </c>
    </row>
    <row r="7754" spans="1:4" ht="40.5">
      <c r="A7754" s="209">
        <v>90686</v>
      </c>
      <c r="B7754" s="210" t="s">
        <v>10154</v>
      </c>
      <c r="C7754" s="211" t="s">
        <v>596</v>
      </c>
      <c r="D7754" s="212">
        <v>112.36</v>
      </c>
    </row>
    <row r="7755" spans="1:4" ht="40.5">
      <c r="A7755" s="209">
        <v>90687</v>
      </c>
      <c r="B7755" s="210" t="s">
        <v>10155</v>
      </c>
      <c r="C7755" s="211" t="s">
        <v>630</v>
      </c>
      <c r="D7755" s="212">
        <v>45.49</v>
      </c>
    </row>
    <row r="7756" spans="1:4" ht="27">
      <c r="A7756" s="209">
        <v>90688</v>
      </c>
      <c r="B7756" s="210" t="s">
        <v>10156</v>
      </c>
      <c r="C7756" s="211" t="s">
        <v>662</v>
      </c>
      <c r="D7756" s="212">
        <v>10.8</v>
      </c>
    </row>
    <row r="7757" spans="1:4" ht="27">
      <c r="A7757" s="209">
        <v>90689</v>
      </c>
      <c r="B7757" s="210" t="s">
        <v>10157</v>
      </c>
      <c r="C7757" s="211" t="s">
        <v>662</v>
      </c>
      <c r="D7757" s="212">
        <v>2.0699999999999998</v>
      </c>
    </row>
    <row r="7758" spans="1:4" ht="27">
      <c r="A7758" s="209">
        <v>90690</v>
      </c>
      <c r="B7758" s="210" t="s">
        <v>10158</v>
      </c>
      <c r="C7758" s="211" t="s">
        <v>662</v>
      </c>
      <c r="D7758" s="212">
        <v>13.5</v>
      </c>
    </row>
    <row r="7759" spans="1:4" ht="27">
      <c r="A7759" s="209">
        <v>90691</v>
      </c>
      <c r="B7759" s="210" t="s">
        <v>10159</v>
      </c>
      <c r="C7759" s="211" t="s">
        <v>662</v>
      </c>
      <c r="D7759" s="212">
        <v>22.27</v>
      </c>
    </row>
    <row r="7760" spans="1:4" ht="27">
      <c r="A7760" s="209">
        <v>90692</v>
      </c>
      <c r="B7760" s="210" t="s">
        <v>10160</v>
      </c>
      <c r="C7760" s="211" t="s">
        <v>596</v>
      </c>
      <c r="D7760" s="212">
        <v>64.34</v>
      </c>
    </row>
    <row r="7761" spans="1:4" ht="27">
      <c r="A7761" s="209">
        <v>90693</v>
      </c>
      <c r="B7761" s="210" t="s">
        <v>10161</v>
      </c>
      <c r="C7761" s="211" t="s">
        <v>630</v>
      </c>
      <c r="D7761" s="212">
        <v>28.57</v>
      </c>
    </row>
    <row r="7762" spans="1:4" ht="40.5">
      <c r="A7762" s="209">
        <v>90694</v>
      </c>
      <c r="B7762" s="210" t="s">
        <v>528</v>
      </c>
      <c r="C7762" s="211" t="s">
        <v>518</v>
      </c>
      <c r="D7762" s="212">
        <v>19.260000000000002</v>
      </c>
    </row>
    <row r="7763" spans="1:4" ht="40.5">
      <c r="A7763" s="209">
        <v>90695</v>
      </c>
      <c r="B7763" s="210" t="s">
        <v>529</v>
      </c>
      <c r="C7763" s="211" t="s">
        <v>518</v>
      </c>
      <c r="D7763" s="212">
        <v>39.39</v>
      </c>
    </row>
    <row r="7764" spans="1:4" ht="40.5">
      <c r="A7764" s="209">
        <v>90696</v>
      </c>
      <c r="B7764" s="210" t="s">
        <v>530</v>
      </c>
      <c r="C7764" s="211" t="s">
        <v>518</v>
      </c>
      <c r="D7764" s="212">
        <v>60.47</v>
      </c>
    </row>
    <row r="7765" spans="1:4" ht="40.5">
      <c r="A7765" s="209">
        <v>90697</v>
      </c>
      <c r="B7765" s="210" t="s">
        <v>531</v>
      </c>
      <c r="C7765" s="211" t="s">
        <v>518</v>
      </c>
      <c r="D7765" s="212">
        <v>100.79</v>
      </c>
    </row>
    <row r="7766" spans="1:4" ht="40.5">
      <c r="A7766" s="209">
        <v>90698</v>
      </c>
      <c r="B7766" s="210" t="s">
        <v>532</v>
      </c>
      <c r="C7766" s="211" t="s">
        <v>518</v>
      </c>
      <c r="D7766" s="212">
        <v>161.52000000000001</v>
      </c>
    </row>
    <row r="7767" spans="1:4" ht="40.5">
      <c r="A7767" s="209">
        <v>90699</v>
      </c>
      <c r="B7767" s="210" t="s">
        <v>533</v>
      </c>
      <c r="C7767" s="211" t="s">
        <v>518</v>
      </c>
      <c r="D7767" s="212">
        <v>199.77</v>
      </c>
    </row>
    <row r="7768" spans="1:4" ht="40.5">
      <c r="A7768" s="209">
        <v>90700</v>
      </c>
      <c r="B7768" s="210" t="s">
        <v>534</v>
      </c>
      <c r="C7768" s="211" t="s">
        <v>518</v>
      </c>
      <c r="D7768" s="212">
        <v>264.08</v>
      </c>
    </row>
    <row r="7769" spans="1:4" ht="40.5">
      <c r="A7769" s="209">
        <v>90701</v>
      </c>
      <c r="B7769" s="210" t="s">
        <v>10162</v>
      </c>
      <c r="C7769" s="211" t="s">
        <v>518</v>
      </c>
      <c r="D7769" s="212">
        <v>39.78</v>
      </c>
    </row>
    <row r="7770" spans="1:4" ht="40.5">
      <c r="A7770" s="209">
        <v>90702</v>
      </c>
      <c r="B7770" s="210" t="s">
        <v>10163</v>
      </c>
      <c r="C7770" s="211" t="s">
        <v>518</v>
      </c>
      <c r="D7770" s="212">
        <v>59.92</v>
      </c>
    </row>
    <row r="7771" spans="1:4" ht="40.5">
      <c r="A7771" s="209">
        <v>90703</v>
      </c>
      <c r="B7771" s="210" t="s">
        <v>10164</v>
      </c>
      <c r="C7771" s="211" t="s">
        <v>518</v>
      </c>
      <c r="D7771" s="212">
        <v>98.5</v>
      </c>
    </row>
    <row r="7772" spans="1:4" ht="40.5">
      <c r="A7772" s="209">
        <v>90704</v>
      </c>
      <c r="B7772" s="210" t="s">
        <v>10165</v>
      </c>
      <c r="C7772" s="211" t="s">
        <v>518</v>
      </c>
      <c r="D7772" s="212">
        <v>153.87</v>
      </c>
    </row>
    <row r="7773" spans="1:4" ht="40.5">
      <c r="A7773" s="209">
        <v>90705</v>
      </c>
      <c r="B7773" s="210" t="s">
        <v>10166</v>
      </c>
      <c r="C7773" s="211" t="s">
        <v>518</v>
      </c>
      <c r="D7773" s="212">
        <v>225.3</v>
      </c>
    </row>
    <row r="7774" spans="1:4" ht="40.5">
      <c r="A7774" s="209">
        <v>90706</v>
      </c>
      <c r="B7774" s="210" t="s">
        <v>10167</v>
      </c>
      <c r="C7774" s="211" t="s">
        <v>518</v>
      </c>
      <c r="D7774" s="212">
        <v>273.27999999999997</v>
      </c>
    </row>
    <row r="7775" spans="1:4" ht="40.5">
      <c r="A7775" s="209">
        <v>90708</v>
      </c>
      <c r="B7775" s="210" t="s">
        <v>10168</v>
      </c>
      <c r="C7775" s="211" t="s">
        <v>518</v>
      </c>
      <c r="D7775" s="212">
        <v>439.06</v>
      </c>
    </row>
    <row r="7776" spans="1:4" ht="40.5">
      <c r="A7776" s="209">
        <v>90709</v>
      </c>
      <c r="B7776" s="210" t="s">
        <v>535</v>
      </c>
      <c r="C7776" s="211" t="s">
        <v>518</v>
      </c>
      <c r="D7776" s="212">
        <v>20.9</v>
      </c>
    </row>
    <row r="7777" spans="1:4" ht="40.5">
      <c r="A7777" s="209">
        <v>90710</v>
      </c>
      <c r="B7777" s="210" t="s">
        <v>536</v>
      </c>
      <c r="C7777" s="211" t="s">
        <v>518</v>
      </c>
      <c r="D7777" s="212">
        <v>41.03</v>
      </c>
    </row>
    <row r="7778" spans="1:4" ht="40.5">
      <c r="A7778" s="209">
        <v>90711</v>
      </c>
      <c r="B7778" s="210" t="s">
        <v>537</v>
      </c>
      <c r="C7778" s="211" t="s">
        <v>518</v>
      </c>
      <c r="D7778" s="212">
        <v>62.1</v>
      </c>
    </row>
    <row r="7779" spans="1:4" ht="40.5">
      <c r="A7779" s="209">
        <v>90712</v>
      </c>
      <c r="B7779" s="210" t="s">
        <v>538</v>
      </c>
      <c r="C7779" s="211" t="s">
        <v>518</v>
      </c>
      <c r="D7779" s="212">
        <v>102.42</v>
      </c>
    </row>
    <row r="7780" spans="1:4" ht="40.5">
      <c r="A7780" s="209">
        <v>90713</v>
      </c>
      <c r="B7780" s="210" t="s">
        <v>539</v>
      </c>
      <c r="C7780" s="211" t="s">
        <v>518</v>
      </c>
      <c r="D7780" s="212">
        <v>163.13999999999999</v>
      </c>
    </row>
    <row r="7781" spans="1:4" ht="40.5">
      <c r="A7781" s="209">
        <v>90714</v>
      </c>
      <c r="B7781" s="210" t="s">
        <v>540</v>
      </c>
      <c r="C7781" s="211" t="s">
        <v>518</v>
      </c>
      <c r="D7781" s="212">
        <v>201.41</v>
      </c>
    </row>
    <row r="7782" spans="1:4" ht="40.5">
      <c r="A7782" s="209">
        <v>90715</v>
      </c>
      <c r="B7782" s="210" t="s">
        <v>541</v>
      </c>
      <c r="C7782" s="211" t="s">
        <v>518</v>
      </c>
      <c r="D7782" s="212">
        <v>267.41000000000003</v>
      </c>
    </row>
    <row r="7783" spans="1:4" ht="40.5">
      <c r="A7783" s="209">
        <v>90716</v>
      </c>
      <c r="B7783" s="210" t="s">
        <v>10169</v>
      </c>
      <c r="C7783" s="211" t="s">
        <v>518</v>
      </c>
      <c r="D7783" s="212">
        <v>41.41</v>
      </c>
    </row>
    <row r="7784" spans="1:4" ht="40.5">
      <c r="A7784" s="209">
        <v>90717</v>
      </c>
      <c r="B7784" s="210" t="s">
        <v>10170</v>
      </c>
      <c r="C7784" s="211" t="s">
        <v>518</v>
      </c>
      <c r="D7784" s="212">
        <v>61.55</v>
      </c>
    </row>
    <row r="7785" spans="1:4" ht="40.5">
      <c r="A7785" s="209">
        <v>90718</v>
      </c>
      <c r="B7785" s="210" t="s">
        <v>10171</v>
      </c>
      <c r="C7785" s="211" t="s">
        <v>518</v>
      </c>
      <c r="D7785" s="212">
        <v>100.13</v>
      </c>
    </row>
    <row r="7786" spans="1:4" ht="40.5">
      <c r="A7786" s="209">
        <v>90719</v>
      </c>
      <c r="B7786" s="210" t="s">
        <v>10172</v>
      </c>
      <c r="C7786" s="211" t="s">
        <v>518</v>
      </c>
      <c r="D7786" s="212">
        <v>155.5</v>
      </c>
    </row>
    <row r="7787" spans="1:4" ht="40.5">
      <c r="A7787" s="209">
        <v>90720</v>
      </c>
      <c r="B7787" s="210" t="s">
        <v>10173</v>
      </c>
      <c r="C7787" s="211" t="s">
        <v>518</v>
      </c>
      <c r="D7787" s="212">
        <v>226.92</v>
      </c>
    </row>
    <row r="7788" spans="1:4" ht="40.5">
      <c r="A7788" s="209">
        <v>90721</v>
      </c>
      <c r="B7788" s="210" t="s">
        <v>10174</v>
      </c>
      <c r="C7788" s="211" t="s">
        <v>518</v>
      </c>
      <c r="D7788" s="212">
        <v>276.58999999999997</v>
      </c>
    </row>
    <row r="7789" spans="1:4" ht="40.5">
      <c r="A7789" s="209">
        <v>90723</v>
      </c>
      <c r="B7789" s="210" t="s">
        <v>10175</v>
      </c>
      <c r="C7789" s="211" t="s">
        <v>518</v>
      </c>
      <c r="D7789" s="212">
        <v>441.16</v>
      </c>
    </row>
    <row r="7790" spans="1:4" ht="27">
      <c r="A7790" s="209">
        <v>90724</v>
      </c>
      <c r="B7790" s="210" t="s">
        <v>10176</v>
      </c>
      <c r="C7790" s="211" t="s">
        <v>542</v>
      </c>
      <c r="D7790" s="212">
        <v>18.95</v>
      </c>
    </row>
    <row r="7791" spans="1:4" ht="27">
      <c r="A7791" s="209">
        <v>90725</v>
      </c>
      <c r="B7791" s="210" t="s">
        <v>10177</v>
      </c>
      <c r="C7791" s="211" t="s">
        <v>542</v>
      </c>
      <c r="D7791" s="212">
        <v>23.39</v>
      </c>
    </row>
    <row r="7792" spans="1:4" ht="27">
      <c r="A7792" s="209">
        <v>90726</v>
      </c>
      <c r="B7792" s="210" t="s">
        <v>543</v>
      </c>
      <c r="C7792" s="211" t="s">
        <v>542</v>
      </c>
      <c r="D7792" s="212">
        <v>27.84</v>
      </c>
    </row>
    <row r="7793" spans="1:4" ht="27">
      <c r="A7793" s="209">
        <v>90727</v>
      </c>
      <c r="B7793" s="210" t="s">
        <v>10178</v>
      </c>
      <c r="C7793" s="211" t="s">
        <v>542</v>
      </c>
      <c r="D7793" s="212">
        <v>32.28</v>
      </c>
    </row>
    <row r="7794" spans="1:4" ht="27">
      <c r="A7794" s="209">
        <v>90728</v>
      </c>
      <c r="B7794" s="210" t="s">
        <v>10179</v>
      </c>
      <c r="C7794" s="211" t="s">
        <v>542</v>
      </c>
      <c r="D7794" s="212">
        <v>36.74</v>
      </c>
    </row>
    <row r="7795" spans="1:4" ht="27">
      <c r="A7795" s="209">
        <v>90729</v>
      </c>
      <c r="B7795" s="210" t="s">
        <v>10180</v>
      </c>
      <c r="C7795" s="211" t="s">
        <v>542</v>
      </c>
      <c r="D7795" s="212">
        <v>41.18</v>
      </c>
    </row>
    <row r="7796" spans="1:4" ht="27">
      <c r="A7796" s="209">
        <v>90730</v>
      </c>
      <c r="B7796" s="210" t="s">
        <v>10181</v>
      </c>
      <c r="C7796" s="211" t="s">
        <v>542</v>
      </c>
      <c r="D7796" s="212">
        <v>45.67</v>
      </c>
    </row>
    <row r="7797" spans="1:4" ht="27">
      <c r="A7797" s="209">
        <v>90731</v>
      </c>
      <c r="B7797" s="210" t="s">
        <v>10182</v>
      </c>
      <c r="C7797" s="211" t="s">
        <v>542</v>
      </c>
      <c r="D7797" s="212">
        <v>50.12</v>
      </c>
    </row>
    <row r="7798" spans="1:4" ht="27">
      <c r="A7798" s="209">
        <v>90732</v>
      </c>
      <c r="B7798" s="210" t="s">
        <v>10183</v>
      </c>
      <c r="C7798" s="211" t="s">
        <v>542</v>
      </c>
      <c r="D7798" s="212">
        <v>63.46</v>
      </c>
    </row>
    <row r="7799" spans="1:4" ht="40.5">
      <c r="A7799" s="209">
        <v>90733</v>
      </c>
      <c r="B7799" s="210" t="s">
        <v>10184</v>
      </c>
      <c r="C7799" s="211" t="s">
        <v>518</v>
      </c>
      <c r="D7799" s="212">
        <v>2.0499999999999998</v>
      </c>
    </row>
    <row r="7800" spans="1:4" ht="40.5">
      <c r="A7800" s="209">
        <v>90734</v>
      </c>
      <c r="B7800" s="210" t="s">
        <v>10185</v>
      </c>
      <c r="C7800" s="211" t="s">
        <v>518</v>
      </c>
      <c r="D7800" s="212">
        <v>2.5</v>
      </c>
    </row>
    <row r="7801" spans="1:4" ht="40.5">
      <c r="A7801" s="209">
        <v>90735</v>
      </c>
      <c r="B7801" s="210" t="s">
        <v>10186</v>
      </c>
      <c r="C7801" s="211" t="s">
        <v>518</v>
      </c>
      <c r="D7801" s="212">
        <v>2.97</v>
      </c>
    </row>
    <row r="7802" spans="1:4" ht="40.5">
      <c r="A7802" s="209">
        <v>90736</v>
      </c>
      <c r="B7802" s="210" t="s">
        <v>10187</v>
      </c>
      <c r="C7802" s="211" t="s">
        <v>518</v>
      </c>
      <c r="D7802" s="212">
        <v>3.43</v>
      </c>
    </row>
    <row r="7803" spans="1:4" ht="40.5">
      <c r="A7803" s="209">
        <v>90737</v>
      </c>
      <c r="B7803" s="210" t="s">
        <v>10188</v>
      </c>
      <c r="C7803" s="211" t="s">
        <v>518</v>
      </c>
      <c r="D7803" s="212">
        <v>3.89</v>
      </c>
    </row>
    <row r="7804" spans="1:4" ht="40.5">
      <c r="A7804" s="209">
        <v>90738</v>
      </c>
      <c r="B7804" s="210" t="s">
        <v>10189</v>
      </c>
      <c r="C7804" s="211" t="s">
        <v>518</v>
      </c>
      <c r="D7804" s="212">
        <v>4.34</v>
      </c>
    </row>
    <row r="7805" spans="1:4" ht="40.5">
      <c r="A7805" s="209">
        <v>90739</v>
      </c>
      <c r="B7805" s="210" t="s">
        <v>10190</v>
      </c>
      <c r="C7805" s="211" t="s">
        <v>518</v>
      </c>
      <c r="D7805" s="212">
        <v>9.81</v>
      </c>
    </row>
    <row r="7806" spans="1:4" ht="40.5">
      <c r="A7806" s="209">
        <v>90740</v>
      </c>
      <c r="B7806" s="210" t="s">
        <v>10191</v>
      </c>
      <c r="C7806" s="211" t="s">
        <v>518</v>
      </c>
      <c r="D7806" s="212">
        <v>4.58</v>
      </c>
    </row>
    <row r="7807" spans="1:4" ht="40.5">
      <c r="A7807" s="209">
        <v>90741</v>
      </c>
      <c r="B7807" s="210" t="s">
        <v>10192</v>
      </c>
      <c r="C7807" s="211" t="s">
        <v>518</v>
      </c>
      <c r="D7807" s="212">
        <v>5.04</v>
      </c>
    </row>
    <row r="7808" spans="1:4" ht="40.5">
      <c r="A7808" s="209">
        <v>90742</v>
      </c>
      <c r="B7808" s="210" t="s">
        <v>10193</v>
      </c>
      <c r="C7808" s="211" t="s">
        <v>518</v>
      </c>
      <c r="D7808" s="212">
        <v>5.5</v>
      </c>
    </row>
    <row r="7809" spans="1:4" ht="40.5">
      <c r="A7809" s="209">
        <v>90743</v>
      </c>
      <c r="B7809" s="210" t="s">
        <v>10194</v>
      </c>
      <c r="C7809" s="211" t="s">
        <v>518</v>
      </c>
      <c r="D7809" s="212">
        <v>5.96</v>
      </c>
    </row>
    <row r="7810" spans="1:4" ht="40.5">
      <c r="A7810" s="209">
        <v>90744</v>
      </c>
      <c r="B7810" s="210" t="s">
        <v>10195</v>
      </c>
      <c r="C7810" s="211" t="s">
        <v>518</v>
      </c>
      <c r="D7810" s="212">
        <v>6.42</v>
      </c>
    </row>
    <row r="7811" spans="1:4" ht="40.5">
      <c r="A7811" s="209">
        <v>90745</v>
      </c>
      <c r="B7811" s="210" t="s">
        <v>10196</v>
      </c>
      <c r="C7811" s="211" t="s">
        <v>518</v>
      </c>
      <c r="D7811" s="212">
        <v>14.04</v>
      </c>
    </row>
    <row r="7812" spans="1:4" ht="54">
      <c r="A7812" s="209">
        <v>90746</v>
      </c>
      <c r="B7812" s="210" t="s">
        <v>10197</v>
      </c>
      <c r="C7812" s="211" t="s">
        <v>518</v>
      </c>
      <c r="D7812" s="212">
        <v>2.79</v>
      </c>
    </row>
    <row r="7813" spans="1:4" ht="54">
      <c r="A7813" s="209">
        <v>90747</v>
      </c>
      <c r="B7813" s="210" t="s">
        <v>10198</v>
      </c>
      <c r="C7813" s="211" t="s">
        <v>518</v>
      </c>
      <c r="D7813" s="212">
        <v>11.1</v>
      </c>
    </row>
    <row r="7814" spans="1:4" ht="40.5">
      <c r="A7814" s="209">
        <v>90748</v>
      </c>
      <c r="B7814" s="210" t="s">
        <v>10199</v>
      </c>
      <c r="C7814" s="211" t="s">
        <v>518</v>
      </c>
      <c r="D7814" s="212">
        <v>3.69</v>
      </c>
    </row>
    <row r="7815" spans="1:4" ht="40.5">
      <c r="A7815" s="209">
        <v>90749</v>
      </c>
      <c r="B7815" s="210" t="s">
        <v>10200</v>
      </c>
      <c r="C7815" s="211" t="s">
        <v>518</v>
      </c>
      <c r="D7815" s="212">
        <v>4.1399999999999997</v>
      </c>
    </row>
    <row r="7816" spans="1:4" ht="40.5">
      <c r="A7816" s="209">
        <v>90750</v>
      </c>
      <c r="B7816" s="210" t="s">
        <v>10201</v>
      </c>
      <c r="C7816" s="211" t="s">
        <v>518</v>
      </c>
      <c r="D7816" s="212">
        <v>4.5999999999999996</v>
      </c>
    </row>
    <row r="7817" spans="1:4" ht="40.5">
      <c r="A7817" s="209">
        <v>90751</v>
      </c>
      <c r="B7817" s="210" t="s">
        <v>10202</v>
      </c>
      <c r="C7817" s="211" t="s">
        <v>518</v>
      </c>
      <c r="D7817" s="212">
        <v>5.0599999999999996</v>
      </c>
    </row>
    <row r="7818" spans="1:4" ht="40.5">
      <c r="A7818" s="209">
        <v>90752</v>
      </c>
      <c r="B7818" s="210" t="s">
        <v>10203</v>
      </c>
      <c r="C7818" s="211" t="s">
        <v>518</v>
      </c>
      <c r="D7818" s="212">
        <v>5.51</v>
      </c>
    </row>
    <row r="7819" spans="1:4" ht="40.5">
      <c r="A7819" s="209">
        <v>90753</v>
      </c>
      <c r="B7819" s="210" t="s">
        <v>10204</v>
      </c>
      <c r="C7819" s="211" t="s">
        <v>518</v>
      </c>
      <c r="D7819" s="212">
        <v>5.98</v>
      </c>
    </row>
    <row r="7820" spans="1:4" ht="40.5">
      <c r="A7820" s="209">
        <v>90754</v>
      </c>
      <c r="B7820" s="210" t="s">
        <v>10205</v>
      </c>
      <c r="C7820" s="211" t="s">
        <v>518</v>
      </c>
      <c r="D7820" s="212">
        <v>13.14</v>
      </c>
    </row>
    <row r="7821" spans="1:4" ht="40.5">
      <c r="A7821" s="209">
        <v>90755</v>
      </c>
      <c r="B7821" s="210" t="s">
        <v>10206</v>
      </c>
      <c r="C7821" s="211" t="s">
        <v>518</v>
      </c>
      <c r="D7821" s="212">
        <v>6.21</v>
      </c>
    </row>
    <row r="7822" spans="1:4" ht="40.5">
      <c r="A7822" s="209">
        <v>90756</v>
      </c>
      <c r="B7822" s="210" t="s">
        <v>10207</v>
      </c>
      <c r="C7822" s="211" t="s">
        <v>518</v>
      </c>
      <c r="D7822" s="212">
        <v>6.67</v>
      </c>
    </row>
    <row r="7823" spans="1:4" ht="40.5">
      <c r="A7823" s="209">
        <v>90757</v>
      </c>
      <c r="B7823" s="210" t="s">
        <v>10208</v>
      </c>
      <c r="C7823" s="211" t="s">
        <v>518</v>
      </c>
      <c r="D7823" s="212">
        <v>7.13</v>
      </c>
    </row>
    <row r="7824" spans="1:4" ht="40.5">
      <c r="A7824" s="209">
        <v>90758</v>
      </c>
      <c r="B7824" s="210" t="s">
        <v>10209</v>
      </c>
      <c r="C7824" s="211" t="s">
        <v>518</v>
      </c>
      <c r="D7824" s="212">
        <v>7.59</v>
      </c>
    </row>
    <row r="7825" spans="1:4" ht="40.5">
      <c r="A7825" s="209">
        <v>90759</v>
      </c>
      <c r="B7825" s="210" t="s">
        <v>10210</v>
      </c>
      <c r="C7825" s="211" t="s">
        <v>518</v>
      </c>
      <c r="D7825" s="212">
        <v>8.0399999999999991</v>
      </c>
    </row>
    <row r="7826" spans="1:4" ht="54">
      <c r="A7826" s="209">
        <v>90760</v>
      </c>
      <c r="B7826" s="210" t="s">
        <v>10211</v>
      </c>
      <c r="C7826" s="211" t="s">
        <v>518</v>
      </c>
      <c r="D7826" s="212">
        <v>17.350000000000001</v>
      </c>
    </row>
    <row r="7827" spans="1:4" ht="54">
      <c r="A7827" s="209">
        <v>90761</v>
      </c>
      <c r="B7827" s="210" t="s">
        <v>10212</v>
      </c>
      <c r="C7827" s="211" t="s">
        <v>518</v>
      </c>
      <c r="D7827" s="212">
        <v>3.41</v>
      </c>
    </row>
    <row r="7828" spans="1:4" ht="54">
      <c r="A7828" s="209">
        <v>90762</v>
      </c>
      <c r="B7828" s="210" t="s">
        <v>10213</v>
      </c>
      <c r="C7828" s="211" t="s">
        <v>518</v>
      </c>
      <c r="D7828" s="212">
        <v>13.2</v>
      </c>
    </row>
    <row r="7829" spans="1:4" ht="13.5">
      <c r="A7829" s="209">
        <v>90766</v>
      </c>
      <c r="B7829" s="210" t="s">
        <v>1994</v>
      </c>
      <c r="C7829" s="211" t="s">
        <v>662</v>
      </c>
      <c r="D7829" s="212">
        <v>15.42</v>
      </c>
    </row>
    <row r="7830" spans="1:4" ht="13.5">
      <c r="A7830" s="209">
        <v>90767</v>
      </c>
      <c r="B7830" s="210" t="s">
        <v>1995</v>
      </c>
      <c r="C7830" s="211" t="s">
        <v>662</v>
      </c>
      <c r="D7830" s="212">
        <v>14.89</v>
      </c>
    </row>
    <row r="7831" spans="1:4" ht="13.5">
      <c r="A7831" s="209">
        <v>90768</v>
      </c>
      <c r="B7831" s="210" t="s">
        <v>1996</v>
      </c>
      <c r="C7831" s="211" t="s">
        <v>662</v>
      </c>
      <c r="D7831" s="212">
        <v>67.67</v>
      </c>
    </row>
    <row r="7832" spans="1:4" ht="13.5">
      <c r="A7832" s="209">
        <v>90769</v>
      </c>
      <c r="B7832" s="210" t="s">
        <v>1997</v>
      </c>
      <c r="C7832" s="211" t="s">
        <v>662</v>
      </c>
      <c r="D7832" s="212">
        <v>77.599999999999994</v>
      </c>
    </row>
    <row r="7833" spans="1:4" ht="13.5">
      <c r="A7833" s="209">
        <v>90770</v>
      </c>
      <c r="B7833" s="210" t="s">
        <v>1998</v>
      </c>
      <c r="C7833" s="211" t="s">
        <v>662</v>
      </c>
      <c r="D7833" s="212">
        <v>91.85</v>
      </c>
    </row>
    <row r="7834" spans="1:4" ht="13.5">
      <c r="A7834" s="209">
        <v>90771</v>
      </c>
      <c r="B7834" s="210" t="s">
        <v>1999</v>
      </c>
      <c r="C7834" s="211" t="s">
        <v>662</v>
      </c>
      <c r="D7834" s="212">
        <v>18.13</v>
      </c>
    </row>
    <row r="7835" spans="1:4" ht="13.5">
      <c r="A7835" s="209">
        <v>90772</v>
      </c>
      <c r="B7835" s="210" t="s">
        <v>2000</v>
      </c>
      <c r="C7835" s="211" t="s">
        <v>662</v>
      </c>
      <c r="D7835" s="212">
        <v>15.72</v>
      </c>
    </row>
    <row r="7836" spans="1:4" ht="13.5">
      <c r="A7836" s="209">
        <v>90773</v>
      </c>
      <c r="B7836" s="210" t="s">
        <v>2001</v>
      </c>
      <c r="C7836" s="211" t="s">
        <v>662</v>
      </c>
      <c r="D7836" s="212">
        <v>18.32</v>
      </c>
    </row>
    <row r="7837" spans="1:4" ht="13.5">
      <c r="A7837" s="209">
        <v>90775</v>
      </c>
      <c r="B7837" s="210" t="s">
        <v>2002</v>
      </c>
      <c r="C7837" s="211" t="s">
        <v>662</v>
      </c>
      <c r="D7837" s="212">
        <v>28</v>
      </c>
    </row>
    <row r="7838" spans="1:4" ht="13.5">
      <c r="A7838" s="209">
        <v>90776</v>
      </c>
      <c r="B7838" s="210" t="s">
        <v>2003</v>
      </c>
      <c r="C7838" s="211" t="s">
        <v>662</v>
      </c>
      <c r="D7838" s="212">
        <v>19.79</v>
      </c>
    </row>
    <row r="7839" spans="1:4" ht="13.5">
      <c r="A7839" s="209">
        <v>90777</v>
      </c>
      <c r="B7839" s="210" t="s">
        <v>2004</v>
      </c>
      <c r="C7839" s="211" t="s">
        <v>662</v>
      </c>
      <c r="D7839" s="212">
        <v>71.959999999999994</v>
      </c>
    </row>
    <row r="7840" spans="1:4" ht="13.5">
      <c r="A7840" s="209">
        <v>90778</v>
      </c>
      <c r="B7840" s="210" t="s">
        <v>2005</v>
      </c>
      <c r="C7840" s="211" t="s">
        <v>662</v>
      </c>
      <c r="D7840" s="212">
        <v>90.5</v>
      </c>
    </row>
    <row r="7841" spans="1:4" ht="13.5">
      <c r="A7841" s="209">
        <v>90779</v>
      </c>
      <c r="B7841" s="210" t="s">
        <v>2006</v>
      </c>
      <c r="C7841" s="211" t="s">
        <v>662</v>
      </c>
      <c r="D7841" s="212">
        <v>118.77</v>
      </c>
    </row>
    <row r="7842" spans="1:4" ht="13.5">
      <c r="A7842" s="209">
        <v>90780</v>
      </c>
      <c r="B7842" s="210" t="s">
        <v>2007</v>
      </c>
      <c r="C7842" s="211" t="s">
        <v>662</v>
      </c>
      <c r="D7842" s="212">
        <v>28.1</v>
      </c>
    </row>
    <row r="7843" spans="1:4" ht="13.5">
      <c r="A7843" s="209">
        <v>90781</v>
      </c>
      <c r="B7843" s="210" t="s">
        <v>2008</v>
      </c>
      <c r="C7843" s="211" t="s">
        <v>662</v>
      </c>
      <c r="D7843" s="212">
        <v>15.46</v>
      </c>
    </row>
    <row r="7844" spans="1:4" ht="27">
      <c r="A7844" s="209">
        <v>90800</v>
      </c>
      <c r="B7844" s="210" t="s">
        <v>10214</v>
      </c>
      <c r="C7844" s="211" t="s">
        <v>542</v>
      </c>
      <c r="D7844" s="212">
        <v>147.47</v>
      </c>
    </row>
    <row r="7845" spans="1:4" ht="27">
      <c r="A7845" s="209">
        <v>90801</v>
      </c>
      <c r="B7845" s="210" t="s">
        <v>10215</v>
      </c>
      <c r="C7845" s="211" t="s">
        <v>542</v>
      </c>
      <c r="D7845" s="212">
        <v>153.47</v>
      </c>
    </row>
    <row r="7846" spans="1:4" ht="27">
      <c r="A7846" s="209">
        <v>90802</v>
      </c>
      <c r="B7846" s="210" t="s">
        <v>10216</v>
      </c>
      <c r="C7846" s="211" t="s">
        <v>542</v>
      </c>
      <c r="D7846" s="212">
        <v>159.47</v>
      </c>
    </row>
    <row r="7847" spans="1:4" ht="27">
      <c r="A7847" s="209">
        <v>90803</v>
      </c>
      <c r="B7847" s="210" t="s">
        <v>10217</v>
      </c>
      <c r="C7847" s="211" t="s">
        <v>542</v>
      </c>
      <c r="D7847" s="212">
        <v>165.45</v>
      </c>
    </row>
    <row r="7848" spans="1:4" ht="27">
      <c r="A7848" s="209">
        <v>90804</v>
      </c>
      <c r="B7848" s="210" t="s">
        <v>10218</v>
      </c>
      <c r="C7848" s="211" t="s">
        <v>542</v>
      </c>
      <c r="D7848" s="212">
        <v>200.24</v>
      </c>
    </row>
    <row r="7849" spans="1:4" ht="27">
      <c r="A7849" s="209">
        <v>90805</v>
      </c>
      <c r="B7849" s="210" t="s">
        <v>885</v>
      </c>
      <c r="C7849" s="211" t="s">
        <v>542</v>
      </c>
      <c r="D7849" s="212">
        <v>52.77</v>
      </c>
    </row>
    <row r="7850" spans="1:4" ht="27">
      <c r="A7850" s="209">
        <v>90806</v>
      </c>
      <c r="B7850" s="210" t="s">
        <v>10219</v>
      </c>
      <c r="C7850" s="211" t="s">
        <v>542</v>
      </c>
      <c r="D7850" s="212">
        <v>210.64</v>
      </c>
    </row>
    <row r="7851" spans="1:4" ht="27">
      <c r="A7851" s="209">
        <v>90807</v>
      </c>
      <c r="B7851" s="210" t="s">
        <v>886</v>
      </c>
      <c r="C7851" s="211" t="s">
        <v>542</v>
      </c>
      <c r="D7851" s="212">
        <v>57.17</v>
      </c>
    </row>
    <row r="7852" spans="1:4" ht="40.5">
      <c r="A7852" s="209">
        <v>90808</v>
      </c>
      <c r="B7852" s="210" t="s">
        <v>10220</v>
      </c>
      <c r="C7852" s="211" t="s">
        <v>518</v>
      </c>
      <c r="D7852" s="212">
        <v>62.43</v>
      </c>
    </row>
    <row r="7853" spans="1:4" ht="40.5">
      <c r="A7853" s="209">
        <v>90809</v>
      </c>
      <c r="B7853" s="210" t="s">
        <v>10221</v>
      </c>
      <c r="C7853" s="211" t="s">
        <v>518</v>
      </c>
      <c r="D7853" s="212">
        <v>60.29</v>
      </c>
    </row>
    <row r="7854" spans="1:4" ht="40.5">
      <c r="A7854" s="209">
        <v>90810</v>
      </c>
      <c r="B7854" s="210" t="s">
        <v>10222</v>
      </c>
      <c r="C7854" s="211" t="s">
        <v>518</v>
      </c>
      <c r="D7854" s="212">
        <v>133.79</v>
      </c>
    </row>
    <row r="7855" spans="1:4" ht="40.5">
      <c r="A7855" s="209">
        <v>90811</v>
      </c>
      <c r="B7855" s="210" t="s">
        <v>10223</v>
      </c>
      <c r="C7855" s="211" t="s">
        <v>518</v>
      </c>
      <c r="D7855" s="212">
        <v>127.35</v>
      </c>
    </row>
    <row r="7856" spans="1:4" ht="40.5">
      <c r="A7856" s="209">
        <v>90812</v>
      </c>
      <c r="B7856" s="210" t="s">
        <v>10224</v>
      </c>
      <c r="C7856" s="211" t="s">
        <v>518</v>
      </c>
      <c r="D7856" s="212">
        <v>230.09</v>
      </c>
    </row>
    <row r="7857" spans="1:4" ht="40.5">
      <c r="A7857" s="209">
        <v>90813</v>
      </c>
      <c r="B7857" s="210" t="s">
        <v>10225</v>
      </c>
      <c r="C7857" s="211" t="s">
        <v>518</v>
      </c>
      <c r="D7857" s="212">
        <v>221.22</v>
      </c>
    </row>
    <row r="7858" spans="1:4" ht="40.5">
      <c r="A7858" s="209">
        <v>90814</v>
      </c>
      <c r="B7858" s="210" t="s">
        <v>10226</v>
      </c>
      <c r="C7858" s="211" t="s">
        <v>518</v>
      </c>
      <c r="D7858" s="212">
        <v>278.89999999999998</v>
      </c>
    </row>
    <row r="7859" spans="1:4" ht="40.5">
      <c r="A7859" s="209">
        <v>90815</v>
      </c>
      <c r="B7859" s="210" t="s">
        <v>10227</v>
      </c>
      <c r="C7859" s="211" t="s">
        <v>518</v>
      </c>
      <c r="D7859" s="212">
        <v>338.78</v>
      </c>
    </row>
    <row r="7860" spans="1:4" ht="27">
      <c r="A7860" s="209">
        <v>90816</v>
      </c>
      <c r="B7860" s="210" t="s">
        <v>10228</v>
      </c>
      <c r="C7860" s="211" t="s">
        <v>542</v>
      </c>
      <c r="D7860" s="212">
        <v>221.02</v>
      </c>
    </row>
    <row r="7861" spans="1:4" ht="27">
      <c r="A7861" s="209">
        <v>90817</v>
      </c>
      <c r="B7861" s="210" t="s">
        <v>887</v>
      </c>
      <c r="C7861" s="211" t="s">
        <v>542</v>
      </c>
      <c r="D7861" s="212">
        <v>61.55</v>
      </c>
    </row>
    <row r="7862" spans="1:4" ht="27">
      <c r="A7862" s="209">
        <v>90818</v>
      </c>
      <c r="B7862" s="210" t="s">
        <v>10229</v>
      </c>
      <c r="C7862" s="211" t="s">
        <v>542</v>
      </c>
      <c r="D7862" s="212">
        <v>231.43</v>
      </c>
    </row>
    <row r="7863" spans="1:4" ht="27">
      <c r="A7863" s="209">
        <v>90819</v>
      </c>
      <c r="B7863" s="210" t="s">
        <v>888</v>
      </c>
      <c r="C7863" s="211" t="s">
        <v>542</v>
      </c>
      <c r="D7863" s="212">
        <v>65.98</v>
      </c>
    </row>
    <row r="7864" spans="1:4" ht="40.5">
      <c r="A7864" s="209">
        <v>90820</v>
      </c>
      <c r="B7864" s="210" t="s">
        <v>10230</v>
      </c>
      <c r="C7864" s="211" t="s">
        <v>542</v>
      </c>
      <c r="D7864" s="212">
        <v>253.2</v>
      </c>
    </row>
    <row r="7865" spans="1:4" ht="40.5">
      <c r="A7865" s="209">
        <v>90821</v>
      </c>
      <c r="B7865" s="210" t="s">
        <v>10231</v>
      </c>
      <c r="C7865" s="211" t="s">
        <v>542</v>
      </c>
      <c r="D7865" s="212">
        <v>279.24</v>
      </c>
    </row>
    <row r="7866" spans="1:4" ht="40.5">
      <c r="A7866" s="209">
        <v>90822</v>
      </c>
      <c r="B7866" s="210" t="s">
        <v>10232</v>
      </c>
      <c r="C7866" s="211" t="s">
        <v>542</v>
      </c>
      <c r="D7866" s="212">
        <v>274.77</v>
      </c>
    </row>
    <row r="7867" spans="1:4" ht="40.5">
      <c r="A7867" s="209">
        <v>90823</v>
      </c>
      <c r="B7867" s="210" t="s">
        <v>10233</v>
      </c>
      <c r="C7867" s="211" t="s">
        <v>542</v>
      </c>
      <c r="D7867" s="212">
        <v>290.99</v>
      </c>
    </row>
    <row r="7868" spans="1:4" ht="27">
      <c r="A7868" s="209">
        <v>90826</v>
      </c>
      <c r="B7868" s="210" t="s">
        <v>10234</v>
      </c>
      <c r="C7868" s="211" t="s">
        <v>542</v>
      </c>
      <c r="D7868" s="212">
        <v>22.27</v>
      </c>
    </row>
    <row r="7869" spans="1:4" ht="27">
      <c r="A7869" s="209">
        <v>90827</v>
      </c>
      <c r="B7869" s="210" t="s">
        <v>10235</v>
      </c>
      <c r="C7869" s="211" t="s">
        <v>542</v>
      </c>
      <c r="D7869" s="212">
        <v>23.43</v>
      </c>
    </row>
    <row r="7870" spans="1:4" ht="27">
      <c r="A7870" s="209">
        <v>90828</v>
      </c>
      <c r="B7870" s="210" t="s">
        <v>10236</v>
      </c>
      <c r="C7870" s="211" t="s">
        <v>542</v>
      </c>
      <c r="D7870" s="212">
        <v>24.6</v>
      </c>
    </row>
    <row r="7871" spans="1:4" ht="27">
      <c r="A7871" s="209">
        <v>90829</v>
      </c>
      <c r="B7871" s="210" t="s">
        <v>10237</v>
      </c>
      <c r="C7871" s="211" t="s">
        <v>542</v>
      </c>
      <c r="D7871" s="212">
        <v>25.79</v>
      </c>
    </row>
    <row r="7872" spans="1:4" ht="40.5">
      <c r="A7872" s="209">
        <v>90830</v>
      </c>
      <c r="B7872" s="210" t="s">
        <v>10238</v>
      </c>
      <c r="C7872" s="211" t="s">
        <v>542</v>
      </c>
      <c r="D7872" s="212">
        <v>84.23</v>
      </c>
    </row>
    <row r="7873" spans="1:4" ht="40.5">
      <c r="A7873" s="209">
        <v>90831</v>
      </c>
      <c r="B7873" s="210" t="s">
        <v>10239</v>
      </c>
      <c r="C7873" s="211" t="s">
        <v>542</v>
      </c>
      <c r="D7873" s="212">
        <v>66.02</v>
      </c>
    </row>
    <row r="7874" spans="1:4" ht="13.5">
      <c r="A7874" s="209">
        <v>90838</v>
      </c>
      <c r="B7874" s="210" t="s">
        <v>913</v>
      </c>
      <c r="C7874" s="211" t="s">
        <v>542</v>
      </c>
      <c r="D7874" s="212">
        <v>852.79</v>
      </c>
    </row>
    <row r="7875" spans="1:4" ht="54">
      <c r="A7875" s="209">
        <v>90841</v>
      </c>
      <c r="B7875" s="210" t="s">
        <v>10240</v>
      </c>
      <c r="C7875" s="211" t="s">
        <v>542</v>
      </c>
      <c r="D7875" s="212">
        <v>564</v>
      </c>
    </row>
    <row r="7876" spans="1:4" ht="54">
      <c r="A7876" s="209">
        <v>90842</v>
      </c>
      <c r="B7876" s="210" t="s">
        <v>10241</v>
      </c>
      <c r="C7876" s="211" t="s">
        <v>542</v>
      </c>
      <c r="D7876" s="212">
        <v>608.63</v>
      </c>
    </row>
    <row r="7877" spans="1:4" ht="54">
      <c r="A7877" s="209">
        <v>90843</v>
      </c>
      <c r="B7877" s="210" t="s">
        <v>10242</v>
      </c>
      <c r="C7877" s="211" t="s">
        <v>542</v>
      </c>
      <c r="D7877" s="212">
        <v>629.22</v>
      </c>
    </row>
    <row r="7878" spans="1:4" ht="54">
      <c r="A7878" s="209">
        <v>90844</v>
      </c>
      <c r="B7878" s="210" t="s">
        <v>10243</v>
      </c>
      <c r="C7878" s="211" t="s">
        <v>542</v>
      </c>
      <c r="D7878" s="212">
        <v>658.23</v>
      </c>
    </row>
    <row r="7879" spans="1:4" ht="54">
      <c r="A7879" s="209">
        <v>90847</v>
      </c>
      <c r="B7879" s="210" t="s">
        <v>10244</v>
      </c>
      <c r="C7879" s="211" t="s">
        <v>542</v>
      </c>
      <c r="D7879" s="212">
        <v>497.98</v>
      </c>
    </row>
    <row r="7880" spans="1:4" ht="54">
      <c r="A7880" s="209">
        <v>90848</v>
      </c>
      <c r="B7880" s="210" t="s">
        <v>10245</v>
      </c>
      <c r="C7880" s="211" t="s">
        <v>542</v>
      </c>
      <c r="D7880" s="212">
        <v>536.74</v>
      </c>
    </row>
    <row r="7881" spans="1:4" ht="54">
      <c r="A7881" s="209">
        <v>90849</v>
      </c>
      <c r="B7881" s="210" t="s">
        <v>10246</v>
      </c>
      <c r="C7881" s="211" t="s">
        <v>542</v>
      </c>
      <c r="D7881" s="212">
        <v>544.99</v>
      </c>
    </row>
    <row r="7882" spans="1:4" ht="54">
      <c r="A7882" s="209">
        <v>90850</v>
      </c>
      <c r="B7882" s="210" t="s">
        <v>10247</v>
      </c>
      <c r="C7882" s="211" t="s">
        <v>542</v>
      </c>
      <c r="D7882" s="212">
        <v>574</v>
      </c>
    </row>
    <row r="7883" spans="1:4" ht="54">
      <c r="A7883" s="209">
        <v>90853</v>
      </c>
      <c r="B7883" s="210" t="s">
        <v>10248</v>
      </c>
      <c r="C7883" s="211" t="s">
        <v>820</v>
      </c>
      <c r="D7883" s="212">
        <v>386.06</v>
      </c>
    </row>
    <row r="7884" spans="1:4" ht="54">
      <c r="A7884" s="209">
        <v>90854</v>
      </c>
      <c r="B7884" s="210" t="s">
        <v>10249</v>
      </c>
      <c r="C7884" s="211" t="s">
        <v>820</v>
      </c>
      <c r="D7884" s="212">
        <v>374.31</v>
      </c>
    </row>
    <row r="7885" spans="1:4" ht="54">
      <c r="A7885" s="209">
        <v>90855</v>
      </c>
      <c r="B7885" s="210" t="s">
        <v>10250</v>
      </c>
      <c r="C7885" s="211" t="s">
        <v>820</v>
      </c>
      <c r="D7885" s="212">
        <v>409.26</v>
      </c>
    </row>
    <row r="7886" spans="1:4" ht="54">
      <c r="A7886" s="209">
        <v>90856</v>
      </c>
      <c r="B7886" s="210" t="s">
        <v>10251</v>
      </c>
      <c r="C7886" s="211" t="s">
        <v>820</v>
      </c>
      <c r="D7886" s="212">
        <v>389.13</v>
      </c>
    </row>
    <row r="7887" spans="1:4" ht="54">
      <c r="A7887" s="209">
        <v>90857</v>
      </c>
      <c r="B7887" s="210" t="s">
        <v>10252</v>
      </c>
      <c r="C7887" s="211" t="s">
        <v>820</v>
      </c>
      <c r="D7887" s="212">
        <v>376.35</v>
      </c>
    </row>
    <row r="7888" spans="1:4" ht="54">
      <c r="A7888" s="209">
        <v>90858</v>
      </c>
      <c r="B7888" s="210" t="s">
        <v>10253</v>
      </c>
      <c r="C7888" s="211" t="s">
        <v>820</v>
      </c>
      <c r="D7888" s="212">
        <v>423.44</v>
      </c>
    </row>
    <row r="7889" spans="1:4" ht="40.5">
      <c r="A7889" s="209">
        <v>90859</v>
      </c>
      <c r="B7889" s="210" t="s">
        <v>10254</v>
      </c>
      <c r="C7889" s="211" t="s">
        <v>820</v>
      </c>
      <c r="D7889" s="212">
        <v>367.96</v>
      </c>
    </row>
    <row r="7890" spans="1:4" ht="40.5">
      <c r="A7890" s="209">
        <v>90860</v>
      </c>
      <c r="B7890" s="210" t="s">
        <v>10255</v>
      </c>
      <c r="C7890" s="211" t="s">
        <v>820</v>
      </c>
      <c r="D7890" s="212">
        <v>372.25</v>
      </c>
    </row>
    <row r="7891" spans="1:4" ht="54">
      <c r="A7891" s="209">
        <v>90861</v>
      </c>
      <c r="B7891" s="210" t="s">
        <v>10256</v>
      </c>
      <c r="C7891" s="211" t="s">
        <v>820</v>
      </c>
      <c r="D7891" s="212">
        <v>379.94</v>
      </c>
    </row>
    <row r="7892" spans="1:4" ht="40.5">
      <c r="A7892" s="209">
        <v>90862</v>
      </c>
      <c r="B7892" s="210" t="s">
        <v>10257</v>
      </c>
      <c r="C7892" s="211" t="s">
        <v>820</v>
      </c>
      <c r="D7892" s="212">
        <v>345.87</v>
      </c>
    </row>
    <row r="7893" spans="1:4" ht="40.5">
      <c r="A7893" s="209">
        <v>90877</v>
      </c>
      <c r="B7893" s="210" t="s">
        <v>10258</v>
      </c>
      <c r="C7893" s="211" t="s">
        <v>518</v>
      </c>
      <c r="D7893" s="212">
        <v>38.409999999999997</v>
      </c>
    </row>
    <row r="7894" spans="1:4" ht="40.5">
      <c r="A7894" s="209">
        <v>90878</v>
      </c>
      <c r="B7894" s="210" t="s">
        <v>10259</v>
      </c>
      <c r="C7894" s="211" t="s">
        <v>518</v>
      </c>
      <c r="D7894" s="212">
        <v>36.86</v>
      </c>
    </row>
    <row r="7895" spans="1:4" ht="40.5">
      <c r="A7895" s="209">
        <v>90880</v>
      </c>
      <c r="B7895" s="210" t="s">
        <v>10260</v>
      </c>
      <c r="C7895" s="211" t="s">
        <v>518</v>
      </c>
      <c r="D7895" s="212">
        <v>49.9</v>
      </c>
    </row>
    <row r="7896" spans="1:4" ht="40.5">
      <c r="A7896" s="209">
        <v>90881</v>
      </c>
      <c r="B7896" s="210" t="s">
        <v>10261</v>
      </c>
      <c r="C7896" s="211" t="s">
        <v>518</v>
      </c>
      <c r="D7896" s="212">
        <v>46.11</v>
      </c>
    </row>
    <row r="7897" spans="1:4" ht="40.5">
      <c r="A7897" s="209">
        <v>90883</v>
      </c>
      <c r="B7897" s="210" t="s">
        <v>10262</v>
      </c>
      <c r="C7897" s="211" t="s">
        <v>518</v>
      </c>
      <c r="D7897" s="212">
        <v>66.36</v>
      </c>
    </row>
    <row r="7898" spans="1:4" ht="54">
      <c r="A7898" s="209">
        <v>90884</v>
      </c>
      <c r="B7898" s="210" t="s">
        <v>10263</v>
      </c>
      <c r="C7898" s="211" t="s">
        <v>518</v>
      </c>
      <c r="D7898" s="212">
        <v>64.569999999999993</v>
      </c>
    </row>
    <row r="7899" spans="1:4" ht="40.5">
      <c r="A7899" s="209">
        <v>90885</v>
      </c>
      <c r="B7899" s="210" t="s">
        <v>950</v>
      </c>
      <c r="C7899" s="211" t="s">
        <v>518</v>
      </c>
      <c r="D7899" s="212">
        <v>63.77</v>
      </c>
    </row>
    <row r="7900" spans="1:4" ht="40.5">
      <c r="A7900" s="209">
        <v>90886</v>
      </c>
      <c r="B7900" s="210" t="s">
        <v>10264</v>
      </c>
      <c r="C7900" s="211" t="s">
        <v>518</v>
      </c>
      <c r="D7900" s="212">
        <v>129.57</v>
      </c>
    </row>
    <row r="7901" spans="1:4" ht="54">
      <c r="A7901" s="209">
        <v>90887</v>
      </c>
      <c r="B7901" s="210" t="s">
        <v>10265</v>
      </c>
      <c r="C7901" s="211" t="s">
        <v>518</v>
      </c>
      <c r="D7901" s="212">
        <v>127.6</v>
      </c>
    </row>
    <row r="7902" spans="1:4" ht="40.5">
      <c r="A7902" s="209">
        <v>90888</v>
      </c>
      <c r="B7902" s="210" t="s">
        <v>951</v>
      </c>
      <c r="C7902" s="211" t="s">
        <v>518</v>
      </c>
      <c r="D7902" s="212">
        <v>126.76</v>
      </c>
    </row>
    <row r="7903" spans="1:4" ht="40.5">
      <c r="A7903" s="209">
        <v>90889</v>
      </c>
      <c r="B7903" s="210" t="s">
        <v>10266</v>
      </c>
      <c r="C7903" s="211" t="s">
        <v>518</v>
      </c>
      <c r="D7903" s="212">
        <v>152.49</v>
      </c>
    </row>
    <row r="7904" spans="1:4" ht="40.5">
      <c r="A7904" s="209">
        <v>90890</v>
      </c>
      <c r="B7904" s="210" t="s">
        <v>10267</v>
      </c>
      <c r="C7904" s="211" t="s">
        <v>518</v>
      </c>
      <c r="D7904" s="212">
        <v>149.55000000000001</v>
      </c>
    </row>
    <row r="7905" spans="1:4" ht="40.5">
      <c r="A7905" s="209">
        <v>90891</v>
      </c>
      <c r="B7905" s="210" t="s">
        <v>10268</v>
      </c>
      <c r="C7905" s="211" t="s">
        <v>518</v>
      </c>
      <c r="D7905" s="212">
        <v>148.25</v>
      </c>
    </row>
    <row r="7906" spans="1:4" ht="40.5">
      <c r="A7906" s="209">
        <v>90900</v>
      </c>
      <c r="B7906" s="210" t="s">
        <v>1611</v>
      </c>
      <c r="C7906" s="211" t="s">
        <v>591</v>
      </c>
      <c r="D7906" s="212">
        <v>56.36</v>
      </c>
    </row>
    <row r="7907" spans="1:4" ht="40.5">
      <c r="A7907" s="209">
        <v>90902</v>
      </c>
      <c r="B7907" s="210" t="s">
        <v>10269</v>
      </c>
      <c r="C7907" s="211" t="s">
        <v>591</v>
      </c>
      <c r="D7907" s="212">
        <v>60.87</v>
      </c>
    </row>
    <row r="7908" spans="1:4" ht="40.5">
      <c r="A7908" s="209">
        <v>90903</v>
      </c>
      <c r="B7908" s="210" t="s">
        <v>10270</v>
      </c>
      <c r="C7908" s="211" t="s">
        <v>591</v>
      </c>
      <c r="D7908" s="212">
        <v>117.76</v>
      </c>
    </row>
    <row r="7909" spans="1:4" ht="27">
      <c r="A7909" s="209">
        <v>90904</v>
      </c>
      <c r="B7909" s="210" t="s">
        <v>10271</v>
      </c>
      <c r="C7909" s="211" t="s">
        <v>591</v>
      </c>
      <c r="D7909" s="212">
        <v>126.81</v>
      </c>
    </row>
    <row r="7910" spans="1:4" ht="40.5">
      <c r="A7910" s="209">
        <v>90910</v>
      </c>
      <c r="B7910" s="210" t="s">
        <v>1612</v>
      </c>
      <c r="C7910" s="211" t="s">
        <v>591</v>
      </c>
      <c r="D7910" s="212">
        <v>59.57</v>
      </c>
    </row>
    <row r="7911" spans="1:4" ht="40.5">
      <c r="A7911" s="209">
        <v>90912</v>
      </c>
      <c r="B7911" s="210" t="s">
        <v>10272</v>
      </c>
      <c r="C7911" s="211" t="s">
        <v>591</v>
      </c>
      <c r="D7911" s="212">
        <v>64.47</v>
      </c>
    </row>
    <row r="7912" spans="1:4" ht="40.5">
      <c r="A7912" s="209">
        <v>90913</v>
      </c>
      <c r="B7912" s="210" t="s">
        <v>10273</v>
      </c>
      <c r="C7912" s="211" t="s">
        <v>591</v>
      </c>
      <c r="D7912" s="212">
        <v>126.42</v>
      </c>
    </row>
    <row r="7913" spans="1:4" ht="27">
      <c r="A7913" s="209">
        <v>90914</v>
      </c>
      <c r="B7913" s="210" t="s">
        <v>10274</v>
      </c>
      <c r="C7913" s="211" t="s">
        <v>591</v>
      </c>
      <c r="D7913" s="212">
        <v>136.27000000000001</v>
      </c>
    </row>
    <row r="7914" spans="1:4" ht="40.5">
      <c r="A7914" s="209">
        <v>90920</v>
      </c>
      <c r="B7914" s="210" t="s">
        <v>1613</v>
      </c>
      <c r="C7914" s="211" t="s">
        <v>591</v>
      </c>
      <c r="D7914" s="212">
        <v>65.47</v>
      </c>
    </row>
    <row r="7915" spans="1:4" ht="40.5">
      <c r="A7915" s="209">
        <v>90922</v>
      </c>
      <c r="B7915" s="210" t="s">
        <v>10275</v>
      </c>
      <c r="C7915" s="211" t="s">
        <v>591</v>
      </c>
      <c r="D7915" s="212">
        <v>71.11</v>
      </c>
    </row>
    <row r="7916" spans="1:4" ht="40.5">
      <c r="A7916" s="209">
        <v>90923</v>
      </c>
      <c r="B7916" s="210" t="s">
        <v>10276</v>
      </c>
      <c r="C7916" s="211" t="s">
        <v>591</v>
      </c>
      <c r="D7916" s="212">
        <v>142.34</v>
      </c>
    </row>
    <row r="7917" spans="1:4" ht="27">
      <c r="A7917" s="209">
        <v>90924</v>
      </c>
      <c r="B7917" s="210" t="s">
        <v>10277</v>
      </c>
      <c r="C7917" s="211" t="s">
        <v>591</v>
      </c>
      <c r="D7917" s="212">
        <v>153.66</v>
      </c>
    </row>
    <row r="7918" spans="1:4" ht="40.5">
      <c r="A7918" s="209">
        <v>90930</v>
      </c>
      <c r="B7918" s="210" t="s">
        <v>1614</v>
      </c>
      <c r="C7918" s="211" t="s">
        <v>591</v>
      </c>
      <c r="D7918" s="212">
        <v>51.74</v>
      </c>
    </row>
    <row r="7919" spans="1:4" ht="40.5">
      <c r="A7919" s="209">
        <v>90932</v>
      </c>
      <c r="B7919" s="210" t="s">
        <v>10278</v>
      </c>
      <c r="C7919" s="211" t="s">
        <v>591</v>
      </c>
      <c r="D7919" s="212">
        <v>56.25</v>
      </c>
    </row>
    <row r="7920" spans="1:4" ht="40.5">
      <c r="A7920" s="209">
        <v>90933</v>
      </c>
      <c r="B7920" s="210" t="s">
        <v>10279</v>
      </c>
      <c r="C7920" s="211" t="s">
        <v>591</v>
      </c>
      <c r="D7920" s="212">
        <v>113.14</v>
      </c>
    </row>
    <row r="7921" spans="1:4" ht="27">
      <c r="A7921" s="209">
        <v>90934</v>
      </c>
      <c r="B7921" s="210" t="s">
        <v>10280</v>
      </c>
      <c r="C7921" s="211" t="s">
        <v>591</v>
      </c>
      <c r="D7921" s="212">
        <v>122.19</v>
      </c>
    </row>
    <row r="7922" spans="1:4" ht="40.5">
      <c r="A7922" s="209">
        <v>90940</v>
      </c>
      <c r="B7922" s="210" t="s">
        <v>1615</v>
      </c>
      <c r="C7922" s="211" t="s">
        <v>591</v>
      </c>
      <c r="D7922" s="212">
        <v>54.96</v>
      </c>
    </row>
    <row r="7923" spans="1:4" ht="40.5">
      <c r="A7923" s="209">
        <v>90942</v>
      </c>
      <c r="B7923" s="210" t="s">
        <v>10281</v>
      </c>
      <c r="C7923" s="211" t="s">
        <v>591</v>
      </c>
      <c r="D7923" s="212">
        <v>59.86</v>
      </c>
    </row>
    <row r="7924" spans="1:4" ht="40.5">
      <c r="A7924" s="209">
        <v>90943</v>
      </c>
      <c r="B7924" s="210" t="s">
        <v>10282</v>
      </c>
      <c r="C7924" s="211" t="s">
        <v>591</v>
      </c>
      <c r="D7924" s="212">
        <v>121.81</v>
      </c>
    </row>
    <row r="7925" spans="1:4" ht="27">
      <c r="A7925" s="209">
        <v>90944</v>
      </c>
      <c r="B7925" s="210" t="s">
        <v>10283</v>
      </c>
      <c r="C7925" s="211" t="s">
        <v>591</v>
      </c>
      <c r="D7925" s="212">
        <v>131.66</v>
      </c>
    </row>
    <row r="7926" spans="1:4" ht="40.5">
      <c r="A7926" s="209">
        <v>90950</v>
      </c>
      <c r="B7926" s="210" t="s">
        <v>1616</v>
      </c>
      <c r="C7926" s="211" t="s">
        <v>591</v>
      </c>
      <c r="D7926" s="212">
        <v>60.84</v>
      </c>
    </row>
    <row r="7927" spans="1:4" ht="40.5">
      <c r="A7927" s="209">
        <v>90952</v>
      </c>
      <c r="B7927" s="210" t="s">
        <v>10284</v>
      </c>
      <c r="C7927" s="211" t="s">
        <v>591</v>
      </c>
      <c r="D7927" s="212">
        <v>66.48</v>
      </c>
    </row>
    <row r="7928" spans="1:4" ht="40.5">
      <c r="A7928" s="209">
        <v>90953</v>
      </c>
      <c r="B7928" s="210" t="s">
        <v>10285</v>
      </c>
      <c r="C7928" s="211" t="s">
        <v>591</v>
      </c>
      <c r="D7928" s="212">
        <v>137.71</v>
      </c>
    </row>
    <row r="7929" spans="1:4" ht="27">
      <c r="A7929" s="209">
        <v>90954</v>
      </c>
      <c r="B7929" s="210" t="s">
        <v>10286</v>
      </c>
      <c r="C7929" s="211" t="s">
        <v>591</v>
      </c>
      <c r="D7929" s="212">
        <v>149.03</v>
      </c>
    </row>
    <row r="7930" spans="1:4" ht="40.5">
      <c r="A7930" s="209">
        <v>90957</v>
      </c>
      <c r="B7930" s="210" t="s">
        <v>730</v>
      </c>
      <c r="C7930" s="211" t="s">
        <v>662</v>
      </c>
      <c r="D7930" s="212">
        <v>1.92</v>
      </c>
    </row>
    <row r="7931" spans="1:4" ht="27">
      <c r="A7931" s="209">
        <v>90958</v>
      </c>
      <c r="B7931" s="210" t="s">
        <v>731</v>
      </c>
      <c r="C7931" s="211" t="s">
        <v>662</v>
      </c>
      <c r="D7931" s="212">
        <v>0.5</v>
      </c>
    </row>
    <row r="7932" spans="1:4" ht="27">
      <c r="A7932" s="209">
        <v>90960</v>
      </c>
      <c r="B7932" s="210" t="s">
        <v>732</v>
      </c>
      <c r="C7932" s="211" t="s">
        <v>662</v>
      </c>
      <c r="D7932" s="212">
        <v>2.56</v>
      </c>
    </row>
    <row r="7933" spans="1:4" ht="27">
      <c r="A7933" s="209">
        <v>90961</v>
      </c>
      <c r="B7933" s="210" t="s">
        <v>733</v>
      </c>
      <c r="C7933" s="211" t="s">
        <v>662</v>
      </c>
      <c r="D7933" s="212">
        <v>0.67</v>
      </c>
    </row>
    <row r="7934" spans="1:4" ht="27">
      <c r="A7934" s="209">
        <v>90962</v>
      </c>
      <c r="B7934" s="210" t="s">
        <v>734</v>
      </c>
      <c r="C7934" s="211" t="s">
        <v>662</v>
      </c>
      <c r="D7934" s="212">
        <v>3.21</v>
      </c>
    </row>
    <row r="7935" spans="1:4" ht="40.5">
      <c r="A7935" s="209">
        <v>90963</v>
      </c>
      <c r="B7935" s="210" t="s">
        <v>10287</v>
      </c>
      <c r="C7935" s="211" t="s">
        <v>662</v>
      </c>
      <c r="D7935" s="212">
        <v>9.35</v>
      </c>
    </row>
    <row r="7936" spans="1:4" ht="27">
      <c r="A7936" s="209">
        <v>90964</v>
      </c>
      <c r="B7936" s="210" t="s">
        <v>620</v>
      </c>
      <c r="C7936" s="211" t="s">
        <v>596</v>
      </c>
      <c r="D7936" s="212">
        <v>15.79</v>
      </c>
    </row>
    <row r="7937" spans="1:4" ht="27">
      <c r="A7937" s="209">
        <v>90965</v>
      </c>
      <c r="B7937" s="210" t="s">
        <v>652</v>
      </c>
      <c r="C7937" s="211" t="s">
        <v>630</v>
      </c>
      <c r="D7937" s="212">
        <v>3.23</v>
      </c>
    </row>
    <row r="7938" spans="1:4" ht="27">
      <c r="A7938" s="209">
        <v>90968</v>
      </c>
      <c r="B7938" s="210" t="s">
        <v>10288</v>
      </c>
      <c r="C7938" s="211" t="s">
        <v>662</v>
      </c>
      <c r="D7938" s="212">
        <v>2.57</v>
      </c>
    </row>
    <row r="7939" spans="1:4" ht="27">
      <c r="A7939" s="209">
        <v>90969</v>
      </c>
      <c r="B7939" s="210" t="s">
        <v>10289</v>
      </c>
      <c r="C7939" s="211" t="s">
        <v>662</v>
      </c>
      <c r="D7939" s="212">
        <v>0.67</v>
      </c>
    </row>
    <row r="7940" spans="1:4" ht="27">
      <c r="A7940" s="209">
        <v>90970</v>
      </c>
      <c r="B7940" s="210" t="s">
        <v>10290</v>
      </c>
      <c r="C7940" s="211" t="s">
        <v>662</v>
      </c>
      <c r="D7940" s="212">
        <v>3.22</v>
      </c>
    </row>
    <row r="7941" spans="1:4" ht="40.5">
      <c r="A7941" s="209">
        <v>90971</v>
      </c>
      <c r="B7941" s="210" t="s">
        <v>10291</v>
      </c>
      <c r="C7941" s="211" t="s">
        <v>662</v>
      </c>
      <c r="D7941" s="212">
        <v>37.869999999999997</v>
      </c>
    </row>
    <row r="7942" spans="1:4" ht="27">
      <c r="A7942" s="209">
        <v>90972</v>
      </c>
      <c r="B7942" s="210" t="s">
        <v>10292</v>
      </c>
      <c r="C7942" s="211" t="s">
        <v>596</v>
      </c>
      <c r="D7942" s="212">
        <v>44.33</v>
      </c>
    </row>
    <row r="7943" spans="1:4" ht="27">
      <c r="A7943" s="209">
        <v>90973</v>
      </c>
      <c r="B7943" s="210" t="s">
        <v>10293</v>
      </c>
      <c r="C7943" s="211" t="s">
        <v>630</v>
      </c>
      <c r="D7943" s="212">
        <v>3.24</v>
      </c>
    </row>
    <row r="7944" spans="1:4" ht="40.5">
      <c r="A7944" s="209">
        <v>90975</v>
      </c>
      <c r="B7944" s="210" t="s">
        <v>735</v>
      </c>
      <c r="C7944" s="211" t="s">
        <v>662</v>
      </c>
      <c r="D7944" s="212">
        <v>6.54</v>
      </c>
    </row>
    <row r="7945" spans="1:4" ht="27">
      <c r="A7945" s="209">
        <v>90976</v>
      </c>
      <c r="B7945" s="210" t="s">
        <v>736</v>
      </c>
      <c r="C7945" s="211" t="s">
        <v>662</v>
      </c>
      <c r="D7945" s="212">
        <v>1.71</v>
      </c>
    </row>
    <row r="7946" spans="1:4" ht="40.5">
      <c r="A7946" s="209">
        <v>90977</v>
      </c>
      <c r="B7946" s="210" t="s">
        <v>737</v>
      </c>
      <c r="C7946" s="211" t="s">
        <v>662</v>
      </c>
      <c r="D7946" s="212">
        <v>8.18</v>
      </c>
    </row>
    <row r="7947" spans="1:4" ht="40.5">
      <c r="A7947" s="209">
        <v>90978</v>
      </c>
      <c r="B7947" s="210" t="s">
        <v>10294</v>
      </c>
      <c r="C7947" s="211" t="s">
        <v>662</v>
      </c>
      <c r="D7947" s="212">
        <v>98.2</v>
      </c>
    </row>
    <row r="7948" spans="1:4" ht="40.5">
      <c r="A7948" s="209">
        <v>90979</v>
      </c>
      <c r="B7948" s="210" t="s">
        <v>621</v>
      </c>
      <c r="C7948" s="211" t="s">
        <v>596</v>
      </c>
      <c r="D7948" s="212">
        <v>114.63</v>
      </c>
    </row>
    <row r="7949" spans="1:4" ht="40.5">
      <c r="A7949" s="209">
        <v>90982</v>
      </c>
      <c r="B7949" s="210" t="s">
        <v>653</v>
      </c>
      <c r="C7949" s="211" t="s">
        <v>630</v>
      </c>
      <c r="D7949" s="212">
        <v>8.25</v>
      </c>
    </row>
    <row r="7950" spans="1:4" ht="27">
      <c r="A7950" s="209">
        <v>90991</v>
      </c>
      <c r="B7950" s="210" t="s">
        <v>10295</v>
      </c>
      <c r="C7950" s="211" t="s">
        <v>596</v>
      </c>
      <c r="D7950" s="212">
        <v>125.44</v>
      </c>
    </row>
    <row r="7951" spans="1:4" ht="27">
      <c r="A7951" s="209">
        <v>90992</v>
      </c>
      <c r="B7951" s="210" t="s">
        <v>10296</v>
      </c>
      <c r="C7951" s="211" t="s">
        <v>662</v>
      </c>
      <c r="D7951" s="212">
        <v>3.05</v>
      </c>
    </row>
    <row r="7952" spans="1:4" ht="27">
      <c r="A7952" s="209">
        <v>90993</v>
      </c>
      <c r="B7952" s="210" t="s">
        <v>10297</v>
      </c>
      <c r="C7952" s="211" t="s">
        <v>662</v>
      </c>
      <c r="D7952" s="212">
        <v>0.8</v>
      </c>
    </row>
    <row r="7953" spans="1:4" ht="27">
      <c r="A7953" s="209">
        <v>90994</v>
      </c>
      <c r="B7953" s="210" t="s">
        <v>10298</v>
      </c>
      <c r="C7953" s="211" t="s">
        <v>662</v>
      </c>
      <c r="D7953" s="212">
        <v>3.82</v>
      </c>
    </row>
    <row r="7954" spans="1:4" ht="40.5">
      <c r="A7954" s="209">
        <v>90995</v>
      </c>
      <c r="B7954" s="210" t="s">
        <v>10299</v>
      </c>
      <c r="C7954" s="211" t="s">
        <v>662</v>
      </c>
      <c r="D7954" s="212">
        <v>51.43</v>
      </c>
    </row>
    <row r="7955" spans="1:4" ht="27">
      <c r="A7955" s="209">
        <v>90996</v>
      </c>
      <c r="B7955" s="210" t="s">
        <v>10300</v>
      </c>
      <c r="C7955" s="211" t="s">
        <v>591</v>
      </c>
      <c r="D7955" s="212">
        <v>10.56</v>
      </c>
    </row>
    <row r="7956" spans="1:4" ht="40.5">
      <c r="A7956" s="209">
        <v>90997</v>
      </c>
      <c r="B7956" s="210" t="s">
        <v>10301</v>
      </c>
      <c r="C7956" s="211" t="s">
        <v>591</v>
      </c>
      <c r="D7956" s="212">
        <v>14.37</v>
      </c>
    </row>
    <row r="7957" spans="1:4" ht="27">
      <c r="A7957" s="209">
        <v>90998</v>
      </c>
      <c r="B7957" s="210" t="s">
        <v>10302</v>
      </c>
      <c r="C7957" s="211" t="s">
        <v>591</v>
      </c>
      <c r="D7957" s="212">
        <v>17.350000000000001</v>
      </c>
    </row>
    <row r="7958" spans="1:4" ht="27">
      <c r="A7958" s="209">
        <v>90999</v>
      </c>
      <c r="B7958" s="210" t="s">
        <v>10303</v>
      </c>
      <c r="C7958" s="211" t="s">
        <v>596</v>
      </c>
      <c r="D7958" s="212">
        <v>59.1</v>
      </c>
    </row>
    <row r="7959" spans="1:4" ht="40.5">
      <c r="A7959" s="209">
        <v>91000</v>
      </c>
      <c r="B7959" s="210" t="s">
        <v>10304</v>
      </c>
      <c r="C7959" s="211" t="s">
        <v>591</v>
      </c>
      <c r="D7959" s="212">
        <v>13.24</v>
      </c>
    </row>
    <row r="7960" spans="1:4" ht="27">
      <c r="A7960" s="209">
        <v>91001</v>
      </c>
      <c r="B7960" s="210" t="s">
        <v>10305</v>
      </c>
      <c r="C7960" s="211" t="s">
        <v>630</v>
      </c>
      <c r="D7960" s="212">
        <v>3.85</v>
      </c>
    </row>
    <row r="7961" spans="1:4" ht="40.5">
      <c r="A7961" s="209">
        <v>91002</v>
      </c>
      <c r="B7961" s="210" t="s">
        <v>10306</v>
      </c>
      <c r="C7961" s="211" t="s">
        <v>591</v>
      </c>
      <c r="D7961" s="212">
        <v>12.16</v>
      </c>
    </row>
    <row r="7962" spans="1:4" ht="40.5">
      <c r="A7962" s="209">
        <v>91003</v>
      </c>
      <c r="B7962" s="210" t="s">
        <v>10307</v>
      </c>
      <c r="C7962" s="211" t="s">
        <v>591</v>
      </c>
      <c r="D7962" s="212">
        <v>14.1</v>
      </c>
    </row>
    <row r="7963" spans="1:4" ht="40.5">
      <c r="A7963" s="209">
        <v>91004</v>
      </c>
      <c r="B7963" s="210" t="s">
        <v>10308</v>
      </c>
      <c r="C7963" s="211" t="s">
        <v>591</v>
      </c>
      <c r="D7963" s="212">
        <v>11.07</v>
      </c>
    </row>
    <row r="7964" spans="1:4" ht="27">
      <c r="A7964" s="209">
        <v>91005</v>
      </c>
      <c r="B7964" s="210" t="s">
        <v>10309</v>
      </c>
      <c r="C7964" s="211" t="s">
        <v>591</v>
      </c>
      <c r="D7964" s="212">
        <v>13.3</v>
      </c>
    </row>
    <row r="7965" spans="1:4" ht="40.5">
      <c r="A7965" s="209">
        <v>91006</v>
      </c>
      <c r="B7965" s="210" t="s">
        <v>10310</v>
      </c>
      <c r="C7965" s="211" t="s">
        <v>591</v>
      </c>
      <c r="D7965" s="212">
        <v>10.23</v>
      </c>
    </row>
    <row r="7966" spans="1:4" ht="40.5">
      <c r="A7966" s="209">
        <v>91007</v>
      </c>
      <c r="B7966" s="210" t="s">
        <v>10311</v>
      </c>
      <c r="C7966" s="211" t="s">
        <v>591</v>
      </c>
      <c r="D7966" s="212">
        <v>9.16</v>
      </c>
    </row>
    <row r="7967" spans="1:4" ht="40.5">
      <c r="A7967" s="209">
        <v>91008</v>
      </c>
      <c r="B7967" s="210" t="s">
        <v>10312</v>
      </c>
      <c r="C7967" s="211" t="s">
        <v>591</v>
      </c>
      <c r="D7967" s="212">
        <v>11.09</v>
      </c>
    </row>
    <row r="7968" spans="1:4" ht="40.5">
      <c r="A7968" s="209">
        <v>91009</v>
      </c>
      <c r="B7968" s="210" t="s">
        <v>10313</v>
      </c>
      <c r="C7968" s="211" t="s">
        <v>542</v>
      </c>
      <c r="D7968" s="212">
        <v>260.37</v>
      </c>
    </row>
    <row r="7969" spans="1:4" ht="40.5">
      <c r="A7969" s="209">
        <v>91010</v>
      </c>
      <c r="B7969" s="210" t="s">
        <v>10314</v>
      </c>
      <c r="C7969" s="211" t="s">
        <v>542</v>
      </c>
      <c r="D7969" s="212">
        <v>200.62</v>
      </c>
    </row>
    <row r="7970" spans="1:4" ht="40.5">
      <c r="A7970" s="209">
        <v>91011</v>
      </c>
      <c r="B7970" s="210" t="s">
        <v>10315</v>
      </c>
      <c r="C7970" s="211" t="s">
        <v>542</v>
      </c>
      <c r="D7970" s="212">
        <v>301.63</v>
      </c>
    </row>
    <row r="7971" spans="1:4" ht="40.5">
      <c r="A7971" s="209">
        <v>91012</v>
      </c>
      <c r="B7971" s="210" t="s">
        <v>10316</v>
      </c>
      <c r="C7971" s="211" t="s">
        <v>542</v>
      </c>
      <c r="D7971" s="212">
        <v>285.47000000000003</v>
      </c>
    </row>
    <row r="7972" spans="1:4" ht="54">
      <c r="A7972" s="209">
        <v>91013</v>
      </c>
      <c r="B7972" s="210" t="s">
        <v>10317</v>
      </c>
      <c r="C7972" s="211" t="s">
        <v>542</v>
      </c>
      <c r="D7972" s="212">
        <v>505.15</v>
      </c>
    </row>
    <row r="7973" spans="1:4" ht="54">
      <c r="A7973" s="209">
        <v>91014</v>
      </c>
      <c r="B7973" s="210" t="s">
        <v>10318</v>
      </c>
      <c r="C7973" s="211" t="s">
        <v>542</v>
      </c>
      <c r="D7973" s="212">
        <v>458.12</v>
      </c>
    </row>
    <row r="7974" spans="1:4" ht="54">
      <c r="A7974" s="209">
        <v>91015</v>
      </c>
      <c r="B7974" s="210" t="s">
        <v>10319</v>
      </c>
      <c r="C7974" s="211" t="s">
        <v>542</v>
      </c>
      <c r="D7974" s="212">
        <v>571.85</v>
      </c>
    </row>
    <row r="7975" spans="1:4" ht="54">
      <c r="A7975" s="209">
        <v>91016</v>
      </c>
      <c r="B7975" s="210" t="s">
        <v>10320</v>
      </c>
      <c r="C7975" s="211" t="s">
        <v>542</v>
      </c>
      <c r="D7975" s="212">
        <v>568.48</v>
      </c>
    </row>
    <row r="7976" spans="1:4" ht="54">
      <c r="A7976" s="209">
        <v>91021</v>
      </c>
      <c r="B7976" s="210" t="s">
        <v>10321</v>
      </c>
      <c r="C7976" s="211" t="s">
        <v>662</v>
      </c>
      <c r="D7976" s="212">
        <v>2.95</v>
      </c>
    </row>
    <row r="7977" spans="1:4" ht="40.5">
      <c r="A7977" s="209">
        <v>91026</v>
      </c>
      <c r="B7977" s="210" t="s">
        <v>738</v>
      </c>
      <c r="C7977" s="211" t="s">
        <v>662</v>
      </c>
      <c r="D7977" s="212">
        <v>8.27</v>
      </c>
    </row>
    <row r="7978" spans="1:4" ht="40.5">
      <c r="A7978" s="209">
        <v>91027</v>
      </c>
      <c r="B7978" s="210" t="s">
        <v>739</v>
      </c>
      <c r="C7978" s="211" t="s">
        <v>662</v>
      </c>
      <c r="D7978" s="212">
        <v>3.3</v>
      </c>
    </row>
    <row r="7979" spans="1:4" ht="40.5">
      <c r="A7979" s="209">
        <v>91028</v>
      </c>
      <c r="B7979" s="210" t="s">
        <v>740</v>
      </c>
      <c r="C7979" s="211" t="s">
        <v>662</v>
      </c>
      <c r="D7979" s="212">
        <v>0.67</v>
      </c>
    </row>
    <row r="7980" spans="1:4" ht="40.5">
      <c r="A7980" s="209">
        <v>91029</v>
      </c>
      <c r="B7980" s="210" t="s">
        <v>741</v>
      </c>
      <c r="C7980" s="211" t="s">
        <v>662</v>
      </c>
      <c r="D7980" s="212">
        <v>15.52</v>
      </c>
    </row>
    <row r="7981" spans="1:4" ht="40.5">
      <c r="A7981" s="209">
        <v>91030</v>
      </c>
      <c r="B7981" s="210" t="s">
        <v>742</v>
      </c>
      <c r="C7981" s="211" t="s">
        <v>662</v>
      </c>
      <c r="D7981" s="212">
        <v>108.01</v>
      </c>
    </row>
    <row r="7982" spans="1:4" ht="40.5">
      <c r="A7982" s="209">
        <v>91031</v>
      </c>
      <c r="B7982" s="210" t="s">
        <v>622</v>
      </c>
      <c r="C7982" s="211" t="s">
        <v>596</v>
      </c>
      <c r="D7982" s="212">
        <v>149.27000000000001</v>
      </c>
    </row>
    <row r="7983" spans="1:4" ht="40.5">
      <c r="A7983" s="209">
        <v>91032</v>
      </c>
      <c r="B7983" s="210" t="s">
        <v>654</v>
      </c>
      <c r="C7983" s="211" t="s">
        <v>630</v>
      </c>
      <c r="D7983" s="212">
        <v>25.74</v>
      </c>
    </row>
    <row r="7984" spans="1:4" ht="54">
      <c r="A7984" s="209">
        <v>91069</v>
      </c>
      <c r="B7984" s="210" t="s">
        <v>10322</v>
      </c>
      <c r="C7984" s="211" t="s">
        <v>591</v>
      </c>
      <c r="D7984" s="212">
        <v>74.09</v>
      </c>
    </row>
    <row r="7985" spans="1:4" ht="54">
      <c r="A7985" s="209">
        <v>91070</v>
      </c>
      <c r="B7985" s="210" t="s">
        <v>10323</v>
      </c>
      <c r="C7985" s="211" t="s">
        <v>591</v>
      </c>
      <c r="D7985" s="212">
        <v>82.23</v>
      </c>
    </row>
    <row r="7986" spans="1:4" ht="40.5">
      <c r="A7986" s="209">
        <v>91071</v>
      </c>
      <c r="B7986" s="210" t="s">
        <v>10324</v>
      </c>
      <c r="C7986" s="211" t="s">
        <v>591</v>
      </c>
      <c r="D7986" s="212">
        <v>101.63</v>
      </c>
    </row>
    <row r="7987" spans="1:4" ht="54">
      <c r="A7987" s="209">
        <v>91072</v>
      </c>
      <c r="B7987" s="210" t="s">
        <v>10325</v>
      </c>
      <c r="C7987" s="211" t="s">
        <v>591</v>
      </c>
      <c r="D7987" s="212">
        <v>109.73</v>
      </c>
    </row>
    <row r="7988" spans="1:4" ht="54">
      <c r="A7988" s="209">
        <v>91073</v>
      </c>
      <c r="B7988" s="210" t="s">
        <v>10326</v>
      </c>
      <c r="C7988" s="211" t="s">
        <v>591</v>
      </c>
      <c r="D7988" s="212">
        <v>83.87</v>
      </c>
    </row>
    <row r="7989" spans="1:4" ht="54">
      <c r="A7989" s="209">
        <v>91074</v>
      </c>
      <c r="B7989" s="210" t="s">
        <v>10327</v>
      </c>
      <c r="C7989" s="211" t="s">
        <v>591</v>
      </c>
      <c r="D7989" s="212">
        <v>93.03</v>
      </c>
    </row>
    <row r="7990" spans="1:4" ht="40.5">
      <c r="A7990" s="209">
        <v>91075</v>
      </c>
      <c r="B7990" s="210" t="s">
        <v>10328</v>
      </c>
      <c r="C7990" s="211" t="s">
        <v>591</v>
      </c>
      <c r="D7990" s="212">
        <v>113.26</v>
      </c>
    </row>
    <row r="7991" spans="1:4" ht="54">
      <c r="A7991" s="209">
        <v>91076</v>
      </c>
      <c r="B7991" s="210" t="s">
        <v>10329</v>
      </c>
      <c r="C7991" s="211" t="s">
        <v>591</v>
      </c>
      <c r="D7991" s="212">
        <v>122.45</v>
      </c>
    </row>
    <row r="7992" spans="1:4" ht="54">
      <c r="A7992" s="209">
        <v>91077</v>
      </c>
      <c r="B7992" s="210" t="s">
        <v>10330</v>
      </c>
      <c r="C7992" s="211" t="s">
        <v>591</v>
      </c>
      <c r="D7992" s="212">
        <v>117.41</v>
      </c>
    </row>
    <row r="7993" spans="1:4" ht="54">
      <c r="A7993" s="209">
        <v>91078</v>
      </c>
      <c r="B7993" s="210" t="s">
        <v>10331</v>
      </c>
      <c r="C7993" s="211" t="s">
        <v>591</v>
      </c>
      <c r="D7993" s="212">
        <v>139.05000000000001</v>
      </c>
    </row>
    <row r="7994" spans="1:4" ht="54">
      <c r="A7994" s="209">
        <v>91079</v>
      </c>
      <c r="B7994" s="210" t="s">
        <v>10332</v>
      </c>
      <c r="C7994" s="211" t="s">
        <v>591</v>
      </c>
      <c r="D7994" s="212">
        <v>121.39</v>
      </c>
    </row>
    <row r="7995" spans="1:4" ht="54">
      <c r="A7995" s="209">
        <v>91080</v>
      </c>
      <c r="B7995" s="210" t="s">
        <v>10333</v>
      </c>
      <c r="C7995" s="211" t="s">
        <v>591</v>
      </c>
      <c r="D7995" s="212">
        <v>142.88999999999999</v>
      </c>
    </row>
    <row r="7996" spans="1:4" ht="54">
      <c r="A7996" s="209">
        <v>91081</v>
      </c>
      <c r="B7996" s="210" t="s">
        <v>10334</v>
      </c>
      <c r="C7996" s="211" t="s">
        <v>591</v>
      </c>
      <c r="D7996" s="212">
        <v>128.32</v>
      </c>
    </row>
    <row r="7997" spans="1:4" ht="54">
      <c r="A7997" s="209">
        <v>91082</v>
      </c>
      <c r="B7997" s="210" t="s">
        <v>10335</v>
      </c>
      <c r="C7997" s="211" t="s">
        <v>591</v>
      </c>
      <c r="D7997" s="212">
        <v>150.82</v>
      </c>
    </row>
    <row r="7998" spans="1:4" ht="54">
      <c r="A7998" s="209">
        <v>91083</v>
      </c>
      <c r="B7998" s="210" t="s">
        <v>10336</v>
      </c>
      <c r="C7998" s="211" t="s">
        <v>591</v>
      </c>
      <c r="D7998" s="212">
        <v>135.29</v>
      </c>
    </row>
    <row r="7999" spans="1:4" ht="54">
      <c r="A7999" s="209">
        <v>91084</v>
      </c>
      <c r="B7999" s="210" t="s">
        <v>10337</v>
      </c>
      <c r="C7999" s="211" t="s">
        <v>591</v>
      </c>
      <c r="D7999" s="212">
        <v>157.63999999999999</v>
      </c>
    </row>
    <row r="8000" spans="1:4" ht="54">
      <c r="A8000" s="209">
        <v>91086</v>
      </c>
      <c r="B8000" s="210" t="s">
        <v>10338</v>
      </c>
      <c r="C8000" s="211" t="s">
        <v>591</v>
      </c>
      <c r="D8000" s="212">
        <v>81.2</v>
      </c>
    </row>
    <row r="8001" spans="1:4" ht="54">
      <c r="A8001" s="209">
        <v>91087</v>
      </c>
      <c r="B8001" s="210" t="s">
        <v>10339</v>
      </c>
      <c r="C8001" s="211" t="s">
        <v>591</v>
      </c>
      <c r="D8001" s="212">
        <v>89.58</v>
      </c>
    </row>
    <row r="8002" spans="1:4" ht="40.5">
      <c r="A8002" s="209">
        <v>91088</v>
      </c>
      <c r="B8002" s="210" t="s">
        <v>855</v>
      </c>
      <c r="C8002" s="211" t="s">
        <v>591</v>
      </c>
      <c r="D8002" s="212">
        <v>109.74</v>
      </c>
    </row>
    <row r="8003" spans="1:4" ht="54">
      <c r="A8003" s="209">
        <v>91089</v>
      </c>
      <c r="B8003" s="210" t="s">
        <v>856</v>
      </c>
      <c r="C8003" s="211" t="s">
        <v>591</v>
      </c>
      <c r="D8003" s="212">
        <v>118.19</v>
      </c>
    </row>
    <row r="8004" spans="1:4" ht="54">
      <c r="A8004" s="209">
        <v>91090</v>
      </c>
      <c r="B8004" s="210" t="s">
        <v>10340</v>
      </c>
      <c r="C8004" s="211" t="s">
        <v>591</v>
      </c>
      <c r="D8004" s="212">
        <v>89.69</v>
      </c>
    </row>
    <row r="8005" spans="1:4" ht="54">
      <c r="A8005" s="209">
        <v>91091</v>
      </c>
      <c r="B8005" s="210" t="s">
        <v>10341</v>
      </c>
      <c r="C8005" s="211" t="s">
        <v>591</v>
      </c>
      <c r="D8005" s="212">
        <v>99.21</v>
      </c>
    </row>
    <row r="8006" spans="1:4" ht="40.5">
      <c r="A8006" s="209">
        <v>91092</v>
      </c>
      <c r="B8006" s="210" t="s">
        <v>857</v>
      </c>
      <c r="C8006" s="211" t="s">
        <v>591</v>
      </c>
      <c r="D8006" s="212">
        <v>119.74</v>
      </c>
    </row>
    <row r="8007" spans="1:4" ht="54">
      <c r="A8007" s="209">
        <v>91093</v>
      </c>
      <c r="B8007" s="210" t="s">
        <v>858</v>
      </c>
      <c r="C8007" s="211" t="s">
        <v>591</v>
      </c>
      <c r="D8007" s="212">
        <v>129.46</v>
      </c>
    </row>
    <row r="8008" spans="1:4" ht="54">
      <c r="A8008" s="209">
        <v>91094</v>
      </c>
      <c r="B8008" s="210" t="s">
        <v>10342</v>
      </c>
      <c r="C8008" s="211" t="s">
        <v>591</v>
      </c>
      <c r="D8008" s="212">
        <v>121.68</v>
      </c>
    </row>
    <row r="8009" spans="1:4" ht="54">
      <c r="A8009" s="209">
        <v>91095</v>
      </c>
      <c r="B8009" s="210" t="s">
        <v>10343</v>
      </c>
      <c r="C8009" s="211" t="s">
        <v>591</v>
      </c>
      <c r="D8009" s="212">
        <v>143.6</v>
      </c>
    </row>
    <row r="8010" spans="1:4" ht="54">
      <c r="A8010" s="209">
        <v>91096</v>
      </c>
      <c r="B8010" s="210" t="s">
        <v>10344</v>
      </c>
      <c r="C8010" s="211" t="s">
        <v>591</v>
      </c>
      <c r="D8010" s="212">
        <v>123.69</v>
      </c>
    </row>
    <row r="8011" spans="1:4" ht="54">
      <c r="A8011" s="209">
        <v>91097</v>
      </c>
      <c r="B8011" s="210" t="s">
        <v>10345</v>
      </c>
      <c r="C8011" s="211" t="s">
        <v>591</v>
      </c>
      <c r="D8011" s="212">
        <v>145.49</v>
      </c>
    </row>
    <row r="8012" spans="1:4" ht="54">
      <c r="A8012" s="209">
        <v>91098</v>
      </c>
      <c r="B8012" s="210" t="s">
        <v>10346</v>
      </c>
      <c r="C8012" s="211" t="s">
        <v>591</v>
      </c>
      <c r="D8012" s="212">
        <v>132.49</v>
      </c>
    </row>
    <row r="8013" spans="1:4" ht="54">
      <c r="A8013" s="209">
        <v>91099</v>
      </c>
      <c r="B8013" s="210" t="s">
        <v>10347</v>
      </c>
      <c r="C8013" s="211" t="s">
        <v>591</v>
      </c>
      <c r="D8013" s="212">
        <v>155.36000000000001</v>
      </c>
    </row>
    <row r="8014" spans="1:4" ht="54">
      <c r="A8014" s="209">
        <v>91100</v>
      </c>
      <c r="B8014" s="210" t="s">
        <v>10348</v>
      </c>
      <c r="C8014" s="211" t="s">
        <v>591</v>
      </c>
      <c r="D8014" s="212">
        <v>138.04</v>
      </c>
    </row>
    <row r="8015" spans="1:4" ht="54">
      <c r="A8015" s="209">
        <v>91101</v>
      </c>
      <c r="B8015" s="210" t="s">
        <v>10349</v>
      </c>
      <c r="C8015" s="211" t="s">
        <v>591</v>
      </c>
      <c r="D8015" s="212">
        <v>160.83000000000001</v>
      </c>
    </row>
    <row r="8016" spans="1:4" ht="27">
      <c r="A8016" s="209">
        <v>91104</v>
      </c>
      <c r="B8016" s="210" t="s">
        <v>10350</v>
      </c>
      <c r="C8016" s="211" t="s">
        <v>518</v>
      </c>
      <c r="D8016" s="212">
        <v>0.05</v>
      </c>
    </row>
    <row r="8017" spans="1:4" ht="27">
      <c r="A8017" s="209">
        <v>91105</v>
      </c>
      <c r="B8017" s="210" t="s">
        <v>1706</v>
      </c>
      <c r="C8017" s="211" t="s">
        <v>518</v>
      </c>
      <c r="D8017" s="212">
        <v>0.13</v>
      </c>
    </row>
    <row r="8018" spans="1:4" ht="40.5">
      <c r="A8018" s="209">
        <v>91106</v>
      </c>
      <c r="B8018" s="210" t="s">
        <v>1707</v>
      </c>
      <c r="C8018" s="211" t="s">
        <v>518</v>
      </c>
      <c r="D8018" s="212">
        <v>0.05</v>
      </c>
    </row>
    <row r="8019" spans="1:4" ht="40.5">
      <c r="A8019" s="209">
        <v>91107</v>
      </c>
      <c r="B8019" s="210" t="s">
        <v>10351</v>
      </c>
      <c r="C8019" s="211" t="s">
        <v>518</v>
      </c>
      <c r="D8019" s="212">
        <v>0.06</v>
      </c>
    </row>
    <row r="8020" spans="1:4" ht="40.5">
      <c r="A8020" s="209">
        <v>91108</v>
      </c>
      <c r="B8020" s="210" t="s">
        <v>10352</v>
      </c>
      <c r="C8020" s="211" t="s">
        <v>518</v>
      </c>
      <c r="D8020" s="212">
        <v>0.13</v>
      </c>
    </row>
    <row r="8021" spans="1:4" ht="27">
      <c r="A8021" s="209">
        <v>91109</v>
      </c>
      <c r="B8021" s="210" t="s">
        <v>1708</v>
      </c>
      <c r="C8021" s="211" t="s">
        <v>518</v>
      </c>
      <c r="D8021" s="212">
        <v>0.1</v>
      </c>
    </row>
    <row r="8022" spans="1:4" ht="27">
      <c r="A8022" s="209">
        <v>91110</v>
      </c>
      <c r="B8022" s="210" t="s">
        <v>10353</v>
      </c>
      <c r="C8022" s="211" t="s">
        <v>518</v>
      </c>
      <c r="D8022" s="212">
        <v>0.13</v>
      </c>
    </row>
    <row r="8023" spans="1:4" ht="27">
      <c r="A8023" s="209">
        <v>91111</v>
      </c>
      <c r="B8023" s="210" t="s">
        <v>10354</v>
      </c>
      <c r="C8023" s="211" t="s">
        <v>518</v>
      </c>
      <c r="D8023" s="212">
        <v>0.17</v>
      </c>
    </row>
    <row r="8024" spans="1:4" ht="27">
      <c r="A8024" s="209">
        <v>91112</v>
      </c>
      <c r="B8024" s="210" t="s">
        <v>10355</v>
      </c>
      <c r="C8024" s="211" t="s">
        <v>518</v>
      </c>
      <c r="D8024" s="212">
        <v>0.1</v>
      </c>
    </row>
    <row r="8025" spans="1:4" ht="27">
      <c r="A8025" s="209">
        <v>91113</v>
      </c>
      <c r="B8025" s="210" t="s">
        <v>10356</v>
      </c>
      <c r="C8025" s="211" t="s">
        <v>518</v>
      </c>
      <c r="D8025" s="212">
        <v>0.2</v>
      </c>
    </row>
    <row r="8026" spans="1:4" ht="27">
      <c r="A8026" s="209">
        <v>91114</v>
      </c>
      <c r="B8026" s="210" t="s">
        <v>10357</v>
      </c>
      <c r="C8026" s="211" t="s">
        <v>518</v>
      </c>
      <c r="D8026" s="212">
        <v>0.38</v>
      </c>
    </row>
    <row r="8027" spans="1:4" ht="27">
      <c r="A8027" s="209">
        <v>91115</v>
      </c>
      <c r="B8027" s="210" t="s">
        <v>10358</v>
      </c>
      <c r="C8027" s="211" t="s">
        <v>518</v>
      </c>
      <c r="D8027" s="212">
        <v>0.06</v>
      </c>
    </row>
    <row r="8028" spans="1:4" ht="27">
      <c r="A8028" s="209">
        <v>91116</v>
      </c>
      <c r="B8028" s="210" t="s">
        <v>10359</v>
      </c>
      <c r="C8028" s="211" t="s">
        <v>518</v>
      </c>
      <c r="D8028" s="212">
        <v>0.1</v>
      </c>
    </row>
    <row r="8029" spans="1:4" ht="27">
      <c r="A8029" s="209">
        <v>91117</v>
      </c>
      <c r="B8029" s="210" t="s">
        <v>10360</v>
      </c>
      <c r="C8029" s="211" t="s">
        <v>518</v>
      </c>
      <c r="D8029" s="212">
        <v>0.16</v>
      </c>
    </row>
    <row r="8030" spans="1:4" ht="40.5">
      <c r="A8030" s="209">
        <v>91118</v>
      </c>
      <c r="B8030" s="210" t="s">
        <v>10361</v>
      </c>
      <c r="C8030" s="211" t="s">
        <v>518</v>
      </c>
      <c r="D8030" s="212">
        <v>0.13</v>
      </c>
    </row>
    <row r="8031" spans="1:4" ht="40.5">
      <c r="A8031" s="209">
        <v>91119</v>
      </c>
      <c r="B8031" s="210" t="s">
        <v>10362</v>
      </c>
      <c r="C8031" s="211" t="s">
        <v>518</v>
      </c>
      <c r="D8031" s="212">
        <v>0.25</v>
      </c>
    </row>
    <row r="8032" spans="1:4" ht="40.5">
      <c r="A8032" s="209">
        <v>91120</v>
      </c>
      <c r="B8032" s="210" t="s">
        <v>10363</v>
      </c>
      <c r="C8032" s="211" t="s">
        <v>518</v>
      </c>
      <c r="D8032" s="212">
        <v>0.38</v>
      </c>
    </row>
    <row r="8033" spans="1:4" ht="40.5">
      <c r="A8033" s="209">
        <v>91121</v>
      </c>
      <c r="B8033" s="210" t="s">
        <v>10364</v>
      </c>
      <c r="C8033" s="211" t="s">
        <v>518</v>
      </c>
      <c r="D8033" s="212">
        <v>0.63</v>
      </c>
    </row>
    <row r="8034" spans="1:4" ht="40.5">
      <c r="A8034" s="209">
        <v>91122</v>
      </c>
      <c r="B8034" s="210" t="s">
        <v>10365</v>
      </c>
      <c r="C8034" s="211" t="s">
        <v>518</v>
      </c>
      <c r="D8034" s="212">
        <v>0.89</v>
      </c>
    </row>
    <row r="8035" spans="1:4" ht="40.5">
      <c r="A8035" s="209">
        <v>91123</v>
      </c>
      <c r="B8035" s="210" t="s">
        <v>10366</v>
      </c>
      <c r="C8035" s="211" t="s">
        <v>518</v>
      </c>
      <c r="D8035" s="212">
        <v>1.1399999999999999</v>
      </c>
    </row>
    <row r="8036" spans="1:4" ht="13.5">
      <c r="A8036" s="209">
        <v>91124</v>
      </c>
      <c r="B8036" s="210" t="s">
        <v>1709</v>
      </c>
      <c r="C8036" s="211" t="s">
        <v>820</v>
      </c>
      <c r="D8036" s="212">
        <v>58.69</v>
      </c>
    </row>
    <row r="8037" spans="1:4" ht="13.5">
      <c r="A8037" s="209">
        <v>91125</v>
      </c>
      <c r="B8037" s="210" t="s">
        <v>1710</v>
      </c>
      <c r="C8037" s="211" t="s">
        <v>546</v>
      </c>
      <c r="D8037" s="212">
        <v>7.0000000000000007E-2</v>
      </c>
    </row>
    <row r="8038" spans="1:4" ht="27">
      <c r="A8038" s="209">
        <v>91128</v>
      </c>
      <c r="B8038" s="210" t="s">
        <v>10367</v>
      </c>
      <c r="C8038" s="211" t="s">
        <v>1699</v>
      </c>
      <c r="D8038" s="212">
        <v>0.12</v>
      </c>
    </row>
    <row r="8039" spans="1:4" ht="27">
      <c r="A8039" s="209">
        <v>91129</v>
      </c>
      <c r="B8039" s="210" t="s">
        <v>10368</v>
      </c>
      <c r="C8039" s="211" t="s">
        <v>1699</v>
      </c>
      <c r="D8039" s="212">
        <v>0.19</v>
      </c>
    </row>
    <row r="8040" spans="1:4" ht="27">
      <c r="A8040" s="209">
        <v>91130</v>
      </c>
      <c r="B8040" s="210" t="s">
        <v>10369</v>
      </c>
      <c r="C8040" s="211" t="s">
        <v>1699</v>
      </c>
      <c r="D8040" s="212">
        <v>0.26</v>
      </c>
    </row>
    <row r="8041" spans="1:4" ht="27">
      <c r="A8041" s="209">
        <v>91132</v>
      </c>
      <c r="B8041" s="210" t="s">
        <v>10370</v>
      </c>
      <c r="C8041" s="211" t="s">
        <v>1699</v>
      </c>
      <c r="D8041" s="212">
        <v>0.36</v>
      </c>
    </row>
    <row r="8042" spans="1:4" ht="27">
      <c r="A8042" s="209">
        <v>91134</v>
      </c>
      <c r="B8042" s="210" t="s">
        <v>1711</v>
      </c>
      <c r="C8042" s="211" t="s">
        <v>1466</v>
      </c>
      <c r="D8042" s="212">
        <v>2.15</v>
      </c>
    </row>
    <row r="8043" spans="1:4" ht="27">
      <c r="A8043" s="209">
        <v>91135</v>
      </c>
      <c r="B8043" s="210" t="s">
        <v>1712</v>
      </c>
      <c r="C8043" s="211" t="s">
        <v>1466</v>
      </c>
      <c r="D8043" s="212">
        <v>3.87</v>
      </c>
    </row>
    <row r="8044" spans="1:4" ht="27">
      <c r="A8044" s="209">
        <v>91136</v>
      </c>
      <c r="B8044" s="210" t="s">
        <v>1713</v>
      </c>
      <c r="C8044" s="211" t="s">
        <v>1466</v>
      </c>
      <c r="D8044" s="212">
        <v>5.59</v>
      </c>
    </row>
    <row r="8045" spans="1:4" ht="27">
      <c r="A8045" s="209">
        <v>91137</v>
      </c>
      <c r="B8045" s="210" t="s">
        <v>1714</v>
      </c>
      <c r="C8045" s="211" t="s">
        <v>1466</v>
      </c>
      <c r="D8045" s="212">
        <v>7.31</v>
      </c>
    </row>
    <row r="8046" spans="1:4" ht="27">
      <c r="A8046" s="209">
        <v>91138</v>
      </c>
      <c r="B8046" s="210" t="s">
        <v>10371</v>
      </c>
      <c r="C8046" s="211" t="s">
        <v>1715</v>
      </c>
      <c r="D8046" s="212">
        <v>73.2</v>
      </c>
    </row>
    <row r="8047" spans="1:4" ht="27">
      <c r="A8047" s="209">
        <v>91139</v>
      </c>
      <c r="B8047" s="210" t="s">
        <v>10372</v>
      </c>
      <c r="C8047" s="211" t="s">
        <v>1715</v>
      </c>
      <c r="D8047" s="212">
        <v>38.869999999999997</v>
      </c>
    </row>
    <row r="8048" spans="1:4" ht="27">
      <c r="A8048" s="209">
        <v>91140</v>
      </c>
      <c r="B8048" s="210" t="s">
        <v>1716</v>
      </c>
      <c r="C8048" s="211" t="s">
        <v>1715</v>
      </c>
      <c r="D8048" s="212">
        <v>17.149999999999999</v>
      </c>
    </row>
    <row r="8049" spans="1:4" ht="27">
      <c r="A8049" s="209">
        <v>91141</v>
      </c>
      <c r="B8049" s="210" t="s">
        <v>10373</v>
      </c>
      <c r="C8049" s="211" t="s">
        <v>1715</v>
      </c>
      <c r="D8049" s="212">
        <v>112.08</v>
      </c>
    </row>
    <row r="8050" spans="1:4" ht="27">
      <c r="A8050" s="209">
        <v>91142</v>
      </c>
      <c r="B8050" s="210" t="s">
        <v>10374</v>
      </c>
      <c r="C8050" s="211" t="s">
        <v>1715</v>
      </c>
      <c r="D8050" s="212">
        <v>73.2</v>
      </c>
    </row>
    <row r="8051" spans="1:4" ht="27">
      <c r="A8051" s="209">
        <v>91143</v>
      </c>
      <c r="B8051" s="210" t="s">
        <v>1717</v>
      </c>
      <c r="C8051" s="211" t="s">
        <v>1715</v>
      </c>
      <c r="D8051" s="212">
        <v>17.149999999999999</v>
      </c>
    </row>
    <row r="8052" spans="1:4" ht="27">
      <c r="A8052" s="209">
        <v>91144</v>
      </c>
      <c r="B8052" s="210" t="s">
        <v>10375</v>
      </c>
      <c r="C8052" s="211" t="s">
        <v>1715</v>
      </c>
      <c r="D8052" s="212">
        <v>150.94999999999999</v>
      </c>
    </row>
    <row r="8053" spans="1:4" ht="27">
      <c r="A8053" s="209">
        <v>91145</v>
      </c>
      <c r="B8053" s="210" t="s">
        <v>10376</v>
      </c>
      <c r="C8053" s="211" t="s">
        <v>1715</v>
      </c>
      <c r="D8053" s="212">
        <v>112.08</v>
      </c>
    </row>
    <row r="8054" spans="1:4" ht="27">
      <c r="A8054" s="209">
        <v>91146</v>
      </c>
      <c r="B8054" s="210" t="s">
        <v>1718</v>
      </c>
      <c r="C8054" s="211" t="s">
        <v>1715</v>
      </c>
      <c r="D8054" s="212">
        <v>21.7</v>
      </c>
    </row>
    <row r="8055" spans="1:4" ht="27">
      <c r="A8055" s="209">
        <v>91147</v>
      </c>
      <c r="B8055" s="210" t="s">
        <v>10377</v>
      </c>
      <c r="C8055" s="211" t="s">
        <v>1715</v>
      </c>
      <c r="D8055" s="212">
        <v>207.01</v>
      </c>
    </row>
    <row r="8056" spans="1:4" ht="27">
      <c r="A8056" s="209">
        <v>91148</v>
      </c>
      <c r="B8056" s="210" t="s">
        <v>10378</v>
      </c>
      <c r="C8056" s="211" t="s">
        <v>1715</v>
      </c>
      <c r="D8056" s="212">
        <v>133.80000000000001</v>
      </c>
    </row>
    <row r="8057" spans="1:4" ht="27">
      <c r="A8057" s="209">
        <v>91149</v>
      </c>
      <c r="B8057" s="210" t="s">
        <v>1719</v>
      </c>
      <c r="C8057" s="211" t="s">
        <v>1715</v>
      </c>
      <c r="D8057" s="212">
        <v>34.32</v>
      </c>
    </row>
    <row r="8058" spans="1:4" ht="27">
      <c r="A8058" s="209">
        <v>91166</v>
      </c>
      <c r="B8058" s="210" t="s">
        <v>10379</v>
      </c>
      <c r="C8058" s="211" t="s">
        <v>518</v>
      </c>
      <c r="D8058" s="212">
        <v>2.97</v>
      </c>
    </row>
    <row r="8059" spans="1:4" ht="40.5">
      <c r="A8059" s="209">
        <v>91167</v>
      </c>
      <c r="B8059" s="210" t="s">
        <v>10380</v>
      </c>
      <c r="C8059" s="211" t="s">
        <v>518</v>
      </c>
      <c r="D8059" s="212">
        <v>7.35</v>
      </c>
    </row>
    <row r="8060" spans="1:4" ht="40.5">
      <c r="A8060" s="209">
        <v>91168</v>
      </c>
      <c r="B8060" s="210" t="s">
        <v>10381</v>
      </c>
      <c r="C8060" s="211" t="s">
        <v>518</v>
      </c>
      <c r="D8060" s="212">
        <v>5.54</v>
      </c>
    </row>
    <row r="8061" spans="1:4" ht="40.5">
      <c r="A8061" s="209">
        <v>91169</v>
      </c>
      <c r="B8061" s="210" t="s">
        <v>10382</v>
      </c>
      <c r="C8061" s="211" t="s">
        <v>518</v>
      </c>
      <c r="D8061" s="212">
        <v>6.57</v>
      </c>
    </row>
    <row r="8062" spans="1:4" ht="54">
      <c r="A8062" s="209">
        <v>91170</v>
      </c>
      <c r="B8062" s="210" t="s">
        <v>10383</v>
      </c>
      <c r="C8062" s="211" t="s">
        <v>518</v>
      </c>
      <c r="D8062" s="212">
        <v>1.88</v>
      </c>
    </row>
    <row r="8063" spans="1:4" ht="40.5">
      <c r="A8063" s="209">
        <v>91171</v>
      </c>
      <c r="B8063" s="210" t="s">
        <v>10384</v>
      </c>
      <c r="C8063" s="211" t="s">
        <v>518</v>
      </c>
      <c r="D8063" s="212">
        <v>2.36</v>
      </c>
    </row>
    <row r="8064" spans="1:4" ht="40.5">
      <c r="A8064" s="209">
        <v>91172</v>
      </c>
      <c r="B8064" s="210" t="s">
        <v>10385</v>
      </c>
      <c r="C8064" s="211" t="s">
        <v>518</v>
      </c>
      <c r="D8064" s="212">
        <v>3.47</v>
      </c>
    </row>
    <row r="8065" spans="1:4" ht="40.5">
      <c r="A8065" s="209">
        <v>91173</v>
      </c>
      <c r="B8065" s="210" t="s">
        <v>10386</v>
      </c>
      <c r="C8065" s="211" t="s">
        <v>518</v>
      </c>
      <c r="D8065" s="212">
        <v>0.95</v>
      </c>
    </row>
    <row r="8066" spans="1:4" ht="40.5">
      <c r="A8066" s="209">
        <v>91174</v>
      </c>
      <c r="B8066" s="210" t="s">
        <v>10387</v>
      </c>
      <c r="C8066" s="211" t="s">
        <v>518</v>
      </c>
      <c r="D8066" s="212">
        <v>1.86</v>
      </c>
    </row>
    <row r="8067" spans="1:4" ht="40.5">
      <c r="A8067" s="209">
        <v>91175</v>
      </c>
      <c r="B8067" s="210" t="s">
        <v>10388</v>
      </c>
      <c r="C8067" s="211" t="s">
        <v>518</v>
      </c>
      <c r="D8067" s="212">
        <v>3.05</v>
      </c>
    </row>
    <row r="8068" spans="1:4" ht="40.5">
      <c r="A8068" s="209">
        <v>91176</v>
      </c>
      <c r="B8068" s="210" t="s">
        <v>10389</v>
      </c>
      <c r="C8068" s="211" t="s">
        <v>518</v>
      </c>
      <c r="D8068" s="212">
        <v>28.18</v>
      </c>
    </row>
    <row r="8069" spans="1:4" ht="40.5">
      <c r="A8069" s="209">
        <v>91177</v>
      </c>
      <c r="B8069" s="210" t="s">
        <v>10390</v>
      </c>
      <c r="C8069" s="211" t="s">
        <v>518</v>
      </c>
      <c r="D8069" s="212">
        <v>12.7</v>
      </c>
    </row>
    <row r="8070" spans="1:4" ht="40.5">
      <c r="A8070" s="209">
        <v>91178</v>
      </c>
      <c r="B8070" s="210" t="s">
        <v>10391</v>
      </c>
      <c r="C8070" s="211" t="s">
        <v>518</v>
      </c>
      <c r="D8070" s="212">
        <v>12.45</v>
      </c>
    </row>
    <row r="8071" spans="1:4" ht="40.5">
      <c r="A8071" s="209">
        <v>91179</v>
      </c>
      <c r="B8071" s="210" t="s">
        <v>10392</v>
      </c>
      <c r="C8071" s="211" t="s">
        <v>518</v>
      </c>
      <c r="D8071" s="212">
        <v>7.22</v>
      </c>
    </row>
    <row r="8072" spans="1:4" ht="40.5">
      <c r="A8072" s="209">
        <v>91180</v>
      </c>
      <c r="B8072" s="210" t="s">
        <v>10393</v>
      </c>
      <c r="C8072" s="211" t="s">
        <v>518</v>
      </c>
      <c r="D8072" s="212">
        <v>5.77</v>
      </c>
    </row>
    <row r="8073" spans="1:4" ht="40.5">
      <c r="A8073" s="209">
        <v>91181</v>
      </c>
      <c r="B8073" s="210" t="s">
        <v>10394</v>
      </c>
      <c r="C8073" s="211" t="s">
        <v>518</v>
      </c>
      <c r="D8073" s="212">
        <v>6.18</v>
      </c>
    </row>
    <row r="8074" spans="1:4" ht="40.5">
      <c r="A8074" s="209">
        <v>91182</v>
      </c>
      <c r="B8074" s="210" t="s">
        <v>10395</v>
      </c>
      <c r="C8074" s="211" t="s">
        <v>518</v>
      </c>
      <c r="D8074" s="212">
        <v>18.420000000000002</v>
      </c>
    </row>
    <row r="8075" spans="1:4" ht="40.5">
      <c r="A8075" s="209">
        <v>91183</v>
      </c>
      <c r="B8075" s="210" t="s">
        <v>10396</v>
      </c>
      <c r="C8075" s="211" t="s">
        <v>518</v>
      </c>
      <c r="D8075" s="212">
        <v>9.15</v>
      </c>
    </row>
    <row r="8076" spans="1:4" ht="40.5">
      <c r="A8076" s="209">
        <v>91184</v>
      </c>
      <c r="B8076" s="210" t="s">
        <v>10397</v>
      </c>
      <c r="C8076" s="211" t="s">
        <v>518</v>
      </c>
      <c r="D8076" s="212">
        <v>8.57</v>
      </c>
    </row>
    <row r="8077" spans="1:4" ht="40.5">
      <c r="A8077" s="209">
        <v>91185</v>
      </c>
      <c r="B8077" s="210" t="s">
        <v>10398</v>
      </c>
      <c r="C8077" s="211" t="s">
        <v>518</v>
      </c>
      <c r="D8077" s="212">
        <v>4.72</v>
      </c>
    </row>
    <row r="8078" spans="1:4" ht="40.5">
      <c r="A8078" s="209">
        <v>91186</v>
      </c>
      <c r="B8078" s="210" t="s">
        <v>10399</v>
      </c>
      <c r="C8078" s="211" t="s">
        <v>518</v>
      </c>
      <c r="D8078" s="212">
        <v>3.91</v>
      </c>
    </row>
    <row r="8079" spans="1:4" ht="40.5">
      <c r="A8079" s="209">
        <v>91187</v>
      </c>
      <c r="B8079" s="210" t="s">
        <v>10400</v>
      </c>
      <c r="C8079" s="211" t="s">
        <v>518</v>
      </c>
      <c r="D8079" s="212">
        <v>4.5199999999999996</v>
      </c>
    </row>
    <row r="8080" spans="1:4" ht="27">
      <c r="A8080" s="209">
        <v>91188</v>
      </c>
      <c r="B8080" s="210" t="s">
        <v>10401</v>
      </c>
      <c r="C8080" s="211" t="s">
        <v>542</v>
      </c>
      <c r="D8080" s="212">
        <v>4.67</v>
      </c>
    </row>
    <row r="8081" spans="1:4" ht="27">
      <c r="A8081" s="209">
        <v>91189</v>
      </c>
      <c r="B8081" s="210" t="s">
        <v>1398</v>
      </c>
      <c r="C8081" s="211" t="s">
        <v>542</v>
      </c>
      <c r="D8081" s="212">
        <v>31.26</v>
      </c>
    </row>
    <row r="8082" spans="1:4" ht="27">
      <c r="A8082" s="209">
        <v>91190</v>
      </c>
      <c r="B8082" s="210" t="s">
        <v>1399</v>
      </c>
      <c r="C8082" s="211" t="s">
        <v>542</v>
      </c>
      <c r="D8082" s="212">
        <v>3.39</v>
      </c>
    </row>
    <row r="8083" spans="1:4" ht="27">
      <c r="A8083" s="209">
        <v>91191</v>
      </c>
      <c r="B8083" s="210" t="s">
        <v>1400</v>
      </c>
      <c r="C8083" s="211" t="s">
        <v>542</v>
      </c>
      <c r="D8083" s="212">
        <v>3.59</v>
      </c>
    </row>
    <row r="8084" spans="1:4" ht="27">
      <c r="A8084" s="209">
        <v>91192</v>
      </c>
      <c r="B8084" s="210" t="s">
        <v>1401</v>
      </c>
      <c r="C8084" s="211" t="s">
        <v>542</v>
      </c>
      <c r="D8084" s="212">
        <v>3.98</v>
      </c>
    </row>
    <row r="8085" spans="1:4" ht="27">
      <c r="A8085" s="209">
        <v>91222</v>
      </c>
      <c r="B8085" s="210" t="s">
        <v>1402</v>
      </c>
      <c r="C8085" s="211" t="s">
        <v>518</v>
      </c>
      <c r="D8085" s="212">
        <v>9.4600000000000009</v>
      </c>
    </row>
    <row r="8086" spans="1:4" ht="40.5">
      <c r="A8086" s="209">
        <v>91273</v>
      </c>
      <c r="B8086" s="210" t="s">
        <v>10402</v>
      </c>
      <c r="C8086" s="211" t="s">
        <v>662</v>
      </c>
      <c r="D8086" s="212">
        <v>0.55000000000000004</v>
      </c>
    </row>
    <row r="8087" spans="1:4" ht="27">
      <c r="A8087" s="209">
        <v>91274</v>
      </c>
      <c r="B8087" s="210" t="s">
        <v>10403</v>
      </c>
      <c r="C8087" s="211" t="s">
        <v>662</v>
      </c>
      <c r="D8087" s="212">
        <v>0.14000000000000001</v>
      </c>
    </row>
    <row r="8088" spans="1:4" ht="40.5">
      <c r="A8088" s="209">
        <v>91275</v>
      </c>
      <c r="B8088" s="210" t="s">
        <v>10404</v>
      </c>
      <c r="C8088" s="211" t="s">
        <v>662</v>
      </c>
      <c r="D8088" s="212">
        <v>0.69</v>
      </c>
    </row>
    <row r="8089" spans="1:4" ht="40.5">
      <c r="A8089" s="209">
        <v>91276</v>
      </c>
      <c r="B8089" s="210" t="s">
        <v>10405</v>
      </c>
      <c r="C8089" s="211" t="s">
        <v>662</v>
      </c>
      <c r="D8089" s="212">
        <v>3.15</v>
      </c>
    </row>
    <row r="8090" spans="1:4" ht="40.5">
      <c r="A8090" s="209">
        <v>91277</v>
      </c>
      <c r="B8090" s="210" t="s">
        <v>10406</v>
      </c>
      <c r="C8090" s="211" t="s">
        <v>596</v>
      </c>
      <c r="D8090" s="212">
        <v>4.53</v>
      </c>
    </row>
    <row r="8091" spans="1:4" ht="40.5">
      <c r="A8091" s="209">
        <v>91278</v>
      </c>
      <c r="B8091" s="210" t="s">
        <v>10407</v>
      </c>
      <c r="C8091" s="211" t="s">
        <v>630</v>
      </c>
      <c r="D8091" s="212">
        <v>0.69</v>
      </c>
    </row>
    <row r="8092" spans="1:4" ht="40.5">
      <c r="A8092" s="209">
        <v>91279</v>
      </c>
      <c r="B8092" s="210" t="s">
        <v>10408</v>
      </c>
      <c r="C8092" s="211" t="s">
        <v>662</v>
      </c>
      <c r="D8092" s="212">
        <v>0.74</v>
      </c>
    </row>
    <row r="8093" spans="1:4" ht="40.5">
      <c r="A8093" s="209">
        <v>91280</v>
      </c>
      <c r="B8093" s="210" t="s">
        <v>10409</v>
      </c>
      <c r="C8093" s="211" t="s">
        <v>662</v>
      </c>
      <c r="D8093" s="212">
        <v>0.16</v>
      </c>
    </row>
    <row r="8094" spans="1:4" ht="40.5">
      <c r="A8094" s="209">
        <v>91281</v>
      </c>
      <c r="B8094" s="210" t="s">
        <v>10410</v>
      </c>
      <c r="C8094" s="211" t="s">
        <v>662</v>
      </c>
      <c r="D8094" s="212">
        <v>0.93</v>
      </c>
    </row>
    <row r="8095" spans="1:4" ht="40.5">
      <c r="A8095" s="209">
        <v>91282</v>
      </c>
      <c r="B8095" s="210" t="s">
        <v>10411</v>
      </c>
      <c r="C8095" s="211" t="s">
        <v>662</v>
      </c>
      <c r="D8095" s="212">
        <v>7.56</v>
      </c>
    </row>
    <row r="8096" spans="1:4" ht="40.5">
      <c r="A8096" s="209">
        <v>91283</v>
      </c>
      <c r="B8096" s="210" t="s">
        <v>10412</v>
      </c>
      <c r="C8096" s="211" t="s">
        <v>596</v>
      </c>
      <c r="D8096" s="212">
        <v>9.39</v>
      </c>
    </row>
    <row r="8097" spans="1:4" ht="40.5">
      <c r="A8097" s="209">
        <v>91285</v>
      </c>
      <c r="B8097" s="210" t="s">
        <v>10413</v>
      </c>
      <c r="C8097" s="211" t="s">
        <v>630</v>
      </c>
      <c r="D8097" s="212">
        <v>0.9</v>
      </c>
    </row>
    <row r="8098" spans="1:4" ht="27">
      <c r="A8098" s="209">
        <v>91286</v>
      </c>
      <c r="B8098" s="210" t="s">
        <v>10414</v>
      </c>
      <c r="C8098" s="211" t="s">
        <v>542</v>
      </c>
      <c r="D8098" s="212">
        <v>117.29</v>
      </c>
    </row>
    <row r="8099" spans="1:4" ht="27">
      <c r="A8099" s="209">
        <v>91287</v>
      </c>
      <c r="B8099" s="210" t="s">
        <v>10415</v>
      </c>
      <c r="C8099" s="211" t="s">
        <v>542</v>
      </c>
      <c r="D8099" s="212">
        <v>123.29</v>
      </c>
    </row>
    <row r="8100" spans="1:4" ht="27">
      <c r="A8100" s="209">
        <v>91288</v>
      </c>
      <c r="B8100" s="210" t="s">
        <v>10416</v>
      </c>
      <c r="C8100" s="211" t="s">
        <v>542</v>
      </c>
      <c r="D8100" s="212">
        <v>129.29</v>
      </c>
    </row>
    <row r="8101" spans="1:4" ht="27">
      <c r="A8101" s="209">
        <v>91290</v>
      </c>
      <c r="B8101" s="210" t="s">
        <v>10417</v>
      </c>
      <c r="C8101" s="211" t="s">
        <v>542</v>
      </c>
      <c r="D8101" s="212">
        <v>135.27000000000001</v>
      </c>
    </row>
    <row r="8102" spans="1:4" ht="27">
      <c r="A8102" s="209">
        <v>91291</v>
      </c>
      <c r="B8102" s="210" t="s">
        <v>10418</v>
      </c>
      <c r="C8102" s="211" t="s">
        <v>542</v>
      </c>
      <c r="D8102" s="212">
        <v>170.06</v>
      </c>
    </row>
    <row r="8103" spans="1:4" ht="27">
      <c r="A8103" s="209">
        <v>91292</v>
      </c>
      <c r="B8103" s="210" t="s">
        <v>10419</v>
      </c>
      <c r="C8103" s="211" t="s">
        <v>542</v>
      </c>
      <c r="D8103" s="212">
        <v>180.46</v>
      </c>
    </row>
    <row r="8104" spans="1:4" ht="27">
      <c r="A8104" s="209">
        <v>91293</v>
      </c>
      <c r="B8104" s="210" t="s">
        <v>10420</v>
      </c>
      <c r="C8104" s="211" t="s">
        <v>542</v>
      </c>
      <c r="D8104" s="212">
        <v>190.84</v>
      </c>
    </row>
    <row r="8105" spans="1:4" ht="27">
      <c r="A8105" s="209">
        <v>91294</v>
      </c>
      <c r="B8105" s="210" t="s">
        <v>10421</v>
      </c>
      <c r="C8105" s="211" t="s">
        <v>542</v>
      </c>
      <c r="D8105" s="212">
        <v>201.25</v>
      </c>
    </row>
    <row r="8106" spans="1:4" ht="40.5">
      <c r="A8106" s="209">
        <v>91295</v>
      </c>
      <c r="B8106" s="210" t="s">
        <v>10422</v>
      </c>
      <c r="C8106" s="211" t="s">
        <v>542</v>
      </c>
      <c r="D8106" s="212">
        <v>241.1</v>
      </c>
    </row>
    <row r="8107" spans="1:4" ht="40.5">
      <c r="A8107" s="209">
        <v>91296</v>
      </c>
      <c r="B8107" s="210" t="s">
        <v>10423</v>
      </c>
      <c r="C8107" s="211" t="s">
        <v>542</v>
      </c>
      <c r="D8107" s="212">
        <v>258.27999999999997</v>
      </c>
    </row>
    <row r="8108" spans="1:4" ht="40.5">
      <c r="A8108" s="209">
        <v>91297</v>
      </c>
      <c r="B8108" s="210" t="s">
        <v>10424</v>
      </c>
      <c r="C8108" s="211" t="s">
        <v>542</v>
      </c>
      <c r="D8108" s="212">
        <v>303.60000000000002</v>
      </c>
    </row>
    <row r="8109" spans="1:4" ht="27">
      <c r="A8109" s="209">
        <v>91298</v>
      </c>
      <c r="B8109" s="210" t="s">
        <v>10425</v>
      </c>
      <c r="C8109" s="211" t="s">
        <v>542</v>
      </c>
      <c r="D8109" s="212">
        <v>281.85000000000002</v>
      </c>
    </row>
    <row r="8110" spans="1:4" ht="40.5">
      <c r="A8110" s="209">
        <v>91299</v>
      </c>
      <c r="B8110" s="210" t="s">
        <v>10426</v>
      </c>
      <c r="C8110" s="211" t="s">
        <v>542</v>
      </c>
      <c r="D8110" s="212">
        <v>603.33000000000004</v>
      </c>
    </row>
    <row r="8111" spans="1:4" ht="27">
      <c r="A8111" s="209">
        <v>91300</v>
      </c>
      <c r="B8111" s="210" t="s">
        <v>10427</v>
      </c>
      <c r="C8111" s="211" t="s">
        <v>542</v>
      </c>
      <c r="D8111" s="212">
        <v>18.739999999999998</v>
      </c>
    </row>
    <row r="8112" spans="1:4" ht="27">
      <c r="A8112" s="209">
        <v>91301</v>
      </c>
      <c r="B8112" s="210" t="s">
        <v>10428</v>
      </c>
      <c r="C8112" s="211" t="s">
        <v>542</v>
      </c>
      <c r="D8112" s="212">
        <v>19.84</v>
      </c>
    </row>
    <row r="8113" spans="1:4" ht="27">
      <c r="A8113" s="209">
        <v>91302</v>
      </c>
      <c r="B8113" s="210" t="s">
        <v>10429</v>
      </c>
      <c r="C8113" s="211" t="s">
        <v>542</v>
      </c>
      <c r="D8113" s="212">
        <v>20.94</v>
      </c>
    </row>
    <row r="8114" spans="1:4" ht="27">
      <c r="A8114" s="209">
        <v>91303</v>
      </c>
      <c r="B8114" s="210" t="s">
        <v>10430</v>
      </c>
      <c r="C8114" s="211" t="s">
        <v>542</v>
      </c>
      <c r="D8114" s="212">
        <v>22.07</v>
      </c>
    </row>
    <row r="8115" spans="1:4" ht="40.5">
      <c r="A8115" s="209">
        <v>91304</v>
      </c>
      <c r="B8115" s="210" t="s">
        <v>10431</v>
      </c>
      <c r="C8115" s="211" t="s">
        <v>542</v>
      </c>
      <c r="D8115" s="212">
        <v>63.69</v>
      </c>
    </row>
    <row r="8116" spans="1:4" ht="40.5">
      <c r="A8116" s="209">
        <v>91305</v>
      </c>
      <c r="B8116" s="210" t="s">
        <v>10432</v>
      </c>
      <c r="C8116" s="211" t="s">
        <v>542</v>
      </c>
      <c r="D8116" s="212">
        <v>48.06</v>
      </c>
    </row>
    <row r="8117" spans="1:4" ht="40.5">
      <c r="A8117" s="209">
        <v>91306</v>
      </c>
      <c r="B8117" s="210" t="s">
        <v>889</v>
      </c>
      <c r="C8117" s="211" t="s">
        <v>542</v>
      </c>
      <c r="D8117" s="212">
        <v>71.89</v>
      </c>
    </row>
    <row r="8118" spans="1:4" ht="40.5">
      <c r="A8118" s="209">
        <v>91307</v>
      </c>
      <c r="B8118" s="210" t="s">
        <v>890</v>
      </c>
      <c r="C8118" s="211" t="s">
        <v>542</v>
      </c>
      <c r="D8118" s="212">
        <v>50.48</v>
      </c>
    </row>
    <row r="8119" spans="1:4" ht="54">
      <c r="A8119" s="209">
        <v>91312</v>
      </c>
      <c r="B8119" s="210" t="s">
        <v>10433</v>
      </c>
      <c r="C8119" s="211" t="s">
        <v>542</v>
      </c>
      <c r="D8119" s="212">
        <v>508.8</v>
      </c>
    </row>
    <row r="8120" spans="1:4" ht="54">
      <c r="A8120" s="209">
        <v>91313</v>
      </c>
      <c r="B8120" s="210" t="s">
        <v>10434</v>
      </c>
      <c r="C8120" s="211" t="s">
        <v>542</v>
      </c>
      <c r="D8120" s="212">
        <v>549.86</v>
      </c>
    </row>
    <row r="8121" spans="1:4" ht="54">
      <c r="A8121" s="209">
        <v>91314</v>
      </c>
      <c r="B8121" s="210" t="s">
        <v>10435</v>
      </c>
      <c r="C8121" s="211" t="s">
        <v>542</v>
      </c>
      <c r="D8121" s="212">
        <v>571.17999999999995</v>
      </c>
    </row>
    <row r="8122" spans="1:4" ht="54">
      <c r="A8122" s="209">
        <v>91315</v>
      </c>
      <c r="B8122" s="210" t="s">
        <v>10436</v>
      </c>
      <c r="C8122" s="211" t="s">
        <v>542</v>
      </c>
      <c r="D8122" s="212">
        <v>600.07000000000005</v>
      </c>
    </row>
    <row r="8123" spans="1:4" ht="54">
      <c r="A8123" s="209">
        <v>91318</v>
      </c>
      <c r="B8123" s="210" t="s">
        <v>10437</v>
      </c>
      <c r="C8123" s="211" t="s">
        <v>542</v>
      </c>
      <c r="D8123" s="212">
        <v>460.74</v>
      </c>
    </row>
    <row r="8124" spans="1:4" ht="54">
      <c r="A8124" s="209">
        <v>91319</v>
      </c>
      <c r="B8124" s="210" t="s">
        <v>10438</v>
      </c>
      <c r="C8124" s="211" t="s">
        <v>542</v>
      </c>
      <c r="D8124" s="212">
        <v>499.38</v>
      </c>
    </row>
    <row r="8125" spans="1:4" ht="54">
      <c r="A8125" s="209">
        <v>91320</v>
      </c>
      <c r="B8125" s="210" t="s">
        <v>10439</v>
      </c>
      <c r="C8125" s="211" t="s">
        <v>542</v>
      </c>
      <c r="D8125" s="212">
        <v>507.49</v>
      </c>
    </row>
    <row r="8126" spans="1:4" ht="54">
      <c r="A8126" s="209">
        <v>91321</v>
      </c>
      <c r="B8126" s="210" t="s">
        <v>10440</v>
      </c>
      <c r="C8126" s="211" t="s">
        <v>542</v>
      </c>
      <c r="D8126" s="212">
        <v>536.38</v>
      </c>
    </row>
    <row r="8127" spans="1:4" ht="54">
      <c r="A8127" s="209">
        <v>91324</v>
      </c>
      <c r="B8127" s="210" t="s">
        <v>10441</v>
      </c>
      <c r="C8127" s="211" t="s">
        <v>542</v>
      </c>
      <c r="D8127" s="212">
        <v>467.91</v>
      </c>
    </row>
    <row r="8128" spans="1:4" ht="54">
      <c r="A8128" s="209">
        <v>91325</v>
      </c>
      <c r="B8128" s="210" t="s">
        <v>10442</v>
      </c>
      <c r="C8128" s="211" t="s">
        <v>542</v>
      </c>
      <c r="D8128" s="212">
        <v>420.76</v>
      </c>
    </row>
    <row r="8129" spans="1:4" ht="54">
      <c r="A8129" s="209">
        <v>91326</v>
      </c>
      <c r="B8129" s="210" t="s">
        <v>10443</v>
      </c>
      <c r="C8129" s="211" t="s">
        <v>542</v>
      </c>
      <c r="D8129" s="212">
        <v>534.35</v>
      </c>
    </row>
    <row r="8130" spans="1:4" ht="54">
      <c r="A8130" s="209">
        <v>91327</v>
      </c>
      <c r="B8130" s="210" t="s">
        <v>10444</v>
      </c>
      <c r="C8130" s="211" t="s">
        <v>542</v>
      </c>
      <c r="D8130" s="212">
        <v>530.86</v>
      </c>
    </row>
    <row r="8131" spans="1:4" ht="54">
      <c r="A8131" s="209">
        <v>91328</v>
      </c>
      <c r="B8131" s="210" t="s">
        <v>10445</v>
      </c>
      <c r="C8131" s="211" t="s">
        <v>542</v>
      </c>
      <c r="D8131" s="212">
        <v>485.88</v>
      </c>
    </row>
    <row r="8132" spans="1:4" ht="54">
      <c r="A8132" s="209">
        <v>91329</v>
      </c>
      <c r="B8132" s="210" t="s">
        <v>10446</v>
      </c>
      <c r="C8132" s="211" t="s">
        <v>542</v>
      </c>
      <c r="D8132" s="212">
        <v>448.64</v>
      </c>
    </row>
    <row r="8133" spans="1:4" ht="54">
      <c r="A8133" s="209">
        <v>91330</v>
      </c>
      <c r="B8133" s="210" t="s">
        <v>10447</v>
      </c>
      <c r="C8133" s="211" t="s">
        <v>542</v>
      </c>
      <c r="D8133" s="212">
        <v>515.78</v>
      </c>
    </row>
    <row r="8134" spans="1:4" ht="54">
      <c r="A8134" s="209">
        <v>91331</v>
      </c>
      <c r="B8134" s="210" t="s">
        <v>10448</v>
      </c>
      <c r="C8134" s="211" t="s">
        <v>542</v>
      </c>
      <c r="D8134" s="212">
        <v>478.42</v>
      </c>
    </row>
    <row r="8135" spans="1:4" ht="54">
      <c r="A8135" s="209">
        <v>91332</v>
      </c>
      <c r="B8135" s="210" t="s">
        <v>10449</v>
      </c>
      <c r="C8135" s="211" t="s">
        <v>542</v>
      </c>
      <c r="D8135" s="212">
        <v>573.82000000000005</v>
      </c>
    </row>
    <row r="8136" spans="1:4" ht="54">
      <c r="A8136" s="209">
        <v>91333</v>
      </c>
      <c r="B8136" s="210" t="s">
        <v>10450</v>
      </c>
      <c r="C8136" s="211" t="s">
        <v>542</v>
      </c>
      <c r="D8136" s="212">
        <v>536.32000000000005</v>
      </c>
    </row>
    <row r="8137" spans="1:4" ht="40.5">
      <c r="A8137" s="209">
        <v>91334</v>
      </c>
      <c r="B8137" s="210" t="s">
        <v>10451</v>
      </c>
      <c r="C8137" s="211" t="s">
        <v>542</v>
      </c>
      <c r="D8137" s="212">
        <v>552.07000000000005</v>
      </c>
    </row>
    <row r="8138" spans="1:4" ht="40.5">
      <c r="A8138" s="209">
        <v>91335</v>
      </c>
      <c r="B8138" s="210" t="s">
        <v>10452</v>
      </c>
      <c r="C8138" s="211" t="s">
        <v>542</v>
      </c>
      <c r="D8138" s="212">
        <v>514.57000000000005</v>
      </c>
    </row>
    <row r="8139" spans="1:4" ht="54">
      <c r="A8139" s="209">
        <v>91336</v>
      </c>
      <c r="B8139" s="210" t="s">
        <v>10453</v>
      </c>
      <c r="C8139" s="211" t="s">
        <v>542</v>
      </c>
      <c r="D8139" s="212">
        <v>873.55</v>
      </c>
    </row>
    <row r="8140" spans="1:4" ht="54">
      <c r="A8140" s="209">
        <v>91337</v>
      </c>
      <c r="B8140" s="210" t="s">
        <v>10454</v>
      </c>
      <c r="C8140" s="211" t="s">
        <v>542</v>
      </c>
      <c r="D8140" s="212">
        <v>836.05</v>
      </c>
    </row>
    <row r="8141" spans="1:4" ht="27">
      <c r="A8141" s="209">
        <v>91338</v>
      </c>
      <c r="B8141" s="210" t="s">
        <v>10455</v>
      </c>
      <c r="C8141" s="211" t="s">
        <v>591</v>
      </c>
      <c r="D8141" s="212">
        <v>1421.06</v>
      </c>
    </row>
    <row r="8142" spans="1:4" ht="27">
      <c r="A8142" s="209">
        <v>91341</v>
      </c>
      <c r="B8142" s="210" t="s">
        <v>10456</v>
      </c>
      <c r="C8142" s="211" t="s">
        <v>591</v>
      </c>
      <c r="D8142" s="212">
        <v>1078.3399999999999</v>
      </c>
    </row>
    <row r="8143" spans="1:4" ht="40.5">
      <c r="A8143" s="209">
        <v>91354</v>
      </c>
      <c r="B8143" s="210" t="s">
        <v>743</v>
      </c>
      <c r="C8143" s="211" t="s">
        <v>662</v>
      </c>
      <c r="D8143" s="212">
        <v>6.41</v>
      </c>
    </row>
    <row r="8144" spans="1:4" ht="40.5">
      <c r="A8144" s="209">
        <v>91355</v>
      </c>
      <c r="B8144" s="210" t="s">
        <v>744</v>
      </c>
      <c r="C8144" s="211" t="s">
        <v>662</v>
      </c>
      <c r="D8144" s="212">
        <v>2.56</v>
      </c>
    </row>
    <row r="8145" spans="1:4" ht="40.5">
      <c r="A8145" s="209">
        <v>91356</v>
      </c>
      <c r="B8145" s="210" t="s">
        <v>745</v>
      </c>
      <c r="C8145" s="211" t="s">
        <v>662</v>
      </c>
      <c r="D8145" s="212">
        <v>0.52</v>
      </c>
    </row>
    <row r="8146" spans="1:4" ht="40.5">
      <c r="A8146" s="209">
        <v>91359</v>
      </c>
      <c r="B8146" s="210" t="s">
        <v>10457</v>
      </c>
      <c r="C8146" s="211" t="s">
        <v>662</v>
      </c>
      <c r="D8146" s="212">
        <v>7.22</v>
      </c>
    </row>
    <row r="8147" spans="1:4" ht="40.5">
      <c r="A8147" s="209">
        <v>91360</v>
      </c>
      <c r="B8147" s="210" t="s">
        <v>10458</v>
      </c>
      <c r="C8147" s="211" t="s">
        <v>662</v>
      </c>
      <c r="D8147" s="212">
        <v>2.88</v>
      </c>
    </row>
    <row r="8148" spans="1:4" ht="40.5">
      <c r="A8148" s="209">
        <v>91361</v>
      </c>
      <c r="B8148" s="210" t="s">
        <v>10459</v>
      </c>
      <c r="C8148" s="211" t="s">
        <v>662</v>
      </c>
      <c r="D8148" s="212">
        <v>0.57999999999999996</v>
      </c>
    </row>
    <row r="8149" spans="1:4" ht="40.5">
      <c r="A8149" s="209">
        <v>91367</v>
      </c>
      <c r="B8149" s="210" t="s">
        <v>10460</v>
      </c>
      <c r="C8149" s="211" t="s">
        <v>662</v>
      </c>
      <c r="D8149" s="212">
        <v>9.42</v>
      </c>
    </row>
    <row r="8150" spans="1:4" ht="40.5">
      <c r="A8150" s="209">
        <v>91368</v>
      </c>
      <c r="B8150" s="210" t="s">
        <v>10461</v>
      </c>
      <c r="C8150" s="211" t="s">
        <v>662</v>
      </c>
      <c r="D8150" s="212">
        <v>3.3</v>
      </c>
    </row>
    <row r="8151" spans="1:4" ht="40.5">
      <c r="A8151" s="209">
        <v>91369</v>
      </c>
      <c r="B8151" s="210" t="s">
        <v>10462</v>
      </c>
      <c r="C8151" s="211" t="s">
        <v>662</v>
      </c>
      <c r="D8151" s="212">
        <v>0.67</v>
      </c>
    </row>
    <row r="8152" spans="1:4" ht="40.5">
      <c r="A8152" s="209">
        <v>91375</v>
      </c>
      <c r="B8152" s="210" t="s">
        <v>10463</v>
      </c>
      <c r="C8152" s="211" t="s">
        <v>662</v>
      </c>
      <c r="D8152" s="212">
        <v>5.4</v>
      </c>
    </row>
    <row r="8153" spans="1:4" ht="40.5">
      <c r="A8153" s="209">
        <v>91376</v>
      </c>
      <c r="B8153" s="210" t="s">
        <v>10464</v>
      </c>
      <c r="C8153" s="211" t="s">
        <v>662</v>
      </c>
      <c r="D8153" s="212">
        <v>2.15</v>
      </c>
    </row>
    <row r="8154" spans="1:4" ht="40.5">
      <c r="A8154" s="209">
        <v>91377</v>
      </c>
      <c r="B8154" s="210" t="s">
        <v>10465</v>
      </c>
      <c r="C8154" s="211" t="s">
        <v>662</v>
      </c>
      <c r="D8154" s="212">
        <v>0.44</v>
      </c>
    </row>
    <row r="8155" spans="1:4" ht="40.5">
      <c r="A8155" s="209">
        <v>91380</v>
      </c>
      <c r="B8155" s="210" t="s">
        <v>10466</v>
      </c>
      <c r="C8155" s="211" t="s">
        <v>662</v>
      </c>
      <c r="D8155" s="212">
        <v>10.66</v>
      </c>
    </row>
    <row r="8156" spans="1:4" ht="40.5">
      <c r="A8156" s="209">
        <v>91381</v>
      </c>
      <c r="B8156" s="210" t="s">
        <v>10467</v>
      </c>
      <c r="C8156" s="211" t="s">
        <v>662</v>
      </c>
      <c r="D8156" s="212">
        <v>3.73</v>
      </c>
    </row>
    <row r="8157" spans="1:4" ht="54">
      <c r="A8157" s="209">
        <v>91382</v>
      </c>
      <c r="B8157" s="210" t="s">
        <v>10468</v>
      </c>
      <c r="C8157" s="211" t="s">
        <v>662</v>
      </c>
      <c r="D8157" s="212">
        <v>0.76</v>
      </c>
    </row>
    <row r="8158" spans="1:4" ht="40.5">
      <c r="A8158" s="209">
        <v>91383</v>
      </c>
      <c r="B8158" s="210" t="s">
        <v>10469</v>
      </c>
      <c r="C8158" s="211" t="s">
        <v>662</v>
      </c>
      <c r="D8158" s="212">
        <v>20</v>
      </c>
    </row>
    <row r="8159" spans="1:4" ht="54">
      <c r="A8159" s="209">
        <v>91384</v>
      </c>
      <c r="B8159" s="210" t="s">
        <v>10470</v>
      </c>
      <c r="C8159" s="211" t="s">
        <v>662</v>
      </c>
      <c r="D8159" s="212">
        <v>107.55</v>
      </c>
    </row>
    <row r="8160" spans="1:4" ht="40.5">
      <c r="A8160" s="209">
        <v>91386</v>
      </c>
      <c r="B8160" s="210" t="s">
        <v>10471</v>
      </c>
      <c r="C8160" s="211" t="s">
        <v>596</v>
      </c>
      <c r="D8160" s="212">
        <v>156.19999999999999</v>
      </c>
    </row>
    <row r="8161" spans="1:4" ht="40.5">
      <c r="A8161" s="209">
        <v>91387</v>
      </c>
      <c r="B8161" s="210" t="s">
        <v>10472</v>
      </c>
      <c r="C8161" s="211" t="s">
        <v>630</v>
      </c>
      <c r="D8161" s="212">
        <v>28.65</v>
      </c>
    </row>
    <row r="8162" spans="1:4" ht="54">
      <c r="A8162" s="209">
        <v>91390</v>
      </c>
      <c r="B8162" s="210" t="s">
        <v>10473</v>
      </c>
      <c r="C8162" s="211" t="s">
        <v>662</v>
      </c>
      <c r="D8162" s="212">
        <v>6.95</v>
      </c>
    </row>
    <row r="8163" spans="1:4" ht="54">
      <c r="A8163" s="209">
        <v>91391</v>
      </c>
      <c r="B8163" s="210" t="s">
        <v>10474</v>
      </c>
      <c r="C8163" s="211" t="s">
        <v>662</v>
      </c>
      <c r="D8163" s="212">
        <v>2.77</v>
      </c>
    </row>
    <row r="8164" spans="1:4" ht="54">
      <c r="A8164" s="209">
        <v>91392</v>
      </c>
      <c r="B8164" s="210" t="s">
        <v>10475</v>
      </c>
      <c r="C8164" s="211" t="s">
        <v>662</v>
      </c>
      <c r="D8164" s="212">
        <v>0.56000000000000005</v>
      </c>
    </row>
    <row r="8165" spans="1:4" ht="54">
      <c r="A8165" s="209">
        <v>91395</v>
      </c>
      <c r="B8165" s="210" t="s">
        <v>10476</v>
      </c>
      <c r="C8165" s="211" t="s">
        <v>630</v>
      </c>
      <c r="D8165" s="212">
        <v>23.78</v>
      </c>
    </row>
    <row r="8166" spans="1:4" ht="54">
      <c r="A8166" s="209">
        <v>91396</v>
      </c>
      <c r="B8166" s="210" t="s">
        <v>10477</v>
      </c>
      <c r="C8166" s="211" t="s">
        <v>662</v>
      </c>
      <c r="D8166" s="212">
        <v>9.2799999999999994</v>
      </c>
    </row>
    <row r="8167" spans="1:4" ht="40.5">
      <c r="A8167" s="209">
        <v>91397</v>
      </c>
      <c r="B8167" s="210" t="s">
        <v>10478</v>
      </c>
      <c r="C8167" s="211" t="s">
        <v>662</v>
      </c>
      <c r="D8167" s="212">
        <v>3.7</v>
      </c>
    </row>
    <row r="8168" spans="1:4" ht="54">
      <c r="A8168" s="209">
        <v>91398</v>
      </c>
      <c r="B8168" s="210" t="s">
        <v>10479</v>
      </c>
      <c r="C8168" s="211" t="s">
        <v>662</v>
      </c>
      <c r="D8168" s="212">
        <v>0.75</v>
      </c>
    </row>
    <row r="8169" spans="1:4" ht="40.5">
      <c r="A8169" s="209">
        <v>91402</v>
      </c>
      <c r="B8169" s="210" t="s">
        <v>10480</v>
      </c>
      <c r="C8169" s="211" t="s">
        <v>662</v>
      </c>
      <c r="D8169" s="212">
        <v>0.64</v>
      </c>
    </row>
    <row r="8170" spans="1:4" ht="54">
      <c r="A8170" s="209">
        <v>91466</v>
      </c>
      <c r="B8170" s="210" t="s">
        <v>10481</v>
      </c>
      <c r="C8170" s="211" t="s">
        <v>662</v>
      </c>
      <c r="D8170" s="212">
        <v>0.61</v>
      </c>
    </row>
    <row r="8171" spans="1:4" ht="54">
      <c r="A8171" s="209">
        <v>91467</v>
      </c>
      <c r="B8171" s="210" t="s">
        <v>10482</v>
      </c>
      <c r="C8171" s="211" t="s">
        <v>662</v>
      </c>
      <c r="D8171" s="212">
        <v>88.39</v>
      </c>
    </row>
    <row r="8172" spans="1:4" ht="54">
      <c r="A8172" s="209">
        <v>91468</v>
      </c>
      <c r="B8172" s="210" t="s">
        <v>10483</v>
      </c>
      <c r="C8172" s="211" t="s">
        <v>662</v>
      </c>
      <c r="D8172" s="212">
        <v>10.81</v>
      </c>
    </row>
    <row r="8173" spans="1:4" ht="40.5">
      <c r="A8173" s="209">
        <v>91469</v>
      </c>
      <c r="B8173" s="210" t="s">
        <v>746</v>
      </c>
      <c r="C8173" s="211" t="s">
        <v>662</v>
      </c>
      <c r="D8173" s="212">
        <v>3.66</v>
      </c>
    </row>
    <row r="8174" spans="1:4" ht="54">
      <c r="A8174" s="209">
        <v>91484</v>
      </c>
      <c r="B8174" s="210" t="s">
        <v>10484</v>
      </c>
      <c r="C8174" s="211" t="s">
        <v>662</v>
      </c>
      <c r="D8174" s="212">
        <v>0.73</v>
      </c>
    </row>
    <row r="8175" spans="1:4" ht="54">
      <c r="A8175" s="209">
        <v>91485</v>
      </c>
      <c r="B8175" s="210" t="s">
        <v>10485</v>
      </c>
      <c r="C8175" s="211" t="s">
        <v>662</v>
      </c>
      <c r="D8175" s="212">
        <v>121.82</v>
      </c>
    </row>
    <row r="8176" spans="1:4" ht="54">
      <c r="A8176" s="209">
        <v>91486</v>
      </c>
      <c r="B8176" s="210" t="s">
        <v>10486</v>
      </c>
      <c r="C8176" s="211" t="s">
        <v>630</v>
      </c>
      <c r="D8176" s="212">
        <v>28.7</v>
      </c>
    </row>
    <row r="8177" spans="1:4" ht="27">
      <c r="A8177" s="209">
        <v>91514</v>
      </c>
      <c r="B8177" s="210" t="s">
        <v>10487</v>
      </c>
      <c r="C8177" s="211" t="s">
        <v>591</v>
      </c>
      <c r="D8177" s="212">
        <v>4.5</v>
      </c>
    </row>
    <row r="8178" spans="1:4" ht="27">
      <c r="A8178" s="209">
        <v>91515</v>
      </c>
      <c r="B8178" s="210" t="s">
        <v>10488</v>
      </c>
      <c r="C8178" s="211" t="s">
        <v>591</v>
      </c>
      <c r="D8178" s="212">
        <v>5.94</v>
      </c>
    </row>
    <row r="8179" spans="1:4" ht="27">
      <c r="A8179" s="209">
        <v>91516</v>
      </c>
      <c r="B8179" s="210" t="s">
        <v>10489</v>
      </c>
      <c r="C8179" s="211" t="s">
        <v>591</v>
      </c>
      <c r="D8179" s="212">
        <v>8.67</v>
      </c>
    </row>
    <row r="8180" spans="1:4" ht="27">
      <c r="A8180" s="209">
        <v>91517</v>
      </c>
      <c r="B8180" s="210" t="s">
        <v>10490</v>
      </c>
      <c r="C8180" s="211" t="s">
        <v>591</v>
      </c>
      <c r="D8180" s="212">
        <v>9.65</v>
      </c>
    </row>
    <row r="8181" spans="1:4" ht="27">
      <c r="A8181" s="209">
        <v>91519</v>
      </c>
      <c r="B8181" s="210" t="s">
        <v>10491</v>
      </c>
      <c r="C8181" s="211" t="s">
        <v>591</v>
      </c>
      <c r="D8181" s="212">
        <v>11.08</v>
      </c>
    </row>
    <row r="8182" spans="1:4" ht="27">
      <c r="A8182" s="209">
        <v>91520</v>
      </c>
      <c r="B8182" s="210" t="s">
        <v>10492</v>
      </c>
      <c r="C8182" s="211" t="s">
        <v>591</v>
      </c>
      <c r="D8182" s="212">
        <v>1.64</v>
      </c>
    </row>
    <row r="8183" spans="1:4" ht="27">
      <c r="A8183" s="209">
        <v>91522</v>
      </c>
      <c r="B8183" s="210" t="s">
        <v>1646</v>
      </c>
      <c r="C8183" s="211" t="s">
        <v>591</v>
      </c>
      <c r="D8183" s="212">
        <v>1.98</v>
      </c>
    </row>
    <row r="8184" spans="1:4" ht="27">
      <c r="A8184" s="209">
        <v>91525</v>
      </c>
      <c r="B8184" s="210" t="s">
        <v>10493</v>
      </c>
      <c r="C8184" s="211" t="s">
        <v>591</v>
      </c>
      <c r="D8184" s="212">
        <v>3.71</v>
      </c>
    </row>
    <row r="8185" spans="1:4" ht="27">
      <c r="A8185" s="209">
        <v>91529</v>
      </c>
      <c r="B8185" s="210" t="s">
        <v>10494</v>
      </c>
      <c r="C8185" s="211" t="s">
        <v>662</v>
      </c>
      <c r="D8185" s="212">
        <v>0.81</v>
      </c>
    </row>
    <row r="8186" spans="1:4" ht="27">
      <c r="A8186" s="209">
        <v>91530</v>
      </c>
      <c r="B8186" s="210" t="s">
        <v>10495</v>
      </c>
      <c r="C8186" s="211" t="s">
        <v>662</v>
      </c>
      <c r="D8186" s="212">
        <v>0.21</v>
      </c>
    </row>
    <row r="8187" spans="1:4" ht="27">
      <c r="A8187" s="209">
        <v>91531</v>
      </c>
      <c r="B8187" s="210" t="s">
        <v>10496</v>
      </c>
      <c r="C8187" s="211" t="s">
        <v>662</v>
      </c>
      <c r="D8187" s="212">
        <v>1.02</v>
      </c>
    </row>
    <row r="8188" spans="1:4" ht="27">
      <c r="A8188" s="209">
        <v>91532</v>
      </c>
      <c r="B8188" s="210" t="s">
        <v>10497</v>
      </c>
      <c r="C8188" s="211" t="s">
        <v>662</v>
      </c>
      <c r="D8188" s="212">
        <v>2.2999999999999998</v>
      </c>
    </row>
    <row r="8189" spans="1:4" ht="27">
      <c r="A8189" s="209">
        <v>91533</v>
      </c>
      <c r="B8189" s="210" t="s">
        <v>10498</v>
      </c>
      <c r="C8189" s="211" t="s">
        <v>596</v>
      </c>
      <c r="D8189" s="212">
        <v>18.829999999999998</v>
      </c>
    </row>
    <row r="8190" spans="1:4" ht="27">
      <c r="A8190" s="209">
        <v>91534</v>
      </c>
      <c r="B8190" s="210" t="s">
        <v>10499</v>
      </c>
      <c r="C8190" s="211" t="s">
        <v>630</v>
      </c>
      <c r="D8190" s="212">
        <v>15.51</v>
      </c>
    </row>
    <row r="8191" spans="1:4" ht="27">
      <c r="A8191" s="209">
        <v>91593</v>
      </c>
      <c r="B8191" s="210" t="s">
        <v>10500</v>
      </c>
      <c r="C8191" s="211" t="s">
        <v>546</v>
      </c>
      <c r="D8191" s="212">
        <v>7.5</v>
      </c>
    </row>
    <row r="8192" spans="1:4" ht="27">
      <c r="A8192" s="209">
        <v>91594</v>
      </c>
      <c r="B8192" s="210" t="s">
        <v>10501</v>
      </c>
      <c r="C8192" s="211" t="s">
        <v>546</v>
      </c>
      <c r="D8192" s="212">
        <v>7.86</v>
      </c>
    </row>
    <row r="8193" spans="1:4" ht="27">
      <c r="A8193" s="209">
        <v>91595</v>
      </c>
      <c r="B8193" s="210" t="s">
        <v>10502</v>
      </c>
      <c r="C8193" s="211" t="s">
        <v>546</v>
      </c>
      <c r="D8193" s="212">
        <v>8.6300000000000008</v>
      </c>
    </row>
    <row r="8194" spans="1:4" ht="27">
      <c r="A8194" s="209">
        <v>91596</v>
      </c>
      <c r="B8194" s="210" t="s">
        <v>10503</v>
      </c>
      <c r="C8194" s="211" t="s">
        <v>546</v>
      </c>
      <c r="D8194" s="212">
        <v>7.63</v>
      </c>
    </row>
    <row r="8195" spans="1:4" ht="27">
      <c r="A8195" s="209">
        <v>91597</v>
      </c>
      <c r="B8195" s="210" t="s">
        <v>10504</v>
      </c>
      <c r="C8195" s="211" t="s">
        <v>546</v>
      </c>
      <c r="D8195" s="212">
        <v>5.29</v>
      </c>
    </row>
    <row r="8196" spans="1:4" ht="27">
      <c r="A8196" s="209">
        <v>91598</v>
      </c>
      <c r="B8196" s="210" t="s">
        <v>10505</v>
      </c>
      <c r="C8196" s="211" t="s">
        <v>546</v>
      </c>
      <c r="D8196" s="212">
        <v>7.52</v>
      </c>
    </row>
    <row r="8197" spans="1:4" ht="27">
      <c r="A8197" s="209">
        <v>91599</v>
      </c>
      <c r="B8197" s="210" t="s">
        <v>10506</v>
      </c>
      <c r="C8197" s="211" t="s">
        <v>546</v>
      </c>
      <c r="D8197" s="212">
        <v>8.1</v>
      </c>
    </row>
    <row r="8198" spans="1:4" ht="27">
      <c r="A8198" s="209">
        <v>91600</v>
      </c>
      <c r="B8198" s="210" t="s">
        <v>10507</v>
      </c>
      <c r="C8198" s="211" t="s">
        <v>546</v>
      </c>
      <c r="D8198" s="212">
        <v>8.4700000000000006</v>
      </c>
    </row>
    <row r="8199" spans="1:4" ht="27">
      <c r="A8199" s="209">
        <v>91601</v>
      </c>
      <c r="B8199" s="210" t="s">
        <v>10508</v>
      </c>
      <c r="C8199" s="211" t="s">
        <v>546</v>
      </c>
      <c r="D8199" s="212">
        <v>7.59</v>
      </c>
    </row>
    <row r="8200" spans="1:4" ht="27">
      <c r="A8200" s="209">
        <v>91602</v>
      </c>
      <c r="B8200" s="210" t="s">
        <v>10509</v>
      </c>
      <c r="C8200" s="211" t="s">
        <v>546</v>
      </c>
      <c r="D8200" s="212">
        <v>7.15</v>
      </c>
    </row>
    <row r="8201" spans="1:4" ht="27">
      <c r="A8201" s="209">
        <v>91603</v>
      </c>
      <c r="B8201" s="210" t="s">
        <v>10510</v>
      </c>
      <c r="C8201" s="211" t="s">
        <v>546</v>
      </c>
      <c r="D8201" s="212">
        <v>5.74</v>
      </c>
    </row>
    <row r="8202" spans="1:4" ht="54">
      <c r="A8202" s="209">
        <v>91629</v>
      </c>
      <c r="B8202" s="210" t="s">
        <v>10511</v>
      </c>
      <c r="C8202" s="211" t="s">
        <v>662</v>
      </c>
      <c r="D8202" s="212">
        <v>6.93</v>
      </c>
    </row>
    <row r="8203" spans="1:4" ht="40.5">
      <c r="A8203" s="209">
        <v>91630</v>
      </c>
      <c r="B8203" s="210" t="s">
        <v>10512</v>
      </c>
      <c r="C8203" s="211" t="s">
        <v>662</v>
      </c>
      <c r="D8203" s="212">
        <v>2.76</v>
      </c>
    </row>
    <row r="8204" spans="1:4" ht="54">
      <c r="A8204" s="209">
        <v>91631</v>
      </c>
      <c r="B8204" s="210" t="s">
        <v>10513</v>
      </c>
      <c r="C8204" s="211" t="s">
        <v>662</v>
      </c>
      <c r="D8204" s="212">
        <v>0.56000000000000005</v>
      </c>
    </row>
    <row r="8205" spans="1:4" ht="54">
      <c r="A8205" s="209">
        <v>91632</v>
      </c>
      <c r="B8205" s="210" t="s">
        <v>10514</v>
      </c>
      <c r="C8205" s="211" t="s">
        <v>662</v>
      </c>
      <c r="D8205" s="212">
        <v>12.99</v>
      </c>
    </row>
    <row r="8206" spans="1:4" ht="54">
      <c r="A8206" s="209">
        <v>91633</v>
      </c>
      <c r="B8206" s="210" t="s">
        <v>10515</v>
      </c>
      <c r="C8206" s="211" t="s">
        <v>662</v>
      </c>
      <c r="D8206" s="212">
        <v>74.83</v>
      </c>
    </row>
    <row r="8207" spans="1:4" ht="54">
      <c r="A8207" s="209">
        <v>91634</v>
      </c>
      <c r="B8207" s="210" t="s">
        <v>10516</v>
      </c>
      <c r="C8207" s="211" t="s">
        <v>596</v>
      </c>
      <c r="D8207" s="212">
        <v>112.65</v>
      </c>
    </row>
    <row r="8208" spans="1:4" ht="54">
      <c r="A8208" s="209">
        <v>91635</v>
      </c>
      <c r="B8208" s="210" t="s">
        <v>10517</v>
      </c>
      <c r="C8208" s="211" t="s">
        <v>630</v>
      </c>
      <c r="D8208" s="212">
        <v>24.83</v>
      </c>
    </row>
    <row r="8209" spans="1:4" ht="54">
      <c r="A8209" s="209">
        <v>91640</v>
      </c>
      <c r="B8209" s="210" t="s">
        <v>10518</v>
      </c>
      <c r="C8209" s="211" t="s">
        <v>662</v>
      </c>
      <c r="D8209" s="212">
        <v>15.38</v>
      </c>
    </row>
    <row r="8210" spans="1:4" ht="54">
      <c r="A8210" s="209">
        <v>91641</v>
      </c>
      <c r="B8210" s="210" t="s">
        <v>10519</v>
      </c>
      <c r="C8210" s="211" t="s">
        <v>662</v>
      </c>
      <c r="D8210" s="212">
        <v>6.13</v>
      </c>
    </row>
    <row r="8211" spans="1:4" ht="54">
      <c r="A8211" s="209">
        <v>91642</v>
      </c>
      <c r="B8211" s="210" t="s">
        <v>10520</v>
      </c>
      <c r="C8211" s="211" t="s">
        <v>662</v>
      </c>
      <c r="D8211" s="212">
        <v>1.25</v>
      </c>
    </row>
    <row r="8212" spans="1:4" ht="54">
      <c r="A8212" s="209">
        <v>91643</v>
      </c>
      <c r="B8212" s="210" t="s">
        <v>10521</v>
      </c>
      <c r="C8212" s="211" t="s">
        <v>662</v>
      </c>
      <c r="D8212" s="212">
        <v>28.83</v>
      </c>
    </row>
    <row r="8213" spans="1:4" ht="54">
      <c r="A8213" s="209">
        <v>91644</v>
      </c>
      <c r="B8213" s="210" t="s">
        <v>10522</v>
      </c>
      <c r="C8213" s="211" t="s">
        <v>662</v>
      </c>
      <c r="D8213" s="212">
        <v>168.34</v>
      </c>
    </row>
    <row r="8214" spans="1:4" ht="54">
      <c r="A8214" s="209">
        <v>91645</v>
      </c>
      <c r="B8214" s="210" t="s">
        <v>10523</v>
      </c>
      <c r="C8214" s="211" t="s">
        <v>596</v>
      </c>
      <c r="D8214" s="212">
        <v>233.43</v>
      </c>
    </row>
    <row r="8215" spans="1:4" ht="54">
      <c r="A8215" s="209">
        <v>91646</v>
      </c>
      <c r="B8215" s="210" t="s">
        <v>10524</v>
      </c>
      <c r="C8215" s="211" t="s">
        <v>630</v>
      </c>
      <c r="D8215" s="212">
        <v>36.26</v>
      </c>
    </row>
    <row r="8216" spans="1:4" ht="13.5">
      <c r="A8216" s="209">
        <v>91677</v>
      </c>
      <c r="B8216" s="210" t="s">
        <v>2009</v>
      </c>
      <c r="C8216" s="211" t="s">
        <v>662</v>
      </c>
      <c r="D8216" s="212">
        <v>84.29</v>
      </c>
    </row>
    <row r="8217" spans="1:4" ht="13.5">
      <c r="A8217" s="209">
        <v>91678</v>
      </c>
      <c r="B8217" s="210" t="s">
        <v>2010</v>
      </c>
      <c r="C8217" s="211" t="s">
        <v>662</v>
      </c>
      <c r="D8217" s="212">
        <v>71.099999999999994</v>
      </c>
    </row>
    <row r="8218" spans="1:4" ht="27">
      <c r="A8218" s="209">
        <v>91688</v>
      </c>
      <c r="B8218" s="210" t="s">
        <v>10525</v>
      </c>
      <c r="C8218" s="211" t="s">
        <v>662</v>
      </c>
      <c r="D8218" s="212">
        <v>0.08</v>
      </c>
    </row>
    <row r="8219" spans="1:4" ht="27">
      <c r="A8219" s="209">
        <v>91689</v>
      </c>
      <c r="B8219" s="210" t="s">
        <v>10526</v>
      </c>
      <c r="C8219" s="211" t="s">
        <v>662</v>
      </c>
      <c r="D8219" s="212">
        <v>0.01</v>
      </c>
    </row>
    <row r="8220" spans="1:4" ht="27">
      <c r="A8220" s="209">
        <v>91690</v>
      </c>
      <c r="B8220" s="210" t="s">
        <v>10527</v>
      </c>
      <c r="C8220" s="211" t="s">
        <v>662</v>
      </c>
      <c r="D8220" s="212">
        <v>0.06</v>
      </c>
    </row>
    <row r="8221" spans="1:4" ht="27">
      <c r="A8221" s="209">
        <v>91691</v>
      </c>
      <c r="B8221" s="210" t="s">
        <v>10528</v>
      </c>
      <c r="C8221" s="211" t="s">
        <v>662</v>
      </c>
      <c r="D8221" s="212">
        <v>1.96</v>
      </c>
    </row>
    <row r="8222" spans="1:4" ht="27">
      <c r="A8222" s="209">
        <v>91692</v>
      </c>
      <c r="B8222" s="210" t="s">
        <v>10529</v>
      </c>
      <c r="C8222" s="211" t="s">
        <v>596</v>
      </c>
      <c r="D8222" s="212">
        <v>16.600000000000001</v>
      </c>
    </row>
    <row r="8223" spans="1:4" ht="27">
      <c r="A8223" s="209">
        <v>91693</v>
      </c>
      <c r="B8223" s="210" t="s">
        <v>10530</v>
      </c>
      <c r="C8223" s="211" t="s">
        <v>630</v>
      </c>
      <c r="D8223" s="212">
        <v>14.58</v>
      </c>
    </row>
    <row r="8224" spans="1:4" ht="54">
      <c r="A8224" s="209">
        <v>91784</v>
      </c>
      <c r="B8224" s="210" t="s">
        <v>1177</v>
      </c>
      <c r="C8224" s="211" t="s">
        <v>518</v>
      </c>
      <c r="D8224" s="212">
        <v>29.61</v>
      </c>
    </row>
    <row r="8225" spans="1:4" ht="54">
      <c r="A8225" s="209">
        <v>91785</v>
      </c>
      <c r="B8225" s="210" t="s">
        <v>1178</v>
      </c>
      <c r="C8225" s="211" t="s">
        <v>518</v>
      </c>
      <c r="D8225" s="212">
        <v>29.4</v>
      </c>
    </row>
    <row r="8226" spans="1:4" ht="54">
      <c r="A8226" s="209">
        <v>91786</v>
      </c>
      <c r="B8226" s="210" t="s">
        <v>10531</v>
      </c>
      <c r="C8226" s="211" t="s">
        <v>518</v>
      </c>
      <c r="D8226" s="212">
        <v>19.55</v>
      </c>
    </row>
    <row r="8227" spans="1:4" ht="40.5">
      <c r="A8227" s="209">
        <v>91787</v>
      </c>
      <c r="B8227" s="210" t="s">
        <v>10532</v>
      </c>
      <c r="C8227" s="211" t="s">
        <v>518</v>
      </c>
      <c r="D8227" s="212">
        <v>22.11</v>
      </c>
    </row>
    <row r="8228" spans="1:4" ht="40.5">
      <c r="A8228" s="209">
        <v>91788</v>
      </c>
      <c r="B8228" s="210" t="s">
        <v>10533</v>
      </c>
      <c r="C8228" s="211" t="s">
        <v>518</v>
      </c>
      <c r="D8228" s="212">
        <v>30.43</v>
      </c>
    </row>
    <row r="8229" spans="1:4" ht="54">
      <c r="A8229" s="209">
        <v>91789</v>
      </c>
      <c r="B8229" s="210" t="s">
        <v>1179</v>
      </c>
      <c r="C8229" s="211" t="s">
        <v>518</v>
      </c>
      <c r="D8229" s="212">
        <v>24.09</v>
      </c>
    </row>
    <row r="8230" spans="1:4" ht="54">
      <c r="A8230" s="209">
        <v>91790</v>
      </c>
      <c r="B8230" s="210" t="s">
        <v>10534</v>
      </c>
      <c r="C8230" s="211" t="s">
        <v>518</v>
      </c>
      <c r="D8230" s="212">
        <v>35.229999999999997</v>
      </c>
    </row>
    <row r="8231" spans="1:4" ht="40.5">
      <c r="A8231" s="209">
        <v>91791</v>
      </c>
      <c r="B8231" s="210" t="s">
        <v>1180</v>
      </c>
      <c r="C8231" s="211" t="s">
        <v>518</v>
      </c>
      <c r="D8231" s="212">
        <v>40.770000000000003</v>
      </c>
    </row>
    <row r="8232" spans="1:4" ht="54">
      <c r="A8232" s="209">
        <v>91792</v>
      </c>
      <c r="B8232" s="210" t="s">
        <v>10535</v>
      </c>
      <c r="C8232" s="211" t="s">
        <v>518</v>
      </c>
      <c r="D8232" s="212">
        <v>37.39</v>
      </c>
    </row>
    <row r="8233" spans="1:4" ht="54">
      <c r="A8233" s="209">
        <v>91793</v>
      </c>
      <c r="B8233" s="210" t="s">
        <v>10536</v>
      </c>
      <c r="C8233" s="211" t="s">
        <v>518</v>
      </c>
      <c r="D8233" s="212">
        <v>56.44</v>
      </c>
    </row>
    <row r="8234" spans="1:4" ht="54">
      <c r="A8234" s="209">
        <v>91794</v>
      </c>
      <c r="B8234" s="210" t="s">
        <v>10537</v>
      </c>
      <c r="C8234" s="211" t="s">
        <v>518</v>
      </c>
      <c r="D8234" s="212">
        <v>24.39</v>
      </c>
    </row>
    <row r="8235" spans="1:4" ht="54">
      <c r="A8235" s="209">
        <v>91795</v>
      </c>
      <c r="B8235" s="210" t="s">
        <v>10538</v>
      </c>
      <c r="C8235" s="211" t="s">
        <v>518</v>
      </c>
      <c r="D8235" s="212">
        <v>42.91</v>
      </c>
    </row>
    <row r="8236" spans="1:4" ht="54">
      <c r="A8236" s="209">
        <v>91796</v>
      </c>
      <c r="B8236" s="210" t="s">
        <v>10539</v>
      </c>
      <c r="C8236" s="211" t="s">
        <v>518</v>
      </c>
      <c r="D8236" s="212">
        <v>40.799999999999997</v>
      </c>
    </row>
    <row r="8237" spans="1:4" ht="40.5">
      <c r="A8237" s="209">
        <v>91815</v>
      </c>
      <c r="B8237" s="210" t="s">
        <v>10540</v>
      </c>
      <c r="C8237" s="211" t="s">
        <v>591</v>
      </c>
      <c r="D8237" s="212">
        <v>53.28</v>
      </c>
    </row>
    <row r="8238" spans="1:4" ht="40.5">
      <c r="A8238" s="209">
        <v>91816</v>
      </c>
      <c r="B8238" s="210" t="s">
        <v>10541</v>
      </c>
      <c r="C8238" s="211" t="s">
        <v>591</v>
      </c>
      <c r="D8238" s="212">
        <v>61.55</v>
      </c>
    </row>
    <row r="8239" spans="1:4" ht="27">
      <c r="A8239" s="209">
        <v>91831</v>
      </c>
      <c r="B8239" s="210" t="s">
        <v>10542</v>
      </c>
      <c r="C8239" s="211" t="s">
        <v>518</v>
      </c>
      <c r="D8239" s="212">
        <v>4.7699999999999996</v>
      </c>
    </row>
    <row r="8240" spans="1:4" ht="27">
      <c r="A8240" s="209">
        <v>91834</v>
      </c>
      <c r="B8240" s="210" t="s">
        <v>10543</v>
      </c>
      <c r="C8240" s="211" t="s">
        <v>518</v>
      </c>
      <c r="D8240" s="212">
        <v>5.36</v>
      </c>
    </row>
    <row r="8241" spans="1:4" ht="27">
      <c r="A8241" s="209">
        <v>91836</v>
      </c>
      <c r="B8241" s="210" t="s">
        <v>10544</v>
      </c>
      <c r="C8241" s="211" t="s">
        <v>518</v>
      </c>
      <c r="D8241" s="212">
        <v>6.89</v>
      </c>
    </row>
    <row r="8242" spans="1:4" ht="27">
      <c r="A8242" s="209">
        <v>91842</v>
      </c>
      <c r="B8242" s="210" t="s">
        <v>10545</v>
      </c>
      <c r="C8242" s="211" t="s">
        <v>518</v>
      </c>
      <c r="D8242" s="212">
        <v>3.45</v>
      </c>
    </row>
    <row r="8243" spans="1:4" ht="27">
      <c r="A8243" s="209">
        <v>91844</v>
      </c>
      <c r="B8243" s="210" t="s">
        <v>10546</v>
      </c>
      <c r="C8243" s="211" t="s">
        <v>518</v>
      </c>
      <c r="D8243" s="212">
        <v>4.0199999999999996</v>
      </c>
    </row>
    <row r="8244" spans="1:4" ht="27">
      <c r="A8244" s="209">
        <v>91846</v>
      </c>
      <c r="B8244" s="210" t="s">
        <v>10547</v>
      </c>
      <c r="C8244" s="211" t="s">
        <v>518</v>
      </c>
      <c r="D8244" s="212">
        <v>5.57</v>
      </c>
    </row>
    <row r="8245" spans="1:4" ht="40.5">
      <c r="A8245" s="209">
        <v>91852</v>
      </c>
      <c r="B8245" s="210" t="s">
        <v>10548</v>
      </c>
      <c r="C8245" s="211" t="s">
        <v>518</v>
      </c>
      <c r="D8245" s="212">
        <v>5.16</v>
      </c>
    </row>
    <row r="8246" spans="1:4" ht="40.5">
      <c r="A8246" s="209">
        <v>91854</v>
      </c>
      <c r="B8246" s="210" t="s">
        <v>10549</v>
      </c>
      <c r="C8246" s="211" t="s">
        <v>518</v>
      </c>
      <c r="D8246" s="212">
        <v>5.74</v>
      </c>
    </row>
    <row r="8247" spans="1:4" ht="40.5">
      <c r="A8247" s="209">
        <v>91856</v>
      </c>
      <c r="B8247" s="210" t="s">
        <v>10550</v>
      </c>
      <c r="C8247" s="211" t="s">
        <v>518</v>
      </c>
      <c r="D8247" s="212">
        <v>7.22</v>
      </c>
    </row>
    <row r="8248" spans="1:4" ht="27">
      <c r="A8248" s="209">
        <v>91862</v>
      </c>
      <c r="B8248" s="210" t="s">
        <v>10551</v>
      </c>
      <c r="C8248" s="211" t="s">
        <v>518</v>
      </c>
      <c r="D8248" s="212">
        <v>5.72</v>
      </c>
    </row>
    <row r="8249" spans="1:4" ht="27">
      <c r="A8249" s="209">
        <v>91863</v>
      </c>
      <c r="B8249" s="210" t="s">
        <v>10552</v>
      </c>
      <c r="C8249" s="211" t="s">
        <v>518</v>
      </c>
      <c r="D8249" s="212">
        <v>6.7</v>
      </c>
    </row>
    <row r="8250" spans="1:4" ht="27">
      <c r="A8250" s="209">
        <v>91864</v>
      </c>
      <c r="B8250" s="210" t="s">
        <v>10553</v>
      </c>
      <c r="C8250" s="211" t="s">
        <v>518</v>
      </c>
      <c r="D8250" s="212">
        <v>8.6999999999999993</v>
      </c>
    </row>
    <row r="8251" spans="1:4" ht="27">
      <c r="A8251" s="209">
        <v>91865</v>
      </c>
      <c r="B8251" s="210" t="s">
        <v>10554</v>
      </c>
      <c r="C8251" s="211" t="s">
        <v>518</v>
      </c>
      <c r="D8251" s="212">
        <v>10.75</v>
      </c>
    </row>
    <row r="8252" spans="1:4" ht="27">
      <c r="A8252" s="209">
        <v>91866</v>
      </c>
      <c r="B8252" s="210" t="s">
        <v>10555</v>
      </c>
      <c r="C8252" s="211" t="s">
        <v>518</v>
      </c>
      <c r="D8252" s="212">
        <v>4.4800000000000004</v>
      </c>
    </row>
    <row r="8253" spans="1:4" ht="27">
      <c r="A8253" s="209">
        <v>91867</v>
      </c>
      <c r="B8253" s="210" t="s">
        <v>10556</v>
      </c>
      <c r="C8253" s="211" t="s">
        <v>518</v>
      </c>
      <c r="D8253" s="212">
        <v>5.47</v>
      </c>
    </row>
    <row r="8254" spans="1:4" ht="27">
      <c r="A8254" s="209">
        <v>91868</v>
      </c>
      <c r="B8254" s="210" t="s">
        <v>10557</v>
      </c>
      <c r="C8254" s="211" t="s">
        <v>518</v>
      </c>
      <c r="D8254" s="212">
        <v>7.47</v>
      </c>
    </row>
    <row r="8255" spans="1:4" ht="27">
      <c r="A8255" s="209">
        <v>91869</v>
      </c>
      <c r="B8255" s="210" t="s">
        <v>10558</v>
      </c>
      <c r="C8255" s="211" t="s">
        <v>518</v>
      </c>
      <c r="D8255" s="212">
        <v>9.51</v>
      </c>
    </row>
    <row r="8256" spans="1:4" ht="40.5">
      <c r="A8256" s="209">
        <v>91870</v>
      </c>
      <c r="B8256" s="210" t="s">
        <v>10559</v>
      </c>
      <c r="C8256" s="211" t="s">
        <v>518</v>
      </c>
      <c r="D8256" s="212">
        <v>6.61</v>
      </c>
    </row>
    <row r="8257" spans="1:4" ht="40.5">
      <c r="A8257" s="209">
        <v>91871</v>
      </c>
      <c r="B8257" s="210" t="s">
        <v>10560</v>
      </c>
      <c r="C8257" s="211" t="s">
        <v>518</v>
      </c>
      <c r="D8257" s="212">
        <v>7.62</v>
      </c>
    </row>
    <row r="8258" spans="1:4" ht="40.5">
      <c r="A8258" s="209">
        <v>91872</v>
      </c>
      <c r="B8258" s="210" t="s">
        <v>10561</v>
      </c>
      <c r="C8258" s="211" t="s">
        <v>518</v>
      </c>
      <c r="D8258" s="212">
        <v>9.64</v>
      </c>
    </row>
    <row r="8259" spans="1:4" ht="40.5">
      <c r="A8259" s="209">
        <v>91873</v>
      </c>
      <c r="B8259" s="210" t="s">
        <v>10562</v>
      </c>
      <c r="C8259" s="211" t="s">
        <v>518</v>
      </c>
      <c r="D8259" s="212">
        <v>11.64</v>
      </c>
    </row>
    <row r="8260" spans="1:4" ht="27">
      <c r="A8260" s="209">
        <v>91874</v>
      </c>
      <c r="B8260" s="210" t="s">
        <v>10563</v>
      </c>
      <c r="C8260" s="211" t="s">
        <v>542</v>
      </c>
      <c r="D8260" s="212">
        <v>3.15</v>
      </c>
    </row>
    <row r="8261" spans="1:4" ht="27">
      <c r="A8261" s="209">
        <v>91875</v>
      </c>
      <c r="B8261" s="210" t="s">
        <v>10564</v>
      </c>
      <c r="C8261" s="211" t="s">
        <v>542</v>
      </c>
      <c r="D8261" s="212">
        <v>4.18</v>
      </c>
    </row>
    <row r="8262" spans="1:4" ht="27">
      <c r="A8262" s="209">
        <v>91876</v>
      </c>
      <c r="B8262" s="210" t="s">
        <v>10565</v>
      </c>
      <c r="C8262" s="211" t="s">
        <v>542</v>
      </c>
      <c r="D8262" s="212">
        <v>5.5</v>
      </c>
    </row>
    <row r="8263" spans="1:4" ht="40.5">
      <c r="A8263" s="209">
        <v>91877</v>
      </c>
      <c r="B8263" s="210" t="s">
        <v>1009</v>
      </c>
      <c r="C8263" s="211" t="s">
        <v>542</v>
      </c>
      <c r="D8263" s="212">
        <v>7.27</v>
      </c>
    </row>
    <row r="8264" spans="1:4" ht="27">
      <c r="A8264" s="209">
        <v>91878</v>
      </c>
      <c r="B8264" s="210" t="s">
        <v>10566</v>
      </c>
      <c r="C8264" s="211" t="s">
        <v>542</v>
      </c>
      <c r="D8264" s="212">
        <v>4.08</v>
      </c>
    </row>
    <row r="8265" spans="1:4" ht="27">
      <c r="A8265" s="209">
        <v>91879</v>
      </c>
      <c r="B8265" s="210" t="s">
        <v>10567</v>
      </c>
      <c r="C8265" s="211" t="s">
        <v>542</v>
      </c>
      <c r="D8265" s="212">
        <v>5.07</v>
      </c>
    </row>
    <row r="8266" spans="1:4" ht="27">
      <c r="A8266" s="209">
        <v>91880</v>
      </c>
      <c r="B8266" s="210" t="s">
        <v>10568</v>
      </c>
      <c r="C8266" s="211" t="s">
        <v>542</v>
      </c>
      <c r="D8266" s="212">
        <v>6.42</v>
      </c>
    </row>
    <row r="8267" spans="1:4" ht="40.5">
      <c r="A8267" s="209">
        <v>91881</v>
      </c>
      <c r="B8267" s="210" t="s">
        <v>1010</v>
      </c>
      <c r="C8267" s="211" t="s">
        <v>542</v>
      </c>
      <c r="D8267" s="212">
        <v>8.19</v>
      </c>
    </row>
    <row r="8268" spans="1:4" ht="40.5">
      <c r="A8268" s="209">
        <v>91882</v>
      </c>
      <c r="B8268" s="210" t="s">
        <v>10569</v>
      </c>
      <c r="C8268" s="211" t="s">
        <v>542</v>
      </c>
      <c r="D8268" s="212">
        <v>5.07</v>
      </c>
    </row>
    <row r="8269" spans="1:4" ht="40.5">
      <c r="A8269" s="209">
        <v>91884</v>
      </c>
      <c r="B8269" s="210" t="s">
        <v>10570</v>
      </c>
      <c r="C8269" s="211" t="s">
        <v>542</v>
      </c>
      <c r="D8269" s="212">
        <v>5.83</v>
      </c>
    </row>
    <row r="8270" spans="1:4" ht="40.5">
      <c r="A8270" s="209">
        <v>91885</v>
      </c>
      <c r="B8270" s="210" t="s">
        <v>10571</v>
      </c>
      <c r="C8270" s="211" t="s">
        <v>542</v>
      </c>
      <c r="D8270" s="212">
        <v>6.86</v>
      </c>
    </row>
    <row r="8271" spans="1:4" ht="40.5">
      <c r="A8271" s="209">
        <v>91886</v>
      </c>
      <c r="B8271" s="210" t="s">
        <v>10572</v>
      </c>
      <c r="C8271" s="211" t="s">
        <v>542</v>
      </c>
      <c r="D8271" s="212">
        <v>8.2899999999999991</v>
      </c>
    </row>
    <row r="8272" spans="1:4" ht="40.5">
      <c r="A8272" s="209">
        <v>91887</v>
      </c>
      <c r="B8272" s="210" t="s">
        <v>10573</v>
      </c>
      <c r="C8272" s="211" t="s">
        <v>542</v>
      </c>
      <c r="D8272" s="212">
        <v>5.73</v>
      </c>
    </row>
    <row r="8273" spans="1:4" ht="40.5">
      <c r="A8273" s="209">
        <v>91889</v>
      </c>
      <c r="B8273" s="210" t="s">
        <v>10574</v>
      </c>
      <c r="C8273" s="211" t="s">
        <v>542</v>
      </c>
      <c r="D8273" s="212">
        <v>5.54</v>
      </c>
    </row>
    <row r="8274" spans="1:4" ht="40.5">
      <c r="A8274" s="209">
        <v>91890</v>
      </c>
      <c r="B8274" s="210" t="s">
        <v>10575</v>
      </c>
      <c r="C8274" s="211" t="s">
        <v>542</v>
      </c>
      <c r="D8274" s="212">
        <v>6.87</v>
      </c>
    </row>
    <row r="8275" spans="1:4" ht="40.5">
      <c r="A8275" s="209">
        <v>91892</v>
      </c>
      <c r="B8275" s="210" t="s">
        <v>10576</v>
      </c>
      <c r="C8275" s="211" t="s">
        <v>542</v>
      </c>
      <c r="D8275" s="212">
        <v>8.14</v>
      </c>
    </row>
    <row r="8276" spans="1:4" ht="40.5">
      <c r="A8276" s="209">
        <v>91893</v>
      </c>
      <c r="B8276" s="210" t="s">
        <v>10577</v>
      </c>
      <c r="C8276" s="211" t="s">
        <v>542</v>
      </c>
      <c r="D8276" s="212">
        <v>9.34</v>
      </c>
    </row>
    <row r="8277" spans="1:4" ht="40.5">
      <c r="A8277" s="209">
        <v>91896</v>
      </c>
      <c r="B8277" s="210" t="s">
        <v>1011</v>
      </c>
      <c r="C8277" s="211" t="s">
        <v>542</v>
      </c>
      <c r="D8277" s="212">
        <v>11.45</v>
      </c>
    </row>
    <row r="8278" spans="1:4" ht="40.5">
      <c r="A8278" s="209">
        <v>91898</v>
      </c>
      <c r="B8278" s="210" t="s">
        <v>10578</v>
      </c>
      <c r="C8278" s="211" t="s">
        <v>542</v>
      </c>
      <c r="D8278" s="212">
        <v>12.83</v>
      </c>
    </row>
    <row r="8279" spans="1:4" ht="40.5">
      <c r="A8279" s="209">
        <v>91899</v>
      </c>
      <c r="B8279" s="210" t="s">
        <v>10579</v>
      </c>
      <c r="C8279" s="211" t="s">
        <v>542</v>
      </c>
      <c r="D8279" s="212">
        <v>7.07</v>
      </c>
    </row>
    <row r="8280" spans="1:4" ht="40.5">
      <c r="A8280" s="209">
        <v>91901</v>
      </c>
      <c r="B8280" s="210" t="s">
        <v>10580</v>
      </c>
      <c r="C8280" s="211" t="s">
        <v>542</v>
      </c>
      <c r="D8280" s="212">
        <v>6.88</v>
      </c>
    </row>
    <row r="8281" spans="1:4" ht="40.5">
      <c r="A8281" s="209">
        <v>91902</v>
      </c>
      <c r="B8281" s="210" t="s">
        <v>10581</v>
      </c>
      <c r="C8281" s="211" t="s">
        <v>542</v>
      </c>
      <c r="D8281" s="212">
        <v>8.2100000000000009</v>
      </c>
    </row>
    <row r="8282" spans="1:4" ht="40.5">
      <c r="A8282" s="209">
        <v>91904</v>
      </c>
      <c r="B8282" s="210" t="s">
        <v>10582</v>
      </c>
      <c r="C8282" s="211" t="s">
        <v>542</v>
      </c>
      <c r="D8282" s="212">
        <v>9.48</v>
      </c>
    </row>
    <row r="8283" spans="1:4" ht="40.5">
      <c r="A8283" s="209">
        <v>91905</v>
      </c>
      <c r="B8283" s="210" t="s">
        <v>10583</v>
      </c>
      <c r="C8283" s="211" t="s">
        <v>542</v>
      </c>
      <c r="D8283" s="212">
        <v>10.68</v>
      </c>
    </row>
    <row r="8284" spans="1:4" ht="40.5">
      <c r="A8284" s="209">
        <v>91908</v>
      </c>
      <c r="B8284" s="210" t="s">
        <v>10584</v>
      </c>
      <c r="C8284" s="211" t="s">
        <v>542</v>
      </c>
      <c r="D8284" s="212">
        <v>12.81</v>
      </c>
    </row>
    <row r="8285" spans="1:4" ht="40.5">
      <c r="A8285" s="209">
        <v>91910</v>
      </c>
      <c r="B8285" s="210" t="s">
        <v>10585</v>
      </c>
      <c r="C8285" s="211" t="s">
        <v>542</v>
      </c>
      <c r="D8285" s="212">
        <v>14.19</v>
      </c>
    </row>
    <row r="8286" spans="1:4" ht="40.5">
      <c r="A8286" s="209">
        <v>91911</v>
      </c>
      <c r="B8286" s="210" t="s">
        <v>10586</v>
      </c>
      <c r="C8286" s="211" t="s">
        <v>542</v>
      </c>
      <c r="D8286" s="212">
        <v>8.6</v>
      </c>
    </row>
    <row r="8287" spans="1:4" ht="40.5">
      <c r="A8287" s="209">
        <v>91913</v>
      </c>
      <c r="B8287" s="210" t="s">
        <v>1012</v>
      </c>
      <c r="C8287" s="211" t="s">
        <v>542</v>
      </c>
      <c r="D8287" s="212">
        <v>8.41</v>
      </c>
    </row>
    <row r="8288" spans="1:4" ht="40.5">
      <c r="A8288" s="209">
        <v>91914</v>
      </c>
      <c r="B8288" s="210" t="s">
        <v>10587</v>
      </c>
      <c r="C8288" s="211" t="s">
        <v>542</v>
      </c>
      <c r="D8288" s="212">
        <v>9.39</v>
      </c>
    </row>
    <row r="8289" spans="1:4" ht="40.5">
      <c r="A8289" s="209">
        <v>91916</v>
      </c>
      <c r="B8289" s="210" t="s">
        <v>1013</v>
      </c>
      <c r="C8289" s="211" t="s">
        <v>542</v>
      </c>
      <c r="D8289" s="212">
        <v>10.66</v>
      </c>
    </row>
    <row r="8290" spans="1:4" ht="40.5">
      <c r="A8290" s="209">
        <v>91917</v>
      </c>
      <c r="B8290" s="210" t="s">
        <v>10588</v>
      </c>
      <c r="C8290" s="211" t="s">
        <v>542</v>
      </c>
      <c r="D8290" s="212">
        <v>11.38</v>
      </c>
    </row>
    <row r="8291" spans="1:4" ht="40.5">
      <c r="A8291" s="209">
        <v>91920</v>
      </c>
      <c r="B8291" s="210" t="s">
        <v>1014</v>
      </c>
      <c r="C8291" s="211" t="s">
        <v>542</v>
      </c>
      <c r="D8291" s="212">
        <v>12.98</v>
      </c>
    </row>
    <row r="8292" spans="1:4" ht="40.5">
      <c r="A8292" s="209">
        <v>91922</v>
      </c>
      <c r="B8292" s="210" t="s">
        <v>10589</v>
      </c>
      <c r="C8292" s="211" t="s">
        <v>542</v>
      </c>
      <c r="D8292" s="212">
        <v>14.36</v>
      </c>
    </row>
    <row r="8293" spans="1:4" ht="27">
      <c r="A8293" s="209">
        <v>91924</v>
      </c>
      <c r="B8293" s="210" t="s">
        <v>10590</v>
      </c>
      <c r="C8293" s="211" t="s">
        <v>518</v>
      </c>
      <c r="D8293" s="212">
        <v>1.51</v>
      </c>
    </row>
    <row r="8294" spans="1:4" ht="27">
      <c r="A8294" s="209">
        <v>91925</v>
      </c>
      <c r="B8294" s="210" t="s">
        <v>10591</v>
      </c>
      <c r="C8294" s="211" t="s">
        <v>518</v>
      </c>
      <c r="D8294" s="212">
        <v>2.08</v>
      </c>
    </row>
    <row r="8295" spans="1:4" ht="27">
      <c r="A8295" s="209">
        <v>91926</v>
      </c>
      <c r="B8295" s="210" t="s">
        <v>10592</v>
      </c>
      <c r="C8295" s="211" t="s">
        <v>518</v>
      </c>
      <c r="D8295" s="212">
        <v>2.17</v>
      </c>
    </row>
    <row r="8296" spans="1:4" ht="27">
      <c r="A8296" s="209">
        <v>91927</v>
      </c>
      <c r="B8296" s="210" t="s">
        <v>10593</v>
      </c>
      <c r="C8296" s="211" t="s">
        <v>518</v>
      </c>
      <c r="D8296" s="212">
        <v>2.76</v>
      </c>
    </row>
    <row r="8297" spans="1:4" ht="27">
      <c r="A8297" s="209">
        <v>91928</v>
      </c>
      <c r="B8297" s="210" t="s">
        <v>10594</v>
      </c>
      <c r="C8297" s="211" t="s">
        <v>518</v>
      </c>
      <c r="D8297" s="212">
        <v>3.45</v>
      </c>
    </row>
    <row r="8298" spans="1:4" ht="27">
      <c r="A8298" s="209">
        <v>91929</v>
      </c>
      <c r="B8298" s="210" t="s">
        <v>10595</v>
      </c>
      <c r="C8298" s="211" t="s">
        <v>518</v>
      </c>
      <c r="D8298" s="212">
        <v>3.87</v>
      </c>
    </row>
    <row r="8299" spans="1:4" ht="27">
      <c r="A8299" s="209">
        <v>91930</v>
      </c>
      <c r="B8299" s="210" t="s">
        <v>10596</v>
      </c>
      <c r="C8299" s="211" t="s">
        <v>518</v>
      </c>
      <c r="D8299" s="212">
        <v>4.7</v>
      </c>
    </row>
    <row r="8300" spans="1:4" ht="27">
      <c r="A8300" s="209">
        <v>91931</v>
      </c>
      <c r="B8300" s="210" t="s">
        <v>10597</v>
      </c>
      <c r="C8300" s="211" t="s">
        <v>518</v>
      </c>
      <c r="D8300" s="212">
        <v>5.2</v>
      </c>
    </row>
    <row r="8301" spans="1:4" ht="27">
      <c r="A8301" s="209">
        <v>91932</v>
      </c>
      <c r="B8301" s="210" t="s">
        <v>10598</v>
      </c>
      <c r="C8301" s="211" t="s">
        <v>518</v>
      </c>
      <c r="D8301" s="212">
        <v>7.64</v>
      </c>
    </row>
    <row r="8302" spans="1:4" ht="27">
      <c r="A8302" s="209">
        <v>91933</v>
      </c>
      <c r="B8302" s="210" t="s">
        <v>10599</v>
      </c>
      <c r="C8302" s="211" t="s">
        <v>518</v>
      </c>
      <c r="D8302" s="212">
        <v>8.1199999999999992</v>
      </c>
    </row>
    <row r="8303" spans="1:4" ht="27">
      <c r="A8303" s="209">
        <v>91934</v>
      </c>
      <c r="B8303" s="210" t="s">
        <v>10600</v>
      </c>
      <c r="C8303" s="211" t="s">
        <v>518</v>
      </c>
      <c r="D8303" s="212">
        <v>11.66</v>
      </c>
    </row>
    <row r="8304" spans="1:4" ht="27">
      <c r="A8304" s="209">
        <v>91935</v>
      </c>
      <c r="B8304" s="210" t="s">
        <v>10601</v>
      </c>
      <c r="C8304" s="211" t="s">
        <v>518</v>
      </c>
      <c r="D8304" s="212">
        <v>12.34</v>
      </c>
    </row>
    <row r="8305" spans="1:4" ht="27">
      <c r="A8305" s="209">
        <v>91936</v>
      </c>
      <c r="B8305" s="210" t="s">
        <v>10602</v>
      </c>
      <c r="C8305" s="211" t="s">
        <v>542</v>
      </c>
      <c r="D8305" s="212">
        <v>8.5</v>
      </c>
    </row>
    <row r="8306" spans="1:4" ht="27">
      <c r="A8306" s="209">
        <v>91937</v>
      </c>
      <c r="B8306" s="210" t="s">
        <v>10603</v>
      </c>
      <c r="C8306" s="211" t="s">
        <v>542</v>
      </c>
      <c r="D8306" s="212">
        <v>7.28</v>
      </c>
    </row>
    <row r="8307" spans="1:4" ht="27">
      <c r="A8307" s="209">
        <v>91939</v>
      </c>
      <c r="B8307" s="210" t="s">
        <v>10604</v>
      </c>
      <c r="C8307" s="211" t="s">
        <v>542</v>
      </c>
      <c r="D8307" s="212">
        <v>18.43</v>
      </c>
    </row>
    <row r="8308" spans="1:4" ht="27">
      <c r="A8308" s="209">
        <v>91940</v>
      </c>
      <c r="B8308" s="210" t="s">
        <v>10605</v>
      </c>
      <c r="C8308" s="211" t="s">
        <v>542</v>
      </c>
      <c r="D8308" s="212">
        <v>9.75</v>
      </c>
    </row>
    <row r="8309" spans="1:4" ht="27">
      <c r="A8309" s="209">
        <v>91941</v>
      </c>
      <c r="B8309" s="210" t="s">
        <v>10606</v>
      </c>
      <c r="C8309" s="211" t="s">
        <v>542</v>
      </c>
      <c r="D8309" s="212">
        <v>6.49</v>
      </c>
    </row>
    <row r="8310" spans="1:4" ht="27">
      <c r="A8310" s="209">
        <v>91942</v>
      </c>
      <c r="B8310" s="210" t="s">
        <v>10607</v>
      </c>
      <c r="C8310" s="211" t="s">
        <v>542</v>
      </c>
      <c r="D8310" s="212">
        <v>22.52</v>
      </c>
    </row>
    <row r="8311" spans="1:4" ht="27">
      <c r="A8311" s="209">
        <v>91943</v>
      </c>
      <c r="B8311" s="210" t="s">
        <v>10608</v>
      </c>
      <c r="C8311" s="211" t="s">
        <v>542</v>
      </c>
      <c r="D8311" s="212">
        <v>12.53</v>
      </c>
    </row>
    <row r="8312" spans="1:4" ht="27">
      <c r="A8312" s="209">
        <v>91944</v>
      </c>
      <c r="B8312" s="210" t="s">
        <v>10609</v>
      </c>
      <c r="C8312" s="211" t="s">
        <v>542</v>
      </c>
      <c r="D8312" s="212">
        <v>8.7899999999999991</v>
      </c>
    </row>
    <row r="8313" spans="1:4" ht="27">
      <c r="A8313" s="209">
        <v>91945</v>
      </c>
      <c r="B8313" s="210" t="s">
        <v>1065</v>
      </c>
      <c r="C8313" s="211" t="s">
        <v>542</v>
      </c>
      <c r="D8313" s="212">
        <v>5.64</v>
      </c>
    </row>
    <row r="8314" spans="1:4" ht="27">
      <c r="A8314" s="209">
        <v>91946</v>
      </c>
      <c r="B8314" s="210" t="s">
        <v>1066</v>
      </c>
      <c r="C8314" s="211" t="s">
        <v>542</v>
      </c>
      <c r="D8314" s="212">
        <v>4.62</v>
      </c>
    </row>
    <row r="8315" spans="1:4" ht="27">
      <c r="A8315" s="209">
        <v>91947</v>
      </c>
      <c r="B8315" s="210" t="s">
        <v>1067</v>
      </c>
      <c r="C8315" s="211" t="s">
        <v>542</v>
      </c>
      <c r="D8315" s="212">
        <v>3.99</v>
      </c>
    </row>
    <row r="8316" spans="1:4" ht="27">
      <c r="A8316" s="209">
        <v>91949</v>
      </c>
      <c r="B8316" s="210" t="s">
        <v>1068</v>
      </c>
      <c r="C8316" s="211" t="s">
        <v>542</v>
      </c>
      <c r="D8316" s="212">
        <v>8.44</v>
      </c>
    </row>
    <row r="8317" spans="1:4" ht="27">
      <c r="A8317" s="209">
        <v>91950</v>
      </c>
      <c r="B8317" s="210" t="s">
        <v>1069</v>
      </c>
      <c r="C8317" s="211" t="s">
        <v>542</v>
      </c>
      <c r="D8317" s="212">
        <v>7.21</v>
      </c>
    </row>
    <row r="8318" spans="1:4" ht="27">
      <c r="A8318" s="209">
        <v>91951</v>
      </c>
      <c r="B8318" s="210" t="s">
        <v>1070</v>
      </c>
      <c r="C8318" s="211" t="s">
        <v>542</v>
      </c>
      <c r="D8318" s="212">
        <v>6.47</v>
      </c>
    </row>
    <row r="8319" spans="1:4" ht="27">
      <c r="A8319" s="209">
        <v>91952</v>
      </c>
      <c r="B8319" s="210" t="s">
        <v>10610</v>
      </c>
      <c r="C8319" s="211" t="s">
        <v>542</v>
      </c>
      <c r="D8319" s="212">
        <v>10.98</v>
      </c>
    </row>
    <row r="8320" spans="1:4" ht="27">
      <c r="A8320" s="209">
        <v>91953</v>
      </c>
      <c r="B8320" s="210" t="s">
        <v>1071</v>
      </c>
      <c r="C8320" s="211" t="s">
        <v>542</v>
      </c>
      <c r="D8320" s="212">
        <v>15.6</v>
      </c>
    </row>
    <row r="8321" spans="1:4" ht="27">
      <c r="A8321" s="209">
        <v>91954</v>
      </c>
      <c r="B8321" s="210" t="s">
        <v>10611</v>
      </c>
      <c r="C8321" s="211" t="s">
        <v>542</v>
      </c>
      <c r="D8321" s="212">
        <v>14.78</v>
      </c>
    </row>
    <row r="8322" spans="1:4" ht="27">
      <c r="A8322" s="209">
        <v>91955</v>
      </c>
      <c r="B8322" s="210" t="s">
        <v>1072</v>
      </c>
      <c r="C8322" s="211" t="s">
        <v>542</v>
      </c>
      <c r="D8322" s="212">
        <v>19.399999999999999</v>
      </c>
    </row>
    <row r="8323" spans="1:4" ht="40.5">
      <c r="A8323" s="209">
        <v>91956</v>
      </c>
      <c r="B8323" s="210" t="s">
        <v>10612</v>
      </c>
      <c r="C8323" s="211" t="s">
        <v>542</v>
      </c>
      <c r="D8323" s="212">
        <v>23.82</v>
      </c>
    </row>
    <row r="8324" spans="1:4" ht="40.5">
      <c r="A8324" s="209">
        <v>91957</v>
      </c>
      <c r="B8324" s="210" t="s">
        <v>10613</v>
      </c>
      <c r="C8324" s="211" t="s">
        <v>542</v>
      </c>
      <c r="D8324" s="212">
        <v>28.44</v>
      </c>
    </row>
    <row r="8325" spans="1:4" ht="27">
      <c r="A8325" s="209">
        <v>91958</v>
      </c>
      <c r="B8325" s="210" t="s">
        <v>10614</v>
      </c>
      <c r="C8325" s="211" t="s">
        <v>542</v>
      </c>
      <c r="D8325" s="212">
        <v>20.05</v>
      </c>
    </row>
    <row r="8326" spans="1:4" ht="27">
      <c r="A8326" s="209">
        <v>91959</v>
      </c>
      <c r="B8326" s="210" t="s">
        <v>1073</v>
      </c>
      <c r="C8326" s="211" t="s">
        <v>542</v>
      </c>
      <c r="D8326" s="212">
        <v>24.67</v>
      </c>
    </row>
    <row r="8327" spans="1:4" ht="27">
      <c r="A8327" s="209">
        <v>91960</v>
      </c>
      <c r="B8327" s="210" t="s">
        <v>1074</v>
      </c>
      <c r="C8327" s="211" t="s">
        <v>542</v>
      </c>
      <c r="D8327" s="212">
        <v>27.62</v>
      </c>
    </row>
    <row r="8328" spans="1:4" ht="27">
      <c r="A8328" s="209">
        <v>91961</v>
      </c>
      <c r="B8328" s="210" t="s">
        <v>1075</v>
      </c>
      <c r="C8328" s="211" t="s">
        <v>542</v>
      </c>
      <c r="D8328" s="212">
        <v>32.24</v>
      </c>
    </row>
    <row r="8329" spans="1:4" ht="40.5">
      <c r="A8329" s="209">
        <v>91962</v>
      </c>
      <c r="B8329" s="210" t="s">
        <v>10615</v>
      </c>
      <c r="C8329" s="211" t="s">
        <v>542</v>
      </c>
      <c r="D8329" s="212">
        <v>36.69</v>
      </c>
    </row>
    <row r="8330" spans="1:4" ht="40.5">
      <c r="A8330" s="209">
        <v>91963</v>
      </c>
      <c r="B8330" s="210" t="s">
        <v>10616</v>
      </c>
      <c r="C8330" s="211" t="s">
        <v>542</v>
      </c>
      <c r="D8330" s="212">
        <v>41.31</v>
      </c>
    </row>
    <row r="8331" spans="1:4" ht="40.5">
      <c r="A8331" s="209">
        <v>91964</v>
      </c>
      <c r="B8331" s="210" t="s">
        <v>10617</v>
      </c>
      <c r="C8331" s="211" t="s">
        <v>542</v>
      </c>
      <c r="D8331" s="212">
        <v>32.89</v>
      </c>
    </row>
    <row r="8332" spans="1:4" ht="40.5">
      <c r="A8332" s="209">
        <v>91965</v>
      </c>
      <c r="B8332" s="210" t="s">
        <v>10618</v>
      </c>
      <c r="C8332" s="211" t="s">
        <v>542</v>
      </c>
      <c r="D8332" s="212">
        <v>37.51</v>
      </c>
    </row>
    <row r="8333" spans="1:4" ht="27">
      <c r="A8333" s="209">
        <v>91966</v>
      </c>
      <c r="B8333" s="210" t="s">
        <v>10619</v>
      </c>
      <c r="C8333" s="211" t="s">
        <v>542</v>
      </c>
      <c r="D8333" s="212">
        <v>29.13</v>
      </c>
    </row>
    <row r="8334" spans="1:4" ht="27">
      <c r="A8334" s="209">
        <v>91967</v>
      </c>
      <c r="B8334" s="210" t="s">
        <v>1076</v>
      </c>
      <c r="C8334" s="211" t="s">
        <v>542</v>
      </c>
      <c r="D8334" s="212">
        <v>33.75</v>
      </c>
    </row>
    <row r="8335" spans="1:4" ht="27">
      <c r="A8335" s="209">
        <v>91968</v>
      </c>
      <c r="B8335" s="210" t="s">
        <v>1077</v>
      </c>
      <c r="C8335" s="211" t="s">
        <v>542</v>
      </c>
      <c r="D8335" s="212">
        <v>40.46</v>
      </c>
    </row>
    <row r="8336" spans="1:4" ht="27">
      <c r="A8336" s="209">
        <v>91969</v>
      </c>
      <c r="B8336" s="210" t="s">
        <v>1078</v>
      </c>
      <c r="C8336" s="211" t="s">
        <v>542</v>
      </c>
      <c r="D8336" s="212">
        <v>45.08</v>
      </c>
    </row>
    <row r="8337" spans="1:4" ht="40.5">
      <c r="A8337" s="209">
        <v>91970</v>
      </c>
      <c r="B8337" s="210" t="s">
        <v>10620</v>
      </c>
      <c r="C8337" s="211" t="s">
        <v>542</v>
      </c>
      <c r="D8337" s="212">
        <v>42.2</v>
      </c>
    </row>
    <row r="8338" spans="1:4" ht="40.5">
      <c r="A8338" s="209">
        <v>91971</v>
      </c>
      <c r="B8338" s="210" t="s">
        <v>10621</v>
      </c>
      <c r="C8338" s="211" t="s">
        <v>542</v>
      </c>
      <c r="D8338" s="212">
        <v>49.41</v>
      </c>
    </row>
    <row r="8339" spans="1:4" ht="40.5">
      <c r="A8339" s="209">
        <v>91972</v>
      </c>
      <c r="B8339" s="210" t="s">
        <v>10622</v>
      </c>
      <c r="C8339" s="211" t="s">
        <v>542</v>
      </c>
      <c r="D8339" s="212">
        <v>46</v>
      </c>
    </row>
    <row r="8340" spans="1:4" ht="40.5">
      <c r="A8340" s="209">
        <v>91973</v>
      </c>
      <c r="B8340" s="210" t="s">
        <v>10623</v>
      </c>
      <c r="C8340" s="211" t="s">
        <v>542</v>
      </c>
      <c r="D8340" s="212">
        <v>53.21</v>
      </c>
    </row>
    <row r="8341" spans="1:4" ht="27">
      <c r="A8341" s="209">
        <v>91974</v>
      </c>
      <c r="B8341" s="210" t="s">
        <v>10624</v>
      </c>
      <c r="C8341" s="211" t="s">
        <v>542</v>
      </c>
      <c r="D8341" s="212">
        <v>38.4</v>
      </c>
    </row>
    <row r="8342" spans="1:4" ht="27">
      <c r="A8342" s="209">
        <v>91975</v>
      </c>
      <c r="B8342" s="210" t="s">
        <v>1079</v>
      </c>
      <c r="C8342" s="211" t="s">
        <v>542</v>
      </c>
      <c r="D8342" s="212">
        <v>45.61</v>
      </c>
    </row>
    <row r="8343" spans="1:4" ht="27">
      <c r="A8343" s="209">
        <v>91976</v>
      </c>
      <c r="B8343" s="210" t="s">
        <v>10625</v>
      </c>
      <c r="C8343" s="211" t="s">
        <v>542</v>
      </c>
      <c r="D8343" s="212">
        <v>56.61</v>
      </c>
    </row>
    <row r="8344" spans="1:4" ht="27">
      <c r="A8344" s="209">
        <v>91977</v>
      </c>
      <c r="B8344" s="210" t="s">
        <v>1080</v>
      </c>
      <c r="C8344" s="211" t="s">
        <v>542</v>
      </c>
      <c r="D8344" s="212">
        <v>63.82</v>
      </c>
    </row>
    <row r="8345" spans="1:4" ht="27">
      <c r="A8345" s="209">
        <v>91978</v>
      </c>
      <c r="B8345" s="210" t="s">
        <v>10626</v>
      </c>
      <c r="C8345" s="211" t="s">
        <v>542</v>
      </c>
      <c r="D8345" s="212">
        <v>22.98</v>
      </c>
    </row>
    <row r="8346" spans="1:4" ht="27">
      <c r="A8346" s="209">
        <v>91979</v>
      </c>
      <c r="B8346" s="210" t="s">
        <v>10627</v>
      </c>
      <c r="C8346" s="211" t="s">
        <v>542</v>
      </c>
      <c r="D8346" s="212">
        <v>27.6</v>
      </c>
    </row>
    <row r="8347" spans="1:4" ht="27">
      <c r="A8347" s="209">
        <v>91980</v>
      </c>
      <c r="B8347" s="210" t="s">
        <v>10628</v>
      </c>
      <c r="C8347" s="211" t="s">
        <v>542</v>
      </c>
      <c r="D8347" s="212">
        <v>22.31</v>
      </c>
    </row>
    <row r="8348" spans="1:4" ht="27">
      <c r="A8348" s="209">
        <v>91981</v>
      </c>
      <c r="B8348" s="210" t="s">
        <v>10629</v>
      </c>
      <c r="C8348" s="211" t="s">
        <v>542</v>
      </c>
      <c r="D8348" s="212">
        <v>26.93</v>
      </c>
    </row>
    <row r="8349" spans="1:4" ht="27">
      <c r="A8349" s="209">
        <v>91982</v>
      </c>
      <c r="B8349" s="210" t="s">
        <v>10630</v>
      </c>
      <c r="C8349" s="211" t="s">
        <v>542</v>
      </c>
      <c r="D8349" s="212">
        <v>49.62</v>
      </c>
    </row>
    <row r="8350" spans="1:4" ht="27">
      <c r="A8350" s="209">
        <v>91983</v>
      </c>
      <c r="B8350" s="210" t="s">
        <v>10631</v>
      </c>
      <c r="C8350" s="211" t="s">
        <v>542</v>
      </c>
      <c r="D8350" s="212">
        <v>54.24</v>
      </c>
    </row>
    <row r="8351" spans="1:4" ht="27">
      <c r="A8351" s="209">
        <v>91984</v>
      </c>
      <c r="B8351" s="210" t="s">
        <v>10632</v>
      </c>
      <c r="C8351" s="211" t="s">
        <v>542</v>
      </c>
      <c r="D8351" s="212">
        <v>10.36</v>
      </c>
    </row>
    <row r="8352" spans="1:4" ht="27">
      <c r="A8352" s="209">
        <v>91985</v>
      </c>
      <c r="B8352" s="210" t="s">
        <v>10633</v>
      </c>
      <c r="C8352" s="211" t="s">
        <v>542</v>
      </c>
      <c r="D8352" s="212">
        <v>14.98</v>
      </c>
    </row>
    <row r="8353" spans="1:4" ht="27">
      <c r="A8353" s="209">
        <v>91986</v>
      </c>
      <c r="B8353" s="210" t="s">
        <v>10634</v>
      </c>
      <c r="C8353" s="211" t="s">
        <v>542</v>
      </c>
      <c r="D8353" s="212">
        <v>21.41</v>
      </c>
    </row>
    <row r="8354" spans="1:4" ht="27">
      <c r="A8354" s="209">
        <v>91987</v>
      </c>
      <c r="B8354" s="210" t="s">
        <v>10635</v>
      </c>
      <c r="C8354" s="211" t="s">
        <v>542</v>
      </c>
      <c r="D8354" s="212">
        <v>26.03</v>
      </c>
    </row>
    <row r="8355" spans="1:4" ht="27">
      <c r="A8355" s="209">
        <v>91988</v>
      </c>
      <c r="B8355" s="210" t="s">
        <v>10636</v>
      </c>
      <c r="C8355" s="211" t="s">
        <v>542</v>
      </c>
      <c r="D8355" s="212">
        <v>12.61</v>
      </c>
    </row>
    <row r="8356" spans="1:4" ht="27">
      <c r="A8356" s="209">
        <v>91989</v>
      </c>
      <c r="B8356" s="210" t="s">
        <v>10637</v>
      </c>
      <c r="C8356" s="211" t="s">
        <v>542</v>
      </c>
      <c r="D8356" s="212">
        <v>17.23</v>
      </c>
    </row>
    <row r="8357" spans="1:4" ht="27">
      <c r="A8357" s="209">
        <v>91990</v>
      </c>
      <c r="B8357" s="210" t="s">
        <v>1081</v>
      </c>
      <c r="C8357" s="211" t="s">
        <v>542</v>
      </c>
      <c r="D8357" s="212">
        <v>20.149999999999999</v>
      </c>
    </row>
    <row r="8358" spans="1:4" ht="27">
      <c r="A8358" s="209">
        <v>91991</v>
      </c>
      <c r="B8358" s="210" t="s">
        <v>1082</v>
      </c>
      <c r="C8358" s="211" t="s">
        <v>542</v>
      </c>
      <c r="D8358" s="212">
        <v>21.36</v>
      </c>
    </row>
    <row r="8359" spans="1:4" ht="27">
      <c r="A8359" s="209">
        <v>91992</v>
      </c>
      <c r="B8359" s="210" t="s">
        <v>10638</v>
      </c>
      <c r="C8359" s="211" t="s">
        <v>542</v>
      </c>
      <c r="D8359" s="212">
        <v>24.77</v>
      </c>
    </row>
    <row r="8360" spans="1:4" ht="27">
      <c r="A8360" s="209">
        <v>91993</v>
      </c>
      <c r="B8360" s="210" t="s">
        <v>10639</v>
      </c>
      <c r="C8360" s="211" t="s">
        <v>542</v>
      </c>
      <c r="D8360" s="212">
        <v>25.98</v>
      </c>
    </row>
    <row r="8361" spans="1:4" ht="27">
      <c r="A8361" s="209">
        <v>91994</v>
      </c>
      <c r="B8361" s="210" t="s">
        <v>1083</v>
      </c>
      <c r="C8361" s="211" t="s">
        <v>542</v>
      </c>
      <c r="D8361" s="212">
        <v>14.16</v>
      </c>
    </row>
    <row r="8362" spans="1:4" ht="27">
      <c r="A8362" s="209">
        <v>91995</v>
      </c>
      <c r="B8362" s="210" t="s">
        <v>1084</v>
      </c>
      <c r="C8362" s="211" t="s">
        <v>542</v>
      </c>
      <c r="D8362" s="212">
        <v>15.37</v>
      </c>
    </row>
    <row r="8363" spans="1:4" ht="27">
      <c r="A8363" s="209">
        <v>91996</v>
      </c>
      <c r="B8363" s="210" t="s">
        <v>10640</v>
      </c>
      <c r="C8363" s="211" t="s">
        <v>542</v>
      </c>
      <c r="D8363" s="212">
        <v>18.78</v>
      </c>
    </row>
    <row r="8364" spans="1:4" ht="27">
      <c r="A8364" s="209">
        <v>91997</v>
      </c>
      <c r="B8364" s="210" t="s">
        <v>10641</v>
      </c>
      <c r="C8364" s="211" t="s">
        <v>542</v>
      </c>
      <c r="D8364" s="212">
        <v>19.989999999999998</v>
      </c>
    </row>
    <row r="8365" spans="1:4" ht="27">
      <c r="A8365" s="209">
        <v>91998</v>
      </c>
      <c r="B8365" s="210" t="s">
        <v>1085</v>
      </c>
      <c r="C8365" s="211" t="s">
        <v>542</v>
      </c>
      <c r="D8365" s="212">
        <v>11.83</v>
      </c>
    </row>
    <row r="8366" spans="1:4" ht="27">
      <c r="A8366" s="209">
        <v>91999</v>
      </c>
      <c r="B8366" s="210" t="s">
        <v>1086</v>
      </c>
      <c r="C8366" s="211" t="s">
        <v>542</v>
      </c>
      <c r="D8366" s="212">
        <v>13.04</v>
      </c>
    </row>
    <row r="8367" spans="1:4" ht="27">
      <c r="A8367" s="209">
        <v>92000</v>
      </c>
      <c r="B8367" s="210" t="s">
        <v>10642</v>
      </c>
      <c r="C8367" s="211" t="s">
        <v>542</v>
      </c>
      <c r="D8367" s="212">
        <v>16.45</v>
      </c>
    </row>
    <row r="8368" spans="1:4" ht="27">
      <c r="A8368" s="209">
        <v>92001</v>
      </c>
      <c r="B8368" s="210" t="s">
        <v>10643</v>
      </c>
      <c r="C8368" s="211" t="s">
        <v>542</v>
      </c>
      <c r="D8368" s="212">
        <v>17.66</v>
      </c>
    </row>
    <row r="8369" spans="1:4" ht="27">
      <c r="A8369" s="209">
        <v>92002</v>
      </c>
      <c r="B8369" s="210" t="s">
        <v>10644</v>
      </c>
      <c r="C8369" s="211" t="s">
        <v>542</v>
      </c>
      <c r="D8369" s="212">
        <v>26.38</v>
      </c>
    </row>
    <row r="8370" spans="1:4" ht="27">
      <c r="A8370" s="209">
        <v>92003</v>
      </c>
      <c r="B8370" s="210" t="s">
        <v>10645</v>
      </c>
      <c r="C8370" s="211" t="s">
        <v>542</v>
      </c>
      <c r="D8370" s="212">
        <v>28.8</v>
      </c>
    </row>
    <row r="8371" spans="1:4" ht="27">
      <c r="A8371" s="209">
        <v>92004</v>
      </c>
      <c r="B8371" s="210" t="s">
        <v>10646</v>
      </c>
      <c r="C8371" s="211" t="s">
        <v>542</v>
      </c>
      <c r="D8371" s="212">
        <v>31</v>
      </c>
    </row>
    <row r="8372" spans="1:4" ht="27">
      <c r="A8372" s="209">
        <v>92005</v>
      </c>
      <c r="B8372" s="210" t="s">
        <v>10647</v>
      </c>
      <c r="C8372" s="211" t="s">
        <v>542</v>
      </c>
      <c r="D8372" s="212">
        <v>33.42</v>
      </c>
    </row>
    <row r="8373" spans="1:4" ht="27">
      <c r="A8373" s="209">
        <v>92006</v>
      </c>
      <c r="B8373" s="210" t="s">
        <v>10648</v>
      </c>
      <c r="C8373" s="211" t="s">
        <v>542</v>
      </c>
      <c r="D8373" s="212">
        <v>21.73</v>
      </c>
    </row>
    <row r="8374" spans="1:4" ht="27">
      <c r="A8374" s="209">
        <v>92007</v>
      </c>
      <c r="B8374" s="210" t="s">
        <v>10649</v>
      </c>
      <c r="C8374" s="211" t="s">
        <v>542</v>
      </c>
      <c r="D8374" s="212">
        <v>24.15</v>
      </c>
    </row>
    <row r="8375" spans="1:4" ht="27">
      <c r="A8375" s="209">
        <v>92008</v>
      </c>
      <c r="B8375" s="210" t="s">
        <v>10650</v>
      </c>
      <c r="C8375" s="211" t="s">
        <v>542</v>
      </c>
      <c r="D8375" s="212">
        <v>26.35</v>
      </c>
    </row>
    <row r="8376" spans="1:4" ht="27">
      <c r="A8376" s="209">
        <v>92009</v>
      </c>
      <c r="B8376" s="210" t="s">
        <v>10651</v>
      </c>
      <c r="C8376" s="211" t="s">
        <v>542</v>
      </c>
      <c r="D8376" s="212">
        <v>28.77</v>
      </c>
    </row>
    <row r="8377" spans="1:4" ht="27">
      <c r="A8377" s="209">
        <v>92010</v>
      </c>
      <c r="B8377" s="210" t="s">
        <v>10652</v>
      </c>
      <c r="C8377" s="211" t="s">
        <v>542</v>
      </c>
      <c r="D8377" s="212">
        <v>38.6</v>
      </c>
    </row>
    <row r="8378" spans="1:4" ht="27">
      <c r="A8378" s="209">
        <v>92011</v>
      </c>
      <c r="B8378" s="210" t="s">
        <v>10653</v>
      </c>
      <c r="C8378" s="211" t="s">
        <v>542</v>
      </c>
      <c r="D8378" s="212">
        <v>42.23</v>
      </c>
    </row>
    <row r="8379" spans="1:4" ht="27">
      <c r="A8379" s="209">
        <v>92012</v>
      </c>
      <c r="B8379" s="210" t="s">
        <v>10654</v>
      </c>
      <c r="C8379" s="211" t="s">
        <v>542</v>
      </c>
      <c r="D8379" s="212">
        <v>43.22</v>
      </c>
    </row>
    <row r="8380" spans="1:4" ht="27">
      <c r="A8380" s="209">
        <v>92013</v>
      </c>
      <c r="B8380" s="210" t="s">
        <v>10655</v>
      </c>
      <c r="C8380" s="211" t="s">
        <v>542</v>
      </c>
      <c r="D8380" s="212">
        <v>46.85</v>
      </c>
    </row>
    <row r="8381" spans="1:4" ht="27">
      <c r="A8381" s="209">
        <v>92014</v>
      </c>
      <c r="B8381" s="210" t="s">
        <v>10656</v>
      </c>
      <c r="C8381" s="211" t="s">
        <v>542</v>
      </c>
      <c r="D8381" s="212">
        <v>31.61</v>
      </c>
    </row>
    <row r="8382" spans="1:4" ht="27">
      <c r="A8382" s="209">
        <v>92015</v>
      </c>
      <c r="B8382" s="210" t="s">
        <v>10657</v>
      </c>
      <c r="C8382" s="211" t="s">
        <v>542</v>
      </c>
      <c r="D8382" s="212">
        <v>35.24</v>
      </c>
    </row>
    <row r="8383" spans="1:4" ht="27">
      <c r="A8383" s="209">
        <v>92016</v>
      </c>
      <c r="B8383" s="210" t="s">
        <v>10658</v>
      </c>
      <c r="C8383" s="211" t="s">
        <v>542</v>
      </c>
      <c r="D8383" s="212">
        <v>36.229999999999997</v>
      </c>
    </row>
    <row r="8384" spans="1:4" ht="27">
      <c r="A8384" s="209">
        <v>92017</v>
      </c>
      <c r="B8384" s="210" t="s">
        <v>10659</v>
      </c>
      <c r="C8384" s="211" t="s">
        <v>542</v>
      </c>
      <c r="D8384" s="212">
        <v>39.86</v>
      </c>
    </row>
    <row r="8385" spans="1:4" ht="27">
      <c r="A8385" s="209">
        <v>92018</v>
      </c>
      <c r="B8385" s="210" t="s">
        <v>10660</v>
      </c>
      <c r="C8385" s="211" t="s">
        <v>542</v>
      </c>
      <c r="D8385" s="212">
        <v>41.83</v>
      </c>
    </row>
    <row r="8386" spans="1:4" ht="27">
      <c r="A8386" s="209">
        <v>92019</v>
      </c>
      <c r="B8386" s="210" t="s">
        <v>10661</v>
      </c>
      <c r="C8386" s="211" t="s">
        <v>542</v>
      </c>
      <c r="D8386" s="212">
        <v>49.04</v>
      </c>
    </row>
    <row r="8387" spans="1:4" ht="27">
      <c r="A8387" s="209">
        <v>92020</v>
      </c>
      <c r="B8387" s="210" t="s">
        <v>10662</v>
      </c>
      <c r="C8387" s="211" t="s">
        <v>542</v>
      </c>
      <c r="D8387" s="212">
        <v>61.76</v>
      </c>
    </row>
    <row r="8388" spans="1:4" ht="27">
      <c r="A8388" s="209">
        <v>92021</v>
      </c>
      <c r="B8388" s="210" t="s">
        <v>10663</v>
      </c>
      <c r="C8388" s="211" t="s">
        <v>542</v>
      </c>
      <c r="D8388" s="212">
        <v>68.97</v>
      </c>
    </row>
    <row r="8389" spans="1:4" ht="27">
      <c r="A8389" s="209">
        <v>92022</v>
      </c>
      <c r="B8389" s="210" t="s">
        <v>1087</v>
      </c>
      <c r="C8389" s="211" t="s">
        <v>542</v>
      </c>
      <c r="D8389" s="212">
        <v>23.2</v>
      </c>
    </row>
    <row r="8390" spans="1:4" ht="27">
      <c r="A8390" s="209">
        <v>92023</v>
      </c>
      <c r="B8390" s="210" t="s">
        <v>10664</v>
      </c>
      <c r="C8390" s="211" t="s">
        <v>542</v>
      </c>
      <c r="D8390" s="212">
        <v>27.82</v>
      </c>
    </row>
    <row r="8391" spans="1:4" ht="27">
      <c r="A8391" s="209">
        <v>92024</v>
      </c>
      <c r="B8391" s="210" t="s">
        <v>10665</v>
      </c>
      <c r="C8391" s="211" t="s">
        <v>542</v>
      </c>
      <c r="D8391" s="212">
        <v>35.450000000000003</v>
      </c>
    </row>
    <row r="8392" spans="1:4" ht="27">
      <c r="A8392" s="209">
        <v>92025</v>
      </c>
      <c r="B8392" s="210" t="s">
        <v>10666</v>
      </c>
      <c r="C8392" s="211" t="s">
        <v>542</v>
      </c>
      <c r="D8392" s="212">
        <v>40.07</v>
      </c>
    </row>
    <row r="8393" spans="1:4" ht="27">
      <c r="A8393" s="209">
        <v>92026</v>
      </c>
      <c r="B8393" s="210" t="s">
        <v>10667</v>
      </c>
      <c r="C8393" s="211" t="s">
        <v>542</v>
      </c>
      <c r="D8393" s="212">
        <v>32.270000000000003</v>
      </c>
    </row>
    <row r="8394" spans="1:4" ht="27">
      <c r="A8394" s="209">
        <v>92027</v>
      </c>
      <c r="B8394" s="210" t="s">
        <v>10668</v>
      </c>
      <c r="C8394" s="211" t="s">
        <v>542</v>
      </c>
      <c r="D8394" s="212">
        <v>36.89</v>
      </c>
    </row>
    <row r="8395" spans="1:4" ht="27">
      <c r="A8395" s="209">
        <v>92028</v>
      </c>
      <c r="B8395" s="210" t="s">
        <v>10669</v>
      </c>
      <c r="C8395" s="211" t="s">
        <v>542</v>
      </c>
      <c r="D8395" s="212">
        <v>27</v>
      </c>
    </row>
    <row r="8396" spans="1:4" ht="27">
      <c r="A8396" s="209">
        <v>92029</v>
      </c>
      <c r="B8396" s="210" t="s">
        <v>10670</v>
      </c>
      <c r="C8396" s="211" t="s">
        <v>542</v>
      </c>
      <c r="D8396" s="212">
        <v>31.62</v>
      </c>
    </row>
    <row r="8397" spans="1:4" ht="27">
      <c r="A8397" s="209">
        <v>92030</v>
      </c>
      <c r="B8397" s="210" t="s">
        <v>10671</v>
      </c>
      <c r="C8397" s="211" t="s">
        <v>542</v>
      </c>
      <c r="D8397" s="212">
        <v>39.22</v>
      </c>
    </row>
    <row r="8398" spans="1:4" ht="27">
      <c r="A8398" s="209">
        <v>92031</v>
      </c>
      <c r="B8398" s="210" t="s">
        <v>10672</v>
      </c>
      <c r="C8398" s="211" t="s">
        <v>542</v>
      </c>
      <c r="D8398" s="212">
        <v>43.84</v>
      </c>
    </row>
    <row r="8399" spans="1:4" ht="27">
      <c r="A8399" s="209">
        <v>92032</v>
      </c>
      <c r="B8399" s="210" t="s">
        <v>10673</v>
      </c>
      <c r="C8399" s="211" t="s">
        <v>542</v>
      </c>
      <c r="D8399" s="212">
        <v>39.840000000000003</v>
      </c>
    </row>
    <row r="8400" spans="1:4" ht="27">
      <c r="A8400" s="209">
        <v>92033</v>
      </c>
      <c r="B8400" s="210" t="s">
        <v>10674</v>
      </c>
      <c r="C8400" s="211" t="s">
        <v>542</v>
      </c>
      <c r="D8400" s="212">
        <v>44.46</v>
      </c>
    </row>
    <row r="8401" spans="1:4" ht="40.5">
      <c r="A8401" s="209">
        <v>92034</v>
      </c>
      <c r="B8401" s="210" t="s">
        <v>10675</v>
      </c>
      <c r="C8401" s="211" t="s">
        <v>542</v>
      </c>
      <c r="D8401" s="212">
        <v>36.07</v>
      </c>
    </row>
    <row r="8402" spans="1:4" ht="40.5">
      <c r="A8402" s="209">
        <v>92035</v>
      </c>
      <c r="B8402" s="210" t="s">
        <v>10676</v>
      </c>
      <c r="C8402" s="211" t="s">
        <v>542</v>
      </c>
      <c r="D8402" s="212">
        <v>40.69</v>
      </c>
    </row>
    <row r="8403" spans="1:4" ht="27">
      <c r="A8403" s="209">
        <v>92040</v>
      </c>
      <c r="B8403" s="210" t="s">
        <v>10677</v>
      </c>
      <c r="C8403" s="211" t="s">
        <v>662</v>
      </c>
      <c r="D8403" s="212">
        <v>3.63</v>
      </c>
    </row>
    <row r="8404" spans="1:4" ht="27">
      <c r="A8404" s="209">
        <v>92041</v>
      </c>
      <c r="B8404" s="210" t="s">
        <v>10678</v>
      </c>
      <c r="C8404" s="211" t="s">
        <v>662</v>
      </c>
      <c r="D8404" s="212">
        <v>0.72</v>
      </c>
    </row>
    <row r="8405" spans="1:4" ht="27">
      <c r="A8405" s="209">
        <v>92042</v>
      </c>
      <c r="B8405" s="210" t="s">
        <v>10679</v>
      </c>
      <c r="C8405" s="211" t="s">
        <v>662</v>
      </c>
      <c r="D8405" s="212">
        <v>3.02</v>
      </c>
    </row>
    <row r="8406" spans="1:4" ht="27">
      <c r="A8406" s="209">
        <v>92043</v>
      </c>
      <c r="B8406" s="210" t="s">
        <v>10680</v>
      </c>
      <c r="C8406" s="211" t="s">
        <v>596</v>
      </c>
      <c r="D8406" s="212">
        <v>7.37</v>
      </c>
    </row>
    <row r="8407" spans="1:4" ht="27">
      <c r="A8407" s="209">
        <v>92044</v>
      </c>
      <c r="B8407" s="210" t="s">
        <v>10681</v>
      </c>
      <c r="C8407" s="211" t="s">
        <v>630</v>
      </c>
      <c r="D8407" s="212">
        <v>4.3499999999999996</v>
      </c>
    </row>
    <row r="8408" spans="1:4" ht="54">
      <c r="A8408" s="209">
        <v>92101</v>
      </c>
      <c r="B8408" s="210" t="s">
        <v>10682</v>
      </c>
      <c r="C8408" s="211" t="s">
        <v>662</v>
      </c>
      <c r="D8408" s="212">
        <v>10.37</v>
      </c>
    </row>
    <row r="8409" spans="1:4" ht="54">
      <c r="A8409" s="209">
        <v>92102</v>
      </c>
      <c r="B8409" s="210" t="s">
        <v>10683</v>
      </c>
      <c r="C8409" s="211" t="s">
        <v>662</v>
      </c>
      <c r="D8409" s="212">
        <v>4.13</v>
      </c>
    </row>
    <row r="8410" spans="1:4" ht="54">
      <c r="A8410" s="209">
        <v>92103</v>
      </c>
      <c r="B8410" s="210" t="s">
        <v>10684</v>
      </c>
      <c r="C8410" s="211" t="s">
        <v>662</v>
      </c>
      <c r="D8410" s="212">
        <v>0.84</v>
      </c>
    </row>
    <row r="8411" spans="1:4" ht="54">
      <c r="A8411" s="209">
        <v>92104</v>
      </c>
      <c r="B8411" s="210" t="s">
        <v>10685</v>
      </c>
      <c r="C8411" s="211" t="s">
        <v>662</v>
      </c>
      <c r="D8411" s="212">
        <v>19.440000000000001</v>
      </c>
    </row>
    <row r="8412" spans="1:4" ht="54">
      <c r="A8412" s="209">
        <v>92105</v>
      </c>
      <c r="B8412" s="210" t="s">
        <v>10686</v>
      </c>
      <c r="C8412" s="211" t="s">
        <v>662</v>
      </c>
      <c r="D8412" s="212">
        <v>107.55</v>
      </c>
    </row>
    <row r="8413" spans="1:4" ht="54">
      <c r="A8413" s="209">
        <v>92106</v>
      </c>
      <c r="B8413" s="210" t="s">
        <v>10687</v>
      </c>
      <c r="C8413" s="211" t="s">
        <v>596</v>
      </c>
      <c r="D8413" s="212">
        <v>155.83000000000001</v>
      </c>
    </row>
    <row r="8414" spans="1:4" ht="54">
      <c r="A8414" s="209">
        <v>92107</v>
      </c>
      <c r="B8414" s="210" t="s">
        <v>10688</v>
      </c>
      <c r="C8414" s="211" t="s">
        <v>630</v>
      </c>
      <c r="D8414" s="212">
        <v>28.84</v>
      </c>
    </row>
    <row r="8415" spans="1:4" ht="27">
      <c r="A8415" s="209">
        <v>92108</v>
      </c>
      <c r="B8415" s="210" t="s">
        <v>747</v>
      </c>
      <c r="C8415" s="211" t="s">
        <v>662</v>
      </c>
      <c r="D8415" s="212">
        <v>0.65</v>
      </c>
    </row>
    <row r="8416" spans="1:4" ht="27">
      <c r="A8416" s="209">
        <v>92109</v>
      </c>
      <c r="B8416" s="210" t="s">
        <v>748</v>
      </c>
      <c r="C8416" s="211" t="s">
        <v>662</v>
      </c>
      <c r="D8416" s="212">
        <v>0.14000000000000001</v>
      </c>
    </row>
    <row r="8417" spans="1:4" ht="27">
      <c r="A8417" s="209">
        <v>92110</v>
      </c>
      <c r="B8417" s="210" t="s">
        <v>749</v>
      </c>
      <c r="C8417" s="211" t="s">
        <v>662</v>
      </c>
      <c r="D8417" s="212">
        <v>0.51</v>
      </c>
    </row>
    <row r="8418" spans="1:4" ht="27">
      <c r="A8418" s="209">
        <v>92111</v>
      </c>
      <c r="B8418" s="210" t="s">
        <v>750</v>
      </c>
      <c r="C8418" s="211" t="s">
        <v>662</v>
      </c>
      <c r="D8418" s="212">
        <v>0.77</v>
      </c>
    </row>
    <row r="8419" spans="1:4" ht="27">
      <c r="A8419" s="209">
        <v>92112</v>
      </c>
      <c r="B8419" s="210" t="s">
        <v>623</v>
      </c>
      <c r="C8419" s="211" t="s">
        <v>596</v>
      </c>
      <c r="D8419" s="212">
        <v>2.0699999999999998</v>
      </c>
    </row>
    <row r="8420" spans="1:4" ht="27">
      <c r="A8420" s="209">
        <v>92113</v>
      </c>
      <c r="B8420" s="210" t="s">
        <v>655</v>
      </c>
      <c r="C8420" s="211" t="s">
        <v>630</v>
      </c>
      <c r="D8420" s="212">
        <v>0.79</v>
      </c>
    </row>
    <row r="8421" spans="1:4" ht="13.5">
      <c r="A8421" s="209">
        <v>92114</v>
      </c>
      <c r="B8421" s="210" t="s">
        <v>751</v>
      </c>
      <c r="C8421" s="211" t="s">
        <v>662</v>
      </c>
      <c r="D8421" s="212">
        <v>7.0000000000000007E-2</v>
      </c>
    </row>
    <row r="8422" spans="1:4" ht="13.5">
      <c r="A8422" s="209">
        <v>92115</v>
      </c>
      <c r="B8422" s="210" t="s">
        <v>752</v>
      </c>
      <c r="C8422" s="211" t="s">
        <v>662</v>
      </c>
      <c r="D8422" s="212">
        <v>0.01</v>
      </c>
    </row>
    <row r="8423" spans="1:4" ht="13.5">
      <c r="A8423" s="209">
        <v>92116</v>
      </c>
      <c r="B8423" s="210" t="s">
        <v>753</v>
      </c>
      <c r="C8423" s="211" t="s">
        <v>662</v>
      </c>
      <c r="D8423" s="212">
        <v>0.09</v>
      </c>
    </row>
    <row r="8424" spans="1:4" ht="13.5">
      <c r="A8424" s="209">
        <v>92118</v>
      </c>
      <c r="B8424" s="210" t="s">
        <v>624</v>
      </c>
      <c r="C8424" s="211" t="s">
        <v>596</v>
      </c>
      <c r="D8424" s="212">
        <v>0.17</v>
      </c>
    </row>
    <row r="8425" spans="1:4" ht="13.5">
      <c r="A8425" s="209">
        <v>92119</v>
      </c>
      <c r="B8425" s="210" t="s">
        <v>656</v>
      </c>
      <c r="C8425" s="211" t="s">
        <v>630</v>
      </c>
      <c r="D8425" s="212">
        <v>0.08</v>
      </c>
    </row>
    <row r="8426" spans="1:4" ht="13.5">
      <c r="A8426" s="209">
        <v>92121</v>
      </c>
      <c r="B8426" s="210" t="s">
        <v>1720</v>
      </c>
      <c r="C8426" s="211" t="s">
        <v>820</v>
      </c>
      <c r="D8426" s="212">
        <v>19.8</v>
      </c>
    </row>
    <row r="8427" spans="1:4" ht="13.5">
      <c r="A8427" s="209">
        <v>92122</v>
      </c>
      <c r="B8427" s="210" t="s">
        <v>1721</v>
      </c>
      <c r="C8427" s="211" t="s">
        <v>820</v>
      </c>
      <c r="D8427" s="212">
        <v>33.11</v>
      </c>
    </row>
    <row r="8428" spans="1:4" ht="13.5">
      <c r="A8428" s="209">
        <v>92123</v>
      </c>
      <c r="B8428" s="210" t="s">
        <v>1722</v>
      </c>
      <c r="C8428" s="211" t="s">
        <v>820</v>
      </c>
      <c r="D8428" s="212">
        <v>32.54</v>
      </c>
    </row>
    <row r="8429" spans="1:4" ht="27">
      <c r="A8429" s="209">
        <v>92133</v>
      </c>
      <c r="B8429" s="210" t="s">
        <v>10689</v>
      </c>
      <c r="C8429" s="211" t="s">
        <v>662</v>
      </c>
      <c r="D8429" s="212">
        <v>7.8</v>
      </c>
    </row>
    <row r="8430" spans="1:4" ht="27">
      <c r="A8430" s="209">
        <v>92134</v>
      </c>
      <c r="B8430" s="210" t="s">
        <v>10690</v>
      </c>
      <c r="C8430" s="211" t="s">
        <v>662</v>
      </c>
      <c r="D8430" s="212">
        <v>2.34</v>
      </c>
    </row>
    <row r="8431" spans="1:4" ht="27">
      <c r="A8431" s="209">
        <v>92135</v>
      </c>
      <c r="B8431" s="210" t="s">
        <v>10691</v>
      </c>
      <c r="C8431" s="211" t="s">
        <v>662</v>
      </c>
      <c r="D8431" s="212">
        <v>0.48</v>
      </c>
    </row>
    <row r="8432" spans="1:4" ht="27">
      <c r="A8432" s="209">
        <v>92136</v>
      </c>
      <c r="B8432" s="210" t="s">
        <v>10692</v>
      </c>
      <c r="C8432" s="211" t="s">
        <v>662</v>
      </c>
      <c r="D8432" s="212">
        <v>9.75</v>
      </c>
    </row>
    <row r="8433" spans="1:4" ht="27">
      <c r="A8433" s="209">
        <v>92137</v>
      </c>
      <c r="B8433" s="210" t="s">
        <v>10693</v>
      </c>
      <c r="C8433" s="211" t="s">
        <v>662</v>
      </c>
      <c r="D8433" s="212">
        <v>84.19</v>
      </c>
    </row>
    <row r="8434" spans="1:4" ht="27">
      <c r="A8434" s="209">
        <v>92138</v>
      </c>
      <c r="B8434" s="210" t="s">
        <v>10694</v>
      </c>
      <c r="C8434" s="211" t="s">
        <v>596</v>
      </c>
      <c r="D8434" s="212">
        <v>117.26</v>
      </c>
    </row>
    <row r="8435" spans="1:4" ht="27">
      <c r="A8435" s="209">
        <v>92139</v>
      </c>
      <c r="B8435" s="210" t="s">
        <v>10695</v>
      </c>
      <c r="C8435" s="211" t="s">
        <v>630</v>
      </c>
      <c r="D8435" s="212">
        <v>23.32</v>
      </c>
    </row>
    <row r="8436" spans="1:4" ht="27">
      <c r="A8436" s="209">
        <v>92140</v>
      </c>
      <c r="B8436" s="210" t="s">
        <v>754</v>
      </c>
      <c r="C8436" s="211" t="s">
        <v>662</v>
      </c>
      <c r="D8436" s="212">
        <v>2.38</v>
      </c>
    </row>
    <row r="8437" spans="1:4" ht="27">
      <c r="A8437" s="209">
        <v>92141</v>
      </c>
      <c r="B8437" s="210" t="s">
        <v>755</v>
      </c>
      <c r="C8437" s="211" t="s">
        <v>662</v>
      </c>
      <c r="D8437" s="212">
        <v>0.71</v>
      </c>
    </row>
    <row r="8438" spans="1:4" ht="27">
      <c r="A8438" s="209">
        <v>92142</v>
      </c>
      <c r="B8438" s="210" t="s">
        <v>756</v>
      </c>
      <c r="C8438" s="211" t="s">
        <v>662</v>
      </c>
      <c r="D8438" s="212">
        <v>0.14000000000000001</v>
      </c>
    </row>
    <row r="8439" spans="1:4" ht="27">
      <c r="A8439" s="209">
        <v>92143</v>
      </c>
      <c r="B8439" s="210" t="s">
        <v>757</v>
      </c>
      <c r="C8439" s="211" t="s">
        <v>662</v>
      </c>
      <c r="D8439" s="212">
        <v>2.97</v>
      </c>
    </row>
    <row r="8440" spans="1:4" ht="27">
      <c r="A8440" s="209">
        <v>92144</v>
      </c>
      <c r="B8440" s="210" t="s">
        <v>758</v>
      </c>
      <c r="C8440" s="211" t="s">
        <v>662</v>
      </c>
      <c r="D8440" s="212">
        <v>57.99</v>
      </c>
    </row>
    <row r="8441" spans="1:4" ht="27">
      <c r="A8441" s="209">
        <v>92145</v>
      </c>
      <c r="B8441" s="210" t="s">
        <v>625</v>
      </c>
      <c r="C8441" s="211" t="s">
        <v>596</v>
      </c>
      <c r="D8441" s="212">
        <v>76.89</v>
      </c>
    </row>
    <row r="8442" spans="1:4" ht="27">
      <c r="A8442" s="209">
        <v>92146</v>
      </c>
      <c r="B8442" s="210" t="s">
        <v>657</v>
      </c>
      <c r="C8442" s="211" t="s">
        <v>630</v>
      </c>
      <c r="D8442" s="212">
        <v>15.93</v>
      </c>
    </row>
    <row r="8443" spans="1:4" ht="40.5">
      <c r="A8443" s="209">
        <v>92210</v>
      </c>
      <c r="B8443" s="210" t="s">
        <v>10696</v>
      </c>
      <c r="C8443" s="211" t="s">
        <v>518</v>
      </c>
      <c r="D8443" s="212">
        <v>99.01</v>
      </c>
    </row>
    <row r="8444" spans="1:4" ht="40.5">
      <c r="A8444" s="209">
        <v>92211</v>
      </c>
      <c r="B8444" s="210" t="s">
        <v>10697</v>
      </c>
      <c r="C8444" s="211" t="s">
        <v>518</v>
      </c>
      <c r="D8444" s="212">
        <v>127.21</v>
      </c>
    </row>
    <row r="8445" spans="1:4" ht="40.5">
      <c r="A8445" s="209">
        <v>92212</v>
      </c>
      <c r="B8445" s="210" t="s">
        <v>10698</v>
      </c>
      <c r="C8445" s="211" t="s">
        <v>518</v>
      </c>
      <c r="D8445" s="212">
        <v>162.79</v>
      </c>
    </row>
    <row r="8446" spans="1:4" ht="40.5">
      <c r="A8446" s="209">
        <v>92213</v>
      </c>
      <c r="B8446" s="210" t="s">
        <v>10699</v>
      </c>
      <c r="C8446" s="211" t="s">
        <v>518</v>
      </c>
      <c r="D8446" s="212">
        <v>216.32</v>
      </c>
    </row>
    <row r="8447" spans="1:4" ht="40.5">
      <c r="A8447" s="209">
        <v>92214</v>
      </c>
      <c r="B8447" s="210" t="s">
        <v>10700</v>
      </c>
      <c r="C8447" s="211" t="s">
        <v>518</v>
      </c>
      <c r="D8447" s="212">
        <v>246.75</v>
      </c>
    </row>
    <row r="8448" spans="1:4" ht="40.5">
      <c r="A8448" s="209">
        <v>92215</v>
      </c>
      <c r="B8448" s="210" t="s">
        <v>10701</v>
      </c>
      <c r="C8448" s="211" t="s">
        <v>518</v>
      </c>
      <c r="D8448" s="212">
        <v>298.57</v>
      </c>
    </row>
    <row r="8449" spans="1:4" ht="40.5">
      <c r="A8449" s="209">
        <v>92216</v>
      </c>
      <c r="B8449" s="210" t="s">
        <v>10702</v>
      </c>
      <c r="C8449" s="211" t="s">
        <v>518</v>
      </c>
      <c r="D8449" s="212">
        <v>334.38</v>
      </c>
    </row>
    <row r="8450" spans="1:4" ht="40.5">
      <c r="A8450" s="209">
        <v>92219</v>
      </c>
      <c r="B8450" s="210" t="s">
        <v>10703</v>
      </c>
      <c r="C8450" s="211" t="s">
        <v>518</v>
      </c>
      <c r="D8450" s="212">
        <v>105.59</v>
      </c>
    </row>
    <row r="8451" spans="1:4" ht="40.5">
      <c r="A8451" s="209">
        <v>92220</v>
      </c>
      <c r="B8451" s="210" t="s">
        <v>10704</v>
      </c>
      <c r="C8451" s="211" t="s">
        <v>518</v>
      </c>
      <c r="D8451" s="212">
        <v>135.35</v>
      </c>
    </row>
    <row r="8452" spans="1:4" ht="40.5">
      <c r="A8452" s="209">
        <v>92221</v>
      </c>
      <c r="B8452" s="210" t="s">
        <v>10705</v>
      </c>
      <c r="C8452" s="211" t="s">
        <v>518</v>
      </c>
      <c r="D8452" s="212">
        <v>172.34</v>
      </c>
    </row>
    <row r="8453" spans="1:4" ht="40.5">
      <c r="A8453" s="209">
        <v>92222</v>
      </c>
      <c r="B8453" s="210" t="s">
        <v>10706</v>
      </c>
      <c r="C8453" s="211" t="s">
        <v>518</v>
      </c>
      <c r="D8453" s="212">
        <v>227.4</v>
      </c>
    </row>
    <row r="8454" spans="1:4" ht="40.5">
      <c r="A8454" s="209">
        <v>92223</v>
      </c>
      <c r="B8454" s="210" t="s">
        <v>10707</v>
      </c>
      <c r="C8454" s="211" t="s">
        <v>518</v>
      </c>
      <c r="D8454" s="212">
        <v>259.16000000000003</v>
      </c>
    </row>
    <row r="8455" spans="1:4" ht="40.5">
      <c r="A8455" s="209">
        <v>92224</v>
      </c>
      <c r="B8455" s="210" t="s">
        <v>10708</v>
      </c>
      <c r="C8455" s="211" t="s">
        <v>518</v>
      </c>
      <c r="D8455" s="212">
        <v>312.33999999999997</v>
      </c>
    </row>
    <row r="8456" spans="1:4" ht="40.5">
      <c r="A8456" s="209">
        <v>92226</v>
      </c>
      <c r="B8456" s="210" t="s">
        <v>10709</v>
      </c>
      <c r="C8456" s="211" t="s">
        <v>518</v>
      </c>
      <c r="D8456" s="212">
        <v>349.8</v>
      </c>
    </row>
    <row r="8457" spans="1:4" ht="27">
      <c r="A8457" s="209">
        <v>92235</v>
      </c>
      <c r="B8457" s="210" t="s">
        <v>10710</v>
      </c>
      <c r="C8457" s="211" t="s">
        <v>591</v>
      </c>
      <c r="D8457" s="212">
        <v>48.48</v>
      </c>
    </row>
    <row r="8458" spans="1:4" ht="54">
      <c r="A8458" s="209">
        <v>92237</v>
      </c>
      <c r="B8458" s="210" t="s">
        <v>10711</v>
      </c>
      <c r="C8458" s="211" t="s">
        <v>662</v>
      </c>
      <c r="D8458" s="212">
        <v>11.24</v>
      </c>
    </row>
    <row r="8459" spans="1:4" ht="54">
      <c r="A8459" s="209">
        <v>92238</v>
      </c>
      <c r="B8459" s="210" t="s">
        <v>10712</v>
      </c>
      <c r="C8459" s="211" t="s">
        <v>662</v>
      </c>
      <c r="D8459" s="212">
        <v>4.4800000000000004</v>
      </c>
    </row>
    <row r="8460" spans="1:4" ht="54">
      <c r="A8460" s="209">
        <v>92239</v>
      </c>
      <c r="B8460" s="210" t="s">
        <v>10713</v>
      </c>
      <c r="C8460" s="211" t="s">
        <v>662</v>
      </c>
      <c r="D8460" s="212">
        <v>0.9</v>
      </c>
    </row>
    <row r="8461" spans="1:4" ht="54">
      <c r="A8461" s="209">
        <v>92240</v>
      </c>
      <c r="B8461" s="210" t="s">
        <v>10714</v>
      </c>
      <c r="C8461" s="211" t="s">
        <v>662</v>
      </c>
      <c r="D8461" s="212">
        <v>21.08</v>
      </c>
    </row>
    <row r="8462" spans="1:4" ht="54">
      <c r="A8462" s="209">
        <v>92241</v>
      </c>
      <c r="B8462" s="210" t="s">
        <v>10715</v>
      </c>
      <c r="C8462" s="211" t="s">
        <v>662</v>
      </c>
      <c r="D8462" s="212">
        <v>154.33000000000001</v>
      </c>
    </row>
    <row r="8463" spans="1:4" ht="54">
      <c r="A8463" s="209">
        <v>92242</v>
      </c>
      <c r="B8463" s="210" t="s">
        <v>10716</v>
      </c>
      <c r="C8463" s="211" t="s">
        <v>596</v>
      </c>
      <c r="D8463" s="212">
        <v>205.53</v>
      </c>
    </row>
    <row r="8464" spans="1:4" ht="54">
      <c r="A8464" s="209">
        <v>92243</v>
      </c>
      <c r="B8464" s="210" t="s">
        <v>10717</v>
      </c>
      <c r="C8464" s="211" t="s">
        <v>630</v>
      </c>
      <c r="D8464" s="212">
        <v>30.12</v>
      </c>
    </row>
    <row r="8465" spans="1:4" ht="27">
      <c r="A8465" s="209">
        <v>92255</v>
      </c>
      <c r="B8465" s="210" t="s">
        <v>805</v>
      </c>
      <c r="C8465" s="211" t="s">
        <v>542</v>
      </c>
      <c r="D8465" s="212">
        <v>106.05</v>
      </c>
    </row>
    <row r="8466" spans="1:4" ht="27">
      <c r="A8466" s="209">
        <v>92256</v>
      </c>
      <c r="B8466" s="210" t="s">
        <v>806</v>
      </c>
      <c r="C8466" s="211" t="s">
        <v>542</v>
      </c>
      <c r="D8466" s="212">
        <v>127.44</v>
      </c>
    </row>
    <row r="8467" spans="1:4" ht="27">
      <c r="A8467" s="209">
        <v>92257</v>
      </c>
      <c r="B8467" s="210" t="s">
        <v>807</v>
      </c>
      <c r="C8467" s="211" t="s">
        <v>542</v>
      </c>
      <c r="D8467" s="212">
        <v>148.72</v>
      </c>
    </row>
    <row r="8468" spans="1:4" ht="27">
      <c r="A8468" s="209">
        <v>92258</v>
      </c>
      <c r="B8468" s="210" t="s">
        <v>808</v>
      </c>
      <c r="C8468" s="211" t="s">
        <v>542</v>
      </c>
      <c r="D8468" s="212">
        <v>182.94</v>
      </c>
    </row>
    <row r="8469" spans="1:4" ht="40.5">
      <c r="A8469" s="209">
        <v>92259</v>
      </c>
      <c r="B8469" s="210" t="s">
        <v>10718</v>
      </c>
      <c r="C8469" s="211" t="s">
        <v>542</v>
      </c>
      <c r="D8469" s="212">
        <v>228.47</v>
      </c>
    </row>
    <row r="8470" spans="1:4" ht="40.5">
      <c r="A8470" s="209">
        <v>92260</v>
      </c>
      <c r="B8470" s="210" t="s">
        <v>10719</v>
      </c>
      <c r="C8470" s="211" t="s">
        <v>542</v>
      </c>
      <c r="D8470" s="212">
        <v>268.63</v>
      </c>
    </row>
    <row r="8471" spans="1:4" ht="40.5">
      <c r="A8471" s="209">
        <v>92261</v>
      </c>
      <c r="B8471" s="210" t="s">
        <v>10720</v>
      </c>
      <c r="C8471" s="211" t="s">
        <v>542</v>
      </c>
      <c r="D8471" s="212">
        <v>307.58</v>
      </c>
    </row>
    <row r="8472" spans="1:4" ht="40.5">
      <c r="A8472" s="209">
        <v>92262</v>
      </c>
      <c r="B8472" s="210" t="s">
        <v>10721</v>
      </c>
      <c r="C8472" s="211" t="s">
        <v>542</v>
      </c>
      <c r="D8472" s="212">
        <v>370.28</v>
      </c>
    </row>
    <row r="8473" spans="1:4" ht="27">
      <c r="A8473" s="209">
        <v>92263</v>
      </c>
      <c r="B8473" s="210" t="s">
        <v>10722</v>
      </c>
      <c r="C8473" s="211" t="s">
        <v>591</v>
      </c>
      <c r="D8473" s="212">
        <v>84.21</v>
      </c>
    </row>
    <row r="8474" spans="1:4" ht="27">
      <c r="A8474" s="209">
        <v>92264</v>
      </c>
      <c r="B8474" s="210" t="s">
        <v>10723</v>
      </c>
      <c r="C8474" s="211" t="s">
        <v>591</v>
      </c>
      <c r="D8474" s="212">
        <v>99.39</v>
      </c>
    </row>
    <row r="8475" spans="1:4" ht="27">
      <c r="A8475" s="209">
        <v>92265</v>
      </c>
      <c r="B8475" s="210" t="s">
        <v>10724</v>
      </c>
      <c r="C8475" s="211" t="s">
        <v>591</v>
      </c>
      <c r="D8475" s="212">
        <v>64.27</v>
      </c>
    </row>
    <row r="8476" spans="1:4" ht="27">
      <c r="A8476" s="209">
        <v>92266</v>
      </c>
      <c r="B8476" s="210" t="s">
        <v>10725</v>
      </c>
      <c r="C8476" s="211" t="s">
        <v>591</v>
      </c>
      <c r="D8476" s="212">
        <v>77.8</v>
      </c>
    </row>
    <row r="8477" spans="1:4" ht="27">
      <c r="A8477" s="209">
        <v>92267</v>
      </c>
      <c r="B8477" s="210" t="s">
        <v>10726</v>
      </c>
      <c r="C8477" s="211" t="s">
        <v>591</v>
      </c>
      <c r="D8477" s="212">
        <v>25.95</v>
      </c>
    </row>
    <row r="8478" spans="1:4" ht="27">
      <c r="A8478" s="209">
        <v>92268</v>
      </c>
      <c r="B8478" s="210" t="s">
        <v>10727</v>
      </c>
      <c r="C8478" s="211" t="s">
        <v>591</v>
      </c>
      <c r="D8478" s="212">
        <v>37.89</v>
      </c>
    </row>
    <row r="8479" spans="1:4" ht="27">
      <c r="A8479" s="209">
        <v>92269</v>
      </c>
      <c r="B8479" s="210" t="s">
        <v>10728</v>
      </c>
      <c r="C8479" s="211" t="s">
        <v>591</v>
      </c>
      <c r="D8479" s="212">
        <v>48.98</v>
      </c>
    </row>
    <row r="8480" spans="1:4" ht="27">
      <c r="A8480" s="209">
        <v>92270</v>
      </c>
      <c r="B8480" s="210" t="s">
        <v>10729</v>
      </c>
      <c r="C8480" s="211" t="s">
        <v>591</v>
      </c>
      <c r="D8480" s="212">
        <v>38.18</v>
      </c>
    </row>
    <row r="8481" spans="1:4" ht="27">
      <c r="A8481" s="209">
        <v>92271</v>
      </c>
      <c r="B8481" s="210" t="s">
        <v>10730</v>
      </c>
      <c r="C8481" s="211" t="s">
        <v>591</v>
      </c>
      <c r="D8481" s="212">
        <v>23.5</v>
      </c>
    </row>
    <row r="8482" spans="1:4" ht="13.5">
      <c r="A8482" s="209">
        <v>92272</v>
      </c>
      <c r="B8482" s="210" t="s">
        <v>960</v>
      </c>
      <c r="C8482" s="211" t="s">
        <v>518</v>
      </c>
      <c r="D8482" s="212">
        <v>18.32</v>
      </c>
    </row>
    <row r="8483" spans="1:4" ht="13.5">
      <c r="A8483" s="209">
        <v>92273</v>
      </c>
      <c r="B8483" s="210" t="s">
        <v>961</v>
      </c>
      <c r="C8483" s="211" t="s">
        <v>518</v>
      </c>
      <c r="D8483" s="212">
        <v>7.98</v>
      </c>
    </row>
    <row r="8484" spans="1:4" ht="27">
      <c r="A8484" s="209">
        <v>92275</v>
      </c>
      <c r="B8484" s="210" t="s">
        <v>10731</v>
      </c>
      <c r="C8484" s="211" t="s">
        <v>518</v>
      </c>
      <c r="D8484" s="212">
        <v>24.52</v>
      </c>
    </row>
    <row r="8485" spans="1:4" ht="27">
      <c r="A8485" s="209">
        <v>92276</v>
      </c>
      <c r="B8485" s="210" t="s">
        <v>10732</v>
      </c>
      <c r="C8485" s="211" t="s">
        <v>518</v>
      </c>
      <c r="D8485" s="212">
        <v>31.02</v>
      </c>
    </row>
    <row r="8486" spans="1:4" ht="27">
      <c r="A8486" s="209">
        <v>92277</v>
      </c>
      <c r="B8486" s="210" t="s">
        <v>10733</v>
      </c>
      <c r="C8486" s="211" t="s">
        <v>518</v>
      </c>
      <c r="D8486" s="212">
        <v>44.57</v>
      </c>
    </row>
    <row r="8487" spans="1:4" ht="27">
      <c r="A8487" s="209">
        <v>92278</v>
      </c>
      <c r="B8487" s="210" t="s">
        <v>10734</v>
      </c>
      <c r="C8487" s="211" t="s">
        <v>518</v>
      </c>
      <c r="D8487" s="212">
        <v>59.78</v>
      </c>
    </row>
    <row r="8488" spans="1:4" ht="27">
      <c r="A8488" s="209">
        <v>92279</v>
      </c>
      <c r="B8488" s="210" t="s">
        <v>10735</v>
      </c>
      <c r="C8488" s="211" t="s">
        <v>518</v>
      </c>
      <c r="D8488" s="212">
        <v>86.2</v>
      </c>
    </row>
    <row r="8489" spans="1:4" ht="27">
      <c r="A8489" s="209">
        <v>92280</v>
      </c>
      <c r="B8489" s="210" t="s">
        <v>10736</v>
      </c>
      <c r="C8489" s="211" t="s">
        <v>518</v>
      </c>
      <c r="D8489" s="212">
        <v>120.77</v>
      </c>
    </row>
    <row r="8490" spans="1:4" ht="27">
      <c r="A8490" s="209">
        <v>92287</v>
      </c>
      <c r="B8490" s="210" t="s">
        <v>1291</v>
      </c>
      <c r="C8490" s="211" t="s">
        <v>542</v>
      </c>
      <c r="D8490" s="212">
        <v>9.42</v>
      </c>
    </row>
    <row r="8491" spans="1:4" ht="27">
      <c r="A8491" s="209">
        <v>92288</v>
      </c>
      <c r="B8491" s="210" t="s">
        <v>1292</v>
      </c>
      <c r="C8491" s="211" t="s">
        <v>542</v>
      </c>
      <c r="D8491" s="212">
        <v>13.95</v>
      </c>
    </row>
    <row r="8492" spans="1:4" ht="27">
      <c r="A8492" s="209">
        <v>92289</v>
      </c>
      <c r="B8492" s="210" t="s">
        <v>1293</v>
      </c>
      <c r="C8492" s="211" t="s">
        <v>542</v>
      </c>
      <c r="D8492" s="212">
        <v>23.29</v>
      </c>
    </row>
    <row r="8493" spans="1:4" ht="27">
      <c r="A8493" s="209">
        <v>92290</v>
      </c>
      <c r="B8493" s="210" t="s">
        <v>1294</v>
      </c>
      <c r="C8493" s="211" t="s">
        <v>542</v>
      </c>
      <c r="D8493" s="212">
        <v>34.42</v>
      </c>
    </row>
    <row r="8494" spans="1:4" ht="27">
      <c r="A8494" s="209">
        <v>92291</v>
      </c>
      <c r="B8494" s="210" t="s">
        <v>1295</v>
      </c>
      <c r="C8494" s="211" t="s">
        <v>542</v>
      </c>
      <c r="D8494" s="212">
        <v>51.88</v>
      </c>
    </row>
    <row r="8495" spans="1:4" ht="27">
      <c r="A8495" s="209">
        <v>92292</v>
      </c>
      <c r="B8495" s="210" t="s">
        <v>1296</v>
      </c>
      <c r="C8495" s="211" t="s">
        <v>542</v>
      </c>
      <c r="D8495" s="212">
        <v>155.69999999999999</v>
      </c>
    </row>
    <row r="8496" spans="1:4" ht="27">
      <c r="A8496" s="209">
        <v>92293</v>
      </c>
      <c r="B8496" s="210" t="s">
        <v>10737</v>
      </c>
      <c r="C8496" s="211" t="s">
        <v>542</v>
      </c>
      <c r="D8496" s="212">
        <v>5.56</v>
      </c>
    </row>
    <row r="8497" spans="1:4" ht="27">
      <c r="A8497" s="209">
        <v>92294</v>
      </c>
      <c r="B8497" s="210" t="s">
        <v>10738</v>
      </c>
      <c r="C8497" s="211" t="s">
        <v>542</v>
      </c>
      <c r="D8497" s="212">
        <v>8.64</v>
      </c>
    </row>
    <row r="8498" spans="1:4" ht="27">
      <c r="A8498" s="209">
        <v>92295</v>
      </c>
      <c r="B8498" s="210" t="s">
        <v>10739</v>
      </c>
      <c r="C8498" s="211" t="s">
        <v>542</v>
      </c>
      <c r="D8498" s="212">
        <v>15.17</v>
      </c>
    </row>
    <row r="8499" spans="1:4" ht="27">
      <c r="A8499" s="209">
        <v>92296</v>
      </c>
      <c r="B8499" s="210" t="s">
        <v>10740</v>
      </c>
      <c r="C8499" s="211" t="s">
        <v>542</v>
      </c>
      <c r="D8499" s="212">
        <v>19.87</v>
      </c>
    </row>
    <row r="8500" spans="1:4" ht="27">
      <c r="A8500" s="209">
        <v>92297</v>
      </c>
      <c r="B8500" s="210" t="s">
        <v>10741</v>
      </c>
      <c r="C8500" s="211" t="s">
        <v>542</v>
      </c>
      <c r="D8500" s="212">
        <v>30.11</v>
      </c>
    </row>
    <row r="8501" spans="1:4" ht="27">
      <c r="A8501" s="209">
        <v>92298</v>
      </c>
      <c r="B8501" s="210" t="s">
        <v>10742</v>
      </c>
      <c r="C8501" s="211" t="s">
        <v>542</v>
      </c>
      <c r="D8501" s="212">
        <v>81.099999999999994</v>
      </c>
    </row>
    <row r="8502" spans="1:4" ht="27">
      <c r="A8502" s="209">
        <v>92299</v>
      </c>
      <c r="B8502" s="210" t="s">
        <v>10743</v>
      </c>
      <c r="C8502" s="211" t="s">
        <v>542</v>
      </c>
      <c r="D8502" s="212">
        <v>12.47</v>
      </c>
    </row>
    <row r="8503" spans="1:4" ht="27">
      <c r="A8503" s="209">
        <v>92300</v>
      </c>
      <c r="B8503" s="210" t="s">
        <v>10744</v>
      </c>
      <c r="C8503" s="211" t="s">
        <v>542</v>
      </c>
      <c r="D8503" s="212">
        <v>17.88</v>
      </c>
    </row>
    <row r="8504" spans="1:4" ht="27">
      <c r="A8504" s="209">
        <v>92301</v>
      </c>
      <c r="B8504" s="210" t="s">
        <v>10745</v>
      </c>
      <c r="C8504" s="211" t="s">
        <v>542</v>
      </c>
      <c r="D8504" s="212">
        <v>32.9</v>
      </c>
    </row>
    <row r="8505" spans="1:4" ht="27">
      <c r="A8505" s="209">
        <v>92302</v>
      </c>
      <c r="B8505" s="210" t="s">
        <v>10746</v>
      </c>
      <c r="C8505" s="211" t="s">
        <v>542</v>
      </c>
      <c r="D8505" s="212">
        <v>42.92</v>
      </c>
    </row>
    <row r="8506" spans="1:4" ht="27">
      <c r="A8506" s="209">
        <v>92303</v>
      </c>
      <c r="B8506" s="210" t="s">
        <v>10747</v>
      </c>
      <c r="C8506" s="211" t="s">
        <v>542</v>
      </c>
      <c r="D8506" s="212">
        <v>76.39</v>
      </c>
    </row>
    <row r="8507" spans="1:4" ht="27">
      <c r="A8507" s="209">
        <v>92304</v>
      </c>
      <c r="B8507" s="210" t="s">
        <v>10748</v>
      </c>
      <c r="C8507" s="211" t="s">
        <v>542</v>
      </c>
      <c r="D8507" s="212">
        <v>192.5</v>
      </c>
    </row>
    <row r="8508" spans="1:4" ht="27">
      <c r="A8508" s="209">
        <v>92305</v>
      </c>
      <c r="B8508" s="210" t="s">
        <v>10749</v>
      </c>
      <c r="C8508" s="211" t="s">
        <v>518</v>
      </c>
      <c r="D8508" s="212">
        <v>17.34</v>
      </c>
    </row>
    <row r="8509" spans="1:4" ht="27">
      <c r="A8509" s="209">
        <v>92306</v>
      </c>
      <c r="B8509" s="210" t="s">
        <v>10750</v>
      </c>
      <c r="C8509" s="211" t="s">
        <v>518</v>
      </c>
      <c r="D8509" s="212">
        <v>27.59</v>
      </c>
    </row>
    <row r="8510" spans="1:4" ht="27">
      <c r="A8510" s="209">
        <v>92307</v>
      </c>
      <c r="B8510" s="210" t="s">
        <v>10751</v>
      </c>
      <c r="C8510" s="211" t="s">
        <v>518</v>
      </c>
      <c r="D8510" s="212">
        <v>34.299999999999997</v>
      </c>
    </row>
    <row r="8511" spans="1:4" ht="27">
      <c r="A8511" s="209">
        <v>92311</v>
      </c>
      <c r="B8511" s="210" t="s">
        <v>1297</v>
      </c>
      <c r="C8511" s="211" t="s">
        <v>542</v>
      </c>
      <c r="D8511" s="212">
        <v>7.97</v>
      </c>
    </row>
    <row r="8512" spans="1:4" ht="27">
      <c r="A8512" s="209">
        <v>92312</v>
      </c>
      <c r="B8512" s="210" t="s">
        <v>1298</v>
      </c>
      <c r="C8512" s="211" t="s">
        <v>542</v>
      </c>
      <c r="D8512" s="212">
        <v>11.84</v>
      </c>
    </row>
    <row r="8513" spans="1:4" ht="27">
      <c r="A8513" s="209">
        <v>92313</v>
      </c>
      <c r="B8513" s="210" t="s">
        <v>1299</v>
      </c>
      <c r="C8513" s="211" t="s">
        <v>542</v>
      </c>
      <c r="D8513" s="212">
        <v>16.350000000000001</v>
      </c>
    </row>
    <row r="8514" spans="1:4" ht="27">
      <c r="A8514" s="209">
        <v>92314</v>
      </c>
      <c r="B8514" s="210" t="s">
        <v>10752</v>
      </c>
      <c r="C8514" s="211" t="s">
        <v>542</v>
      </c>
      <c r="D8514" s="212">
        <v>5.21</v>
      </c>
    </row>
    <row r="8515" spans="1:4" ht="27">
      <c r="A8515" s="209">
        <v>92315</v>
      </c>
      <c r="B8515" s="210" t="s">
        <v>10753</v>
      </c>
      <c r="C8515" s="211" t="s">
        <v>542</v>
      </c>
      <c r="D8515" s="212">
        <v>7.21</v>
      </c>
    </row>
    <row r="8516" spans="1:4" ht="27">
      <c r="A8516" s="209">
        <v>92316</v>
      </c>
      <c r="B8516" s="210" t="s">
        <v>10754</v>
      </c>
      <c r="C8516" s="211" t="s">
        <v>542</v>
      </c>
      <c r="D8516" s="212">
        <v>10.29</v>
      </c>
    </row>
    <row r="8517" spans="1:4" ht="27">
      <c r="A8517" s="209">
        <v>92317</v>
      </c>
      <c r="B8517" s="210" t="s">
        <v>10755</v>
      </c>
      <c r="C8517" s="211" t="s">
        <v>542</v>
      </c>
      <c r="D8517" s="212">
        <v>10.79</v>
      </c>
    </row>
    <row r="8518" spans="1:4" ht="27">
      <c r="A8518" s="209">
        <v>92318</v>
      </c>
      <c r="B8518" s="210" t="s">
        <v>10756</v>
      </c>
      <c r="C8518" s="211" t="s">
        <v>542</v>
      </c>
      <c r="D8518" s="212">
        <v>15.69</v>
      </c>
    </row>
    <row r="8519" spans="1:4" ht="27">
      <c r="A8519" s="209">
        <v>92319</v>
      </c>
      <c r="B8519" s="210" t="s">
        <v>10757</v>
      </c>
      <c r="C8519" s="211" t="s">
        <v>542</v>
      </c>
      <c r="D8519" s="212">
        <v>21.12</v>
      </c>
    </row>
    <row r="8520" spans="1:4" ht="27">
      <c r="A8520" s="209">
        <v>92320</v>
      </c>
      <c r="B8520" s="210" t="s">
        <v>10758</v>
      </c>
      <c r="C8520" s="211" t="s">
        <v>518</v>
      </c>
      <c r="D8520" s="212">
        <v>24.06</v>
      </c>
    </row>
    <row r="8521" spans="1:4" ht="27">
      <c r="A8521" s="209">
        <v>92321</v>
      </c>
      <c r="B8521" s="210" t="s">
        <v>10759</v>
      </c>
      <c r="C8521" s="211" t="s">
        <v>518</v>
      </c>
      <c r="D8521" s="212">
        <v>39.14</v>
      </c>
    </row>
    <row r="8522" spans="1:4" ht="27">
      <c r="A8522" s="209">
        <v>92322</v>
      </c>
      <c r="B8522" s="210" t="s">
        <v>10760</v>
      </c>
      <c r="C8522" s="211" t="s">
        <v>518</v>
      </c>
      <c r="D8522" s="212">
        <v>50.06</v>
      </c>
    </row>
    <row r="8523" spans="1:4" ht="27">
      <c r="A8523" s="209">
        <v>92326</v>
      </c>
      <c r="B8523" s="210" t="s">
        <v>1300</v>
      </c>
      <c r="C8523" s="211" t="s">
        <v>542</v>
      </c>
      <c r="D8523" s="212">
        <v>8.14</v>
      </c>
    </row>
    <row r="8524" spans="1:4" ht="27">
      <c r="A8524" s="209">
        <v>92327</v>
      </c>
      <c r="B8524" s="210" t="s">
        <v>1301</v>
      </c>
      <c r="C8524" s="211" t="s">
        <v>542</v>
      </c>
      <c r="D8524" s="212">
        <v>14.06</v>
      </c>
    </row>
    <row r="8525" spans="1:4" ht="27">
      <c r="A8525" s="209">
        <v>92328</v>
      </c>
      <c r="B8525" s="210" t="s">
        <v>1302</v>
      </c>
      <c r="C8525" s="211" t="s">
        <v>542</v>
      </c>
      <c r="D8525" s="212">
        <v>20.3</v>
      </c>
    </row>
    <row r="8526" spans="1:4" ht="27">
      <c r="A8526" s="209">
        <v>92329</v>
      </c>
      <c r="B8526" s="210" t="s">
        <v>10761</v>
      </c>
      <c r="C8526" s="211" t="s">
        <v>542</v>
      </c>
      <c r="D8526" s="212">
        <v>5.35</v>
      </c>
    </row>
    <row r="8527" spans="1:4" ht="27">
      <c r="A8527" s="209">
        <v>92330</v>
      </c>
      <c r="B8527" s="210" t="s">
        <v>10762</v>
      </c>
      <c r="C8527" s="211" t="s">
        <v>542</v>
      </c>
      <c r="D8527" s="212">
        <v>8.66</v>
      </c>
    </row>
    <row r="8528" spans="1:4" ht="27">
      <c r="A8528" s="209">
        <v>92331</v>
      </c>
      <c r="B8528" s="210" t="s">
        <v>10763</v>
      </c>
      <c r="C8528" s="211" t="s">
        <v>542</v>
      </c>
      <c r="D8528" s="212">
        <v>12.92</v>
      </c>
    </row>
    <row r="8529" spans="1:4" ht="27">
      <c r="A8529" s="209">
        <v>92332</v>
      </c>
      <c r="B8529" s="210" t="s">
        <v>10764</v>
      </c>
      <c r="C8529" s="211" t="s">
        <v>542</v>
      </c>
      <c r="D8529" s="212">
        <v>11.02</v>
      </c>
    </row>
    <row r="8530" spans="1:4" ht="27">
      <c r="A8530" s="209">
        <v>92333</v>
      </c>
      <c r="B8530" s="210" t="s">
        <v>10765</v>
      </c>
      <c r="C8530" s="211" t="s">
        <v>542</v>
      </c>
      <c r="D8530" s="212">
        <v>18.63</v>
      </c>
    </row>
    <row r="8531" spans="1:4" ht="27">
      <c r="A8531" s="209">
        <v>92334</v>
      </c>
      <c r="B8531" s="210" t="s">
        <v>10766</v>
      </c>
      <c r="C8531" s="211" t="s">
        <v>542</v>
      </c>
      <c r="D8531" s="212">
        <v>26.37</v>
      </c>
    </row>
    <row r="8532" spans="1:4" ht="40.5">
      <c r="A8532" s="209">
        <v>92335</v>
      </c>
      <c r="B8532" s="210" t="s">
        <v>10767</v>
      </c>
      <c r="C8532" s="211" t="s">
        <v>518</v>
      </c>
      <c r="D8532" s="212">
        <v>46.07</v>
      </c>
    </row>
    <row r="8533" spans="1:4" ht="40.5">
      <c r="A8533" s="209">
        <v>92336</v>
      </c>
      <c r="B8533" s="210" t="s">
        <v>10768</v>
      </c>
      <c r="C8533" s="211" t="s">
        <v>518</v>
      </c>
      <c r="D8533" s="212">
        <v>56.46</v>
      </c>
    </row>
    <row r="8534" spans="1:4" ht="40.5">
      <c r="A8534" s="209">
        <v>92337</v>
      </c>
      <c r="B8534" s="210" t="s">
        <v>10769</v>
      </c>
      <c r="C8534" s="211" t="s">
        <v>518</v>
      </c>
      <c r="D8534" s="212">
        <v>73.91</v>
      </c>
    </row>
    <row r="8535" spans="1:4" ht="27">
      <c r="A8535" s="209">
        <v>92338</v>
      </c>
      <c r="B8535" s="210" t="s">
        <v>1181</v>
      </c>
      <c r="C8535" s="211" t="s">
        <v>518</v>
      </c>
      <c r="D8535" s="212">
        <v>60.45</v>
      </c>
    </row>
    <row r="8536" spans="1:4" ht="27">
      <c r="A8536" s="209">
        <v>92339</v>
      </c>
      <c r="B8536" s="210" t="s">
        <v>10770</v>
      </c>
      <c r="C8536" s="211" t="s">
        <v>518</v>
      </c>
      <c r="D8536" s="212">
        <v>88.57</v>
      </c>
    </row>
    <row r="8537" spans="1:4" ht="40.5">
      <c r="A8537" s="209">
        <v>92341</v>
      </c>
      <c r="B8537" s="210" t="s">
        <v>10771</v>
      </c>
      <c r="C8537" s="211" t="s">
        <v>518</v>
      </c>
      <c r="D8537" s="212">
        <v>52.8</v>
      </c>
    </row>
    <row r="8538" spans="1:4" ht="40.5">
      <c r="A8538" s="209">
        <v>92342</v>
      </c>
      <c r="B8538" s="210" t="s">
        <v>10772</v>
      </c>
      <c r="C8538" s="211" t="s">
        <v>518</v>
      </c>
      <c r="D8538" s="212">
        <v>63.22</v>
      </c>
    </row>
    <row r="8539" spans="1:4" ht="40.5">
      <c r="A8539" s="209">
        <v>92343</v>
      </c>
      <c r="B8539" s="210" t="s">
        <v>10773</v>
      </c>
      <c r="C8539" s="211" t="s">
        <v>518</v>
      </c>
      <c r="D8539" s="212">
        <v>80.73</v>
      </c>
    </row>
    <row r="8540" spans="1:4" ht="27">
      <c r="A8540" s="209">
        <v>92344</v>
      </c>
      <c r="B8540" s="210" t="s">
        <v>1303</v>
      </c>
      <c r="C8540" s="211" t="s">
        <v>542</v>
      </c>
      <c r="D8540" s="212">
        <v>42.37</v>
      </c>
    </row>
    <row r="8541" spans="1:4" ht="27">
      <c r="A8541" s="209">
        <v>92345</v>
      </c>
      <c r="B8541" s="210" t="s">
        <v>10774</v>
      </c>
      <c r="C8541" s="211" t="s">
        <v>542</v>
      </c>
      <c r="D8541" s="212">
        <v>42.36</v>
      </c>
    </row>
    <row r="8542" spans="1:4" ht="27">
      <c r="A8542" s="209">
        <v>92346</v>
      </c>
      <c r="B8542" s="210" t="s">
        <v>10775</v>
      </c>
      <c r="C8542" s="211" t="s">
        <v>542</v>
      </c>
      <c r="D8542" s="212">
        <v>55.75</v>
      </c>
    </row>
    <row r="8543" spans="1:4" ht="27">
      <c r="A8543" s="209">
        <v>92347</v>
      </c>
      <c r="B8543" s="210" t="s">
        <v>10776</v>
      </c>
      <c r="C8543" s="211" t="s">
        <v>542</v>
      </c>
      <c r="D8543" s="212">
        <v>62.09</v>
      </c>
    </row>
    <row r="8544" spans="1:4" ht="27">
      <c r="A8544" s="209">
        <v>92348</v>
      </c>
      <c r="B8544" s="210" t="s">
        <v>1304</v>
      </c>
      <c r="C8544" s="211" t="s">
        <v>542</v>
      </c>
      <c r="D8544" s="212">
        <v>78.39</v>
      </c>
    </row>
    <row r="8545" spans="1:4" ht="27">
      <c r="A8545" s="209">
        <v>92349</v>
      </c>
      <c r="B8545" s="210" t="s">
        <v>10777</v>
      </c>
      <c r="C8545" s="211" t="s">
        <v>542</v>
      </c>
      <c r="D8545" s="212">
        <v>84.03</v>
      </c>
    </row>
    <row r="8546" spans="1:4" ht="27">
      <c r="A8546" s="209">
        <v>92350</v>
      </c>
      <c r="B8546" s="210" t="s">
        <v>1305</v>
      </c>
      <c r="C8546" s="211" t="s">
        <v>542</v>
      </c>
      <c r="D8546" s="212">
        <v>63.05</v>
      </c>
    </row>
    <row r="8547" spans="1:4" ht="27">
      <c r="A8547" s="209">
        <v>92351</v>
      </c>
      <c r="B8547" s="210" t="s">
        <v>1306</v>
      </c>
      <c r="C8547" s="211" t="s">
        <v>542</v>
      </c>
      <c r="D8547" s="212">
        <v>61.64</v>
      </c>
    </row>
    <row r="8548" spans="1:4" ht="40.5">
      <c r="A8548" s="209">
        <v>92352</v>
      </c>
      <c r="B8548" s="210" t="s">
        <v>10778</v>
      </c>
      <c r="C8548" s="211" t="s">
        <v>542</v>
      </c>
      <c r="D8548" s="212">
        <v>95.82</v>
      </c>
    </row>
    <row r="8549" spans="1:4" ht="40.5">
      <c r="A8549" s="209">
        <v>92353</v>
      </c>
      <c r="B8549" s="210" t="s">
        <v>10779</v>
      </c>
      <c r="C8549" s="211" t="s">
        <v>542</v>
      </c>
      <c r="D8549" s="212">
        <v>89.62</v>
      </c>
    </row>
    <row r="8550" spans="1:4" ht="27">
      <c r="A8550" s="209">
        <v>92354</v>
      </c>
      <c r="B8550" s="210" t="s">
        <v>1307</v>
      </c>
      <c r="C8550" s="211" t="s">
        <v>542</v>
      </c>
      <c r="D8550" s="212">
        <v>127.33</v>
      </c>
    </row>
    <row r="8551" spans="1:4" ht="27">
      <c r="A8551" s="209">
        <v>92355</v>
      </c>
      <c r="B8551" s="210" t="s">
        <v>1308</v>
      </c>
      <c r="C8551" s="211" t="s">
        <v>542</v>
      </c>
      <c r="D8551" s="212">
        <v>115.38</v>
      </c>
    </row>
    <row r="8552" spans="1:4" ht="27">
      <c r="A8552" s="209">
        <v>92356</v>
      </c>
      <c r="B8552" s="210" t="s">
        <v>1309</v>
      </c>
      <c r="C8552" s="211" t="s">
        <v>542</v>
      </c>
      <c r="D8552" s="212">
        <v>82.16</v>
      </c>
    </row>
    <row r="8553" spans="1:4" ht="27">
      <c r="A8553" s="209">
        <v>92357</v>
      </c>
      <c r="B8553" s="210" t="s">
        <v>1310</v>
      </c>
      <c r="C8553" s="211" t="s">
        <v>542</v>
      </c>
      <c r="D8553" s="212">
        <v>122.61</v>
      </c>
    </row>
    <row r="8554" spans="1:4" ht="27">
      <c r="A8554" s="209">
        <v>92358</v>
      </c>
      <c r="B8554" s="210" t="s">
        <v>1311</v>
      </c>
      <c r="C8554" s="211" t="s">
        <v>542</v>
      </c>
      <c r="D8554" s="212">
        <v>152.66</v>
      </c>
    </row>
    <row r="8555" spans="1:4" ht="40.5">
      <c r="A8555" s="209">
        <v>92361</v>
      </c>
      <c r="B8555" s="210" t="s">
        <v>10780</v>
      </c>
      <c r="C8555" s="211" t="s">
        <v>518</v>
      </c>
      <c r="D8555" s="212">
        <v>46.97</v>
      </c>
    </row>
    <row r="8556" spans="1:4" ht="40.5">
      <c r="A8556" s="209">
        <v>92362</v>
      </c>
      <c r="B8556" s="210" t="s">
        <v>10781</v>
      </c>
      <c r="C8556" s="211" t="s">
        <v>518</v>
      </c>
      <c r="D8556" s="212">
        <v>74.56</v>
      </c>
    </row>
    <row r="8557" spans="1:4" ht="40.5">
      <c r="A8557" s="209">
        <v>92364</v>
      </c>
      <c r="B8557" s="210" t="s">
        <v>10782</v>
      </c>
      <c r="C8557" s="211" t="s">
        <v>518</v>
      </c>
      <c r="D8557" s="212">
        <v>28.12</v>
      </c>
    </row>
    <row r="8558" spans="1:4" ht="40.5">
      <c r="A8558" s="209">
        <v>92365</v>
      </c>
      <c r="B8558" s="210" t="s">
        <v>10783</v>
      </c>
      <c r="C8558" s="211" t="s">
        <v>518</v>
      </c>
      <c r="D8558" s="212">
        <v>32.28</v>
      </c>
    </row>
    <row r="8559" spans="1:4" ht="40.5">
      <c r="A8559" s="209">
        <v>92366</v>
      </c>
      <c r="B8559" s="210" t="s">
        <v>10784</v>
      </c>
      <c r="C8559" s="211" t="s">
        <v>518</v>
      </c>
      <c r="D8559" s="212">
        <v>44.49</v>
      </c>
    </row>
    <row r="8560" spans="1:4" ht="40.5">
      <c r="A8560" s="209">
        <v>92367</v>
      </c>
      <c r="B8560" s="210" t="s">
        <v>10785</v>
      </c>
      <c r="C8560" s="211" t="s">
        <v>518</v>
      </c>
      <c r="D8560" s="212">
        <v>54.54</v>
      </c>
    </row>
    <row r="8561" spans="1:4" ht="40.5">
      <c r="A8561" s="209">
        <v>92368</v>
      </c>
      <c r="B8561" s="210" t="s">
        <v>10786</v>
      </c>
      <c r="C8561" s="211" t="s">
        <v>518</v>
      </c>
      <c r="D8561" s="212">
        <v>71.7</v>
      </c>
    </row>
    <row r="8562" spans="1:4" ht="40.5">
      <c r="A8562" s="209">
        <v>92369</v>
      </c>
      <c r="B8562" s="210" t="s">
        <v>10787</v>
      </c>
      <c r="C8562" s="211" t="s">
        <v>542</v>
      </c>
      <c r="D8562" s="212">
        <v>22.76</v>
      </c>
    </row>
    <row r="8563" spans="1:4" ht="40.5">
      <c r="A8563" s="209">
        <v>92370</v>
      </c>
      <c r="B8563" s="210" t="s">
        <v>10788</v>
      </c>
      <c r="C8563" s="211" t="s">
        <v>542</v>
      </c>
      <c r="D8563" s="212">
        <v>23.9</v>
      </c>
    </row>
    <row r="8564" spans="1:4" ht="40.5">
      <c r="A8564" s="209">
        <v>92371</v>
      </c>
      <c r="B8564" s="210" t="s">
        <v>10789</v>
      </c>
      <c r="C8564" s="211" t="s">
        <v>542</v>
      </c>
      <c r="D8564" s="212">
        <v>27.54</v>
      </c>
    </row>
    <row r="8565" spans="1:4" ht="40.5">
      <c r="A8565" s="209">
        <v>92372</v>
      </c>
      <c r="B8565" s="210" t="s">
        <v>10790</v>
      </c>
      <c r="C8565" s="211" t="s">
        <v>542</v>
      </c>
      <c r="D8565" s="212">
        <v>28.6</v>
      </c>
    </row>
    <row r="8566" spans="1:4" ht="40.5">
      <c r="A8566" s="209">
        <v>92373</v>
      </c>
      <c r="B8566" s="210" t="s">
        <v>10791</v>
      </c>
      <c r="C8566" s="211" t="s">
        <v>542</v>
      </c>
      <c r="D8566" s="212">
        <v>32.58</v>
      </c>
    </row>
    <row r="8567" spans="1:4" ht="40.5">
      <c r="A8567" s="209">
        <v>92374</v>
      </c>
      <c r="B8567" s="210" t="s">
        <v>10792</v>
      </c>
      <c r="C8567" s="211" t="s">
        <v>542</v>
      </c>
      <c r="D8567" s="212">
        <v>32.79</v>
      </c>
    </row>
    <row r="8568" spans="1:4" ht="40.5">
      <c r="A8568" s="209">
        <v>92375</v>
      </c>
      <c r="B8568" s="210" t="s">
        <v>10793</v>
      </c>
      <c r="C8568" s="211" t="s">
        <v>542</v>
      </c>
      <c r="D8568" s="212">
        <v>42.34</v>
      </c>
    </row>
    <row r="8569" spans="1:4" ht="40.5">
      <c r="A8569" s="209">
        <v>92376</v>
      </c>
      <c r="B8569" s="210" t="s">
        <v>10794</v>
      </c>
      <c r="C8569" s="211" t="s">
        <v>542</v>
      </c>
      <c r="D8569" s="212">
        <v>42.33</v>
      </c>
    </row>
    <row r="8570" spans="1:4" ht="40.5">
      <c r="A8570" s="209">
        <v>92377</v>
      </c>
      <c r="B8570" s="210" t="s">
        <v>10795</v>
      </c>
      <c r="C8570" s="211" t="s">
        <v>542</v>
      </c>
      <c r="D8570" s="212">
        <v>56.82</v>
      </c>
    </row>
    <row r="8571" spans="1:4" ht="40.5">
      <c r="A8571" s="209">
        <v>92378</v>
      </c>
      <c r="B8571" s="210" t="s">
        <v>10796</v>
      </c>
      <c r="C8571" s="211" t="s">
        <v>542</v>
      </c>
      <c r="D8571" s="212">
        <v>63.16</v>
      </c>
    </row>
    <row r="8572" spans="1:4" ht="40.5">
      <c r="A8572" s="209">
        <v>92379</v>
      </c>
      <c r="B8572" s="210" t="s">
        <v>10797</v>
      </c>
      <c r="C8572" s="211" t="s">
        <v>542</v>
      </c>
      <c r="D8572" s="212">
        <v>80.599999999999994</v>
      </c>
    </row>
    <row r="8573" spans="1:4" ht="40.5">
      <c r="A8573" s="209">
        <v>92380</v>
      </c>
      <c r="B8573" s="210" t="s">
        <v>10798</v>
      </c>
      <c r="C8573" s="211" t="s">
        <v>542</v>
      </c>
      <c r="D8573" s="212">
        <v>86.24</v>
      </c>
    </row>
    <row r="8574" spans="1:4" ht="40.5">
      <c r="A8574" s="209">
        <v>92381</v>
      </c>
      <c r="B8574" s="210" t="s">
        <v>10799</v>
      </c>
      <c r="C8574" s="211" t="s">
        <v>542</v>
      </c>
      <c r="D8574" s="212">
        <v>34.5</v>
      </c>
    </row>
    <row r="8575" spans="1:4" ht="40.5">
      <c r="A8575" s="209">
        <v>92382</v>
      </c>
      <c r="B8575" s="210" t="s">
        <v>10800</v>
      </c>
      <c r="C8575" s="211" t="s">
        <v>542</v>
      </c>
      <c r="D8575" s="212">
        <v>32.979999999999997</v>
      </c>
    </row>
    <row r="8576" spans="1:4" ht="40.5">
      <c r="A8576" s="209">
        <v>92383</v>
      </c>
      <c r="B8576" s="210" t="s">
        <v>10801</v>
      </c>
      <c r="C8576" s="211" t="s">
        <v>542</v>
      </c>
      <c r="D8576" s="212">
        <v>43.51</v>
      </c>
    </row>
    <row r="8577" spans="1:4" ht="40.5">
      <c r="A8577" s="209">
        <v>92384</v>
      </c>
      <c r="B8577" s="210" t="s">
        <v>10802</v>
      </c>
      <c r="C8577" s="211" t="s">
        <v>542</v>
      </c>
      <c r="D8577" s="212">
        <v>40.5</v>
      </c>
    </row>
    <row r="8578" spans="1:4" ht="40.5">
      <c r="A8578" s="209">
        <v>92385</v>
      </c>
      <c r="B8578" s="210" t="s">
        <v>10803</v>
      </c>
      <c r="C8578" s="211" t="s">
        <v>542</v>
      </c>
      <c r="D8578" s="212">
        <v>49.91</v>
      </c>
    </row>
    <row r="8579" spans="1:4" ht="40.5">
      <c r="A8579" s="209">
        <v>92386</v>
      </c>
      <c r="B8579" s="210" t="s">
        <v>10804</v>
      </c>
      <c r="C8579" s="211" t="s">
        <v>542</v>
      </c>
      <c r="D8579" s="212">
        <v>47.84</v>
      </c>
    </row>
    <row r="8580" spans="1:4" ht="40.5">
      <c r="A8580" s="209">
        <v>92387</v>
      </c>
      <c r="B8580" s="210" t="s">
        <v>10805</v>
      </c>
      <c r="C8580" s="211" t="s">
        <v>542</v>
      </c>
      <c r="D8580" s="212">
        <v>62.99</v>
      </c>
    </row>
    <row r="8581" spans="1:4" ht="40.5">
      <c r="A8581" s="209">
        <v>92388</v>
      </c>
      <c r="B8581" s="210" t="s">
        <v>10806</v>
      </c>
      <c r="C8581" s="211" t="s">
        <v>542</v>
      </c>
      <c r="D8581" s="212">
        <v>61.58</v>
      </c>
    </row>
    <row r="8582" spans="1:4" ht="40.5">
      <c r="A8582" s="209">
        <v>92389</v>
      </c>
      <c r="B8582" s="210" t="s">
        <v>10807</v>
      </c>
      <c r="C8582" s="211" t="s">
        <v>542</v>
      </c>
      <c r="D8582" s="212">
        <v>97.46</v>
      </c>
    </row>
    <row r="8583" spans="1:4" ht="40.5">
      <c r="A8583" s="209">
        <v>92390</v>
      </c>
      <c r="B8583" s="210" t="s">
        <v>10808</v>
      </c>
      <c r="C8583" s="211" t="s">
        <v>542</v>
      </c>
      <c r="D8583" s="212">
        <v>91.26</v>
      </c>
    </row>
    <row r="8584" spans="1:4" ht="27">
      <c r="A8584" s="209">
        <v>92391</v>
      </c>
      <c r="B8584" s="210" t="s">
        <v>1506</v>
      </c>
      <c r="C8584" s="211" t="s">
        <v>591</v>
      </c>
      <c r="D8584" s="212">
        <v>50.28</v>
      </c>
    </row>
    <row r="8585" spans="1:4" ht="27">
      <c r="A8585" s="209">
        <v>92392</v>
      </c>
      <c r="B8585" s="210" t="s">
        <v>1507</v>
      </c>
      <c r="C8585" s="211" t="s">
        <v>591</v>
      </c>
      <c r="D8585" s="212">
        <v>52.77</v>
      </c>
    </row>
    <row r="8586" spans="1:4" ht="27">
      <c r="A8586" s="209">
        <v>92393</v>
      </c>
      <c r="B8586" s="210" t="s">
        <v>1508</v>
      </c>
      <c r="C8586" s="211" t="s">
        <v>591</v>
      </c>
      <c r="D8586" s="212">
        <v>45.14</v>
      </c>
    </row>
    <row r="8587" spans="1:4" ht="27">
      <c r="A8587" s="209">
        <v>92394</v>
      </c>
      <c r="B8587" s="210" t="s">
        <v>1509</v>
      </c>
      <c r="C8587" s="211" t="s">
        <v>591</v>
      </c>
      <c r="D8587" s="212">
        <v>48.63</v>
      </c>
    </row>
    <row r="8588" spans="1:4" ht="27">
      <c r="A8588" s="209">
        <v>92395</v>
      </c>
      <c r="B8588" s="210" t="s">
        <v>1510</v>
      </c>
      <c r="C8588" s="211" t="s">
        <v>591</v>
      </c>
      <c r="D8588" s="212">
        <v>61.63</v>
      </c>
    </row>
    <row r="8589" spans="1:4" ht="27">
      <c r="A8589" s="209">
        <v>92396</v>
      </c>
      <c r="B8589" s="210" t="s">
        <v>10809</v>
      </c>
      <c r="C8589" s="211" t="s">
        <v>591</v>
      </c>
      <c r="D8589" s="212">
        <v>54.22</v>
      </c>
    </row>
    <row r="8590" spans="1:4" ht="27">
      <c r="A8590" s="209">
        <v>92397</v>
      </c>
      <c r="B8590" s="210" t="s">
        <v>10810</v>
      </c>
      <c r="C8590" s="211" t="s">
        <v>591</v>
      </c>
      <c r="D8590" s="212">
        <v>44.63</v>
      </c>
    </row>
    <row r="8591" spans="1:4" ht="27">
      <c r="A8591" s="209">
        <v>92398</v>
      </c>
      <c r="B8591" s="210" t="s">
        <v>10811</v>
      </c>
      <c r="C8591" s="211" t="s">
        <v>591</v>
      </c>
      <c r="D8591" s="212">
        <v>52.35</v>
      </c>
    </row>
    <row r="8592" spans="1:4" ht="27">
      <c r="A8592" s="209">
        <v>92399</v>
      </c>
      <c r="B8592" s="210" t="s">
        <v>1511</v>
      </c>
      <c r="C8592" s="211" t="s">
        <v>591</v>
      </c>
      <c r="D8592" s="212">
        <v>53.37</v>
      </c>
    </row>
    <row r="8593" spans="1:4" ht="27">
      <c r="A8593" s="209">
        <v>92400</v>
      </c>
      <c r="B8593" s="210" t="s">
        <v>10812</v>
      </c>
      <c r="C8593" s="211" t="s">
        <v>591</v>
      </c>
      <c r="D8593" s="212">
        <v>61.67</v>
      </c>
    </row>
    <row r="8594" spans="1:4" ht="27">
      <c r="A8594" s="209">
        <v>92401</v>
      </c>
      <c r="B8594" s="210" t="s">
        <v>1512</v>
      </c>
      <c r="C8594" s="211" t="s">
        <v>591</v>
      </c>
      <c r="D8594" s="212">
        <v>62.77</v>
      </c>
    </row>
    <row r="8595" spans="1:4" ht="27">
      <c r="A8595" s="209">
        <v>92402</v>
      </c>
      <c r="B8595" s="210" t="s">
        <v>10813</v>
      </c>
      <c r="C8595" s="211" t="s">
        <v>591</v>
      </c>
      <c r="D8595" s="212">
        <v>53.91</v>
      </c>
    </row>
    <row r="8596" spans="1:4" ht="27">
      <c r="A8596" s="209">
        <v>92403</v>
      </c>
      <c r="B8596" s="210" t="s">
        <v>10814</v>
      </c>
      <c r="C8596" s="211" t="s">
        <v>591</v>
      </c>
      <c r="D8596" s="212">
        <v>44.28</v>
      </c>
    </row>
    <row r="8597" spans="1:4" ht="27">
      <c r="A8597" s="209">
        <v>92404</v>
      </c>
      <c r="B8597" s="210" t="s">
        <v>10815</v>
      </c>
      <c r="C8597" s="211" t="s">
        <v>591</v>
      </c>
      <c r="D8597" s="212">
        <v>51.53</v>
      </c>
    </row>
    <row r="8598" spans="1:4" ht="27">
      <c r="A8598" s="209">
        <v>92405</v>
      </c>
      <c r="B8598" s="210" t="s">
        <v>10816</v>
      </c>
      <c r="C8598" s="211" t="s">
        <v>591</v>
      </c>
      <c r="D8598" s="212">
        <v>52.54</v>
      </c>
    </row>
    <row r="8599" spans="1:4" ht="27">
      <c r="A8599" s="209">
        <v>92406</v>
      </c>
      <c r="B8599" s="210" t="s">
        <v>10817</v>
      </c>
      <c r="C8599" s="211" t="s">
        <v>591</v>
      </c>
      <c r="D8599" s="212">
        <v>62.93</v>
      </c>
    </row>
    <row r="8600" spans="1:4" ht="27">
      <c r="A8600" s="209">
        <v>92407</v>
      </c>
      <c r="B8600" s="210" t="s">
        <v>10818</v>
      </c>
      <c r="C8600" s="211" t="s">
        <v>591</v>
      </c>
      <c r="D8600" s="212">
        <v>64.010000000000005</v>
      </c>
    </row>
    <row r="8601" spans="1:4" ht="40.5">
      <c r="A8601" s="209">
        <v>92408</v>
      </c>
      <c r="B8601" s="210" t="s">
        <v>10819</v>
      </c>
      <c r="C8601" s="211" t="s">
        <v>591</v>
      </c>
      <c r="D8601" s="212">
        <v>116.83</v>
      </c>
    </row>
    <row r="8602" spans="1:4" ht="40.5">
      <c r="A8602" s="209">
        <v>92409</v>
      </c>
      <c r="B8602" s="210" t="s">
        <v>10820</v>
      </c>
      <c r="C8602" s="211" t="s">
        <v>591</v>
      </c>
      <c r="D8602" s="212">
        <v>109.06</v>
      </c>
    </row>
    <row r="8603" spans="1:4" ht="40.5">
      <c r="A8603" s="209">
        <v>92410</v>
      </c>
      <c r="B8603" s="210" t="s">
        <v>10821</v>
      </c>
      <c r="C8603" s="211" t="s">
        <v>591</v>
      </c>
      <c r="D8603" s="212">
        <v>85.03</v>
      </c>
    </row>
    <row r="8604" spans="1:4" ht="40.5">
      <c r="A8604" s="209">
        <v>92411</v>
      </c>
      <c r="B8604" s="210" t="s">
        <v>10822</v>
      </c>
      <c r="C8604" s="211" t="s">
        <v>591</v>
      </c>
      <c r="D8604" s="212">
        <v>78.16</v>
      </c>
    </row>
    <row r="8605" spans="1:4" ht="40.5">
      <c r="A8605" s="209">
        <v>92412</v>
      </c>
      <c r="B8605" s="210" t="s">
        <v>10823</v>
      </c>
      <c r="C8605" s="211" t="s">
        <v>591</v>
      </c>
      <c r="D8605" s="212">
        <v>58.99</v>
      </c>
    </row>
    <row r="8606" spans="1:4" ht="40.5">
      <c r="A8606" s="209">
        <v>92413</v>
      </c>
      <c r="B8606" s="210" t="s">
        <v>10824</v>
      </c>
      <c r="C8606" s="211" t="s">
        <v>591</v>
      </c>
      <c r="D8606" s="212">
        <v>53.69</v>
      </c>
    </row>
    <row r="8607" spans="1:4" ht="54">
      <c r="A8607" s="209">
        <v>92414</v>
      </c>
      <c r="B8607" s="210" t="s">
        <v>10825</v>
      </c>
      <c r="C8607" s="211" t="s">
        <v>591</v>
      </c>
      <c r="D8607" s="212">
        <v>83.91</v>
      </c>
    </row>
    <row r="8608" spans="1:4" ht="54">
      <c r="A8608" s="209">
        <v>92415</v>
      </c>
      <c r="B8608" s="210" t="s">
        <v>10826</v>
      </c>
      <c r="C8608" s="211" t="s">
        <v>591</v>
      </c>
      <c r="D8608" s="212">
        <v>77.05</v>
      </c>
    </row>
    <row r="8609" spans="1:4" ht="54">
      <c r="A8609" s="209">
        <v>92416</v>
      </c>
      <c r="B8609" s="210" t="s">
        <v>10827</v>
      </c>
      <c r="C8609" s="211" t="s">
        <v>591</v>
      </c>
      <c r="D8609" s="212">
        <v>98.02</v>
      </c>
    </row>
    <row r="8610" spans="1:4" ht="54">
      <c r="A8610" s="209">
        <v>92417</v>
      </c>
      <c r="B8610" s="210" t="s">
        <v>10828</v>
      </c>
      <c r="C8610" s="211" t="s">
        <v>591</v>
      </c>
      <c r="D8610" s="212">
        <v>91.18</v>
      </c>
    </row>
    <row r="8611" spans="1:4" ht="54">
      <c r="A8611" s="209">
        <v>92418</v>
      </c>
      <c r="B8611" s="210" t="s">
        <v>10829</v>
      </c>
      <c r="C8611" s="211" t="s">
        <v>591</v>
      </c>
      <c r="D8611" s="212">
        <v>55.21</v>
      </c>
    </row>
    <row r="8612" spans="1:4" ht="54">
      <c r="A8612" s="209">
        <v>92419</v>
      </c>
      <c r="B8612" s="210" t="s">
        <v>10830</v>
      </c>
      <c r="C8612" s="211" t="s">
        <v>591</v>
      </c>
      <c r="D8612" s="212">
        <v>49.95</v>
      </c>
    </row>
    <row r="8613" spans="1:4" ht="54">
      <c r="A8613" s="209">
        <v>92420</v>
      </c>
      <c r="B8613" s="210" t="s">
        <v>10831</v>
      </c>
      <c r="C8613" s="211" t="s">
        <v>591</v>
      </c>
      <c r="D8613" s="212">
        <v>66.06</v>
      </c>
    </row>
    <row r="8614" spans="1:4" ht="54">
      <c r="A8614" s="209">
        <v>92421</v>
      </c>
      <c r="B8614" s="210" t="s">
        <v>10832</v>
      </c>
      <c r="C8614" s="211" t="s">
        <v>591</v>
      </c>
      <c r="D8614" s="212">
        <v>60.79</v>
      </c>
    </row>
    <row r="8615" spans="1:4" ht="54">
      <c r="A8615" s="209">
        <v>92422</v>
      </c>
      <c r="B8615" s="210" t="s">
        <v>10833</v>
      </c>
      <c r="C8615" s="211" t="s">
        <v>591</v>
      </c>
      <c r="D8615" s="212">
        <v>45.99</v>
      </c>
    </row>
    <row r="8616" spans="1:4" ht="54">
      <c r="A8616" s="209">
        <v>92423</v>
      </c>
      <c r="B8616" s="210" t="s">
        <v>10834</v>
      </c>
      <c r="C8616" s="211" t="s">
        <v>591</v>
      </c>
      <c r="D8616" s="212">
        <v>41.42</v>
      </c>
    </row>
    <row r="8617" spans="1:4" ht="54">
      <c r="A8617" s="209">
        <v>92424</v>
      </c>
      <c r="B8617" s="210" t="s">
        <v>10835</v>
      </c>
      <c r="C8617" s="211" t="s">
        <v>591</v>
      </c>
      <c r="D8617" s="212">
        <v>55.43</v>
      </c>
    </row>
    <row r="8618" spans="1:4" ht="54">
      <c r="A8618" s="209">
        <v>92425</v>
      </c>
      <c r="B8618" s="210" t="s">
        <v>10836</v>
      </c>
      <c r="C8618" s="211" t="s">
        <v>591</v>
      </c>
      <c r="D8618" s="212">
        <v>50.85</v>
      </c>
    </row>
    <row r="8619" spans="1:4" ht="54">
      <c r="A8619" s="209">
        <v>92426</v>
      </c>
      <c r="B8619" s="210" t="s">
        <v>10837</v>
      </c>
      <c r="C8619" s="211" t="s">
        <v>591</v>
      </c>
      <c r="D8619" s="212">
        <v>41.34</v>
      </c>
    </row>
    <row r="8620" spans="1:4" ht="54">
      <c r="A8620" s="209">
        <v>92427</v>
      </c>
      <c r="B8620" s="210" t="s">
        <v>10838</v>
      </c>
      <c r="C8620" s="211" t="s">
        <v>591</v>
      </c>
      <c r="D8620" s="212">
        <v>37.1</v>
      </c>
    </row>
    <row r="8621" spans="1:4" ht="54">
      <c r="A8621" s="209">
        <v>92428</v>
      </c>
      <c r="B8621" s="210" t="s">
        <v>10839</v>
      </c>
      <c r="C8621" s="211" t="s">
        <v>591</v>
      </c>
      <c r="D8621" s="212">
        <v>50.08</v>
      </c>
    </row>
    <row r="8622" spans="1:4" ht="54">
      <c r="A8622" s="209">
        <v>92429</v>
      </c>
      <c r="B8622" s="210" t="s">
        <v>10840</v>
      </c>
      <c r="C8622" s="211" t="s">
        <v>591</v>
      </c>
      <c r="D8622" s="212">
        <v>45.84</v>
      </c>
    </row>
    <row r="8623" spans="1:4" ht="54">
      <c r="A8623" s="209">
        <v>92430</v>
      </c>
      <c r="B8623" s="210" t="s">
        <v>10841</v>
      </c>
      <c r="C8623" s="211" t="s">
        <v>591</v>
      </c>
      <c r="D8623" s="212">
        <v>38.24</v>
      </c>
    </row>
    <row r="8624" spans="1:4" ht="54">
      <c r="A8624" s="209">
        <v>92431</v>
      </c>
      <c r="B8624" s="210" t="s">
        <v>10842</v>
      </c>
      <c r="C8624" s="211" t="s">
        <v>591</v>
      </c>
      <c r="D8624" s="212">
        <v>34.22</v>
      </c>
    </row>
    <row r="8625" spans="1:4" ht="54">
      <c r="A8625" s="209">
        <v>92432</v>
      </c>
      <c r="B8625" s="210" t="s">
        <v>10843</v>
      </c>
      <c r="C8625" s="211" t="s">
        <v>591</v>
      </c>
      <c r="D8625" s="212">
        <v>46.54</v>
      </c>
    </row>
    <row r="8626" spans="1:4" ht="54">
      <c r="A8626" s="209">
        <v>92433</v>
      </c>
      <c r="B8626" s="210" t="s">
        <v>10844</v>
      </c>
      <c r="C8626" s="211" t="s">
        <v>591</v>
      </c>
      <c r="D8626" s="212">
        <v>42.51</v>
      </c>
    </row>
    <row r="8627" spans="1:4" ht="54">
      <c r="A8627" s="209">
        <v>92434</v>
      </c>
      <c r="B8627" s="210" t="s">
        <v>10845</v>
      </c>
      <c r="C8627" s="211" t="s">
        <v>591</v>
      </c>
      <c r="D8627" s="212">
        <v>36.58</v>
      </c>
    </row>
    <row r="8628" spans="1:4" ht="54">
      <c r="A8628" s="209">
        <v>92435</v>
      </c>
      <c r="B8628" s="210" t="s">
        <v>10846</v>
      </c>
      <c r="C8628" s="211" t="s">
        <v>591</v>
      </c>
      <c r="D8628" s="212">
        <v>32.69</v>
      </c>
    </row>
    <row r="8629" spans="1:4" ht="54">
      <c r="A8629" s="209">
        <v>92436</v>
      </c>
      <c r="B8629" s="210" t="s">
        <v>10847</v>
      </c>
      <c r="C8629" s="211" t="s">
        <v>591</v>
      </c>
      <c r="D8629" s="212">
        <v>44.58</v>
      </c>
    </row>
    <row r="8630" spans="1:4" ht="54">
      <c r="A8630" s="209">
        <v>92437</v>
      </c>
      <c r="B8630" s="210" t="s">
        <v>10848</v>
      </c>
      <c r="C8630" s="211" t="s">
        <v>591</v>
      </c>
      <c r="D8630" s="212">
        <v>40.700000000000003</v>
      </c>
    </row>
    <row r="8631" spans="1:4" ht="54">
      <c r="A8631" s="209">
        <v>92438</v>
      </c>
      <c r="B8631" s="210" t="s">
        <v>10849</v>
      </c>
      <c r="C8631" s="211" t="s">
        <v>591</v>
      </c>
      <c r="D8631" s="212">
        <v>35.36</v>
      </c>
    </row>
    <row r="8632" spans="1:4" ht="54">
      <c r="A8632" s="209">
        <v>92439</v>
      </c>
      <c r="B8632" s="210" t="s">
        <v>10850</v>
      </c>
      <c r="C8632" s="211" t="s">
        <v>591</v>
      </c>
      <c r="D8632" s="212">
        <v>31.57</v>
      </c>
    </row>
    <row r="8633" spans="1:4" ht="54">
      <c r="A8633" s="209">
        <v>92440</v>
      </c>
      <c r="B8633" s="210" t="s">
        <v>10851</v>
      </c>
      <c r="C8633" s="211" t="s">
        <v>591</v>
      </c>
      <c r="D8633" s="212">
        <v>43.15</v>
      </c>
    </row>
    <row r="8634" spans="1:4" ht="54">
      <c r="A8634" s="209">
        <v>92441</v>
      </c>
      <c r="B8634" s="210" t="s">
        <v>10852</v>
      </c>
      <c r="C8634" s="211" t="s">
        <v>591</v>
      </c>
      <c r="D8634" s="212">
        <v>39.39</v>
      </c>
    </row>
    <row r="8635" spans="1:4" ht="54">
      <c r="A8635" s="209">
        <v>92442</v>
      </c>
      <c r="B8635" s="210" t="s">
        <v>10853</v>
      </c>
      <c r="C8635" s="211" t="s">
        <v>591</v>
      </c>
      <c r="D8635" s="212">
        <v>32.909999999999997</v>
      </c>
    </row>
    <row r="8636" spans="1:4" ht="54">
      <c r="A8636" s="209">
        <v>92443</v>
      </c>
      <c r="B8636" s="210" t="s">
        <v>10854</v>
      </c>
      <c r="C8636" s="211" t="s">
        <v>591</v>
      </c>
      <c r="D8636" s="212">
        <v>29.26</v>
      </c>
    </row>
    <row r="8637" spans="1:4" ht="54">
      <c r="A8637" s="209">
        <v>92444</v>
      </c>
      <c r="B8637" s="210" t="s">
        <v>10855</v>
      </c>
      <c r="C8637" s="211" t="s">
        <v>591</v>
      </c>
      <c r="D8637" s="212">
        <v>40.46</v>
      </c>
    </row>
    <row r="8638" spans="1:4" ht="54">
      <c r="A8638" s="209">
        <v>92445</v>
      </c>
      <c r="B8638" s="210" t="s">
        <v>10856</v>
      </c>
      <c r="C8638" s="211" t="s">
        <v>591</v>
      </c>
      <c r="D8638" s="212">
        <v>36.79</v>
      </c>
    </row>
    <row r="8639" spans="1:4" ht="40.5">
      <c r="A8639" s="209">
        <v>92446</v>
      </c>
      <c r="B8639" s="210" t="s">
        <v>10857</v>
      </c>
      <c r="C8639" s="211" t="s">
        <v>591</v>
      </c>
      <c r="D8639" s="212">
        <v>105.18</v>
      </c>
    </row>
    <row r="8640" spans="1:4" ht="40.5">
      <c r="A8640" s="209">
        <v>92447</v>
      </c>
      <c r="B8640" s="210" t="s">
        <v>10858</v>
      </c>
      <c r="C8640" s="211" t="s">
        <v>591</v>
      </c>
      <c r="D8640" s="212">
        <v>78.819999999999993</v>
      </c>
    </row>
    <row r="8641" spans="1:4" ht="40.5">
      <c r="A8641" s="209">
        <v>92448</v>
      </c>
      <c r="B8641" s="210" t="s">
        <v>10859</v>
      </c>
      <c r="C8641" s="211" t="s">
        <v>591</v>
      </c>
      <c r="D8641" s="212">
        <v>65.87</v>
      </c>
    </row>
    <row r="8642" spans="1:4" ht="40.5">
      <c r="A8642" s="209">
        <v>92449</v>
      </c>
      <c r="B8642" s="210" t="s">
        <v>10860</v>
      </c>
      <c r="C8642" s="211" t="s">
        <v>591</v>
      </c>
      <c r="D8642" s="212">
        <v>142.1</v>
      </c>
    </row>
    <row r="8643" spans="1:4" ht="40.5">
      <c r="A8643" s="209">
        <v>92450</v>
      </c>
      <c r="B8643" s="210" t="s">
        <v>10861</v>
      </c>
      <c r="C8643" s="211" t="s">
        <v>591</v>
      </c>
      <c r="D8643" s="212">
        <v>179.93</v>
      </c>
    </row>
    <row r="8644" spans="1:4" ht="40.5">
      <c r="A8644" s="209">
        <v>92451</v>
      </c>
      <c r="B8644" s="210" t="s">
        <v>10862</v>
      </c>
      <c r="C8644" s="211" t="s">
        <v>591</v>
      </c>
      <c r="D8644" s="212">
        <v>97.46</v>
      </c>
    </row>
    <row r="8645" spans="1:4" ht="40.5">
      <c r="A8645" s="209">
        <v>92452</v>
      </c>
      <c r="B8645" s="210" t="s">
        <v>10863</v>
      </c>
      <c r="C8645" s="211" t="s">
        <v>591</v>
      </c>
      <c r="D8645" s="212">
        <v>93.72</v>
      </c>
    </row>
    <row r="8646" spans="1:4" ht="40.5">
      <c r="A8646" s="209">
        <v>92453</v>
      </c>
      <c r="B8646" s="210" t="s">
        <v>10864</v>
      </c>
      <c r="C8646" s="211" t="s">
        <v>591</v>
      </c>
      <c r="D8646" s="212">
        <v>122.29</v>
      </c>
    </row>
    <row r="8647" spans="1:4" ht="40.5">
      <c r="A8647" s="209">
        <v>92454</v>
      </c>
      <c r="B8647" s="210" t="s">
        <v>10865</v>
      </c>
      <c r="C8647" s="211" t="s">
        <v>591</v>
      </c>
      <c r="D8647" s="212">
        <v>200.79</v>
      </c>
    </row>
    <row r="8648" spans="1:4" ht="40.5">
      <c r="A8648" s="209">
        <v>92455</v>
      </c>
      <c r="B8648" s="210" t="s">
        <v>10866</v>
      </c>
      <c r="C8648" s="211" t="s">
        <v>591</v>
      </c>
      <c r="D8648" s="212">
        <v>80.31</v>
      </c>
    </row>
    <row r="8649" spans="1:4" ht="40.5">
      <c r="A8649" s="209">
        <v>92456</v>
      </c>
      <c r="B8649" s="210" t="s">
        <v>10867</v>
      </c>
      <c r="C8649" s="211" t="s">
        <v>591</v>
      </c>
      <c r="D8649" s="212">
        <v>80.69</v>
      </c>
    </row>
    <row r="8650" spans="1:4" ht="40.5">
      <c r="A8650" s="209">
        <v>92457</v>
      </c>
      <c r="B8650" s="210" t="s">
        <v>10868</v>
      </c>
      <c r="C8650" s="211" t="s">
        <v>591</v>
      </c>
      <c r="D8650" s="212">
        <v>105.97</v>
      </c>
    </row>
    <row r="8651" spans="1:4" ht="40.5">
      <c r="A8651" s="209">
        <v>92458</v>
      </c>
      <c r="B8651" s="210" t="s">
        <v>10869</v>
      </c>
      <c r="C8651" s="211" t="s">
        <v>591</v>
      </c>
      <c r="D8651" s="212">
        <v>190.05</v>
      </c>
    </row>
    <row r="8652" spans="1:4" ht="40.5">
      <c r="A8652" s="209">
        <v>92459</v>
      </c>
      <c r="B8652" s="210" t="s">
        <v>10870</v>
      </c>
      <c r="C8652" s="211" t="s">
        <v>591</v>
      </c>
      <c r="D8652" s="212">
        <v>68</v>
      </c>
    </row>
    <row r="8653" spans="1:4" ht="40.5">
      <c r="A8653" s="209">
        <v>92460</v>
      </c>
      <c r="B8653" s="210" t="s">
        <v>10871</v>
      </c>
      <c r="C8653" s="211" t="s">
        <v>591</v>
      </c>
      <c r="D8653" s="212">
        <v>66.13</v>
      </c>
    </row>
    <row r="8654" spans="1:4" ht="40.5">
      <c r="A8654" s="209">
        <v>92461</v>
      </c>
      <c r="B8654" s="210" t="s">
        <v>10872</v>
      </c>
      <c r="C8654" s="211" t="s">
        <v>591</v>
      </c>
      <c r="D8654" s="212">
        <v>97.46</v>
      </c>
    </row>
    <row r="8655" spans="1:4" ht="40.5">
      <c r="A8655" s="209">
        <v>92462</v>
      </c>
      <c r="B8655" s="210" t="s">
        <v>10873</v>
      </c>
      <c r="C8655" s="211" t="s">
        <v>591</v>
      </c>
      <c r="D8655" s="212">
        <v>183.16</v>
      </c>
    </row>
    <row r="8656" spans="1:4" ht="40.5">
      <c r="A8656" s="209">
        <v>92463</v>
      </c>
      <c r="B8656" s="210" t="s">
        <v>10874</v>
      </c>
      <c r="C8656" s="211" t="s">
        <v>591</v>
      </c>
      <c r="D8656" s="212">
        <v>61.4</v>
      </c>
    </row>
    <row r="8657" spans="1:4" ht="40.5">
      <c r="A8657" s="209">
        <v>92464</v>
      </c>
      <c r="B8657" s="210" t="s">
        <v>10875</v>
      </c>
      <c r="C8657" s="211" t="s">
        <v>591</v>
      </c>
      <c r="D8657" s="212">
        <v>63.65</v>
      </c>
    </row>
    <row r="8658" spans="1:4" ht="40.5">
      <c r="A8658" s="209">
        <v>92465</v>
      </c>
      <c r="B8658" s="210" t="s">
        <v>10876</v>
      </c>
      <c r="C8658" s="211" t="s">
        <v>591</v>
      </c>
      <c r="D8658" s="212">
        <v>76.89</v>
      </c>
    </row>
    <row r="8659" spans="1:4" ht="40.5">
      <c r="A8659" s="209">
        <v>92466</v>
      </c>
      <c r="B8659" s="210" t="s">
        <v>10877</v>
      </c>
      <c r="C8659" s="211" t="s">
        <v>591</v>
      </c>
      <c r="D8659" s="212">
        <v>178.06</v>
      </c>
    </row>
    <row r="8660" spans="1:4" ht="40.5">
      <c r="A8660" s="209">
        <v>92467</v>
      </c>
      <c r="B8660" s="210" t="s">
        <v>10878</v>
      </c>
      <c r="C8660" s="211" t="s">
        <v>591</v>
      </c>
      <c r="D8660" s="212">
        <v>49.6</v>
      </c>
    </row>
    <row r="8661" spans="1:4" ht="40.5">
      <c r="A8661" s="209">
        <v>92468</v>
      </c>
      <c r="B8661" s="210" t="s">
        <v>10879</v>
      </c>
      <c r="C8661" s="211" t="s">
        <v>591</v>
      </c>
      <c r="D8661" s="212">
        <v>58.86</v>
      </c>
    </row>
    <row r="8662" spans="1:4" ht="40.5">
      <c r="A8662" s="209">
        <v>92469</v>
      </c>
      <c r="B8662" s="210" t="s">
        <v>10880</v>
      </c>
      <c r="C8662" s="211" t="s">
        <v>591</v>
      </c>
      <c r="D8662" s="212">
        <v>69.849999999999994</v>
      </c>
    </row>
    <row r="8663" spans="1:4" ht="40.5">
      <c r="A8663" s="209">
        <v>92470</v>
      </c>
      <c r="B8663" s="210" t="s">
        <v>10881</v>
      </c>
      <c r="C8663" s="211" t="s">
        <v>591</v>
      </c>
      <c r="D8663" s="212">
        <v>174.22</v>
      </c>
    </row>
    <row r="8664" spans="1:4" ht="40.5">
      <c r="A8664" s="209">
        <v>92471</v>
      </c>
      <c r="B8664" s="210" t="s">
        <v>10882</v>
      </c>
      <c r="C8664" s="211" t="s">
        <v>591</v>
      </c>
      <c r="D8664" s="212">
        <v>45.12</v>
      </c>
    </row>
    <row r="8665" spans="1:4" ht="40.5">
      <c r="A8665" s="209">
        <v>92472</v>
      </c>
      <c r="B8665" s="210" t="s">
        <v>10883</v>
      </c>
      <c r="C8665" s="211" t="s">
        <v>591</v>
      </c>
      <c r="D8665" s="212">
        <v>55.54</v>
      </c>
    </row>
    <row r="8666" spans="1:4" ht="40.5">
      <c r="A8666" s="209">
        <v>92473</v>
      </c>
      <c r="B8666" s="210" t="s">
        <v>10884</v>
      </c>
      <c r="C8666" s="211" t="s">
        <v>591</v>
      </c>
      <c r="D8666" s="212">
        <v>64.13</v>
      </c>
    </row>
    <row r="8667" spans="1:4" ht="40.5">
      <c r="A8667" s="209">
        <v>92474</v>
      </c>
      <c r="B8667" s="210" t="s">
        <v>10885</v>
      </c>
      <c r="C8667" s="211" t="s">
        <v>591</v>
      </c>
      <c r="D8667" s="212">
        <v>170.87</v>
      </c>
    </row>
    <row r="8668" spans="1:4" ht="40.5">
      <c r="A8668" s="209">
        <v>92475</v>
      </c>
      <c r="B8668" s="210" t="s">
        <v>10886</v>
      </c>
      <c r="C8668" s="211" t="s">
        <v>591</v>
      </c>
      <c r="D8668" s="212">
        <v>41.46</v>
      </c>
    </row>
    <row r="8669" spans="1:4" ht="40.5">
      <c r="A8669" s="209">
        <v>92476</v>
      </c>
      <c r="B8669" s="210" t="s">
        <v>10887</v>
      </c>
      <c r="C8669" s="211" t="s">
        <v>591</v>
      </c>
      <c r="D8669" s="212">
        <v>52.7</v>
      </c>
    </row>
    <row r="8670" spans="1:4" ht="40.5">
      <c r="A8670" s="209">
        <v>92477</v>
      </c>
      <c r="B8670" s="210" t="s">
        <v>10888</v>
      </c>
      <c r="C8670" s="211" t="s">
        <v>591</v>
      </c>
      <c r="D8670" s="212">
        <v>51.99</v>
      </c>
    </row>
    <row r="8671" spans="1:4" ht="40.5">
      <c r="A8671" s="209">
        <v>92478</v>
      </c>
      <c r="B8671" s="210" t="s">
        <v>10889</v>
      </c>
      <c r="C8671" s="211" t="s">
        <v>591</v>
      </c>
      <c r="D8671" s="212">
        <v>164.34</v>
      </c>
    </row>
    <row r="8672" spans="1:4" ht="40.5">
      <c r="A8672" s="209">
        <v>92479</v>
      </c>
      <c r="B8672" s="210" t="s">
        <v>10890</v>
      </c>
      <c r="C8672" s="211" t="s">
        <v>591</v>
      </c>
      <c r="D8672" s="212">
        <v>33.69</v>
      </c>
    </row>
    <row r="8673" spans="1:4" ht="40.5">
      <c r="A8673" s="209">
        <v>92480</v>
      </c>
      <c r="B8673" s="210" t="s">
        <v>10891</v>
      </c>
      <c r="C8673" s="211" t="s">
        <v>591</v>
      </c>
      <c r="D8673" s="212">
        <v>47.07</v>
      </c>
    </row>
    <row r="8674" spans="1:4" ht="40.5">
      <c r="A8674" s="209">
        <v>92481</v>
      </c>
      <c r="B8674" s="210" t="s">
        <v>962</v>
      </c>
      <c r="C8674" s="211" t="s">
        <v>591</v>
      </c>
      <c r="D8674" s="212">
        <v>134.99</v>
      </c>
    </row>
    <row r="8675" spans="1:4" ht="40.5">
      <c r="A8675" s="209">
        <v>92482</v>
      </c>
      <c r="B8675" s="210" t="s">
        <v>10892</v>
      </c>
      <c r="C8675" s="211" t="s">
        <v>591</v>
      </c>
      <c r="D8675" s="212">
        <v>125.94</v>
      </c>
    </row>
    <row r="8676" spans="1:4" ht="40.5">
      <c r="A8676" s="209">
        <v>92483</v>
      </c>
      <c r="B8676" s="210" t="s">
        <v>963</v>
      </c>
      <c r="C8676" s="211" t="s">
        <v>591</v>
      </c>
      <c r="D8676" s="212">
        <v>108.14</v>
      </c>
    </row>
    <row r="8677" spans="1:4" ht="40.5">
      <c r="A8677" s="209">
        <v>92484</v>
      </c>
      <c r="B8677" s="210" t="s">
        <v>10893</v>
      </c>
      <c r="C8677" s="211" t="s">
        <v>591</v>
      </c>
      <c r="D8677" s="212">
        <v>100.13</v>
      </c>
    </row>
    <row r="8678" spans="1:4" ht="40.5">
      <c r="A8678" s="209">
        <v>92485</v>
      </c>
      <c r="B8678" s="210" t="s">
        <v>964</v>
      </c>
      <c r="C8678" s="211" t="s">
        <v>591</v>
      </c>
      <c r="D8678" s="212">
        <v>80.239999999999995</v>
      </c>
    </row>
    <row r="8679" spans="1:4" ht="40.5">
      <c r="A8679" s="209">
        <v>92486</v>
      </c>
      <c r="B8679" s="210" t="s">
        <v>10894</v>
      </c>
      <c r="C8679" s="211" t="s">
        <v>591</v>
      </c>
      <c r="D8679" s="212">
        <v>74.09</v>
      </c>
    </row>
    <row r="8680" spans="1:4" ht="40.5">
      <c r="A8680" s="209">
        <v>92487</v>
      </c>
      <c r="B8680" s="210" t="s">
        <v>10895</v>
      </c>
      <c r="C8680" s="211" t="s">
        <v>591</v>
      </c>
      <c r="D8680" s="212">
        <v>67.98</v>
      </c>
    </row>
    <row r="8681" spans="1:4" ht="40.5">
      <c r="A8681" s="209">
        <v>92488</v>
      </c>
      <c r="B8681" s="210" t="s">
        <v>10896</v>
      </c>
      <c r="C8681" s="211" t="s">
        <v>591</v>
      </c>
      <c r="D8681" s="212">
        <v>65.87</v>
      </c>
    </row>
    <row r="8682" spans="1:4" ht="40.5">
      <c r="A8682" s="209">
        <v>92489</v>
      </c>
      <c r="B8682" s="210" t="s">
        <v>10897</v>
      </c>
      <c r="C8682" s="211" t="s">
        <v>591</v>
      </c>
      <c r="D8682" s="212">
        <v>37.68</v>
      </c>
    </row>
    <row r="8683" spans="1:4" ht="40.5">
      <c r="A8683" s="209">
        <v>92490</v>
      </c>
      <c r="B8683" s="210" t="s">
        <v>10898</v>
      </c>
      <c r="C8683" s="211" t="s">
        <v>591</v>
      </c>
      <c r="D8683" s="212">
        <v>35.74</v>
      </c>
    </row>
    <row r="8684" spans="1:4" ht="40.5">
      <c r="A8684" s="209">
        <v>92491</v>
      </c>
      <c r="B8684" s="210" t="s">
        <v>10899</v>
      </c>
      <c r="C8684" s="211" t="s">
        <v>591</v>
      </c>
      <c r="D8684" s="212">
        <v>65.81</v>
      </c>
    </row>
    <row r="8685" spans="1:4" ht="40.5">
      <c r="A8685" s="209">
        <v>92492</v>
      </c>
      <c r="B8685" s="210" t="s">
        <v>10900</v>
      </c>
      <c r="C8685" s="211" t="s">
        <v>591</v>
      </c>
      <c r="D8685" s="212">
        <v>63.78</v>
      </c>
    </row>
    <row r="8686" spans="1:4" ht="40.5">
      <c r="A8686" s="209">
        <v>92493</v>
      </c>
      <c r="B8686" s="210" t="s">
        <v>10901</v>
      </c>
      <c r="C8686" s="211" t="s">
        <v>591</v>
      </c>
      <c r="D8686" s="212">
        <v>33.46</v>
      </c>
    </row>
    <row r="8687" spans="1:4" ht="40.5">
      <c r="A8687" s="209">
        <v>92494</v>
      </c>
      <c r="B8687" s="210" t="s">
        <v>10902</v>
      </c>
      <c r="C8687" s="211" t="s">
        <v>591</v>
      </c>
      <c r="D8687" s="212">
        <v>33.97</v>
      </c>
    </row>
    <row r="8688" spans="1:4" ht="40.5">
      <c r="A8688" s="209">
        <v>92495</v>
      </c>
      <c r="B8688" s="210" t="s">
        <v>10903</v>
      </c>
      <c r="C8688" s="211" t="s">
        <v>591</v>
      </c>
      <c r="D8688" s="212">
        <v>64.319999999999993</v>
      </c>
    </row>
    <row r="8689" spans="1:4" ht="40.5">
      <c r="A8689" s="209">
        <v>92496</v>
      </c>
      <c r="B8689" s="210" t="s">
        <v>10904</v>
      </c>
      <c r="C8689" s="211" t="s">
        <v>591</v>
      </c>
      <c r="D8689" s="212">
        <v>62.38</v>
      </c>
    </row>
    <row r="8690" spans="1:4" ht="40.5">
      <c r="A8690" s="209">
        <v>92497</v>
      </c>
      <c r="B8690" s="210" t="s">
        <v>10905</v>
      </c>
      <c r="C8690" s="211" t="s">
        <v>591</v>
      </c>
      <c r="D8690" s="212">
        <v>34.590000000000003</v>
      </c>
    </row>
    <row r="8691" spans="1:4" ht="40.5">
      <c r="A8691" s="209">
        <v>92498</v>
      </c>
      <c r="B8691" s="210" t="s">
        <v>10906</v>
      </c>
      <c r="C8691" s="211" t="s">
        <v>591</v>
      </c>
      <c r="D8691" s="212">
        <v>32.78</v>
      </c>
    </row>
    <row r="8692" spans="1:4" ht="40.5">
      <c r="A8692" s="209">
        <v>92499</v>
      </c>
      <c r="B8692" s="210" t="s">
        <v>10907</v>
      </c>
      <c r="C8692" s="211" t="s">
        <v>591</v>
      </c>
      <c r="D8692" s="212">
        <v>63.45</v>
      </c>
    </row>
    <row r="8693" spans="1:4" ht="40.5">
      <c r="A8693" s="209">
        <v>92500</v>
      </c>
      <c r="B8693" s="210" t="s">
        <v>10908</v>
      </c>
      <c r="C8693" s="211" t="s">
        <v>591</v>
      </c>
      <c r="D8693" s="212">
        <v>61.56</v>
      </c>
    </row>
    <row r="8694" spans="1:4" ht="40.5">
      <c r="A8694" s="209">
        <v>92501</v>
      </c>
      <c r="B8694" s="210" t="s">
        <v>10909</v>
      </c>
      <c r="C8694" s="211" t="s">
        <v>591</v>
      </c>
      <c r="D8694" s="212">
        <v>33.86</v>
      </c>
    </row>
    <row r="8695" spans="1:4" ht="40.5">
      <c r="A8695" s="209">
        <v>92502</v>
      </c>
      <c r="B8695" s="210" t="s">
        <v>10910</v>
      </c>
      <c r="C8695" s="211" t="s">
        <v>591</v>
      </c>
      <c r="D8695" s="212">
        <v>32.11</v>
      </c>
    </row>
    <row r="8696" spans="1:4" ht="40.5">
      <c r="A8696" s="209">
        <v>92503</v>
      </c>
      <c r="B8696" s="210" t="s">
        <v>10911</v>
      </c>
      <c r="C8696" s="211" t="s">
        <v>591</v>
      </c>
      <c r="D8696" s="212">
        <v>62.02</v>
      </c>
    </row>
    <row r="8697" spans="1:4" ht="40.5">
      <c r="A8697" s="209">
        <v>92504</v>
      </c>
      <c r="B8697" s="210" t="s">
        <v>10912</v>
      </c>
      <c r="C8697" s="211" t="s">
        <v>591</v>
      </c>
      <c r="D8697" s="212">
        <v>36.64</v>
      </c>
    </row>
    <row r="8698" spans="1:4" ht="40.5">
      <c r="A8698" s="209">
        <v>92505</v>
      </c>
      <c r="B8698" s="210" t="s">
        <v>10913</v>
      </c>
      <c r="C8698" s="211" t="s">
        <v>591</v>
      </c>
      <c r="D8698" s="212">
        <v>32.64</v>
      </c>
    </row>
    <row r="8699" spans="1:4" ht="40.5">
      <c r="A8699" s="209">
        <v>92506</v>
      </c>
      <c r="B8699" s="210" t="s">
        <v>10914</v>
      </c>
      <c r="C8699" s="211" t="s">
        <v>591</v>
      </c>
      <c r="D8699" s="212">
        <v>30.95</v>
      </c>
    </row>
    <row r="8700" spans="1:4" ht="40.5">
      <c r="A8700" s="209">
        <v>92507</v>
      </c>
      <c r="B8700" s="210" t="s">
        <v>10915</v>
      </c>
      <c r="C8700" s="211" t="s">
        <v>591</v>
      </c>
      <c r="D8700" s="212">
        <v>59.03</v>
      </c>
    </row>
    <row r="8701" spans="1:4" ht="40.5">
      <c r="A8701" s="209">
        <v>92508</v>
      </c>
      <c r="B8701" s="210" t="s">
        <v>10916</v>
      </c>
      <c r="C8701" s="211" t="s">
        <v>591</v>
      </c>
      <c r="D8701" s="212">
        <v>57.33</v>
      </c>
    </row>
    <row r="8702" spans="1:4" ht="40.5">
      <c r="A8702" s="209">
        <v>92509</v>
      </c>
      <c r="B8702" s="210" t="s">
        <v>10917</v>
      </c>
      <c r="C8702" s="211" t="s">
        <v>591</v>
      </c>
      <c r="D8702" s="212">
        <v>32.75</v>
      </c>
    </row>
    <row r="8703" spans="1:4" ht="40.5">
      <c r="A8703" s="209">
        <v>92510</v>
      </c>
      <c r="B8703" s="210" t="s">
        <v>10918</v>
      </c>
      <c r="C8703" s="211" t="s">
        <v>591</v>
      </c>
      <c r="D8703" s="212">
        <v>31.19</v>
      </c>
    </row>
    <row r="8704" spans="1:4" ht="40.5">
      <c r="A8704" s="209">
        <v>92511</v>
      </c>
      <c r="B8704" s="210" t="s">
        <v>10919</v>
      </c>
      <c r="C8704" s="211" t="s">
        <v>591</v>
      </c>
      <c r="D8704" s="212">
        <v>55.43</v>
      </c>
    </row>
    <row r="8705" spans="1:4" ht="40.5">
      <c r="A8705" s="209">
        <v>92512</v>
      </c>
      <c r="B8705" s="210" t="s">
        <v>10920</v>
      </c>
      <c r="C8705" s="211" t="s">
        <v>591</v>
      </c>
      <c r="D8705" s="212">
        <v>54.13</v>
      </c>
    </row>
    <row r="8706" spans="1:4" ht="40.5">
      <c r="A8706" s="209">
        <v>92513</v>
      </c>
      <c r="B8706" s="210" t="s">
        <v>10921</v>
      </c>
      <c r="C8706" s="211" t="s">
        <v>591</v>
      </c>
      <c r="D8706" s="212">
        <v>24.39</v>
      </c>
    </row>
    <row r="8707" spans="1:4" ht="40.5">
      <c r="A8707" s="209">
        <v>92514</v>
      </c>
      <c r="B8707" s="210" t="s">
        <v>10922</v>
      </c>
      <c r="C8707" s="211" t="s">
        <v>591</v>
      </c>
      <c r="D8707" s="212">
        <v>23.19</v>
      </c>
    </row>
    <row r="8708" spans="1:4" ht="40.5">
      <c r="A8708" s="209">
        <v>92515</v>
      </c>
      <c r="B8708" s="210" t="s">
        <v>10923</v>
      </c>
      <c r="C8708" s="211" t="s">
        <v>591</v>
      </c>
      <c r="D8708" s="212">
        <v>50.43</v>
      </c>
    </row>
    <row r="8709" spans="1:4" ht="40.5">
      <c r="A8709" s="209">
        <v>92516</v>
      </c>
      <c r="B8709" s="210" t="s">
        <v>10924</v>
      </c>
      <c r="C8709" s="211" t="s">
        <v>591</v>
      </c>
      <c r="D8709" s="212">
        <v>49.31</v>
      </c>
    </row>
    <row r="8710" spans="1:4" ht="40.5">
      <c r="A8710" s="209">
        <v>92517</v>
      </c>
      <c r="B8710" s="210" t="s">
        <v>10925</v>
      </c>
      <c r="C8710" s="211" t="s">
        <v>591</v>
      </c>
      <c r="D8710" s="212">
        <v>20.399999999999999</v>
      </c>
    </row>
    <row r="8711" spans="1:4" ht="40.5">
      <c r="A8711" s="209">
        <v>92518</v>
      </c>
      <c r="B8711" s="210" t="s">
        <v>10926</v>
      </c>
      <c r="C8711" s="211" t="s">
        <v>591</v>
      </c>
      <c r="D8711" s="212">
        <v>19.350000000000001</v>
      </c>
    </row>
    <row r="8712" spans="1:4" ht="40.5">
      <c r="A8712" s="209">
        <v>92519</v>
      </c>
      <c r="B8712" s="210" t="s">
        <v>10927</v>
      </c>
      <c r="C8712" s="211" t="s">
        <v>591</v>
      </c>
      <c r="D8712" s="212">
        <v>47.89</v>
      </c>
    </row>
    <row r="8713" spans="1:4" ht="40.5">
      <c r="A8713" s="209">
        <v>92520</v>
      </c>
      <c r="B8713" s="210" t="s">
        <v>10928</v>
      </c>
      <c r="C8713" s="211" t="s">
        <v>591</v>
      </c>
      <c r="D8713" s="212">
        <v>46.85</v>
      </c>
    </row>
    <row r="8714" spans="1:4" ht="40.5">
      <c r="A8714" s="209">
        <v>92521</v>
      </c>
      <c r="B8714" s="210" t="s">
        <v>10929</v>
      </c>
      <c r="C8714" s="211" t="s">
        <v>591</v>
      </c>
      <c r="D8714" s="212">
        <v>18.36</v>
      </c>
    </row>
    <row r="8715" spans="1:4" ht="40.5">
      <c r="A8715" s="209">
        <v>92522</v>
      </c>
      <c r="B8715" s="210" t="s">
        <v>10930</v>
      </c>
      <c r="C8715" s="211" t="s">
        <v>591</v>
      </c>
      <c r="D8715" s="212">
        <v>17.39</v>
      </c>
    </row>
    <row r="8716" spans="1:4" ht="40.5">
      <c r="A8716" s="209">
        <v>92523</v>
      </c>
      <c r="B8716" s="210" t="s">
        <v>10931</v>
      </c>
      <c r="C8716" s="211" t="s">
        <v>591</v>
      </c>
      <c r="D8716" s="212">
        <v>47.19</v>
      </c>
    </row>
    <row r="8717" spans="1:4" ht="40.5">
      <c r="A8717" s="209">
        <v>92524</v>
      </c>
      <c r="B8717" s="210" t="s">
        <v>10932</v>
      </c>
      <c r="C8717" s="211" t="s">
        <v>591</v>
      </c>
      <c r="D8717" s="212">
        <v>46.21</v>
      </c>
    </row>
    <row r="8718" spans="1:4" ht="40.5">
      <c r="A8718" s="209">
        <v>92525</v>
      </c>
      <c r="B8718" s="210" t="s">
        <v>10933</v>
      </c>
      <c r="C8718" s="211" t="s">
        <v>591</v>
      </c>
      <c r="D8718" s="212">
        <v>17.97</v>
      </c>
    </row>
    <row r="8719" spans="1:4" ht="40.5">
      <c r="A8719" s="209">
        <v>92526</v>
      </c>
      <c r="B8719" s="210" t="s">
        <v>10934</v>
      </c>
      <c r="C8719" s="211" t="s">
        <v>591</v>
      </c>
      <c r="D8719" s="212">
        <v>17.04</v>
      </c>
    </row>
    <row r="8720" spans="1:4" ht="40.5">
      <c r="A8720" s="209">
        <v>92527</v>
      </c>
      <c r="B8720" s="210" t="s">
        <v>10935</v>
      </c>
      <c r="C8720" s="211" t="s">
        <v>591</v>
      </c>
      <c r="D8720" s="212">
        <v>46.17</v>
      </c>
    </row>
    <row r="8721" spans="1:4" ht="40.5">
      <c r="A8721" s="209">
        <v>92528</v>
      </c>
      <c r="B8721" s="210" t="s">
        <v>10936</v>
      </c>
      <c r="C8721" s="211" t="s">
        <v>591</v>
      </c>
      <c r="D8721" s="212">
        <v>45.22</v>
      </c>
    </row>
    <row r="8722" spans="1:4" ht="40.5">
      <c r="A8722" s="209">
        <v>92529</v>
      </c>
      <c r="B8722" s="210" t="s">
        <v>10937</v>
      </c>
      <c r="C8722" s="211" t="s">
        <v>591</v>
      </c>
      <c r="D8722" s="212">
        <v>17.13</v>
      </c>
    </row>
    <row r="8723" spans="1:4" ht="40.5">
      <c r="A8723" s="209">
        <v>92530</v>
      </c>
      <c r="B8723" s="210" t="s">
        <v>10938</v>
      </c>
      <c r="C8723" s="211" t="s">
        <v>591</v>
      </c>
      <c r="D8723" s="212">
        <v>16.23</v>
      </c>
    </row>
    <row r="8724" spans="1:4" ht="40.5">
      <c r="A8724" s="209">
        <v>92531</v>
      </c>
      <c r="B8724" s="210" t="s">
        <v>10939</v>
      </c>
      <c r="C8724" s="211" t="s">
        <v>591</v>
      </c>
      <c r="D8724" s="212">
        <v>45.39</v>
      </c>
    </row>
    <row r="8725" spans="1:4" ht="40.5">
      <c r="A8725" s="209">
        <v>92532</v>
      </c>
      <c r="B8725" s="210" t="s">
        <v>10940</v>
      </c>
      <c r="C8725" s="211" t="s">
        <v>591</v>
      </c>
      <c r="D8725" s="212">
        <v>44.46</v>
      </c>
    </row>
    <row r="8726" spans="1:4" ht="40.5">
      <c r="A8726" s="209">
        <v>92533</v>
      </c>
      <c r="B8726" s="210" t="s">
        <v>10941</v>
      </c>
      <c r="C8726" s="211" t="s">
        <v>591</v>
      </c>
      <c r="D8726" s="212">
        <v>16.5</v>
      </c>
    </row>
    <row r="8727" spans="1:4" ht="40.5">
      <c r="A8727" s="209">
        <v>92534</v>
      </c>
      <c r="B8727" s="210" t="s">
        <v>10942</v>
      </c>
      <c r="C8727" s="211" t="s">
        <v>591</v>
      </c>
      <c r="D8727" s="212">
        <v>15.64</v>
      </c>
    </row>
    <row r="8728" spans="1:4" ht="40.5">
      <c r="A8728" s="209">
        <v>92535</v>
      </c>
      <c r="B8728" s="210" t="s">
        <v>10943</v>
      </c>
      <c r="C8728" s="211" t="s">
        <v>591</v>
      </c>
      <c r="D8728" s="212">
        <v>44.01</v>
      </c>
    </row>
    <row r="8729" spans="1:4" ht="40.5">
      <c r="A8729" s="209">
        <v>92536</v>
      </c>
      <c r="B8729" s="210" t="s">
        <v>10944</v>
      </c>
      <c r="C8729" s="211" t="s">
        <v>591</v>
      </c>
      <c r="D8729" s="212">
        <v>43.1</v>
      </c>
    </row>
    <row r="8730" spans="1:4" ht="40.5">
      <c r="A8730" s="209">
        <v>92537</v>
      </c>
      <c r="B8730" s="210" t="s">
        <v>10945</v>
      </c>
      <c r="C8730" s="211" t="s">
        <v>591</v>
      </c>
      <c r="D8730" s="212">
        <v>15.29</v>
      </c>
    </row>
    <row r="8731" spans="1:4" ht="40.5">
      <c r="A8731" s="209">
        <v>92538</v>
      </c>
      <c r="B8731" s="210" t="s">
        <v>10946</v>
      </c>
      <c r="C8731" s="211" t="s">
        <v>591</v>
      </c>
      <c r="D8731" s="212">
        <v>14.45</v>
      </c>
    </row>
    <row r="8732" spans="1:4" ht="40.5">
      <c r="A8732" s="209">
        <v>92539</v>
      </c>
      <c r="B8732" s="210" t="s">
        <v>778</v>
      </c>
      <c r="C8732" s="211" t="s">
        <v>591</v>
      </c>
      <c r="D8732" s="212">
        <v>34.619999999999997</v>
      </c>
    </row>
    <row r="8733" spans="1:4" ht="40.5">
      <c r="A8733" s="209">
        <v>92540</v>
      </c>
      <c r="B8733" s="210" t="s">
        <v>10947</v>
      </c>
      <c r="C8733" s="211" t="s">
        <v>591</v>
      </c>
      <c r="D8733" s="212">
        <v>40.49</v>
      </c>
    </row>
    <row r="8734" spans="1:4" ht="40.5">
      <c r="A8734" s="209">
        <v>92541</v>
      </c>
      <c r="B8734" s="210" t="s">
        <v>10948</v>
      </c>
      <c r="C8734" s="211" t="s">
        <v>591</v>
      </c>
      <c r="D8734" s="212">
        <v>37.65</v>
      </c>
    </row>
    <row r="8735" spans="1:4" ht="40.5">
      <c r="A8735" s="209">
        <v>92542</v>
      </c>
      <c r="B8735" s="210" t="s">
        <v>10949</v>
      </c>
      <c r="C8735" s="211" t="s">
        <v>591</v>
      </c>
      <c r="D8735" s="212">
        <v>46.92</v>
      </c>
    </row>
    <row r="8736" spans="1:4" ht="40.5">
      <c r="A8736" s="209">
        <v>92543</v>
      </c>
      <c r="B8736" s="210" t="s">
        <v>779</v>
      </c>
      <c r="C8736" s="211" t="s">
        <v>591</v>
      </c>
      <c r="D8736" s="212">
        <v>9.89</v>
      </c>
    </row>
    <row r="8737" spans="1:4" ht="40.5">
      <c r="A8737" s="209">
        <v>92544</v>
      </c>
      <c r="B8737" s="210" t="s">
        <v>10950</v>
      </c>
      <c r="C8737" s="211" t="s">
        <v>591</v>
      </c>
      <c r="D8737" s="212">
        <v>8.36</v>
      </c>
    </row>
    <row r="8738" spans="1:4" ht="40.5">
      <c r="A8738" s="209">
        <v>92545</v>
      </c>
      <c r="B8738" s="210" t="s">
        <v>10951</v>
      </c>
      <c r="C8738" s="211" t="s">
        <v>542</v>
      </c>
      <c r="D8738" s="212">
        <v>494.97</v>
      </c>
    </row>
    <row r="8739" spans="1:4" ht="40.5">
      <c r="A8739" s="209">
        <v>92546</v>
      </c>
      <c r="B8739" s="210" t="s">
        <v>10952</v>
      </c>
      <c r="C8739" s="211" t="s">
        <v>542</v>
      </c>
      <c r="D8739" s="212">
        <v>610.82000000000005</v>
      </c>
    </row>
    <row r="8740" spans="1:4" ht="40.5">
      <c r="A8740" s="209">
        <v>92547</v>
      </c>
      <c r="B8740" s="210" t="s">
        <v>10953</v>
      </c>
      <c r="C8740" s="211" t="s">
        <v>542</v>
      </c>
      <c r="D8740" s="212">
        <v>637.59</v>
      </c>
    </row>
    <row r="8741" spans="1:4" ht="40.5">
      <c r="A8741" s="209">
        <v>92548</v>
      </c>
      <c r="B8741" s="210" t="s">
        <v>10954</v>
      </c>
      <c r="C8741" s="211" t="s">
        <v>542</v>
      </c>
      <c r="D8741" s="212">
        <v>707.57</v>
      </c>
    </row>
    <row r="8742" spans="1:4" ht="40.5">
      <c r="A8742" s="209">
        <v>92549</v>
      </c>
      <c r="B8742" s="210" t="s">
        <v>10955</v>
      </c>
      <c r="C8742" s="211" t="s">
        <v>542</v>
      </c>
      <c r="D8742" s="212">
        <v>909.35</v>
      </c>
    </row>
    <row r="8743" spans="1:4" ht="40.5">
      <c r="A8743" s="209">
        <v>92550</v>
      </c>
      <c r="B8743" s="210" t="s">
        <v>10956</v>
      </c>
      <c r="C8743" s="211" t="s">
        <v>542</v>
      </c>
      <c r="D8743" s="212">
        <v>1095.42</v>
      </c>
    </row>
    <row r="8744" spans="1:4" ht="40.5">
      <c r="A8744" s="209">
        <v>92551</v>
      </c>
      <c r="B8744" s="210" t="s">
        <v>10957</v>
      </c>
      <c r="C8744" s="211" t="s">
        <v>542</v>
      </c>
      <c r="D8744" s="212">
        <v>1130.8499999999999</v>
      </c>
    </row>
    <row r="8745" spans="1:4" ht="40.5">
      <c r="A8745" s="209">
        <v>92552</v>
      </c>
      <c r="B8745" s="210" t="s">
        <v>10958</v>
      </c>
      <c r="C8745" s="211" t="s">
        <v>542</v>
      </c>
      <c r="D8745" s="212">
        <v>1234.25</v>
      </c>
    </row>
    <row r="8746" spans="1:4" ht="40.5">
      <c r="A8746" s="209">
        <v>92553</v>
      </c>
      <c r="B8746" s="210" t="s">
        <v>10959</v>
      </c>
      <c r="C8746" s="211" t="s">
        <v>542</v>
      </c>
      <c r="D8746" s="212">
        <v>1440.2</v>
      </c>
    </row>
    <row r="8747" spans="1:4" ht="40.5">
      <c r="A8747" s="209">
        <v>92554</v>
      </c>
      <c r="B8747" s="210" t="s">
        <v>10960</v>
      </c>
      <c r="C8747" s="211" t="s">
        <v>542</v>
      </c>
      <c r="D8747" s="212">
        <v>1480.47</v>
      </c>
    </row>
    <row r="8748" spans="1:4" ht="40.5">
      <c r="A8748" s="209">
        <v>92555</v>
      </c>
      <c r="B8748" s="210" t="s">
        <v>780</v>
      </c>
      <c r="C8748" s="211" t="s">
        <v>542</v>
      </c>
      <c r="D8748" s="212">
        <v>489.7</v>
      </c>
    </row>
    <row r="8749" spans="1:4" ht="40.5">
      <c r="A8749" s="209">
        <v>92556</v>
      </c>
      <c r="B8749" s="210" t="s">
        <v>781</v>
      </c>
      <c r="C8749" s="211" t="s">
        <v>542</v>
      </c>
      <c r="D8749" s="212">
        <v>602.11</v>
      </c>
    </row>
    <row r="8750" spans="1:4" ht="40.5">
      <c r="A8750" s="209">
        <v>92557</v>
      </c>
      <c r="B8750" s="210" t="s">
        <v>782</v>
      </c>
      <c r="C8750" s="211" t="s">
        <v>542</v>
      </c>
      <c r="D8750" s="212">
        <v>628.88</v>
      </c>
    </row>
    <row r="8751" spans="1:4" ht="40.5">
      <c r="A8751" s="209">
        <v>92558</v>
      </c>
      <c r="B8751" s="210" t="s">
        <v>783</v>
      </c>
      <c r="C8751" s="211" t="s">
        <v>542</v>
      </c>
      <c r="D8751" s="212">
        <v>704.53</v>
      </c>
    </row>
    <row r="8752" spans="1:4" ht="40.5">
      <c r="A8752" s="209">
        <v>92559</v>
      </c>
      <c r="B8752" s="210" t="s">
        <v>784</v>
      </c>
      <c r="C8752" s="211" t="s">
        <v>542</v>
      </c>
      <c r="D8752" s="212">
        <v>900.07</v>
      </c>
    </row>
    <row r="8753" spans="1:4" ht="40.5">
      <c r="A8753" s="209">
        <v>92560</v>
      </c>
      <c r="B8753" s="210" t="s">
        <v>785</v>
      </c>
      <c r="C8753" s="211" t="s">
        <v>542</v>
      </c>
      <c r="D8753" s="212">
        <v>1081.27</v>
      </c>
    </row>
    <row r="8754" spans="1:4" ht="40.5">
      <c r="A8754" s="209">
        <v>92561</v>
      </c>
      <c r="B8754" s="210" t="s">
        <v>786</v>
      </c>
      <c r="C8754" s="211" t="s">
        <v>542</v>
      </c>
      <c r="D8754" s="212">
        <v>1117.33</v>
      </c>
    </row>
    <row r="8755" spans="1:4" ht="40.5">
      <c r="A8755" s="209">
        <v>92562</v>
      </c>
      <c r="B8755" s="210" t="s">
        <v>10961</v>
      </c>
      <c r="C8755" s="211" t="s">
        <v>542</v>
      </c>
      <c r="D8755" s="212">
        <v>1212.02</v>
      </c>
    </row>
    <row r="8756" spans="1:4" ht="40.5">
      <c r="A8756" s="209">
        <v>92563</v>
      </c>
      <c r="B8756" s="210" t="s">
        <v>10962</v>
      </c>
      <c r="C8756" s="211" t="s">
        <v>542</v>
      </c>
      <c r="D8756" s="212">
        <v>1413.17</v>
      </c>
    </row>
    <row r="8757" spans="1:4" ht="40.5">
      <c r="A8757" s="209">
        <v>92564</v>
      </c>
      <c r="B8757" s="210" t="s">
        <v>10963</v>
      </c>
      <c r="C8757" s="211" t="s">
        <v>542</v>
      </c>
      <c r="D8757" s="212">
        <v>1447.6</v>
      </c>
    </row>
    <row r="8758" spans="1:4" ht="40.5">
      <c r="A8758" s="209">
        <v>92565</v>
      </c>
      <c r="B8758" s="210" t="s">
        <v>10964</v>
      </c>
      <c r="C8758" s="211" t="s">
        <v>591</v>
      </c>
      <c r="D8758" s="212">
        <v>18.36</v>
      </c>
    </row>
    <row r="8759" spans="1:4" ht="54">
      <c r="A8759" s="209">
        <v>92566</v>
      </c>
      <c r="B8759" s="210" t="s">
        <v>10965</v>
      </c>
      <c r="C8759" s="211" t="s">
        <v>591</v>
      </c>
      <c r="D8759" s="212">
        <v>10.52</v>
      </c>
    </row>
    <row r="8760" spans="1:4" ht="40.5">
      <c r="A8760" s="209">
        <v>92567</v>
      </c>
      <c r="B8760" s="210" t="s">
        <v>10966</v>
      </c>
      <c r="C8760" s="211" t="s">
        <v>591</v>
      </c>
      <c r="D8760" s="212">
        <v>16.010000000000002</v>
      </c>
    </row>
    <row r="8761" spans="1:4" ht="40.5">
      <c r="A8761" s="209">
        <v>92568</v>
      </c>
      <c r="B8761" s="210" t="s">
        <v>10967</v>
      </c>
      <c r="C8761" s="211" t="s">
        <v>591</v>
      </c>
      <c r="D8761" s="212">
        <v>48.16</v>
      </c>
    </row>
    <row r="8762" spans="1:4" ht="40.5">
      <c r="A8762" s="209">
        <v>92569</v>
      </c>
      <c r="B8762" s="210" t="s">
        <v>809</v>
      </c>
      <c r="C8762" s="211" t="s">
        <v>591</v>
      </c>
      <c r="D8762" s="212">
        <v>21.5</v>
      </c>
    </row>
    <row r="8763" spans="1:4" ht="40.5">
      <c r="A8763" s="209">
        <v>92570</v>
      </c>
      <c r="B8763" s="210" t="s">
        <v>10968</v>
      </c>
      <c r="C8763" s="211" t="s">
        <v>591</v>
      </c>
      <c r="D8763" s="212">
        <v>9.5</v>
      </c>
    </row>
    <row r="8764" spans="1:4" ht="40.5">
      <c r="A8764" s="209">
        <v>92571</v>
      </c>
      <c r="B8764" s="210" t="s">
        <v>10969</v>
      </c>
      <c r="C8764" s="211" t="s">
        <v>591</v>
      </c>
      <c r="D8764" s="212">
        <v>52.23</v>
      </c>
    </row>
    <row r="8765" spans="1:4" ht="40.5">
      <c r="A8765" s="209">
        <v>92572</v>
      </c>
      <c r="B8765" s="210" t="s">
        <v>10970</v>
      </c>
      <c r="C8765" s="211" t="s">
        <v>591</v>
      </c>
      <c r="D8765" s="212">
        <v>23.96</v>
      </c>
    </row>
    <row r="8766" spans="1:4" ht="40.5">
      <c r="A8766" s="209">
        <v>92573</v>
      </c>
      <c r="B8766" s="210" t="s">
        <v>10971</v>
      </c>
      <c r="C8766" s="211" t="s">
        <v>591</v>
      </c>
      <c r="D8766" s="212">
        <v>11.21</v>
      </c>
    </row>
    <row r="8767" spans="1:4" ht="40.5">
      <c r="A8767" s="209">
        <v>92574</v>
      </c>
      <c r="B8767" s="210" t="s">
        <v>810</v>
      </c>
      <c r="C8767" s="211" t="s">
        <v>591</v>
      </c>
      <c r="D8767" s="212">
        <v>52.38</v>
      </c>
    </row>
    <row r="8768" spans="1:4" ht="40.5">
      <c r="A8768" s="209">
        <v>92575</v>
      </c>
      <c r="B8768" s="210" t="s">
        <v>10972</v>
      </c>
      <c r="C8768" s="211" t="s">
        <v>591</v>
      </c>
      <c r="D8768" s="212">
        <v>21.53</v>
      </c>
    </row>
    <row r="8769" spans="1:4" ht="27">
      <c r="A8769" s="209">
        <v>92576</v>
      </c>
      <c r="B8769" s="210" t="s">
        <v>10973</v>
      </c>
      <c r="C8769" s="211" t="s">
        <v>591</v>
      </c>
      <c r="D8769" s="212">
        <v>7.72</v>
      </c>
    </row>
    <row r="8770" spans="1:4" ht="40.5">
      <c r="A8770" s="209">
        <v>92577</v>
      </c>
      <c r="B8770" s="210" t="s">
        <v>10974</v>
      </c>
      <c r="C8770" s="211" t="s">
        <v>591</v>
      </c>
      <c r="D8770" s="212">
        <v>56.69</v>
      </c>
    </row>
    <row r="8771" spans="1:4" ht="40.5">
      <c r="A8771" s="209">
        <v>92578</v>
      </c>
      <c r="B8771" s="210" t="s">
        <v>10975</v>
      </c>
      <c r="C8771" s="211" t="s">
        <v>591</v>
      </c>
      <c r="D8771" s="212">
        <v>23.92</v>
      </c>
    </row>
    <row r="8772" spans="1:4" ht="27">
      <c r="A8772" s="209">
        <v>92579</v>
      </c>
      <c r="B8772" s="210" t="s">
        <v>811</v>
      </c>
      <c r="C8772" s="211" t="s">
        <v>591</v>
      </c>
      <c r="D8772" s="212">
        <v>9.09</v>
      </c>
    </row>
    <row r="8773" spans="1:4" ht="40.5">
      <c r="A8773" s="209">
        <v>92580</v>
      </c>
      <c r="B8773" s="210" t="s">
        <v>10976</v>
      </c>
      <c r="C8773" s="211" t="s">
        <v>591</v>
      </c>
      <c r="D8773" s="212">
        <v>22.23</v>
      </c>
    </row>
    <row r="8774" spans="1:4" ht="40.5">
      <c r="A8774" s="209">
        <v>92581</v>
      </c>
      <c r="B8774" s="210" t="s">
        <v>10977</v>
      </c>
      <c r="C8774" s="211" t="s">
        <v>591</v>
      </c>
      <c r="D8774" s="212">
        <v>23.13</v>
      </c>
    </row>
    <row r="8775" spans="1:4" ht="27">
      <c r="A8775" s="209">
        <v>92582</v>
      </c>
      <c r="B8775" s="210" t="s">
        <v>10978</v>
      </c>
      <c r="C8775" s="211" t="s">
        <v>542</v>
      </c>
      <c r="D8775" s="212">
        <v>333.84</v>
      </c>
    </row>
    <row r="8776" spans="1:4" ht="27">
      <c r="A8776" s="209">
        <v>92584</v>
      </c>
      <c r="B8776" s="210" t="s">
        <v>10979</v>
      </c>
      <c r="C8776" s="211" t="s">
        <v>542</v>
      </c>
      <c r="D8776" s="212">
        <v>386.08</v>
      </c>
    </row>
    <row r="8777" spans="1:4" ht="27">
      <c r="A8777" s="209">
        <v>92586</v>
      </c>
      <c r="B8777" s="210" t="s">
        <v>10980</v>
      </c>
      <c r="C8777" s="211" t="s">
        <v>542</v>
      </c>
      <c r="D8777" s="212">
        <v>438.32</v>
      </c>
    </row>
    <row r="8778" spans="1:4" ht="27">
      <c r="A8778" s="209">
        <v>92588</v>
      </c>
      <c r="B8778" s="210" t="s">
        <v>10981</v>
      </c>
      <c r="C8778" s="211" t="s">
        <v>542</v>
      </c>
      <c r="D8778" s="212">
        <v>544.38</v>
      </c>
    </row>
    <row r="8779" spans="1:4" ht="27">
      <c r="A8779" s="209">
        <v>92590</v>
      </c>
      <c r="B8779" s="210" t="s">
        <v>10982</v>
      </c>
      <c r="C8779" s="211" t="s">
        <v>542</v>
      </c>
      <c r="D8779" s="212">
        <v>596.62</v>
      </c>
    </row>
    <row r="8780" spans="1:4" ht="27">
      <c r="A8780" s="209">
        <v>92592</v>
      </c>
      <c r="B8780" s="210" t="s">
        <v>10983</v>
      </c>
      <c r="C8780" s="211" t="s">
        <v>542</v>
      </c>
      <c r="D8780" s="212">
        <v>670.14</v>
      </c>
    </row>
    <row r="8781" spans="1:4" ht="40.5">
      <c r="A8781" s="209">
        <v>92593</v>
      </c>
      <c r="B8781" s="210" t="s">
        <v>812</v>
      </c>
      <c r="C8781" s="211" t="s">
        <v>546</v>
      </c>
      <c r="D8781" s="212">
        <v>5.04</v>
      </c>
    </row>
    <row r="8782" spans="1:4" ht="27">
      <c r="A8782" s="209">
        <v>92594</v>
      </c>
      <c r="B8782" s="210" t="s">
        <v>10984</v>
      </c>
      <c r="C8782" s="211" t="s">
        <v>542</v>
      </c>
      <c r="D8782" s="212">
        <v>764.99</v>
      </c>
    </row>
    <row r="8783" spans="1:4" ht="27">
      <c r="A8783" s="209">
        <v>92596</v>
      </c>
      <c r="B8783" s="210" t="s">
        <v>10985</v>
      </c>
      <c r="C8783" s="211" t="s">
        <v>542</v>
      </c>
      <c r="D8783" s="212">
        <v>853.17</v>
      </c>
    </row>
    <row r="8784" spans="1:4" ht="27">
      <c r="A8784" s="209">
        <v>92598</v>
      </c>
      <c r="B8784" s="210" t="s">
        <v>10986</v>
      </c>
      <c r="C8784" s="211" t="s">
        <v>542</v>
      </c>
      <c r="D8784" s="212">
        <v>905.42</v>
      </c>
    </row>
    <row r="8785" spans="1:4" ht="27">
      <c r="A8785" s="209">
        <v>92600</v>
      </c>
      <c r="B8785" s="210" t="s">
        <v>10987</v>
      </c>
      <c r="C8785" s="211" t="s">
        <v>542</v>
      </c>
      <c r="D8785" s="212">
        <v>967.83</v>
      </c>
    </row>
    <row r="8786" spans="1:4" ht="40.5">
      <c r="A8786" s="209">
        <v>92602</v>
      </c>
      <c r="B8786" s="210" t="s">
        <v>10988</v>
      </c>
      <c r="C8786" s="211" t="s">
        <v>542</v>
      </c>
      <c r="D8786" s="212">
        <v>333.84</v>
      </c>
    </row>
    <row r="8787" spans="1:4" ht="40.5">
      <c r="A8787" s="209">
        <v>92604</v>
      </c>
      <c r="B8787" s="210" t="s">
        <v>10989</v>
      </c>
      <c r="C8787" s="211" t="s">
        <v>542</v>
      </c>
      <c r="D8787" s="212">
        <v>375.91</v>
      </c>
    </row>
    <row r="8788" spans="1:4" ht="40.5">
      <c r="A8788" s="209">
        <v>92606</v>
      </c>
      <c r="B8788" s="210" t="s">
        <v>10990</v>
      </c>
      <c r="C8788" s="211" t="s">
        <v>542</v>
      </c>
      <c r="D8788" s="212">
        <v>428.14</v>
      </c>
    </row>
    <row r="8789" spans="1:4" ht="40.5">
      <c r="A8789" s="209">
        <v>92608</v>
      </c>
      <c r="B8789" s="210" t="s">
        <v>10991</v>
      </c>
      <c r="C8789" s="211" t="s">
        <v>542</v>
      </c>
      <c r="D8789" s="212">
        <v>524.03</v>
      </c>
    </row>
    <row r="8790" spans="1:4" ht="40.5">
      <c r="A8790" s="209">
        <v>92610</v>
      </c>
      <c r="B8790" s="210" t="s">
        <v>10992</v>
      </c>
      <c r="C8790" s="211" t="s">
        <v>542</v>
      </c>
      <c r="D8790" s="212">
        <v>576.27</v>
      </c>
    </row>
    <row r="8791" spans="1:4" ht="40.5">
      <c r="A8791" s="209">
        <v>92612</v>
      </c>
      <c r="B8791" s="210" t="s">
        <v>10993</v>
      </c>
      <c r="C8791" s="211" t="s">
        <v>542</v>
      </c>
      <c r="D8791" s="212">
        <v>649.79</v>
      </c>
    </row>
    <row r="8792" spans="1:4" ht="40.5">
      <c r="A8792" s="209">
        <v>92614</v>
      </c>
      <c r="B8792" s="210" t="s">
        <v>10994</v>
      </c>
      <c r="C8792" s="211" t="s">
        <v>542</v>
      </c>
      <c r="D8792" s="212">
        <v>724.29</v>
      </c>
    </row>
    <row r="8793" spans="1:4" ht="40.5">
      <c r="A8793" s="209">
        <v>92616</v>
      </c>
      <c r="B8793" s="210" t="s">
        <v>10995</v>
      </c>
      <c r="C8793" s="211" t="s">
        <v>542</v>
      </c>
      <c r="D8793" s="212">
        <v>822.65</v>
      </c>
    </row>
    <row r="8794" spans="1:4" ht="40.5">
      <c r="A8794" s="209">
        <v>92618</v>
      </c>
      <c r="B8794" s="210" t="s">
        <v>10996</v>
      </c>
      <c r="C8794" s="211" t="s">
        <v>542</v>
      </c>
      <c r="D8794" s="212">
        <v>874.89</v>
      </c>
    </row>
    <row r="8795" spans="1:4" ht="40.5">
      <c r="A8795" s="209">
        <v>92620</v>
      </c>
      <c r="B8795" s="210" t="s">
        <v>10997</v>
      </c>
      <c r="C8795" s="211" t="s">
        <v>542</v>
      </c>
      <c r="D8795" s="212">
        <v>927.13</v>
      </c>
    </row>
    <row r="8796" spans="1:4" ht="40.5">
      <c r="A8796" s="209">
        <v>92635</v>
      </c>
      <c r="B8796" s="210" t="s">
        <v>10998</v>
      </c>
      <c r="C8796" s="211" t="s">
        <v>542</v>
      </c>
      <c r="D8796" s="212">
        <v>130.63999999999999</v>
      </c>
    </row>
    <row r="8797" spans="1:4" ht="40.5">
      <c r="A8797" s="209">
        <v>92636</v>
      </c>
      <c r="B8797" s="210" t="s">
        <v>10999</v>
      </c>
      <c r="C8797" s="211" t="s">
        <v>542</v>
      </c>
      <c r="D8797" s="212">
        <v>118.69</v>
      </c>
    </row>
    <row r="8798" spans="1:4" ht="40.5">
      <c r="A8798" s="209">
        <v>92637</v>
      </c>
      <c r="B8798" s="210" t="s">
        <v>11000</v>
      </c>
      <c r="C8798" s="211" t="s">
        <v>542</v>
      </c>
      <c r="D8798" s="212">
        <v>44.54</v>
      </c>
    </row>
    <row r="8799" spans="1:4" ht="40.5">
      <c r="A8799" s="209">
        <v>92638</v>
      </c>
      <c r="B8799" s="210" t="s">
        <v>11001</v>
      </c>
      <c r="C8799" s="211" t="s">
        <v>542</v>
      </c>
      <c r="D8799" s="212">
        <v>54.38</v>
      </c>
    </row>
    <row r="8800" spans="1:4" ht="40.5">
      <c r="A8800" s="209">
        <v>92639</v>
      </c>
      <c r="B8800" s="210" t="s">
        <v>11002</v>
      </c>
      <c r="C8800" s="211" t="s">
        <v>542</v>
      </c>
      <c r="D8800" s="212">
        <v>62.98</v>
      </c>
    </row>
    <row r="8801" spans="1:4" ht="40.5">
      <c r="A8801" s="209">
        <v>92640</v>
      </c>
      <c r="B8801" s="210" t="s">
        <v>11003</v>
      </c>
      <c r="C8801" s="211" t="s">
        <v>542</v>
      </c>
      <c r="D8801" s="212">
        <v>82.06</v>
      </c>
    </row>
    <row r="8802" spans="1:4" ht="40.5">
      <c r="A8802" s="209">
        <v>92642</v>
      </c>
      <c r="B8802" s="210" t="s">
        <v>11004</v>
      </c>
      <c r="C8802" s="211" t="s">
        <v>542</v>
      </c>
      <c r="D8802" s="212">
        <v>124.76</v>
      </c>
    </row>
    <row r="8803" spans="1:4" ht="40.5">
      <c r="A8803" s="209">
        <v>92644</v>
      </c>
      <c r="B8803" s="210" t="s">
        <v>11005</v>
      </c>
      <c r="C8803" s="211" t="s">
        <v>542</v>
      </c>
      <c r="D8803" s="212">
        <v>157.08000000000001</v>
      </c>
    </row>
    <row r="8804" spans="1:4" ht="40.5">
      <c r="A8804" s="209">
        <v>92648</v>
      </c>
      <c r="B8804" s="210" t="s">
        <v>11006</v>
      </c>
      <c r="C8804" s="211" t="s">
        <v>518</v>
      </c>
      <c r="D8804" s="212">
        <v>40.619999999999997</v>
      </c>
    </row>
    <row r="8805" spans="1:4" ht="40.5">
      <c r="A8805" s="209">
        <v>92649</v>
      </c>
      <c r="B8805" s="210" t="s">
        <v>11007</v>
      </c>
      <c r="C8805" s="211" t="s">
        <v>518</v>
      </c>
      <c r="D8805" s="212">
        <v>49.39</v>
      </c>
    </row>
    <row r="8806" spans="1:4" ht="40.5">
      <c r="A8806" s="209">
        <v>92650</v>
      </c>
      <c r="B8806" s="210" t="s">
        <v>11008</v>
      </c>
      <c r="C8806" s="211" t="s">
        <v>518</v>
      </c>
      <c r="D8806" s="212">
        <v>76.989999999999995</v>
      </c>
    </row>
    <row r="8807" spans="1:4" ht="40.5">
      <c r="A8807" s="209">
        <v>92652</v>
      </c>
      <c r="B8807" s="210" t="s">
        <v>11009</v>
      </c>
      <c r="C8807" s="211" t="s">
        <v>518</v>
      </c>
      <c r="D8807" s="212">
        <v>31.18</v>
      </c>
    </row>
    <row r="8808" spans="1:4" ht="40.5">
      <c r="A8808" s="209">
        <v>92653</v>
      </c>
      <c r="B8808" s="210" t="s">
        <v>11010</v>
      </c>
      <c r="C8808" s="211" t="s">
        <v>518</v>
      </c>
      <c r="D8808" s="212">
        <v>35.369999999999997</v>
      </c>
    </row>
    <row r="8809" spans="1:4" ht="40.5">
      <c r="A8809" s="209">
        <v>92654</v>
      </c>
      <c r="B8809" s="210" t="s">
        <v>11011</v>
      </c>
      <c r="C8809" s="211" t="s">
        <v>518</v>
      </c>
      <c r="D8809" s="212">
        <v>47.59</v>
      </c>
    </row>
    <row r="8810" spans="1:4" ht="40.5">
      <c r="A8810" s="209">
        <v>92655</v>
      </c>
      <c r="B8810" s="210" t="s">
        <v>11012</v>
      </c>
      <c r="C8810" s="211" t="s">
        <v>518</v>
      </c>
      <c r="D8810" s="212">
        <v>57.69</v>
      </c>
    </row>
    <row r="8811" spans="1:4" ht="40.5">
      <c r="A8811" s="209">
        <v>92656</v>
      </c>
      <c r="B8811" s="210" t="s">
        <v>11013</v>
      </c>
      <c r="C8811" s="211" t="s">
        <v>518</v>
      </c>
      <c r="D8811" s="212">
        <v>74.86</v>
      </c>
    </row>
    <row r="8812" spans="1:4" ht="40.5">
      <c r="A8812" s="209">
        <v>92657</v>
      </c>
      <c r="B8812" s="210" t="s">
        <v>11014</v>
      </c>
      <c r="C8812" s="211" t="s">
        <v>542</v>
      </c>
      <c r="D8812" s="212">
        <v>16.79</v>
      </c>
    </row>
    <row r="8813" spans="1:4" ht="40.5">
      <c r="A8813" s="209">
        <v>92658</v>
      </c>
      <c r="B8813" s="210" t="s">
        <v>11015</v>
      </c>
      <c r="C8813" s="211" t="s">
        <v>542</v>
      </c>
      <c r="D8813" s="212">
        <v>17.93</v>
      </c>
    </row>
    <row r="8814" spans="1:4" ht="40.5">
      <c r="A8814" s="209">
        <v>92659</v>
      </c>
      <c r="B8814" s="210" t="s">
        <v>11016</v>
      </c>
      <c r="C8814" s="211" t="s">
        <v>542</v>
      </c>
      <c r="D8814" s="212">
        <v>20.76</v>
      </c>
    </row>
    <row r="8815" spans="1:4" ht="40.5">
      <c r="A8815" s="209">
        <v>92660</v>
      </c>
      <c r="B8815" s="210" t="s">
        <v>11017</v>
      </c>
      <c r="C8815" s="211" t="s">
        <v>542</v>
      </c>
      <c r="D8815" s="212">
        <v>21.82</v>
      </c>
    </row>
    <row r="8816" spans="1:4" ht="40.5">
      <c r="A8816" s="209">
        <v>92661</v>
      </c>
      <c r="B8816" s="210" t="s">
        <v>11018</v>
      </c>
      <c r="C8816" s="211" t="s">
        <v>542</v>
      </c>
      <c r="D8816" s="212">
        <v>24.84</v>
      </c>
    </row>
    <row r="8817" spans="1:4" ht="40.5">
      <c r="A8817" s="209">
        <v>92662</v>
      </c>
      <c r="B8817" s="210" t="s">
        <v>11019</v>
      </c>
      <c r="C8817" s="211" t="s">
        <v>542</v>
      </c>
      <c r="D8817" s="212">
        <v>25.05</v>
      </c>
    </row>
    <row r="8818" spans="1:4" ht="40.5">
      <c r="A8818" s="209">
        <v>92663</v>
      </c>
      <c r="B8818" s="210" t="s">
        <v>11020</v>
      </c>
      <c r="C8818" s="211" t="s">
        <v>542</v>
      </c>
      <c r="D8818" s="212">
        <v>33.44</v>
      </c>
    </row>
    <row r="8819" spans="1:4" ht="40.5">
      <c r="A8819" s="209">
        <v>92664</v>
      </c>
      <c r="B8819" s="210" t="s">
        <v>11021</v>
      </c>
      <c r="C8819" s="211" t="s">
        <v>542</v>
      </c>
      <c r="D8819" s="212">
        <v>33.43</v>
      </c>
    </row>
    <row r="8820" spans="1:4" ht="40.5">
      <c r="A8820" s="209">
        <v>92665</v>
      </c>
      <c r="B8820" s="210" t="s">
        <v>11022</v>
      </c>
      <c r="C8820" s="211" t="s">
        <v>542</v>
      </c>
      <c r="D8820" s="212">
        <v>46.16</v>
      </c>
    </row>
    <row r="8821" spans="1:4" ht="40.5">
      <c r="A8821" s="209">
        <v>92666</v>
      </c>
      <c r="B8821" s="210" t="s">
        <v>11023</v>
      </c>
      <c r="C8821" s="211" t="s">
        <v>542</v>
      </c>
      <c r="D8821" s="212">
        <v>52.5</v>
      </c>
    </row>
    <row r="8822" spans="1:4" ht="40.5">
      <c r="A8822" s="209">
        <v>92667</v>
      </c>
      <c r="B8822" s="210" t="s">
        <v>11024</v>
      </c>
      <c r="C8822" s="211" t="s">
        <v>542</v>
      </c>
      <c r="D8822" s="212">
        <v>68.19</v>
      </c>
    </row>
    <row r="8823" spans="1:4" ht="40.5">
      <c r="A8823" s="209">
        <v>92668</v>
      </c>
      <c r="B8823" s="210" t="s">
        <v>11025</v>
      </c>
      <c r="C8823" s="211" t="s">
        <v>542</v>
      </c>
      <c r="D8823" s="212">
        <v>73.83</v>
      </c>
    </row>
    <row r="8824" spans="1:4" ht="40.5">
      <c r="A8824" s="209">
        <v>92669</v>
      </c>
      <c r="B8824" s="210" t="s">
        <v>11026</v>
      </c>
      <c r="C8824" s="211" t="s">
        <v>542</v>
      </c>
      <c r="D8824" s="212">
        <v>25.53</v>
      </c>
    </row>
    <row r="8825" spans="1:4" ht="40.5">
      <c r="A8825" s="209">
        <v>92670</v>
      </c>
      <c r="B8825" s="210" t="s">
        <v>11027</v>
      </c>
      <c r="C8825" s="211" t="s">
        <v>542</v>
      </c>
      <c r="D8825" s="212">
        <v>24.01</v>
      </c>
    </row>
    <row r="8826" spans="1:4" ht="40.5">
      <c r="A8826" s="209">
        <v>92671</v>
      </c>
      <c r="B8826" s="210" t="s">
        <v>11028</v>
      </c>
      <c r="C8826" s="211" t="s">
        <v>542</v>
      </c>
      <c r="D8826" s="212">
        <v>33.35</v>
      </c>
    </row>
    <row r="8827" spans="1:4" ht="40.5">
      <c r="A8827" s="209">
        <v>92672</v>
      </c>
      <c r="B8827" s="210" t="s">
        <v>11029</v>
      </c>
      <c r="C8827" s="211" t="s">
        <v>542</v>
      </c>
      <c r="D8827" s="212">
        <v>30.34</v>
      </c>
    </row>
    <row r="8828" spans="1:4" ht="40.5">
      <c r="A8828" s="209">
        <v>92673</v>
      </c>
      <c r="B8828" s="210" t="s">
        <v>11030</v>
      </c>
      <c r="C8828" s="211" t="s">
        <v>542</v>
      </c>
      <c r="D8828" s="212">
        <v>38.32</v>
      </c>
    </row>
    <row r="8829" spans="1:4" ht="40.5">
      <c r="A8829" s="209">
        <v>92674</v>
      </c>
      <c r="B8829" s="210" t="s">
        <v>11031</v>
      </c>
      <c r="C8829" s="211" t="s">
        <v>542</v>
      </c>
      <c r="D8829" s="212">
        <v>36.25</v>
      </c>
    </row>
    <row r="8830" spans="1:4" ht="40.5">
      <c r="A8830" s="209">
        <v>92675</v>
      </c>
      <c r="B8830" s="210" t="s">
        <v>11032</v>
      </c>
      <c r="C8830" s="211" t="s">
        <v>542</v>
      </c>
      <c r="D8830" s="212">
        <v>49.66</v>
      </c>
    </row>
    <row r="8831" spans="1:4" ht="40.5">
      <c r="A8831" s="209">
        <v>92676</v>
      </c>
      <c r="B8831" s="210" t="s">
        <v>11033</v>
      </c>
      <c r="C8831" s="211" t="s">
        <v>542</v>
      </c>
      <c r="D8831" s="212">
        <v>48.25</v>
      </c>
    </row>
    <row r="8832" spans="1:4" ht="40.5">
      <c r="A8832" s="209">
        <v>92677</v>
      </c>
      <c r="B8832" s="210" t="s">
        <v>11034</v>
      </c>
      <c r="C8832" s="211" t="s">
        <v>542</v>
      </c>
      <c r="D8832" s="212">
        <v>81.48</v>
      </c>
    </row>
    <row r="8833" spans="1:4" ht="40.5">
      <c r="A8833" s="209">
        <v>92678</v>
      </c>
      <c r="B8833" s="210" t="s">
        <v>11035</v>
      </c>
      <c r="C8833" s="211" t="s">
        <v>542</v>
      </c>
      <c r="D8833" s="212">
        <v>75.28</v>
      </c>
    </row>
    <row r="8834" spans="1:4" ht="40.5">
      <c r="A8834" s="209">
        <v>92679</v>
      </c>
      <c r="B8834" s="210" t="s">
        <v>11036</v>
      </c>
      <c r="C8834" s="211" t="s">
        <v>542</v>
      </c>
      <c r="D8834" s="212">
        <v>112.04</v>
      </c>
    </row>
    <row r="8835" spans="1:4" ht="40.5">
      <c r="A8835" s="209">
        <v>92680</v>
      </c>
      <c r="B8835" s="210" t="s">
        <v>11037</v>
      </c>
      <c r="C8835" s="211" t="s">
        <v>542</v>
      </c>
      <c r="D8835" s="212">
        <v>100.09</v>
      </c>
    </row>
    <row r="8836" spans="1:4" ht="40.5">
      <c r="A8836" s="209">
        <v>92681</v>
      </c>
      <c r="B8836" s="210" t="s">
        <v>11038</v>
      </c>
      <c r="C8836" s="211" t="s">
        <v>542</v>
      </c>
      <c r="D8836" s="212">
        <v>32.58</v>
      </c>
    </row>
    <row r="8837" spans="1:4" ht="40.5">
      <c r="A8837" s="209">
        <v>92682</v>
      </c>
      <c r="B8837" s="210" t="s">
        <v>11039</v>
      </c>
      <c r="C8837" s="211" t="s">
        <v>542</v>
      </c>
      <c r="D8837" s="212">
        <v>40.78</v>
      </c>
    </row>
    <row r="8838" spans="1:4" ht="40.5">
      <c r="A8838" s="209">
        <v>92683</v>
      </c>
      <c r="B8838" s="210" t="s">
        <v>11040</v>
      </c>
      <c r="C8838" s="211" t="s">
        <v>542</v>
      </c>
      <c r="D8838" s="212">
        <v>47.54</v>
      </c>
    </row>
    <row r="8839" spans="1:4" ht="40.5">
      <c r="A8839" s="209">
        <v>92684</v>
      </c>
      <c r="B8839" s="210" t="s">
        <v>11041</v>
      </c>
      <c r="C8839" s="211" t="s">
        <v>542</v>
      </c>
      <c r="D8839" s="212">
        <v>64.290000000000006</v>
      </c>
    </row>
    <row r="8840" spans="1:4" ht="40.5">
      <c r="A8840" s="209">
        <v>92685</v>
      </c>
      <c r="B8840" s="210" t="s">
        <v>11042</v>
      </c>
      <c r="C8840" s="211" t="s">
        <v>542</v>
      </c>
      <c r="D8840" s="212">
        <v>103.48</v>
      </c>
    </row>
    <row r="8841" spans="1:4" ht="40.5">
      <c r="A8841" s="209">
        <v>92686</v>
      </c>
      <c r="B8841" s="210" t="s">
        <v>11043</v>
      </c>
      <c r="C8841" s="211" t="s">
        <v>542</v>
      </c>
      <c r="D8841" s="212">
        <v>132.26</v>
      </c>
    </row>
    <row r="8842" spans="1:4" ht="40.5">
      <c r="A8842" s="209">
        <v>92687</v>
      </c>
      <c r="B8842" s="210" t="s">
        <v>1182</v>
      </c>
      <c r="C8842" s="211" t="s">
        <v>518</v>
      </c>
      <c r="D8842" s="212">
        <v>14.96</v>
      </c>
    </row>
    <row r="8843" spans="1:4" ht="40.5">
      <c r="A8843" s="209">
        <v>92688</v>
      </c>
      <c r="B8843" s="210" t="s">
        <v>1183</v>
      </c>
      <c r="C8843" s="211" t="s">
        <v>518</v>
      </c>
      <c r="D8843" s="212">
        <v>21.4</v>
      </c>
    </row>
    <row r="8844" spans="1:4" ht="40.5">
      <c r="A8844" s="209">
        <v>92689</v>
      </c>
      <c r="B8844" s="210" t="s">
        <v>11044</v>
      </c>
      <c r="C8844" s="211" t="s">
        <v>518</v>
      </c>
      <c r="D8844" s="212">
        <v>20.82</v>
      </c>
    </row>
    <row r="8845" spans="1:4" ht="40.5">
      <c r="A8845" s="209">
        <v>92690</v>
      </c>
      <c r="B8845" s="210" t="s">
        <v>11045</v>
      </c>
      <c r="C8845" s="211" t="s">
        <v>518</v>
      </c>
      <c r="D8845" s="212">
        <v>30.37</v>
      </c>
    </row>
    <row r="8846" spans="1:4" ht="40.5">
      <c r="A8846" s="209">
        <v>92692</v>
      </c>
      <c r="B8846" s="210" t="s">
        <v>11046</v>
      </c>
      <c r="C8846" s="211" t="s">
        <v>542</v>
      </c>
      <c r="D8846" s="212">
        <v>9.0399999999999991</v>
      </c>
    </row>
    <row r="8847" spans="1:4" ht="40.5">
      <c r="A8847" s="209">
        <v>92693</v>
      </c>
      <c r="B8847" s="210" t="s">
        <v>1312</v>
      </c>
      <c r="C8847" s="211" t="s">
        <v>542</v>
      </c>
      <c r="D8847" s="212">
        <v>9.2899999999999991</v>
      </c>
    </row>
    <row r="8848" spans="1:4" ht="40.5">
      <c r="A8848" s="209">
        <v>92694</v>
      </c>
      <c r="B8848" s="210" t="s">
        <v>11047</v>
      </c>
      <c r="C8848" s="211" t="s">
        <v>542</v>
      </c>
      <c r="D8848" s="212">
        <v>14.36</v>
      </c>
    </row>
    <row r="8849" spans="1:4" ht="40.5">
      <c r="A8849" s="209">
        <v>92695</v>
      </c>
      <c r="B8849" s="210" t="s">
        <v>1313</v>
      </c>
      <c r="C8849" s="211" t="s">
        <v>542</v>
      </c>
      <c r="D8849" s="212">
        <v>14.61</v>
      </c>
    </row>
    <row r="8850" spans="1:4" ht="27">
      <c r="A8850" s="209">
        <v>92696</v>
      </c>
      <c r="B8850" s="210" t="s">
        <v>1314</v>
      </c>
      <c r="C8850" s="211" t="s">
        <v>542</v>
      </c>
      <c r="D8850" s="212">
        <v>22.51</v>
      </c>
    </row>
    <row r="8851" spans="1:4" ht="27">
      <c r="A8851" s="209">
        <v>92697</v>
      </c>
      <c r="B8851" s="210" t="s">
        <v>11048</v>
      </c>
      <c r="C8851" s="211" t="s">
        <v>542</v>
      </c>
      <c r="D8851" s="212">
        <v>23.65</v>
      </c>
    </row>
    <row r="8852" spans="1:4" ht="40.5">
      <c r="A8852" s="209">
        <v>92698</v>
      </c>
      <c r="B8852" s="210" t="s">
        <v>11049</v>
      </c>
      <c r="C8852" s="211" t="s">
        <v>542</v>
      </c>
      <c r="D8852" s="212">
        <v>13.38</v>
      </c>
    </row>
    <row r="8853" spans="1:4" ht="40.5">
      <c r="A8853" s="209">
        <v>92699</v>
      </c>
      <c r="B8853" s="210" t="s">
        <v>11050</v>
      </c>
      <c r="C8853" s="211" t="s">
        <v>542</v>
      </c>
      <c r="D8853" s="212">
        <v>12.55</v>
      </c>
    </row>
    <row r="8854" spans="1:4" ht="40.5">
      <c r="A8854" s="209">
        <v>92700</v>
      </c>
      <c r="B8854" s="210" t="s">
        <v>11051</v>
      </c>
      <c r="C8854" s="211" t="s">
        <v>542</v>
      </c>
      <c r="D8854" s="212">
        <v>21.82</v>
      </c>
    </row>
    <row r="8855" spans="1:4" ht="40.5">
      <c r="A8855" s="209">
        <v>92701</v>
      </c>
      <c r="B8855" s="210" t="s">
        <v>11052</v>
      </c>
      <c r="C8855" s="211" t="s">
        <v>542</v>
      </c>
      <c r="D8855" s="212">
        <v>20.59</v>
      </c>
    </row>
    <row r="8856" spans="1:4" ht="40.5">
      <c r="A8856" s="209">
        <v>92702</v>
      </c>
      <c r="B8856" s="210" t="s">
        <v>11053</v>
      </c>
      <c r="C8856" s="211" t="s">
        <v>542</v>
      </c>
      <c r="D8856" s="212">
        <v>34.15</v>
      </c>
    </row>
    <row r="8857" spans="1:4" ht="40.5">
      <c r="A8857" s="209">
        <v>92703</v>
      </c>
      <c r="B8857" s="210" t="s">
        <v>11054</v>
      </c>
      <c r="C8857" s="211" t="s">
        <v>542</v>
      </c>
      <c r="D8857" s="212">
        <v>32.630000000000003</v>
      </c>
    </row>
    <row r="8858" spans="1:4" ht="27">
      <c r="A8858" s="209">
        <v>92704</v>
      </c>
      <c r="B8858" s="210" t="s">
        <v>11055</v>
      </c>
      <c r="C8858" s="211" t="s">
        <v>542</v>
      </c>
      <c r="D8858" s="212">
        <v>16.899999999999999</v>
      </c>
    </row>
    <row r="8859" spans="1:4" ht="27">
      <c r="A8859" s="209">
        <v>92705</v>
      </c>
      <c r="B8859" s="210" t="s">
        <v>11056</v>
      </c>
      <c r="C8859" s="211" t="s">
        <v>542</v>
      </c>
      <c r="D8859" s="212">
        <v>27.21</v>
      </c>
    </row>
    <row r="8860" spans="1:4" ht="27">
      <c r="A8860" s="209">
        <v>92706</v>
      </c>
      <c r="B8860" s="210" t="s">
        <v>1315</v>
      </c>
      <c r="C8860" s="211" t="s">
        <v>542</v>
      </c>
      <c r="D8860" s="212">
        <v>44.07</v>
      </c>
    </row>
    <row r="8861" spans="1:4" ht="27">
      <c r="A8861" s="209">
        <v>92712</v>
      </c>
      <c r="B8861" s="210" t="s">
        <v>11057</v>
      </c>
      <c r="C8861" s="211" t="s">
        <v>662</v>
      </c>
      <c r="D8861" s="212">
        <v>0.17</v>
      </c>
    </row>
    <row r="8862" spans="1:4" ht="27">
      <c r="A8862" s="209">
        <v>92713</v>
      </c>
      <c r="B8862" s="210" t="s">
        <v>11058</v>
      </c>
      <c r="C8862" s="211" t="s">
        <v>662</v>
      </c>
      <c r="D8862" s="212">
        <v>0.03</v>
      </c>
    </row>
    <row r="8863" spans="1:4" ht="27">
      <c r="A8863" s="209">
        <v>92714</v>
      </c>
      <c r="B8863" s="210" t="s">
        <v>11059</v>
      </c>
      <c r="C8863" s="211" t="s">
        <v>662</v>
      </c>
      <c r="D8863" s="212">
        <v>0.21</v>
      </c>
    </row>
    <row r="8864" spans="1:4" ht="27">
      <c r="A8864" s="209">
        <v>92715</v>
      </c>
      <c r="B8864" s="210" t="s">
        <v>11060</v>
      </c>
      <c r="C8864" s="211" t="s">
        <v>662</v>
      </c>
      <c r="D8864" s="212">
        <v>20.239999999999998</v>
      </c>
    </row>
    <row r="8865" spans="1:4" ht="27">
      <c r="A8865" s="209">
        <v>92716</v>
      </c>
      <c r="B8865" s="210" t="s">
        <v>11061</v>
      </c>
      <c r="C8865" s="211" t="s">
        <v>596</v>
      </c>
      <c r="D8865" s="212">
        <v>20.65</v>
      </c>
    </row>
    <row r="8866" spans="1:4" ht="27">
      <c r="A8866" s="209">
        <v>92717</v>
      </c>
      <c r="B8866" s="210" t="s">
        <v>11062</v>
      </c>
      <c r="C8866" s="211" t="s">
        <v>630</v>
      </c>
      <c r="D8866" s="212">
        <v>0.2</v>
      </c>
    </row>
    <row r="8867" spans="1:4" ht="40.5">
      <c r="A8867" s="209">
        <v>92718</v>
      </c>
      <c r="B8867" s="210" t="s">
        <v>11063</v>
      </c>
      <c r="C8867" s="211" t="s">
        <v>820</v>
      </c>
      <c r="D8867" s="212">
        <v>445.62</v>
      </c>
    </row>
    <row r="8868" spans="1:4" ht="40.5">
      <c r="A8868" s="209">
        <v>92719</v>
      </c>
      <c r="B8868" s="210" t="s">
        <v>11064</v>
      </c>
      <c r="C8868" s="211" t="s">
        <v>820</v>
      </c>
      <c r="D8868" s="212">
        <v>332.15</v>
      </c>
    </row>
    <row r="8869" spans="1:4" ht="40.5">
      <c r="A8869" s="209">
        <v>92720</v>
      </c>
      <c r="B8869" s="210" t="s">
        <v>11065</v>
      </c>
      <c r="C8869" s="211" t="s">
        <v>820</v>
      </c>
      <c r="D8869" s="212">
        <v>379.64</v>
      </c>
    </row>
    <row r="8870" spans="1:4" ht="40.5">
      <c r="A8870" s="209">
        <v>92721</v>
      </c>
      <c r="B8870" s="210" t="s">
        <v>11066</v>
      </c>
      <c r="C8870" s="211" t="s">
        <v>820</v>
      </c>
      <c r="D8870" s="212">
        <v>325.22000000000003</v>
      </c>
    </row>
    <row r="8871" spans="1:4" ht="40.5">
      <c r="A8871" s="209">
        <v>92722</v>
      </c>
      <c r="B8871" s="210" t="s">
        <v>11067</v>
      </c>
      <c r="C8871" s="211" t="s">
        <v>820</v>
      </c>
      <c r="D8871" s="212">
        <v>376.75</v>
      </c>
    </row>
    <row r="8872" spans="1:4" ht="40.5">
      <c r="A8872" s="209">
        <v>92723</v>
      </c>
      <c r="B8872" s="210" t="s">
        <v>11068</v>
      </c>
      <c r="C8872" s="211" t="s">
        <v>820</v>
      </c>
      <c r="D8872" s="212">
        <v>365.61</v>
      </c>
    </row>
    <row r="8873" spans="1:4" ht="40.5">
      <c r="A8873" s="209">
        <v>92724</v>
      </c>
      <c r="B8873" s="210" t="s">
        <v>11069</v>
      </c>
      <c r="C8873" s="211" t="s">
        <v>820</v>
      </c>
      <c r="D8873" s="212">
        <v>363.09</v>
      </c>
    </row>
    <row r="8874" spans="1:4" ht="54">
      <c r="A8874" s="209">
        <v>92725</v>
      </c>
      <c r="B8874" s="210" t="s">
        <v>11070</v>
      </c>
      <c r="C8874" s="211" t="s">
        <v>820</v>
      </c>
      <c r="D8874" s="212">
        <v>362.02</v>
      </c>
    </row>
    <row r="8875" spans="1:4" ht="40.5">
      <c r="A8875" s="209">
        <v>92726</v>
      </c>
      <c r="B8875" s="210" t="s">
        <v>11071</v>
      </c>
      <c r="C8875" s="211" t="s">
        <v>820</v>
      </c>
      <c r="D8875" s="212">
        <v>360.23</v>
      </c>
    </row>
    <row r="8876" spans="1:4" ht="54">
      <c r="A8876" s="209">
        <v>92727</v>
      </c>
      <c r="B8876" s="210" t="s">
        <v>11072</v>
      </c>
      <c r="C8876" s="211" t="s">
        <v>820</v>
      </c>
      <c r="D8876" s="212">
        <v>392.66</v>
      </c>
    </row>
    <row r="8877" spans="1:4" ht="54">
      <c r="A8877" s="209">
        <v>92728</v>
      </c>
      <c r="B8877" s="210" t="s">
        <v>11073</v>
      </c>
      <c r="C8877" s="211" t="s">
        <v>820</v>
      </c>
      <c r="D8877" s="212">
        <v>374.53</v>
      </c>
    </row>
    <row r="8878" spans="1:4" ht="54">
      <c r="A8878" s="209">
        <v>92729</v>
      </c>
      <c r="B8878" s="210" t="s">
        <v>11074</v>
      </c>
      <c r="C8878" s="211" t="s">
        <v>820</v>
      </c>
      <c r="D8878" s="212">
        <v>366.85</v>
      </c>
    </row>
    <row r="8879" spans="1:4" ht="54">
      <c r="A8879" s="209">
        <v>92730</v>
      </c>
      <c r="B8879" s="210" t="s">
        <v>11075</v>
      </c>
      <c r="C8879" s="211" t="s">
        <v>820</v>
      </c>
      <c r="D8879" s="212">
        <v>354.06</v>
      </c>
    </row>
    <row r="8880" spans="1:4" ht="54">
      <c r="A8880" s="209">
        <v>92731</v>
      </c>
      <c r="B8880" s="210" t="s">
        <v>11076</v>
      </c>
      <c r="C8880" s="211" t="s">
        <v>820</v>
      </c>
      <c r="D8880" s="212">
        <v>368.95</v>
      </c>
    </row>
    <row r="8881" spans="1:4" ht="54">
      <c r="A8881" s="209">
        <v>92732</v>
      </c>
      <c r="B8881" s="210" t="s">
        <v>11077</v>
      </c>
      <c r="C8881" s="211" t="s">
        <v>820</v>
      </c>
      <c r="D8881" s="212">
        <v>356.51</v>
      </c>
    </row>
    <row r="8882" spans="1:4" ht="54">
      <c r="A8882" s="209">
        <v>92733</v>
      </c>
      <c r="B8882" s="210" t="s">
        <v>11078</v>
      </c>
      <c r="C8882" s="211" t="s">
        <v>820</v>
      </c>
      <c r="D8882" s="212">
        <v>351.21</v>
      </c>
    </row>
    <row r="8883" spans="1:4" ht="54">
      <c r="A8883" s="209">
        <v>92734</v>
      </c>
      <c r="B8883" s="210" t="s">
        <v>11079</v>
      </c>
      <c r="C8883" s="211" t="s">
        <v>820</v>
      </c>
      <c r="D8883" s="212">
        <v>342.45</v>
      </c>
    </row>
    <row r="8884" spans="1:4" ht="54">
      <c r="A8884" s="209">
        <v>92735</v>
      </c>
      <c r="B8884" s="210" t="s">
        <v>11080</v>
      </c>
      <c r="C8884" s="211" t="s">
        <v>820</v>
      </c>
      <c r="D8884" s="212">
        <v>347.06</v>
      </c>
    </row>
    <row r="8885" spans="1:4" ht="54">
      <c r="A8885" s="209">
        <v>92736</v>
      </c>
      <c r="B8885" s="210" t="s">
        <v>11081</v>
      </c>
      <c r="C8885" s="211" t="s">
        <v>820</v>
      </c>
      <c r="D8885" s="212">
        <v>337.66</v>
      </c>
    </row>
    <row r="8886" spans="1:4" ht="54">
      <c r="A8886" s="209">
        <v>92739</v>
      </c>
      <c r="B8886" s="210" t="s">
        <v>11082</v>
      </c>
      <c r="C8886" s="211" t="s">
        <v>820</v>
      </c>
      <c r="D8886" s="212">
        <v>324.01</v>
      </c>
    </row>
    <row r="8887" spans="1:4" ht="54">
      <c r="A8887" s="209">
        <v>92740</v>
      </c>
      <c r="B8887" s="210" t="s">
        <v>11083</v>
      </c>
      <c r="C8887" s="211" t="s">
        <v>820</v>
      </c>
      <c r="D8887" s="212">
        <v>319.35000000000002</v>
      </c>
    </row>
    <row r="8888" spans="1:4" ht="40.5">
      <c r="A8888" s="209">
        <v>92741</v>
      </c>
      <c r="B8888" s="210" t="s">
        <v>11084</v>
      </c>
      <c r="C8888" s="211" t="s">
        <v>820</v>
      </c>
      <c r="D8888" s="212">
        <v>491.81</v>
      </c>
    </row>
    <row r="8889" spans="1:4" ht="54">
      <c r="A8889" s="209">
        <v>92742</v>
      </c>
      <c r="B8889" s="210" t="s">
        <v>11085</v>
      </c>
      <c r="C8889" s="211" t="s">
        <v>820</v>
      </c>
      <c r="D8889" s="212">
        <v>672.96</v>
      </c>
    </row>
    <row r="8890" spans="1:4" ht="40.5">
      <c r="A8890" s="209">
        <v>92743</v>
      </c>
      <c r="B8890" s="210" t="s">
        <v>846</v>
      </c>
      <c r="C8890" s="211" t="s">
        <v>820</v>
      </c>
      <c r="D8890" s="212">
        <v>382.34</v>
      </c>
    </row>
    <row r="8891" spans="1:4" ht="40.5">
      <c r="A8891" s="209">
        <v>92744</v>
      </c>
      <c r="B8891" s="210" t="s">
        <v>847</v>
      </c>
      <c r="C8891" s="211" t="s">
        <v>820</v>
      </c>
      <c r="D8891" s="212">
        <v>358.28</v>
      </c>
    </row>
    <row r="8892" spans="1:4" ht="40.5">
      <c r="A8892" s="209">
        <v>92745</v>
      </c>
      <c r="B8892" s="210" t="s">
        <v>848</v>
      </c>
      <c r="C8892" s="211" t="s">
        <v>820</v>
      </c>
      <c r="D8892" s="212">
        <v>473.43</v>
      </c>
    </row>
    <row r="8893" spans="1:4" ht="40.5">
      <c r="A8893" s="209">
        <v>92746</v>
      </c>
      <c r="B8893" s="210" t="s">
        <v>849</v>
      </c>
      <c r="C8893" s="211" t="s">
        <v>820</v>
      </c>
      <c r="D8893" s="212">
        <v>426.81</v>
      </c>
    </row>
    <row r="8894" spans="1:4" ht="40.5">
      <c r="A8894" s="209">
        <v>92747</v>
      </c>
      <c r="B8894" s="210" t="s">
        <v>850</v>
      </c>
      <c r="C8894" s="211" t="s">
        <v>820</v>
      </c>
      <c r="D8894" s="212">
        <v>525.58000000000004</v>
      </c>
    </row>
    <row r="8895" spans="1:4" ht="40.5">
      <c r="A8895" s="209">
        <v>92748</v>
      </c>
      <c r="B8895" s="210" t="s">
        <v>851</v>
      </c>
      <c r="C8895" s="211" t="s">
        <v>820</v>
      </c>
      <c r="D8895" s="212">
        <v>466.38</v>
      </c>
    </row>
    <row r="8896" spans="1:4" ht="40.5">
      <c r="A8896" s="209">
        <v>92749</v>
      </c>
      <c r="B8896" s="210" t="s">
        <v>11086</v>
      </c>
      <c r="C8896" s="211" t="s">
        <v>820</v>
      </c>
      <c r="D8896" s="212">
        <v>539.4</v>
      </c>
    </row>
    <row r="8897" spans="1:4" ht="40.5">
      <c r="A8897" s="209">
        <v>92750</v>
      </c>
      <c r="B8897" s="210" t="s">
        <v>11087</v>
      </c>
      <c r="C8897" s="211" t="s">
        <v>820</v>
      </c>
      <c r="D8897" s="212">
        <v>921.28</v>
      </c>
    </row>
    <row r="8898" spans="1:4" ht="40.5">
      <c r="A8898" s="209">
        <v>92751</v>
      </c>
      <c r="B8898" s="210" t="s">
        <v>11088</v>
      </c>
      <c r="C8898" s="211" t="s">
        <v>820</v>
      </c>
      <c r="D8898" s="212">
        <v>1143.2</v>
      </c>
    </row>
    <row r="8899" spans="1:4" ht="40.5">
      <c r="A8899" s="209">
        <v>92752</v>
      </c>
      <c r="B8899" s="210" t="s">
        <v>11089</v>
      </c>
      <c r="C8899" s="211" t="s">
        <v>820</v>
      </c>
      <c r="D8899" s="212">
        <v>1364.15</v>
      </c>
    </row>
    <row r="8900" spans="1:4" ht="40.5">
      <c r="A8900" s="209">
        <v>92753</v>
      </c>
      <c r="B8900" s="210" t="s">
        <v>11090</v>
      </c>
      <c r="C8900" s="211" t="s">
        <v>820</v>
      </c>
      <c r="D8900" s="212">
        <v>367.11</v>
      </c>
    </row>
    <row r="8901" spans="1:4" ht="54">
      <c r="A8901" s="209">
        <v>92754</v>
      </c>
      <c r="B8901" s="210" t="s">
        <v>11091</v>
      </c>
      <c r="C8901" s="211" t="s">
        <v>820</v>
      </c>
      <c r="D8901" s="212">
        <v>335.96</v>
      </c>
    </row>
    <row r="8902" spans="1:4" ht="40.5">
      <c r="A8902" s="209">
        <v>92755</v>
      </c>
      <c r="B8902" s="210" t="s">
        <v>11092</v>
      </c>
      <c r="C8902" s="211" t="s">
        <v>591</v>
      </c>
      <c r="D8902" s="212">
        <v>139.51</v>
      </c>
    </row>
    <row r="8903" spans="1:4" ht="40.5">
      <c r="A8903" s="209">
        <v>92756</v>
      </c>
      <c r="B8903" s="210" t="s">
        <v>11093</v>
      </c>
      <c r="C8903" s="211" t="s">
        <v>591</v>
      </c>
      <c r="D8903" s="212">
        <v>158.81</v>
      </c>
    </row>
    <row r="8904" spans="1:4" ht="40.5">
      <c r="A8904" s="209">
        <v>92757</v>
      </c>
      <c r="B8904" s="210" t="s">
        <v>11094</v>
      </c>
      <c r="C8904" s="211" t="s">
        <v>591</v>
      </c>
      <c r="D8904" s="212">
        <v>182.18</v>
      </c>
    </row>
    <row r="8905" spans="1:4" ht="40.5">
      <c r="A8905" s="209">
        <v>92758</v>
      </c>
      <c r="B8905" s="210" t="s">
        <v>11095</v>
      </c>
      <c r="C8905" s="211" t="s">
        <v>820</v>
      </c>
      <c r="D8905" s="212">
        <v>423.89</v>
      </c>
    </row>
    <row r="8906" spans="1:4" ht="40.5">
      <c r="A8906" s="209">
        <v>92759</v>
      </c>
      <c r="B8906" s="210" t="s">
        <v>11096</v>
      </c>
      <c r="C8906" s="211" t="s">
        <v>546</v>
      </c>
      <c r="D8906" s="212">
        <v>8.59</v>
      </c>
    </row>
    <row r="8907" spans="1:4" ht="40.5">
      <c r="A8907" s="209">
        <v>92760</v>
      </c>
      <c r="B8907" s="210" t="s">
        <v>11097</v>
      </c>
      <c r="C8907" s="211" t="s">
        <v>546</v>
      </c>
      <c r="D8907" s="212">
        <v>7.59</v>
      </c>
    </row>
    <row r="8908" spans="1:4" ht="40.5">
      <c r="A8908" s="209">
        <v>92761</v>
      </c>
      <c r="B8908" s="210" t="s">
        <v>11098</v>
      </c>
      <c r="C8908" s="211" t="s">
        <v>546</v>
      </c>
      <c r="D8908" s="212">
        <v>7.5</v>
      </c>
    </row>
    <row r="8909" spans="1:4" ht="40.5">
      <c r="A8909" s="209">
        <v>92762</v>
      </c>
      <c r="B8909" s="210" t="s">
        <v>11099</v>
      </c>
      <c r="C8909" s="211" t="s">
        <v>546</v>
      </c>
      <c r="D8909" s="212">
        <v>6.14</v>
      </c>
    </row>
    <row r="8910" spans="1:4" ht="40.5">
      <c r="A8910" s="209">
        <v>92763</v>
      </c>
      <c r="B8910" s="210" t="s">
        <v>11100</v>
      </c>
      <c r="C8910" s="211" t="s">
        <v>546</v>
      </c>
      <c r="D8910" s="212">
        <v>5.52</v>
      </c>
    </row>
    <row r="8911" spans="1:4" ht="40.5">
      <c r="A8911" s="209">
        <v>92764</v>
      </c>
      <c r="B8911" s="210" t="s">
        <v>11101</v>
      </c>
      <c r="C8911" s="211" t="s">
        <v>546</v>
      </c>
      <c r="D8911" s="212">
        <v>5.2</v>
      </c>
    </row>
    <row r="8912" spans="1:4" ht="40.5">
      <c r="A8912" s="209">
        <v>92765</v>
      </c>
      <c r="B8912" s="210" t="s">
        <v>11102</v>
      </c>
      <c r="C8912" s="211" t="s">
        <v>546</v>
      </c>
      <c r="D8912" s="212">
        <v>4.8099999999999996</v>
      </c>
    </row>
    <row r="8913" spans="1:4" ht="40.5">
      <c r="A8913" s="209">
        <v>92766</v>
      </c>
      <c r="B8913" s="210" t="s">
        <v>11103</v>
      </c>
      <c r="C8913" s="211" t="s">
        <v>546</v>
      </c>
      <c r="D8913" s="212">
        <v>5.31</v>
      </c>
    </row>
    <row r="8914" spans="1:4" ht="40.5">
      <c r="A8914" s="209">
        <v>92767</v>
      </c>
      <c r="B8914" s="210" t="s">
        <v>11104</v>
      </c>
      <c r="C8914" s="211" t="s">
        <v>546</v>
      </c>
      <c r="D8914" s="212">
        <v>8.73</v>
      </c>
    </row>
    <row r="8915" spans="1:4" ht="40.5">
      <c r="A8915" s="209">
        <v>92768</v>
      </c>
      <c r="B8915" s="210" t="s">
        <v>11105</v>
      </c>
      <c r="C8915" s="211" t="s">
        <v>546</v>
      </c>
      <c r="D8915" s="212">
        <v>7.62</v>
      </c>
    </row>
    <row r="8916" spans="1:4" ht="40.5">
      <c r="A8916" s="209">
        <v>92769</v>
      </c>
      <c r="B8916" s="210" t="s">
        <v>11106</v>
      </c>
      <c r="C8916" s="211" t="s">
        <v>546</v>
      </c>
      <c r="D8916" s="212">
        <v>6.85</v>
      </c>
    </row>
    <row r="8917" spans="1:4" ht="40.5">
      <c r="A8917" s="209">
        <v>92770</v>
      </c>
      <c r="B8917" s="210" t="s">
        <v>11107</v>
      </c>
      <c r="C8917" s="211" t="s">
        <v>546</v>
      </c>
      <c r="D8917" s="212">
        <v>6.95</v>
      </c>
    </row>
    <row r="8918" spans="1:4" ht="40.5">
      <c r="A8918" s="209">
        <v>92771</v>
      </c>
      <c r="B8918" s="210" t="s">
        <v>11108</v>
      </c>
      <c r="C8918" s="211" t="s">
        <v>546</v>
      </c>
      <c r="D8918" s="212">
        <v>5.69</v>
      </c>
    </row>
    <row r="8919" spans="1:4" ht="40.5">
      <c r="A8919" s="209">
        <v>92772</v>
      </c>
      <c r="B8919" s="210" t="s">
        <v>11109</v>
      </c>
      <c r="C8919" s="211" t="s">
        <v>546</v>
      </c>
      <c r="D8919" s="212">
        <v>5.18</v>
      </c>
    </row>
    <row r="8920" spans="1:4" ht="40.5">
      <c r="A8920" s="209">
        <v>92773</v>
      </c>
      <c r="B8920" s="210" t="s">
        <v>11110</v>
      </c>
      <c r="C8920" s="211" t="s">
        <v>546</v>
      </c>
      <c r="D8920" s="212">
        <v>4.96</v>
      </c>
    </row>
    <row r="8921" spans="1:4" ht="40.5">
      <c r="A8921" s="209">
        <v>92774</v>
      </c>
      <c r="B8921" s="210" t="s">
        <v>11111</v>
      </c>
      <c r="C8921" s="211" t="s">
        <v>546</v>
      </c>
      <c r="D8921" s="212">
        <v>4.6399999999999997</v>
      </c>
    </row>
    <row r="8922" spans="1:4" ht="40.5">
      <c r="A8922" s="209">
        <v>92775</v>
      </c>
      <c r="B8922" s="210" t="s">
        <v>11112</v>
      </c>
      <c r="C8922" s="211" t="s">
        <v>546</v>
      </c>
      <c r="D8922" s="212">
        <v>10.51</v>
      </c>
    </row>
    <row r="8923" spans="1:4" ht="40.5">
      <c r="A8923" s="209">
        <v>92776</v>
      </c>
      <c r="B8923" s="210" t="s">
        <v>11113</v>
      </c>
      <c r="C8923" s="211" t="s">
        <v>546</v>
      </c>
      <c r="D8923" s="212">
        <v>9.0500000000000007</v>
      </c>
    </row>
    <row r="8924" spans="1:4" ht="40.5">
      <c r="A8924" s="209">
        <v>92777</v>
      </c>
      <c r="B8924" s="210" t="s">
        <v>11114</v>
      </c>
      <c r="C8924" s="211" t="s">
        <v>546</v>
      </c>
      <c r="D8924" s="212">
        <v>8.59</v>
      </c>
    </row>
    <row r="8925" spans="1:4" ht="40.5">
      <c r="A8925" s="209">
        <v>92778</v>
      </c>
      <c r="B8925" s="210" t="s">
        <v>11115</v>
      </c>
      <c r="C8925" s="211" t="s">
        <v>546</v>
      </c>
      <c r="D8925" s="212">
        <v>6.96</v>
      </c>
    </row>
    <row r="8926" spans="1:4" ht="40.5">
      <c r="A8926" s="209">
        <v>92779</v>
      </c>
      <c r="B8926" s="210" t="s">
        <v>11116</v>
      </c>
      <c r="C8926" s="211" t="s">
        <v>546</v>
      </c>
      <c r="D8926" s="212">
        <v>6.11</v>
      </c>
    </row>
    <row r="8927" spans="1:4" ht="40.5">
      <c r="A8927" s="209">
        <v>92780</v>
      </c>
      <c r="B8927" s="210" t="s">
        <v>11117</v>
      </c>
      <c r="C8927" s="211" t="s">
        <v>546</v>
      </c>
      <c r="D8927" s="212">
        <v>5.6</v>
      </c>
    </row>
    <row r="8928" spans="1:4" ht="40.5">
      <c r="A8928" s="209">
        <v>92781</v>
      </c>
      <c r="B8928" s="210" t="s">
        <v>11118</v>
      </c>
      <c r="C8928" s="211" t="s">
        <v>546</v>
      </c>
      <c r="D8928" s="212">
        <v>5.08</v>
      </c>
    </row>
    <row r="8929" spans="1:4" ht="40.5">
      <c r="A8929" s="209">
        <v>92782</v>
      </c>
      <c r="B8929" s="210" t="s">
        <v>11119</v>
      </c>
      <c r="C8929" s="211" t="s">
        <v>546</v>
      </c>
      <c r="D8929" s="212">
        <v>5.46</v>
      </c>
    </row>
    <row r="8930" spans="1:4" ht="40.5">
      <c r="A8930" s="209">
        <v>92783</v>
      </c>
      <c r="B8930" s="210" t="s">
        <v>11120</v>
      </c>
      <c r="C8930" s="211" t="s">
        <v>546</v>
      </c>
      <c r="D8930" s="212">
        <v>10.35</v>
      </c>
    </row>
    <row r="8931" spans="1:4" ht="40.5">
      <c r="A8931" s="209">
        <v>92784</v>
      </c>
      <c r="B8931" s="210" t="s">
        <v>11121</v>
      </c>
      <c r="C8931" s="211" t="s">
        <v>546</v>
      </c>
      <c r="D8931" s="212">
        <v>8.94</v>
      </c>
    </row>
    <row r="8932" spans="1:4" ht="40.5">
      <c r="A8932" s="209">
        <v>92785</v>
      </c>
      <c r="B8932" s="210" t="s">
        <v>11122</v>
      </c>
      <c r="C8932" s="211" t="s">
        <v>546</v>
      </c>
      <c r="D8932" s="212">
        <v>7.85</v>
      </c>
    </row>
    <row r="8933" spans="1:4" ht="40.5">
      <c r="A8933" s="209">
        <v>92786</v>
      </c>
      <c r="B8933" s="210" t="s">
        <v>11123</v>
      </c>
      <c r="C8933" s="211" t="s">
        <v>546</v>
      </c>
      <c r="D8933" s="212">
        <v>7.69</v>
      </c>
    </row>
    <row r="8934" spans="1:4" ht="40.5">
      <c r="A8934" s="209">
        <v>92787</v>
      </c>
      <c r="B8934" s="210" t="s">
        <v>11124</v>
      </c>
      <c r="C8934" s="211" t="s">
        <v>546</v>
      </c>
      <c r="D8934" s="212">
        <v>6.24</v>
      </c>
    </row>
    <row r="8935" spans="1:4" ht="40.5">
      <c r="A8935" s="209">
        <v>92788</v>
      </c>
      <c r="B8935" s="210" t="s">
        <v>11125</v>
      </c>
      <c r="C8935" s="211" t="s">
        <v>546</v>
      </c>
      <c r="D8935" s="212">
        <v>5.57</v>
      </c>
    </row>
    <row r="8936" spans="1:4" ht="40.5">
      <c r="A8936" s="209">
        <v>92789</v>
      </c>
      <c r="B8936" s="210" t="s">
        <v>11126</v>
      </c>
      <c r="C8936" s="211" t="s">
        <v>546</v>
      </c>
      <c r="D8936" s="212">
        <v>5.21</v>
      </c>
    </row>
    <row r="8937" spans="1:4" ht="40.5">
      <c r="A8937" s="209">
        <v>92790</v>
      </c>
      <c r="B8937" s="210" t="s">
        <v>11127</v>
      </c>
      <c r="C8937" s="211" t="s">
        <v>546</v>
      </c>
      <c r="D8937" s="212">
        <v>4.78</v>
      </c>
    </row>
    <row r="8938" spans="1:4" ht="27">
      <c r="A8938" s="209">
        <v>92791</v>
      </c>
      <c r="B8938" s="210" t="s">
        <v>11128</v>
      </c>
      <c r="C8938" s="211" t="s">
        <v>546</v>
      </c>
      <c r="D8938" s="212">
        <v>5.89</v>
      </c>
    </row>
    <row r="8939" spans="1:4" ht="27">
      <c r="A8939" s="209">
        <v>92792</v>
      </c>
      <c r="B8939" s="210" t="s">
        <v>11129</v>
      </c>
      <c r="C8939" s="211" t="s">
        <v>546</v>
      </c>
      <c r="D8939" s="212">
        <v>5.48</v>
      </c>
    </row>
    <row r="8940" spans="1:4" ht="27">
      <c r="A8940" s="209">
        <v>92793</v>
      </c>
      <c r="B8940" s="210" t="s">
        <v>11130</v>
      </c>
      <c r="C8940" s="211" t="s">
        <v>546</v>
      </c>
      <c r="D8940" s="212">
        <v>5.89</v>
      </c>
    </row>
    <row r="8941" spans="1:4" ht="27">
      <c r="A8941" s="209">
        <v>92794</v>
      </c>
      <c r="B8941" s="210" t="s">
        <v>11131</v>
      </c>
      <c r="C8941" s="211" t="s">
        <v>546</v>
      </c>
      <c r="D8941" s="212">
        <v>4.8899999999999997</v>
      </c>
    </row>
    <row r="8942" spans="1:4" ht="27">
      <c r="A8942" s="209">
        <v>92795</v>
      </c>
      <c r="B8942" s="210" t="s">
        <v>11132</v>
      </c>
      <c r="C8942" s="211" t="s">
        <v>546</v>
      </c>
      <c r="D8942" s="212">
        <v>4.5599999999999996</v>
      </c>
    </row>
    <row r="8943" spans="1:4" ht="27">
      <c r="A8943" s="209">
        <v>92796</v>
      </c>
      <c r="B8943" s="210" t="s">
        <v>11133</v>
      </c>
      <c r="C8943" s="211" t="s">
        <v>546</v>
      </c>
      <c r="D8943" s="212">
        <v>4.5</v>
      </c>
    </row>
    <row r="8944" spans="1:4" ht="27">
      <c r="A8944" s="209">
        <v>92797</v>
      </c>
      <c r="B8944" s="210" t="s">
        <v>11134</v>
      </c>
      <c r="C8944" s="211" t="s">
        <v>546</v>
      </c>
      <c r="D8944" s="212">
        <v>4.29</v>
      </c>
    </row>
    <row r="8945" spans="1:4" ht="27">
      <c r="A8945" s="209">
        <v>92798</v>
      </c>
      <c r="B8945" s="210" t="s">
        <v>11135</v>
      </c>
      <c r="C8945" s="211" t="s">
        <v>546</v>
      </c>
      <c r="D8945" s="212">
        <v>4.93</v>
      </c>
    </row>
    <row r="8946" spans="1:4" ht="27">
      <c r="A8946" s="209">
        <v>92799</v>
      </c>
      <c r="B8946" s="210" t="s">
        <v>11136</v>
      </c>
      <c r="C8946" s="211" t="s">
        <v>546</v>
      </c>
      <c r="D8946" s="212">
        <v>6.21</v>
      </c>
    </row>
    <row r="8947" spans="1:4" ht="27">
      <c r="A8947" s="209">
        <v>92800</v>
      </c>
      <c r="B8947" s="210" t="s">
        <v>11137</v>
      </c>
      <c r="C8947" s="211" t="s">
        <v>546</v>
      </c>
      <c r="D8947" s="212">
        <v>5.55</v>
      </c>
    </row>
    <row r="8948" spans="1:4" ht="27">
      <c r="A8948" s="209">
        <v>92801</v>
      </c>
      <c r="B8948" s="210" t="s">
        <v>11138</v>
      </c>
      <c r="C8948" s="211" t="s">
        <v>546</v>
      </c>
      <c r="D8948" s="212">
        <v>5.28</v>
      </c>
    </row>
    <row r="8949" spans="1:4" ht="27">
      <c r="A8949" s="209">
        <v>92802</v>
      </c>
      <c r="B8949" s="210" t="s">
        <v>11139</v>
      </c>
      <c r="C8949" s="211" t="s">
        <v>546</v>
      </c>
      <c r="D8949" s="212">
        <v>5.78</v>
      </c>
    </row>
    <row r="8950" spans="1:4" ht="27">
      <c r="A8950" s="209">
        <v>92803</v>
      </c>
      <c r="B8950" s="210" t="s">
        <v>11140</v>
      </c>
      <c r="C8950" s="211" t="s">
        <v>546</v>
      </c>
      <c r="D8950" s="212">
        <v>4.8099999999999996</v>
      </c>
    </row>
    <row r="8951" spans="1:4" ht="27">
      <c r="A8951" s="209">
        <v>92804</v>
      </c>
      <c r="B8951" s="210" t="s">
        <v>11141</v>
      </c>
      <c r="C8951" s="211" t="s">
        <v>546</v>
      </c>
      <c r="D8951" s="212">
        <v>4.5199999999999996</v>
      </c>
    </row>
    <row r="8952" spans="1:4" ht="27">
      <c r="A8952" s="209">
        <v>92805</v>
      </c>
      <c r="B8952" s="210" t="s">
        <v>11142</v>
      </c>
      <c r="C8952" s="211" t="s">
        <v>546</v>
      </c>
      <c r="D8952" s="212">
        <v>4.4800000000000004</v>
      </c>
    </row>
    <row r="8953" spans="1:4" ht="27">
      <c r="A8953" s="209">
        <v>92806</v>
      </c>
      <c r="B8953" s="210" t="s">
        <v>11143</v>
      </c>
      <c r="C8953" s="211" t="s">
        <v>546</v>
      </c>
      <c r="D8953" s="212">
        <v>4.28</v>
      </c>
    </row>
    <row r="8954" spans="1:4" ht="40.5">
      <c r="A8954" s="209">
        <v>92808</v>
      </c>
      <c r="B8954" s="210" t="s">
        <v>11144</v>
      </c>
      <c r="C8954" s="211" t="s">
        <v>518</v>
      </c>
      <c r="D8954" s="212">
        <v>26.63</v>
      </c>
    </row>
    <row r="8955" spans="1:4" ht="40.5">
      <c r="A8955" s="209">
        <v>92809</v>
      </c>
      <c r="B8955" s="210" t="s">
        <v>11145</v>
      </c>
      <c r="C8955" s="211" t="s">
        <v>518</v>
      </c>
      <c r="D8955" s="212">
        <v>34.159999999999997</v>
      </c>
    </row>
    <row r="8956" spans="1:4" ht="40.5">
      <c r="A8956" s="209">
        <v>92810</v>
      </c>
      <c r="B8956" s="210" t="s">
        <v>11146</v>
      </c>
      <c r="C8956" s="211" t="s">
        <v>518</v>
      </c>
      <c r="D8956" s="212">
        <v>41.57</v>
      </c>
    </row>
    <row r="8957" spans="1:4" ht="40.5">
      <c r="A8957" s="209">
        <v>92811</v>
      </c>
      <c r="B8957" s="210" t="s">
        <v>11147</v>
      </c>
      <c r="C8957" s="211" t="s">
        <v>518</v>
      </c>
      <c r="D8957" s="212">
        <v>49.49</v>
      </c>
    </row>
    <row r="8958" spans="1:4" ht="40.5">
      <c r="A8958" s="209">
        <v>92812</v>
      </c>
      <c r="B8958" s="210" t="s">
        <v>11148</v>
      </c>
      <c r="C8958" s="211" t="s">
        <v>518</v>
      </c>
      <c r="D8958" s="212">
        <v>57.29</v>
      </c>
    </row>
    <row r="8959" spans="1:4" ht="40.5">
      <c r="A8959" s="209">
        <v>92813</v>
      </c>
      <c r="B8959" s="210" t="s">
        <v>11149</v>
      </c>
      <c r="C8959" s="211" t="s">
        <v>518</v>
      </c>
      <c r="D8959" s="212">
        <v>66.41</v>
      </c>
    </row>
    <row r="8960" spans="1:4" ht="40.5">
      <c r="A8960" s="209">
        <v>92814</v>
      </c>
      <c r="B8960" s="210" t="s">
        <v>11150</v>
      </c>
      <c r="C8960" s="211" t="s">
        <v>518</v>
      </c>
      <c r="D8960" s="212">
        <v>75.930000000000007</v>
      </c>
    </row>
    <row r="8961" spans="1:4" ht="40.5">
      <c r="A8961" s="209">
        <v>92815</v>
      </c>
      <c r="B8961" s="210" t="s">
        <v>11151</v>
      </c>
      <c r="C8961" s="211" t="s">
        <v>518</v>
      </c>
      <c r="D8961" s="212">
        <v>86.85</v>
      </c>
    </row>
    <row r="8962" spans="1:4" ht="40.5">
      <c r="A8962" s="209">
        <v>92816</v>
      </c>
      <c r="B8962" s="210" t="s">
        <v>11152</v>
      </c>
      <c r="C8962" s="211" t="s">
        <v>518</v>
      </c>
      <c r="D8962" s="212">
        <v>459.49</v>
      </c>
    </row>
    <row r="8963" spans="1:4" ht="40.5">
      <c r="A8963" s="209">
        <v>92817</v>
      </c>
      <c r="B8963" s="210" t="s">
        <v>11153</v>
      </c>
      <c r="C8963" s="211" t="s">
        <v>518</v>
      </c>
      <c r="D8963" s="212">
        <v>108.69</v>
      </c>
    </row>
    <row r="8964" spans="1:4" ht="40.5">
      <c r="A8964" s="209">
        <v>92818</v>
      </c>
      <c r="B8964" s="210" t="s">
        <v>11154</v>
      </c>
      <c r="C8964" s="211" t="s">
        <v>518</v>
      </c>
      <c r="D8964" s="212">
        <v>668.09</v>
      </c>
    </row>
    <row r="8965" spans="1:4" ht="40.5">
      <c r="A8965" s="209">
        <v>92819</v>
      </c>
      <c r="B8965" s="210" t="s">
        <v>11155</v>
      </c>
      <c r="C8965" s="211" t="s">
        <v>518</v>
      </c>
      <c r="D8965" s="212">
        <v>146.30000000000001</v>
      </c>
    </row>
    <row r="8966" spans="1:4" ht="40.5">
      <c r="A8966" s="209">
        <v>92820</v>
      </c>
      <c r="B8966" s="210" t="s">
        <v>11156</v>
      </c>
      <c r="C8966" s="211" t="s">
        <v>518</v>
      </c>
      <c r="D8966" s="212">
        <v>31.77</v>
      </c>
    </row>
    <row r="8967" spans="1:4" ht="40.5">
      <c r="A8967" s="209">
        <v>92821</v>
      </c>
      <c r="B8967" s="210" t="s">
        <v>11157</v>
      </c>
      <c r="C8967" s="211" t="s">
        <v>518</v>
      </c>
      <c r="D8967" s="212">
        <v>40.74</v>
      </c>
    </row>
    <row r="8968" spans="1:4" ht="40.5">
      <c r="A8968" s="209">
        <v>92822</v>
      </c>
      <c r="B8968" s="210" t="s">
        <v>11158</v>
      </c>
      <c r="C8968" s="211" t="s">
        <v>518</v>
      </c>
      <c r="D8968" s="212">
        <v>49.71</v>
      </c>
    </row>
    <row r="8969" spans="1:4" ht="40.5">
      <c r="A8969" s="209">
        <v>92824</v>
      </c>
      <c r="B8969" s="210" t="s">
        <v>11159</v>
      </c>
      <c r="C8969" s="211" t="s">
        <v>518</v>
      </c>
      <c r="D8969" s="212">
        <v>59.04</v>
      </c>
    </row>
    <row r="8970" spans="1:4" ht="40.5">
      <c r="A8970" s="209">
        <v>92825</v>
      </c>
      <c r="B8970" s="210" t="s">
        <v>11160</v>
      </c>
      <c r="C8970" s="211" t="s">
        <v>518</v>
      </c>
      <c r="D8970" s="212">
        <v>68.37</v>
      </c>
    </row>
    <row r="8971" spans="1:4" ht="40.5">
      <c r="A8971" s="209">
        <v>92826</v>
      </c>
      <c r="B8971" s="210" t="s">
        <v>11161</v>
      </c>
      <c r="C8971" s="211" t="s">
        <v>518</v>
      </c>
      <c r="D8971" s="212">
        <v>78.819999999999993</v>
      </c>
    </row>
    <row r="8972" spans="1:4" ht="40.5">
      <c r="A8972" s="209">
        <v>92827</v>
      </c>
      <c r="B8972" s="210" t="s">
        <v>11162</v>
      </c>
      <c r="C8972" s="211" t="s">
        <v>518</v>
      </c>
      <c r="D8972" s="212">
        <v>89.7</v>
      </c>
    </row>
    <row r="8973" spans="1:4" ht="40.5">
      <c r="A8973" s="209">
        <v>92828</v>
      </c>
      <c r="B8973" s="210" t="s">
        <v>11163</v>
      </c>
      <c r="C8973" s="211" t="s">
        <v>518</v>
      </c>
      <c r="D8973" s="212">
        <v>102.27</v>
      </c>
    </row>
    <row r="8974" spans="1:4" ht="40.5">
      <c r="A8974" s="209">
        <v>92829</v>
      </c>
      <c r="B8974" s="210" t="s">
        <v>11164</v>
      </c>
      <c r="C8974" s="211" t="s">
        <v>518</v>
      </c>
      <c r="D8974" s="212">
        <v>477.68</v>
      </c>
    </row>
    <row r="8975" spans="1:4" ht="40.5">
      <c r="A8975" s="209">
        <v>92830</v>
      </c>
      <c r="B8975" s="210" t="s">
        <v>11165</v>
      </c>
      <c r="C8975" s="211" t="s">
        <v>518</v>
      </c>
      <c r="D8975" s="212">
        <v>126.88</v>
      </c>
    </row>
    <row r="8976" spans="1:4" ht="40.5">
      <c r="A8976" s="209">
        <v>92831</v>
      </c>
      <c r="B8976" s="210" t="s">
        <v>11166</v>
      </c>
      <c r="C8976" s="211" t="s">
        <v>518</v>
      </c>
      <c r="D8976" s="212">
        <v>690.44</v>
      </c>
    </row>
    <row r="8977" spans="1:4" ht="40.5">
      <c r="A8977" s="209">
        <v>92832</v>
      </c>
      <c r="B8977" s="210" t="s">
        <v>11167</v>
      </c>
      <c r="C8977" s="211" t="s">
        <v>518</v>
      </c>
      <c r="D8977" s="212">
        <v>168.65</v>
      </c>
    </row>
    <row r="8978" spans="1:4" ht="40.5">
      <c r="A8978" s="209">
        <v>92833</v>
      </c>
      <c r="B8978" s="210" t="s">
        <v>11168</v>
      </c>
      <c r="C8978" s="211" t="s">
        <v>518</v>
      </c>
      <c r="D8978" s="212">
        <v>118.27</v>
      </c>
    </row>
    <row r="8979" spans="1:4" ht="40.5">
      <c r="A8979" s="209">
        <v>92834</v>
      </c>
      <c r="B8979" s="210" t="s">
        <v>11169</v>
      </c>
      <c r="C8979" s="211" t="s">
        <v>518</v>
      </c>
      <c r="D8979" s="212">
        <v>5.9</v>
      </c>
    </row>
    <row r="8980" spans="1:4" ht="40.5">
      <c r="A8980" s="209">
        <v>92835</v>
      </c>
      <c r="B8980" s="210" t="s">
        <v>11170</v>
      </c>
      <c r="C8980" s="211" t="s">
        <v>518</v>
      </c>
      <c r="D8980" s="212">
        <v>156.15</v>
      </c>
    </row>
    <row r="8981" spans="1:4" ht="40.5">
      <c r="A8981" s="209">
        <v>92836</v>
      </c>
      <c r="B8981" s="210" t="s">
        <v>11171</v>
      </c>
      <c r="C8981" s="211" t="s">
        <v>518</v>
      </c>
      <c r="D8981" s="212">
        <v>7.55</v>
      </c>
    </row>
    <row r="8982" spans="1:4" ht="40.5">
      <c r="A8982" s="209">
        <v>92837</v>
      </c>
      <c r="B8982" s="210" t="s">
        <v>11172</v>
      </c>
      <c r="C8982" s="211" t="s">
        <v>518</v>
      </c>
      <c r="D8982" s="212">
        <v>196.78</v>
      </c>
    </row>
    <row r="8983" spans="1:4" ht="40.5">
      <c r="A8983" s="209">
        <v>92838</v>
      </c>
      <c r="B8983" s="210" t="s">
        <v>11173</v>
      </c>
      <c r="C8983" s="211" t="s">
        <v>518</v>
      </c>
      <c r="D8983" s="212">
        <v>9.07</v>
      </c>
    </row>
    <row r="8984" spans="1:4" ht="40.5">
      <c r="A8984" s="209">
        <v>92839</v>
      </c>
      <c r="B8984" s="210" t="s">
        <v>11174</v>
      </c>
      <c r="C8984" s="211" t="s">
        <v>518</v>
      </c>
      <c r="D8984" s="212">
        <v>258.73</v>
      </c>
    </row>
    <row r="8985" spans="1:4" ht="40.5">
      <c r="A8985" s="209">
        <v>92840</v>
      </c>
      <c r="B8985" s="210" t="s">
        <v>11175</v>
      </c>
      <c r="C8985" s="211" t="s">
        <v>518</v>
      </c>
      <c r="D8985" s="212">
        <v>10.73</v>
      </c>
    </row>
    <row r="8986" spans="1:4" ht="40.5">
      <c r="A8986" s="209">
        <v>92841</v>
      </c>
      <c r="B8986" s="210" t="s">
        <v>11176</v>
      </c>
      <c r="C8986" s="211" t="s">
        <v>518</v>
      </c>
      <c r="D8986" s="212">
        <v>293.55</v>
      </c>
    </row>
    <row r="8987" spans="1:4" ht="40.5">
      <c r="A8987" s="209">
        <v>92842</v>
      </c>
      <c r="B8987" s="210" t="s">
        <v>11177</v>
      </c>
      <c r="C8987" s="211" t="s">
        <v>518</v>
      </c>
      <c r="D8987" s="212">
        <v>12.27</v>
      </c>
    </row>
    <row r="8988" spans="1:4" ht="40.5">
      <c r="A8988" s="209">
        <v>92844</v>
      </c>
      <c r="B8988" s="210" t="s">
        <v>11178</v>
      </c>
      <c r="C8988" s="211" t="s">
        <v>518</v>
      </c>
      <c r="D8988" s="212">
        <v>13.94</v>
      </c>
    </row>
    <row r="8989" spans="1:4" ht="40.5">
      <c r="A8989" s="209">
        <v>92846</v>
      </c>
      <c r="B8989" s="210" t="s">
        <v>11179</v>
      </c>
      <c r="C8989" s="211" t="s">
        <v>518</v>
      </c>
      <c r="D8989" s="212">
        <v>15.45</v>
      </c>
    </row>
    <row r="8990" spans="1:4" ht="40.5">
      <c r="A8990" s="209">
        <v>92847</v>
      </c>
      <c r="B8990" s="210" t="s">
        <v>11180</v>
      </c>
      <c r="C8990" s="211" t="s">
        <v>518</v>
      </c>
      <c r="D8990" s="212">
        <v>514.32000000000005</v>
      </c>
    </row>
    <row r="8991" spans="1:4" ht="54">
      <c r="A8991" s="209">
        <v>92848</v>
      </c>
      <c r="B8991" s="210" t="s">
        <v>11181</v>
      </c>
      <c r="C8991" s="211" t="s">
        <v>518</v>
      </c>
      <c r="D8991" s="212">
        <v>17.14</v>
      </c>
    </row>
    <row r="8992" spans="1:4" ht="40.5">
      <c r="A8992" s="209">
        <v>92849</v>
      </c>
      <c r="B8992" s="210" t="s">
        <v>11182</v>
      </c>
      <c r="C8992" s="211" t="s">
        <v>518</v>
      </c>
      <c r="D8992" s="212">
        <v>123.56</v>
      </c>
    </row>
    <row r="8993" spans="1:4" ht="40.5">
      <c r="A8993" s="209">
        <v>92850</v>
      </c>
      <c r="B8993" s="210" t="s">
        <v>11183</v>
      </c>
      <c r="C8993" s="211" t="s">
        <v>518</v>
      </c>
      <c r="D8993" s="212">
        <v>11.19</v>
      </c>
    </row>
    <row r="8994" spans="1:4" ht="40.5">
      <c r="A8994" s="209">
        <v>92851</v>
      </c>
      <c r="B8994" s="210" t="s">
        <v>11184</v>
      </c>
      <c r="C8994" s="211" t="s">
        <v>518</v>
      </c>
      <c r="D8994" s="212">
        <v>162.72</v>
      </c>
    </row>
    <row r="8995" spans="1:4" ht="40.5">
      <c r="A8995" s="209">
        <v>92852</v>
      </c>
      <c r="B8995" s="210" t="s">
        <v>11185</v>
      </c>
      <c r="C8995" s="211" t="s">
        <v>518</v>
      </c>
      <c r="D8995" s="212">
        <v>14.12</v>
      </c>
    </row>
    <row r="8996" spans="1:4" ht="40.5">
      <c r="A8996" s="209">
        <v>92853</v>
      </c>
      <c r="B8996" s="210" t="s">
        <v>11186</v>
      </c>
      <c r="C8996" s="211" t="s">
        <v>518</v>
      </c>
      <c r="D8996" s="212">
        <v>204.91</v>
      </c>
    </row>
    <row r="8997" spans="1:4" ht="40.5">
      <c r="A8997" s="209">
        <v>92854</v>
      </c>
      <c r="B8997" s="210" t="s">
        <v>11187</v>
      </c>
      <c r="C8997" s="211" t="s">
        <v>518</v>
      </c>
      <c r="D8997" s="212">
        <v>17.2</v>
      </c>
    </row>
    <row r="8998" spans="1:4" ht="40.5">
      <c r="A8998" s="209">
        <v>92855</v>
      </c>
      <c r="B8998" s="210" t="s">
        <v>11188</v>
      </c>
      <c r="C8998" s="211" t="s">
        <v>518</v>
      </c>
      <c r="D8998" s="212">
        <v>268.29000000000002</v>
      </c>
    </row>
    <row r="8999" spans="1:4" ht="40.5">
      <c r="A8999" s="209">
        <v>92856</v>
      </c>
      <c r="B8999" s="210" t="s">
        <v>11189</v>
      </c>
      <c r="C8999" s="211" t="s">
        <v>518</v>
      </c>
      <c r="D8999" s="212">
        <v>20.29</v>
      </c>
    </row>
    <row r="9000" spans="1:4" ht="40.5">
      <c r="A9000" s="209">
        <v>92857</v>
      </c>
      <c r="B9000" s="210" t="s">
        <v>11190</v>
      </c>
      <c r="C9000" s="211" t="s">
        <v>518</v>
      </c>
      <c r="D9000" s="212">
        <v>304.5</v>
      </c>
    </row>
    <row r="9001" spans="1:4" ht="40.5">
      <c r="A9001" s="209">
        <v>92858</v>
      </c>
      <c r="B9001" s="210" t="s">
        <v>11191</v>
      </c>
      <c r="C9001" s="211" t="s">
        <v>518</v>
      </c>
      <c r="D9001" s="212">
        <v>23.22</v>
      </c>
    </row>
    <row r="9002" spans="1:4" ht="40.5">
      <c r="A9002" s="209">
        <v>92860</v>
      </c>
      <c r="B9002" s="210" t="s">
        <v>11192</v>
      </c>
      <c r="C9002" s="211" t="s">
        <v>518</v>
      </c>
      <c r="D9002" s="212">
        <v>26.35</v>
      </c>
    </row>
    <row r="9003" spans="1:4" ht="40.5">
      <c r="A9003" s="209">
        <v>92862</v>
      </c>
      <c r="B9003" s="210" t="s">
        <v>11193</v>
      </c>
      <c r="C9003" s="211" t="s">
        <v>518</v>
      </c>
      <c r="D9003" s="212">
        <v>29.4</v>
      </c>
    </row>
    <row r="9004" spans="1:4" ht="40.5">
      <c r="A9004" s="209">
        <v>92863</v>
      </c>
      <c r="B9004" s="210" t="s">
        <v>11194</v>
      </c>
      <c r="C9004" s="211" t="s">
        <v>518</v>
      </c>
      <c r="D9004" s="212">
        <v>529.66</v>
      </c>
    </row>
    <row r="9005" spans="1:4" ht="54">
      <c r="A9005" s="209">
        <v>92864</v>
      </c>
      <c r="B9005" s="210" t="s">
        <v>11195</v>
      </c>
      <c r="C9005" s="211" t="s">
        <v>518</v>
      </c>
      <c r="D9005" s="212">
        <v>32.479999999999997</v>
      </c>
    </row>
    <row r="9006" spans="1:4" ht="27">
      <c r="A9006" s="209">
        <v>92865</v>
      </c>
      <c r="B9006" s="210" t="s">
        <v>1031</v>
      </c>
      <c r="C9006" s="211" t="s">
        <v>542</v>
      </c>
      <c r="D9006" s="212">
        <v>7.37</v>
      </c>
    </row>
    <row r="9007" spans="1:4" ht="27">
      <c r="A9007" s="209">
        <v>92866</v>
      </c>
      <c r="B9007" s="210" t="s">
        <v>1032</v>
      </c>
      <c r="C9007" s="211" t="s">
        <v>542</v>
      </c>
      <c r="D9007" s="212">
        <v>6</v>
      </c>
    </row>
    <row r="9008" spans="1:4" ht="27">
      <c r="A9008" s="209">
        <v>92867</v>
      </c>
      <c r="B9008" s="210" t="s">
        <v>1033</v>
      </c>
      <c r="C9008" s="211" t="s">
        <v>542</v>
      </c>
      <c r="D9008" s="212">
        <v>18.25</v>
      </c>
    </row>
    <row r="9009" spans="1:4" ht="27">
      <c r="A9009" s="209">
        <v>92868</v>
      </c>
      <c r="B9009" s="210" t="s">
        <v>11196</v>
      </c>
      <c r="C9009" s="211" t="s">
        <v>542</v>
      </c>
      <c r="D9009" s="212">
        <v>9.57</v>
      </c>
    </row>
    <row r="9010" spans="1:4" ht="27">
      <c r="A9010" s="209">
        <v>92869</v>
      </c>
      <c r="B9010" s="210" t="s">
        <v>11197</v>
      </c>
      <c r="C9010" s="211" t="s">
        <v>542</v>
      </c>
      <c r="D9010" s="212">
        <v>6.31</v>
      </c>
    </row>
    <row r="9011" spans="1:4" ht="27">
      <c r="A9011" s="209">
        <v>92870</v>
      </c>
      <c r="B9011" s="210" t="s">
        <v>1034</v>
      </c>
      <c r="C9011" s="211" t="s">
        <v>542</v>
      </c>
      <c r="D9011" s="212">
        <v>22.32</v>
      </c>
    </row>
    <row r="9012" spans="1:4" ht="27">
      <c r="A9012" s="209">
        <v>92871</v>
      </c>
      <c r="B9012" s="210" t="s">
        <v>11198</v>
      </c>
      <c r="C9012" s="211" t="s">
        <v>542</v>
      </c>
      <c r="D9012" s="212">
        <v>12.33</v>
      </c>
    </row>
    <row r="9013" spans="1:4" ht="27">
      <c r="A9013" s="209">
        <v>92872</v>
      </c>
      <c r="B9013" s="210" t="s">
        <v>11199</v>
      </c>
      <c r="C9013" s="211" t="s">
        <v>542</v>
      </c>
      <c r="D9013" s="212">
        <v>8.59</v>
      </c>
    </row>
    <row r="9014" spans="1:4" ht="27">
      <c r="A9014" s="209">
        <v>92873</v>
      </c>
      <c r="B9014" s="210" t="s">
        <v>975</v>
      </c>
      <c r="C9014" s="211" t="s">
        <v>820</v>
      </c>
      <c r="D9014" s="212">
        <v>140.29</v>
      </c>
    </row>
    <row r="9015" spans="1:4" ht="27">
      <c r="A9015" s="209">
        <v>92874</v>
      </c>
      <c r="B9015" s="210" t="s">
        <v>11200</v>
      </c>
      <c r="C9015" s="211" t="s">
        <v>820</v>
      </c>
      <c r="D9015" s="212">
        <v>23.32</v>
      </c>
    </row>
    <row r="9016" spans="1:4" ht="13.5">
      <c r="A9016" s="209">
        <v>92875</v>
      </c>
      <c r="B9016" s="210" t="s">
        <v>11201</v>
      </c>
      <c r="C9016" s="211" t="s">
        <v>546</v>
      </c>
      <c r="D9016" s="212">
        <v>7.55</v>
      </c>
    </row>
    <row r="9017" spans="1:4" ht="13.5">
      <c r="A9017" s="209">
        <v>92876</v>
      </c>
      <c r="B9017" s="210" t="s">
        <v>11202</v>
      </c>
      <c r="C9017" s="211" t="s">
        <v>546</v>
      </c>
      <c r="D9017" s="212">
        <v>7.17</v>
      </c>
    </row>
    <row r="9018" spans="1:4" ht="13.5">
      <c r="A9018" s="209">
        <v>92877</v>
      </c>
      <c r="B9018" s="210" t="s">
        <v>11203</v>
      </c>
      <c r="C9018" s="211" t="s">
        <v>546</v>
      </c>
      <c r="D9018" s="212">
        <v>6.27</v>
      </c>
    </row>
    <row r="9019" spans="1:4" ht="13.5">
      <c r="A9019" s="209">
        <v>92878</v>
      </c>
      <c r="B9019" s="210" t="s">
        <v>11204</v>
      </c>
      <c r="C9019" s="211" t="s">
        <v>546</v>
      </c>
      <c r="D9019" s="212">
        <v>5.55</v>
      </c>
    </row>
    <row r="9020" spans="1:4" ht="13.5">
      <c r="A9020" s="209">
        <v>92879</v>
      </c>
      <c r="B9020" s="210" t="s">
        <v>11205</v>
      </c>
      <c r="C9020" s="211" t="s">
        <v>546</v>
      </c>
      <c r="D9020" s="212">
        <v>4.5</v>
      </c>
    </row>
    <row r="9021" spans="1:4" ht="13.5">
      <c r="A9021" s="209">
        <v>92880</v>
      </c>
      <c r="B9021" s="210" t="s">
        <v>11206</v>
      </c>
      <c r="C9021" s="211" t="s">
        <v>546</v>
      </c>
      <c r="D9021" s="212">
        <v>4.49</v>
      </c>
    </row>
    <row r="9022" spans="1:4" ht="13.5">
      <c r="A9022" s="209">
        <v>92881</v>
      </c>
      <c r="B9022" s="210" t="s">
        <v>11207</v>
      </c>
      <c r="C9022" s="211" t="s">
        <v>546</v>
      </c>
      <c r="D9022" s="212">
        <v>4.43</v>
      </c>
    </row>
    <row r="9023" spans="1:4" ht="13.5">
      <c r="A9023" s="209">
        <v>92882</v>
      </c>
      <c r="B9023" s="210" t="s">
        <v>11208</v>
      </c>
      <c r="C9023" s="211" t="s">
        <v>546</v>
      </c>
      <c r="D9023" s="212">
        <v>9.66</v>
      </c>
    </row>
    <row r="9024" spans="1:4" ht="13.5">
      <c r="A9024" s="209">
        <v>92883</v>
      </c>
      <c r="B9024" s="210" t="s">
        <v>11209</v>
      </c>
      <c r="C9024" s="211" t="s">
        <v>546</v>
      </c>
      <c r="D9024" s="212">
        <v>8.7799999999999994</v>
      </c>
    </row>
    <row r="9025" spans="1:4" ht="13.5">
      <c r="A9025" s="209">
        <v>92884</v>
      </c>
      <c r="B9025" s="210" t="s">
        <v>11210</v>
      </c>
      <c r="C9025" s="211" t="s">
        <v>546</v>
      </c>
      <c r="D9025" s="212">
        <v>7.52</v>
      </c>
    </row>
    <row r="9026" spans="1:4" ht="13.5">
      <c r="A9026" s="209">
        <v>92885</v>
      </c>
      <c r="B9026" s="210" t="s">
        <v>11211</v>
      </c>
      <c r="C9026" s="211" t="s">
        <v>546</v>
      </c>
      <c r="D9026" s="212">
        <v>6.51</v>
      </c>
    </row>
    <row r="9027" spans="1:4" ht="13.5">
      <c r="A9027" s="209">
        <v>92886</v>
      </c>
      <c r="B9027" s="210" t="s">
        <v>11212</v>
      </c>
      <c r="C9027" s="211" t="s">
        <v>546</v>
      </c>
      <c r="D9027" s="212">
        <v>5.2</v>
      </c>
    </row>
    <row r="9028" spans="1:4" ht="13.5">
      <c r="A9028" s="209">
        <v>92887</v>
      </c>
      <c r="B9028" s="210" t="s">
        <v>11213</v>
      </c>
      <c r="C9028" s="211" t="s">
        <v>546</v>
      </c>
      <c r="D9028" s="212">
        <v>5.01</v>
      </c>
    </row>
    <row r="9029" spans="1:4" ht="13.5">
      <c r="A9029" s="209">
        <v>92888</v>
      </c>
      <c r="B9029" s="210" t="s">
        <v>11214</v>
      </c>
      <c r="C9029" s="211" t="s">
        <v>546</v>
      </c>
      <c r="D9029" s="212">
        <v>4.8099999999999996</v>
      </c>
    </row>
    <row r="9030" spans="1:4" ht="27">
      <c r="A9030" s="209">
        <v>92889</v>
      </c>
      <c r="B9030" s="210" t="s">
        <v>1316</v>
      </c>
      <c r="C9030" s="211" t="s">
        <v>542</v>
      </c>
      <c r="D9030" s="212">
        <v>83.5</v>
      </c>
    </row>
    <row r="9031" spans="1:4" ht="27">
      <c r="A9031" s="209">
        <v>92890</v>
      </c>
      <c r="B9031" s="210" t="s">
        <v>11215</v>
      </c>
      <c r="C9031" s="211" t="s">
        <v>542</v>
      </c>
      <c r="D9031" s="212">
        <v>126.49</v>
      </c>
    </row>
    <row r="9032" spans="1:4" ht="27">
      <c r="A9032" s="209">
        <v>92891</v>
      </c>
      <c r="B9032" s="210" t="s">
        <v>1317</v>
      </c>
      <c r="C9032" s="211" t="s">
        <v>542</v>
      </c>
      <c r="D9032" s="212">
        <v>185.42</v>
      </c>
    </row>
    <row r="9033" spans="1:4" ht="40.5">
      <c r="A9033" s="209">
        <v>92892</v>
      </c>
      <c r="B9033" s="210" t="s">
        <v>11216</v>
      </c>
      <c r="C9033" s="211" t="s">
        <v>542</v>
      </c>
      <c r="D9033" s="212">
        <v>36.15</v>
      </c>
    </row>
    <row r="9034" spans="1:4" ht="40.5">
      <c r="A9034" s="209">
        <v>92893</v>
      </c>
      <c r="B9034" s="210" t="s">
        <v>11217</v>
      </c>
      <c r="C9034" s="211" t="s">
        <v>542</v>
      </c>
      <c r="D9034" s="212">
        <v>51.36</v>
      </c>
    </row>
    <row r="9035" spans="1:4" ht="40.5">
      <c r="A9035" s="209">
        <v>92894</v>
      </c>
      <c r="B9035" s="210" t="s">
        <v>11218</v>
      </c>
      <c r="C9035" s="211" t="s">
        <v>542</v>
      </c>
      <c r="D9035" s="212">
        <v>61.36</v>
      </c>
    </row>
    <row r="9036" spans="1:4" ht="40.5">
      <c r="A9036" s="209">
        <v>92895</v>
      </c>
      <c r="B9036" s="210" t="s">
        <v>11219</v>
      </c>
      <c r="C9036" s="211" t="s">
        <v>542</v>
      </c>
      <c r="D9036" s="212">
        <v>83.47</v>
      </c>
    </row>
    <row r="9037" spans="1:4" ht="40.5">
      <c r="A9037" s="209">
        <v>92896</v>
      </c>
      <c r="B9037" s="210" t="s">
        <v>11220</v>
      </c>
      <c r="C9037" s="211" t="s">
        <v>542</v>
      </c>
      <c r="D9037" s="212">
        <v>127.56</v>
      </c>
    </row>
    <row r="9038" spans="1:4" ht="40.5">
      <c r="A9038" s="209">
        <v>92897</v>
      </c>
      <c r="B9038" s="210" t="s">
        <v>11221</v>
      </c>
      <c r="C9038" s="211" t="s">
        <v>542</v>
      </c>
      <c r="D9038" s="212">
        <v>187.63</v>
      </c>
    </row>
    <row r="9039" spans="1:4" ht="40.5">
      <c r="A9039" s="209">
        <v>92898</v>
      </c>
      <c r="B9039" s="210" t="s">
        <v>11222</v>
      </c>
      <c r="C9039" s="211" t="s">
        <v>542</v>
      </c>
      <c r="D9039" s="212">
        <v>30.18</v>
      </c>
    </row>
    <row r="9040" spans="1:4" ht="40.5">
      <c r="A9040" s="209">
        <v>92899</v>
      </c>
      <c r="B9040" s="210" t="s">
        <v>11223</v>
      </c>
      <c r="C9040" s="211" t="s">
        <v>542</v>
      </c>
      <c r="D9040" s="212">
        <v>44.58</v>
      </c>
    </row>
    <row r="9041" spans="1:4" ht="40.5">
      <c r="A9041" s="209">
        <v>92900</v>
      </c>
      <c r="B9041" s="210" t="s">
        <v>11224</v>
      </c>
      <c r="C9041" s="211" t="s">
        <v>542</v>
      </c>
      <c r="D9041" s="212">
        <v>53.62</v>
      </c>
    </row>
    <row r="9042" spans="1:4" ht="40.5">
      <c r="A9042" s="209">
        <v>92901</v>
      </c>
      <c r="B9042" s="210" t="s">
        <v>11225</v>
      </c>
      <c r="C9042" s="211" t="s">
        <v>542</v>
      </c>
      <c r="D9042" s="212">
        <v>74.569999999999993</v>
      </c>
    </row>
    <row r="9043" spans="1:4" ht="40.5">
      <c r="A9043" s="209">
        <v>92902</v>
      </c>
      <c r="B9043" s="210" t="s">
        <v>11226</v>
      </c>
      <c r="C9043" s="211" t="s">
        <v>542</v>
      </c>
      <c r="D9043" s="212">
        <v>116.9</v>
      </c>
    </row>
    <row r="9044" spans="1:4" ht="40.5">
      <c r="A9044" s="209">
        <v>92903</v>
      </c>
      <c r="B9044" s="210" t="s">
        <v>11227</v>
      </c>
      <c r="C9044" s="211" t="s">
        <v>542</v>
      </c>
      <c r="D9044" s="212">
        <v>175.22</v>
      </c>
    </row>
    <row r="9045" spans="1:4" ht="40.5">
      <c r="A9045" s="209">
        <v>92904</v>
      </c>
      <c r="B9045" s="210" t="s">
        <v>11228</v>
      </c>
      <c r="C9045" s="211" t="s">
        <v>542</v>
      </c>
      <c r="D9045" s="212">
        <v>20.53</v>
      </c>
    </row>
    <row r="9046" spans="1:4" ht="40.5">
      <c r="A9046" s="209">
        <v>92905</v>
      </c>
      <c r="B9046" s="210" t="s">
        <v>11229</v>
      </c>
      <c r="C9046" s="211" t="s">
        <v>542</v>
      </c>
      <c r="D9046" s="212">
        <v>29.36</v>
      </c>
    </row>
    <row r="9047" spans="1:4" ht="27">
      <c r="A9047" s="209">
        <v>92906</v>
      </c>
      <c r="B9047" s="210" t="s">
        <v>1318</v>
      </c>
      <c r="C9047" s="211" t="s">
        <v>542</v>
      </c>
      <c r="D9047" s="212">
        <v>35.9</v>
      </c>
    </row>
    <row r="9048" spans="1:4" ht="40.5">
      <c r="A9048" s="209">
        <v>92907</v>
      </c>
      <c r="B9048" s="210" t="s">
        <v>1319</v>
      </c>
      <c r="C9048" s="211" t="s">
        <v>542</v>
      </c>
      <c r="D9048" s="212">
        <v>44.75</v>
      </c>
    </row>
    <row r="9049" spans="1:4" ht="40.5">
      <c r="A9049" s="209">
        <v>92908</v>
      </c>
      <c r="B9049" s="210" t="s">
        <v>1320</v>
      </c>
      <c r="C9049" s="211" t="s">
        <v>542</v>
      </c>
      <c r="D9049" s="212">
        <v>44.75</v>
      </c>
    </row>
    <row r="9050" spans="1:4" ht="27">
      <c r="A9050" s="209">
        <v>92909</v>
      </c>
      <c r="B9050" s="210" t="s">
        <v>11230</v>
      </c>
      <c r="C9050" s="211" t="s">
        <v>542</v>
      </c>
      <c r="D9050" s="212">
        <v>44.75</v>
      </c>
    </row>
    <row r="9051" spans="1:4" ht="40.5">
      <c r="A9051" s="209">
        <v>92910</v>
      </c>
      <c r="B9051" s="210" t="s">
        <v>11231</v>
      </c>
      <c r="C9051" s="211" t="s">
        <v>542</v>
      </c>
      <c r="D9051" s="212">
        <v>64.77</v>
      </c>
    </row>
    <row r="9052" spans="1:4" ht="40.5">
      <c r="A9052" s="209">
        <v>92911</v>
      </c>
      <c r="B9052" s="210" t="s">
        <v>1321</v>
      </c>
      <c r="C9052" s="211" t="s">
        <v>542</v>
      </c>
      <c r="D9052" s="212">
        <v>64.77</v>
      </c>
    </row>
    <row r="9053" spans="1:4" ht="40.5">
      <c r="A9053" s="209">
        <v>92912</v>
      </c>
      <c r="B9053" s="210" t="s">
        <v>1322</v>
      </c>
      <c r="C9053" s="211" t="s">
        <v>542</v>
      </c>
      <c r="D9053" s="212">
        <v>86.86</v>
      </c>
    </row>
    <row r="9054" spans="1:4" ht="40.5">
      <c r="A9054" s="209">
        <v>92913</v>
      </c>
      <c r="B9054" s="210" t="s">
        <v>1323</v>
      </c>
      <c r="C9054" s="211" t="s">
        <v>542</v>
      </c>
      <c r="D9054" s="212">
        <v>88.71</v>
      </c>
    </row>
    <row r="9055" spans="1:4" ht="27">
      <c r="A9055" s="209">
        <v>92914</v>
      </c>
      <c r="B9055" s="210" t="s">
        <v>11232</v>
      </c>
      <c r="C9055" s="211" t="s">
        <v>542</v>
      </c>
      <c r="D9055" s="212">
        <v>88.71</v>
      </c>
    </row>
    <row r="9056" spans="1:4" ht="40.5">
      <c r="A9056" s="209">
        <v>92915</v>
      </c>
      <c r="B9056" s="210" t="s">
        <v>11233</v>
      </c>
      <c r="C9056" s="211" t="s">
        <v>546</v>
      </c>
      <c r="D9056" s="212">
        <v>9.5500000000000007</v>
      </c>
    </row>
    <row r="9057" spans="1:4" ht="40.5">
      <c r="A9057" s="209">
        <v>92916</v>
      </c>
      <c r="B9057" s="210" t="s">
        <v>11234</v>
      </c>
      <c r="C9057" s="211" t="s">
        <v>546</v>
      </c>
      <c r="D9057" s="212">
        <v>8.32</v>
      </c>
    </row>
    <row r="9058" spans="1:4" ht="40.5">
      <c r="A9058" s="209">
        <v>92917</v>
      </c>
      <c r="B9058" s="210" t="s">
        <v>11235</v>
      </c>
      <c r="C9058" s="211" t="s">
        <v>546</v>
      </c>
      <c r="D9058" s="212">
        <v>8.0500000000000007</v>
      </c>
    </row>
    <row r="9059" spans="1:4" ht="40.5">
      <c r="A9059" s="209">
        <v>92918</v>
      </c>
      <c r="B9059" s="210" t="s">
        <v>11236</v>
      </c>
      <c r="C9059" s="211" t="s">
        <v>542</v>
      </c>
      <c r="D9059" s="212">
        <v>23.81</v>
      </c>
    </row>
    <row r="9060" spans="1:4" ht="40.5">
      <c r="A9060" s="209">
        <v>92919</v>
      </c>
      <c r="B9060" s="210" t="s">
        <v>11237</v>
      </c>
      <c r="C9060" s="211" t="s">
        <v>546</v>
      </c>
      <c r="D9060" s="212">
        <v>6.55</v>
      </c>
    </row>
    <row r="9061" spans="1:4" ht="40.5">
      <c r="A9061" s="209">
        <v>92920</v>
      </c>
      <c r="B9061" s="210" t="s">
        <v>11238</v>
      </c>
      <c r="C9061" s="211" t="s">
        <v>542</v>
      </c>
      <c r="D9061" s="212">
        <v>23.97</v>
      </c>
    </row>
    <row r="9062" spans="1:4" ht="40.5">
      <c r="A9062" s="209">
        <v>92921</v>
      </c>
      <c r="B9062" s="210" t="s">
        <v>11239</v>
      </c>
      <c r="C9062" s="211" t="s">
        <v>546</v>
      </c>
      <c r="D9062" s="212">
        <v>5.82</v>
      </c>
    </row>
    <row r="9063" spans="1:4" ht="40.5">
      <c r="A9063" s="209">
        <v>92922</v>
      </c>
      <c r="B9063" s="210" t="s">
        <v>11240</v>
      </c>
      <c r="C9063" s="211" t="s">
        <v>546</v>
      </c>
      <c r="D9063" s="212">
        <v>5.41</v>
      </c>
    </row>
    <row r="9064" spans="1:4" ht="40.5">
      <c r="A9064" s="209">
        <v>92923</v>
      </c>
      <c r="B9064" s="210" t="s">
        <v>11241</v>
      </c>
      <c r="C9064" s="211" t="s">
        <v>546</v>
      </c>
      <c r="D9064" s="212">
        <v>4.9400000000000004</v>
      </c>
    </row>
    <row r="9065" spans="1:4" ht="40.5">
      <c r="A9065" s="209">
        <v>92924</v>
      </c>
      <c r="B9065" s="210" t="s">
        <v>11242</v>
      </c>
      <c r="C9065" s="211" t="s">
        <v>546</v>
      </c>
      <c r="D9065" s="212">
        <v>5.38</v>
      </c>
    </row>
    <row r="9066" spans="1:4" ht="40.5">
      <c r="A9066" s="209">
        <v>92925</v>
      </c>
      <c r="B9066" s="210" t="s">
        <v>11243</v>
      </c>
      <c r="C9066" s="211" t="s">
        <v>542</v>
      </c>
      <c r="D9066" s="212">
        <v>29.45</v>
      </c>
    </row>
    <row r="9067" spans="1:4" ht="40.5">
      <c r="A9067" s="209">
        <v>92926</v>
      </c>
      <c r="B9067" s="210" t="s">
        <v>11244</v>
      </c>
      <c r="C9067" s="211" t="s">
        <v>542</v>
      </c>
      <c r="D9067" s="212">
        <v>29.44</v>
      </c>
    </row>
    <row r="9068" spans="1:4" ht="40.5">
      <c r="A9068" s="209">
        <v>92927</v>
      </c>
      <c r="B9068" s="210" t="s">
        <v>11245</v>
      </c>
      <c r="C9068" s="211" t="s">
        <v>542</v>
      </c>
      <c r="D9068" s="212">
        <v>29.44</v>
      </c>
    </row>
    <row r="9069" spans="1:4" ht="40.5">
      <c r="A9069" s="209">
        <v>92928</v>
      </c>
      <c r="B9069" s="210" t="s">
        <v>11246</v>
      </c>
      <c r="C9069" s="211" t="s">
        <v>542</v>
      </c>
      <c r="D9069" s="212">
        <v>33.67</v>
      </c>
    </row>
    <row r="9070" spans="1:4" ht="40.5">
      <c r="A9070" s="209">
        <v>92929</v>
      </c>
      <c r="B9070" s="210" t="s">
        <v>11247</v>
      </c>
      <c r="C9070" s="211" t="s">
        <v>542</v>
      </c>
      <c r="D9070" s="212">
        <v>33.67</v>
      </c>
    </row>
    <row r="9071" spans="1:4" ht="40.5">
      <c r="A9071" s="209">
        <v>92930</v>
      </c>
      <c r="B9071" s="210" t="s">
        <v>11248</v>
      </c>
      <c r="C9071" s="211" t="s">
        <v>542</v>
      </c>
      <c r="D9071" s="212">
        <v>33.67</v>
      </c>
    </row>
    <row r="9072" spans="1:4" ht="40.5">
      <c r="A9072" s="209">
        <v>92931</v>
      </c>
      <c r="B9072" s="210" t="s">
        <v>11249</v>
      </c>
      <c r="C9072" s="211" t="s">
        <v>542</v>
      </c>
      <c r="D9072" s="212">
        <v>44.72</v>
      </c>
    </row>
    <row r="9073" spans="1:4" ht="40.5">
      <c r="A9073" s="209">
        <v>92932</v>
      </c>
      <c r="B9073" s="210" t="s">
        <v>11250</v>
      </c>
      <c r="C9073" s="211" t="s">
        <v>542</v>
      </c>
      <c r="D9073" s="212">
        <v>44.72</v>
      </c>
    </row>
    <row r="9074" spans="1:4" ht="40.5">
      <c r="A9074" s="209">
        <v>92933</v>
      </c>
      <c r="B9074" s="210" t="s">
        <v>11251</v>
      </c>
      <c r="C9074" s="211" t="s">
        <v>542</v>
      </c>
      <c r="D9074" s="212">
        <v>44.72</v>
      </c>
    </row>
    <row r="9075" spans="1:4" ht="40.5">
      <c r="A9075" s="209">
        <v>92934</v>
      </c>
      <c r="B9075" s="210" t="s">
        <v>11252</v>
      </c>
      <c r="C9075" s="211" t="s">
        <v>542</v>
      </c>
      <c r="D9075" s="212">
        <v>65.84</v>
      </c>
    </row>
    <row r="9076" spans="1:4" ht="40.5">
      <c r="A9076" s="209">
        <v>92935</v>
      </c>
      <c r="B9076" s="210" t="s">
        <v>11253</v>
      </c>
      <c r="C9076" s="211" t="s">
        <v>542</v>
      </c>
      <c r="D9076" s="212">
        <v>65.84</v>
      </c>
    </row>
    <row r="9077" spans="1:4" ht="40.5">
      <c r="A9077" s="209">
        <v>92936</v>
      </c>
      <c r="B9077" s="210" t="s">
        <v>11254</v>
      </c>
      <c r="C9077" s="211" t="s">
        <v>542</v>
      </c>
      <c r="D9077" s="212">
        <v>90.92</v>
      </c>
    </row>
    <row r="9078" spans="1:4" ht="40.5">
      <c r="A9078" s="209">
        <v>92937</v>
      </c>
      <c r="B9078" s="210" t="s">
        <v>11255</v>
      </c>
      <c r="C9078" s="211" t="s">
        <v>542</v>
      </c>
      <c r="D9078" s="212">
        <v>90.92</v>
      </c>
    </row>
    <row r="9079" spans="1:4" ht="40.5">
      <c r="A9079" s="209">
        <v>92938</v>
      </c>
      <c r="B9079" s="210" t="s">
        <v>11256</v>
      </c>
      <c r="C9079" s="211" t="s">
        <v>542</v>
      </c>
      <c r="D9079" s="212">
        <v>17.84</v>
      </c>
    </row>
    <row r="9080" spans="1:4" ht="40.5">
      <c r="A9080" s="209">
        <v>92939</v>
      </c>
      <c r="B9080" s="210" t="s">
        <v>11257</v>
      </c>
      <c r="C9080" s="211" t="s">
        <v>542</v>
      </c>
      <c r="D9080" s="212">
        <v>18</v>
      </c>
    </row>
    <row r="9081" spans="1:4" ht="40.5">
      <c r="A9081" s="209">
        <v>92940</v>
      </c>
      <c r="B9081" s="210" t="s">
        <v>11258</v>
      </c>
      <c r="C9081" s="211" t="s">
        <v>542</v>
      </c>
      <c r="D9081" s="212">
        <v>22.67</v>
      </c>
    </row>
    <row r="9082" spans="1:4" ht="40.5">
      <c r="A9082" s="209">
        <v>92941</v>
      </c>
      <c r="B9082" s="210" t="s">
        <v>11259</v>
      </c>
      <c r="C9082" s="211" t="s">
        <v>542</v>
      </c>
      <c r="D9082" s="212">
        <v>22.66</v>
      </c>
    </row>
    <row r="9083" spans="1:4" ht="40.5">
      <c r="A9083" s="209">
        <v>92942</v>
      </c>
      <c r="B9083" s="210" t="s">
        <v>11260</v>
      </c>
      <c r="C9083" s="211" t="s">
        <v>542</v>
      </c>
      <c r="D9083" s="212">
        <v>22.66</v>
      </c>
    </row>
    <row r="9084" spans="1:4" ht="40.5">
      <c r="A9084" s="209">
        <v>92943</v>
      </c>
      <c r="B9084" s="210" t="s">
        <v>11261</v>
      </c>
      <c r="C9084" s="211" t="s">
        <v>542</v>
      </c>
      <c r="D9084" s="212">
        <v>25.93</v>
      </c>
    </row>
    <row r="9085" spans="1:4" ht="40.5">
      <c r="A9085" s="209">
        <v>92944</v>
      </c>
      <c r="B9085" s="210" t="s">
        <v>11262</v>
      </c>
      <c r="C9085" s="211" t="s">
        <v>542</v>
      </c>
      <c r="D9085" s="212">
        <v>25.93</v>
      </c>
    </row>
    <row r="9086" spans="1:4" ht="40.5">
      <c r="A9086" s="209">
        <v>92945</v>
      </c>
      <c r="B9086" s="210" t="s">
        <v>11263</v>
      </c>
      <c r="C9086" s="211" t="s">
        <v>542</v>
      </c>
      <c r="D9086" s="212">
        <v>25.93</v>
      </c>
    </row>
    <row r="9087" spans="1:4" ht="40.5">
      <c r="A9087" s="209">
        <v>92946</v>
      </c>
      <c r="B9087" s="210" t="s">
        <v>11264</v>
      </c>
      <c r="C9087" s="211" t="s">
        <v>542</v>
      </c>
      <c r="D9087" s="212">
        <v>35.82</v>
      </c>
    </row>
    <row r="9088" spans="1:4" ht="40.5">
      <c r="A9088" s="209">
        <v>92947</v>
      </c>
      <c r="B9088" s="210" t="s">
        <v>11265</v>
      </c>
      <c r="C9088" s="211" t="s">
        <v>542</v>
      </c>
      <c r="D9088" s="212">
        <v>35.82</v>
      </c>
    </row>
    <row r="9089" spans="1:4" ht="40.5">
      <c r="A9089" s="209">
        <v>92948</v>
      </c>
      <c r="B9089" s="210" t="s">
        <v>11266</v>
      </c>
      <c r="C9089" s="211" t="s">
        <v>542</v>
      </c>
      <c r="D9089" s="212">
        <v>35.82</v>
      </c>
    </row>
    <row r="9090" spans="1:4" ht="40.5">
      <c r="A9090" s="209">
        <v>92949</v>
      </c>
      <c r="B9090" s="210" t="s">
        <v>11267</v>
      </c>
      <c r="C9090" s="211" t="s">
        <v>542</v>
      </c>
      <c r="D9090" s="212">
        <v>55.18</v>
      </c>
    </row>
    <row r="9091" spans="1:4" ht="40.5">
      <c r="A9091" s="209">
        <v>92950</v>
      </c>
      <c r="B9091" s="210" t="s">
        <v>11268</v>
      </c>
      <c r="C9091" s="211" t="s">
        <v>542</v>
      </c>
      <c r="D9091" s="212">
        <v>55.18</v>
      </c>
    </row>
    <row r="9092" spans="1:4" ht="40.5">
      <c r="A9092" s="209">
        <v>92951</v>
      </c>
      <c r="B9092" s="210" t="s">
        <v>11269</v>
      </c>
      <c r="C9092" s="211" t="s">
        <v>542</v>
      </c>
      <c r="D9092" s="212">
        <v>78.510000000000005</v>
      </c>
    </row>
    <row r="9093" spans="1:4" ht="40.5">
      <c r="A9093" s="209">
        <v>92952</v>
      </c>
      <c r="B9093" s="210" t="s">
        <v>11270</v>
      </c>
      <c r="C9093" s="211" t="s">
        <v>542</v>
      </c>
      <c r="D9093" s="212">
        <v>78.510000000000005</v>
      </c>
    </row>
    <row r="9094" spans="1:4" ht="40.5">
      <c r="A9094" s="209">
        <v>92953</v>
      </c>
      <c r="B9094" s="210" t="s">
        <v>1324</v>
      </c>
      <c r="C9094" s="211" t="s">
        <v>542</v>
      </c>
      <c r="D9094" s="212">
        <v>15.43</v>
      </c>
    </row>
    <row r="9095" spans="1:4" ht="27">
      <c r="A9095" s="209">
        <v>92956</v>
      </c>
      <c r="B9095" s="210" t="s">
        <v>11271</v>
      </c>
      <c r="C9095" s="211" t="s">
        <v>662</v>
      </c>
      <c r="D9095" s="212">
        <v>1.91</v>
      </c>
    </row>
    <row r="9096" spans="1:4" ht="27">
      <c r="A9096" s="209">
        <v>92957</v>
      </c>
      <c r="B9096" s="210" t="s">
        <v>11272</v>
      </c>
      <c r="C9096" s="211" t="s">
        <v>662</v>
      </c>
      <c r="D9096" s="212">
        <v>0.43</v>
      </c>
    </row>
    <row r="9097" spans="1:4" ht="27">
      <c r="A9097" s="209">
        <v>92958</v>
      </c>
      <c r="B9097" s="210" t="s">
        <v>11273</v>
      </c>
      <c r="C9097" s="211" t="s">
        <v>662</v>
      </c>
      <c r="D9097" s="212">
        <v>2.09</v>
      </c>
    </row>
    <row r="9098" spans="1:4" ht="27">
      <c r="A9098" s="209">
        <v>92959</v>
      </c>
      <c r="B9098" s="210" t="s">
        <v>11274</v>
      </c>
      <c r="C9098" s="211" t="s">
        <v>662</v>
      </c>
      <c r="D9098" s="212">
        <v>6.53</v>
      </c>
    </row>
    <row r="9099" spans="1:4" ht="27">
      <c r="A9099" s="209">
        <v>92960</v>
      </c>
      <c r="B9099" s="210" t="s">
        <v>11275</v>
      </c>
      <c r="C9099" s="211" t="s">
        <v>596</v>
      </c>
      <c r="D9099" s="212">
        <v>10.96</v>
      </c>
    </row>
    <row r="9100" spans="1:4" ht="27">
      <c r="A9100" s="209">
        <v>92961</v>
      </c>
      <c r="B9100" s="210" t="s">
        <v>11276</v>
      </c>
      <c r="C9100" s="211" t="s">
        <v>630</v>
      </c>
      <c r="D9100" s="212">
        <v>2.34</v>
      </c>
    </row>
    <row r="9101" spans="1:4" ht="27">
      <c r="A9101" s="209">
        <v>92963</v>
      </c>
      <c r="B9101" s="210" t="s">
        <v>11277</v>
      </c>
      <c r="C9101" s="211" t="s">
        <v>662</v>
      </c>
      <c r="D9101" s="212">
        <v>1.1399999999999999</v>
      </c>
    </row>
    <row r="9102" spans="1:4" ht="27">
      <c r="A9102" s="209">
        <v>92964</v>
      </c>
      <c r="B9102" s="210" t="s">
        <v>759</v>
      </c>
      <c r="C9102" s="211" t="s">
        <v>662</v>
      </c>
      <c r="D9102" s="212">
        <v>0.25</v>
      </c>
    </row>
    <row r="9103" spans="1:4" ht="27">
      <c r="A9103" s="209">
        <v>92965</v>
      </c>
      <c r="B9103" s="210" t="s">
        <v>11278</v>
      </c>
      <c r="C9103" s="211" t="s">
        <v>662</v>
      </c>
      <c r="D9103" s="212">
        <v>1.43</v>
      </c>
    </row>
    <row r="9104" spans="1:4" ht="27">
      <c r="A9104" s="209">
        <v>92966</v>
      </c>
      <c r="B9104" s="210" t="s">
        <v>11279</v>
      </c>
      <c r="C9104" s="211" t="s">
        <v>596</v>
      </c>
      <c r="D9104" s="212">
        <v>13.2</v>
      </c>
    </row>
    <row r="9105" spans="1:4" ht="27">
      <c r="A9105" s="209">
        <v>92967</v>
      </c>
      <c r="B9105" s="210" t="s">
        <v>11280</v>
      </c>
      <c r="C9105" s="211" t="s">
        <v>630</v>
      </c>
      <c r="D9105" s="212">
        <v>11.77</v>
      </c>
    </row>
    <row r="9106" spans="1:4" ht="27">
      <c r="A9106" s="209">
        <v>92970</v>
      </c>
      <c r="B9106" s="210" t="s">
        <v>11281</v>
      </c>
      <c r="C9106" s="211" t="s">
        <v>591</v>
      </c>
      <c r="D9106" s="212">
        <v>9.77</v>
      </c>
    </row>
    <row r="9107" spans="1:4" ht="27">
      <c r="A9107" s="209">
        <v>92979</v>
      </c>
      <c r="B9107" s="210" t="s">
        <v>11282</v>
      </c>
      <c r="C9107" s="211" t="s">
        <v>518</v>
      </c>
      <c r="D9107" s="212">
        <v>4.75</v>
      </c>
    </row>
    <row r="9108" spans="1:4" ht="27">
      <c r="A9108" s="209">
        <v>92980</v>
      </c>
      <c r="B9108" s="210" t="s">
        <v>11283</v>
      </c>
      <c r="C9108" s="211" t="s">
        <v>518</v>
      </c>
      <c r="D9108" s="212">
        <v>5.16</v>
      </c>
    </row>
    <row r="9109" spans="1:4" ht="27">
      <c r="A9109" s="209">
        <v>92981</v>
      </c>
      <c r="B9109" s="210" t="s">
        <v>11284</v>
      </c>
      <c r="C9109" s="211" t="s">
        <v>518</v>
      </c>
      <c r="D9109" s="212">
        <v>7.31</v>
      </c>
    </row>
    <row r="9110" spans="1:4" ht="27">
      <c r="A9110" s="209">
        <v>92982</v>
      </c>
      <c r="B9110" s="210" t="s">
        <v>11285</v>
      </c>
      <c r="C9110" s="211" t="s">
        <v>518</v>
      </c>
      <c r="D9110" s="212">
        <v>7.89</v>
      </c>
    </row>
    <row r="9111" spans="1:4" ht="27">
      <c r="A9111" s="209">
        <v>92983</v>
      </c>
      <c r="B9111" s="210" t="s">
        <v>11286</v>
      </c>
      <c r="C9111" s="211" t="s">
        <v>518</v>
      </c>
      <c r="D9111" s="212">
        <v>12.97</v>
      </c>
    </row>
    <row r="9112" spans="1:4" ht="27">
      <c r="A9112" s="209">
        <v>92984</v>
      </c>
      <c r="B9112" s="210" t="s">
        <v>11287</v>
      </c>
      <c r="C9112" s="211" t="s">
        <v>518</v>
      </c>
      <c r="D9112" s="212">
        <v>13.29</v>
      </c>
    </row>
    <row r="9113" spans="1:4" ht="27">
      <c r="A9113" s="209">
        <v>92985</v>
      </c>
      <c r="B9113" s="210" t="s">
        <v>11288</v>
      </c>
      <c r="C9113" s="211" t="s">
        <v>518</v>
      </c>
      <c r="D9113" s="212">
        <v>17.350000000000001</v>
      </c>
    </row>
    <row r="9114" spans="1:4" ht="27">
      <c r="A9114" s="209">
        <v>92986</v>
      </c>
      <c r="B9114" s="210" t="s">
        <v>11289</v>
      </c>
      <c r="C9114" s="211" t="s">
        <v>518</v>
      </c>
      <c r="D9114" s="212">
        <v>17.829999999999998</v>
      </c>
    </row>
    <row r="9115" spans="1:4" ht="27">
      <c r="A9115" s="209">
        <v>92987</v>
      </c>
      <c r="B9115" s="210" t="s">
        <v>11290</v>
      </c>
      <c r="C9115" s="211" t="s">
        <v>518</v>
      </c>
      <c r="D9115" s="212">
        <v>24.8</v>
      </c>
    </row>
    <row r="9116" spans="1:4" ht="27">
      <c r="A9116" s="209">
        <v>92988</v>
      </c>
      <c r="B9116" s="210" t="s">
        <v>11291</v>
      </c>
      <c r="C9116" s="211" t="s">
        <v>518</v>
      </c>
      <c r="D9116" s="212">
        <v>24.85</v>
      </c>
    </row>
    <row r="9117" spans="1:4" ht="27">
      <c r="A9117" s="209">
        <v>92989</v>
      </c>
      <c r="B9117" s="210" t="s">
        <v>11292</v>
      </c>
      <c r="C9117" s="211" t="s">
        <v>518</v>
      </c>
      <c r="D9117" s="212">
        <v>34.32</v>
      </c>
    </row>
    <row r="9118" spans="1:4" ht="27">
      <c r="A9118" s="209">
        <v>92990</v>
      </c>
      <c r="B9118" s="210" t="s">
        <v>11293</v>
      </c>
      <c r="C9118" s="211" t="s">
        <v>518</v>
      </c>
      <c r="D9118" s="212">
        <v>33.94</v>
      </c>
    </row>
    <row r="9119" spans="1:4" ht="27">
      <c r="A9119" s="209">
        <v>92991</v>
      </c>
      <c r="B9119" s="210" t="s">
        <v>11294</v>
      </c>
      <c r="C9119" s="211" t="s">
        <v>518</v>
      </c>
      <c r="D9119" s="212">
        <v>44.69</v>
      </c>
    </row>
    <row r="9120" spans="1:4" ht="27">
      <c r="A9120" s="209">
        <v>92992</v>
      </c>
      <c r="B9120" s="210" t="s">
        <v>11295</v>
      </c>
      <c r="C9120" s="211" t="s">
        <v>518</v>
      </c>
      <c r="D9120" s="212">
        <v>44.72</v>
      </c>
    </row>
    <row r="9121" spans="1:4" ht="27">
      <c r="A9121" s="209">
        <v>92993</v>
      </c>
      <c r="B9121" s="210" t="s">
        <v>11296</v>
      </c>
      <c r="C9121" s="211" t="s">
        <v>518</v>
      </c>
      <c r="D9121" s="212">
        <v>57.18</v>
      </c>
    </row>
    <row r="9122" spans="1:4" ht="27">
      <c r="A9122" s="209">
        <v>92994</v>
      </c>
      <c r="B9122" s="210" t="s">
        <v>11297</v>
      </c>
      <c r="C9122" s="211" t="s">
        <v>518</v>
      </c>
      <c r="D9122" s="212">
        <v>57.74</v>
      </c>
    </row>
    <row r="9123" spans="1:4" ht="27">
      <c r="A9123" s="209">
        <v>92995</v>
      </c>
      <c r="B9123" s="210" t="s">
        <v>11298</v>
      </c>
      <c r="C9123" s="211" t="s">
        <v>518</v>
      </c>
      <c r="D9123" s="212">
        <v>71.040000000000006</v>
      </c>
    </row>
    <row r="9124" spans="1:4" ht="27">
      <c r="A9124" s="209">
        <v>92996</v>
      </c>
      <c r="B9124" s="210" t="s">
        <v>11299</v>
      </c>
      <c r="C9124" s="211" t="s">
        <v>518</v>
      </c>
      <c r="D9124" s="212">
        <v>71.23</v>
      </c>
    </row>
    <row r="9125" spans="1:4" ht="27">
      <c r="A9125" s="209">
        <v>92997</v>
      </c>
      <c r="B9125" s="210" t="s">
        <v>11300</v>
      </c>
      <c r="C9125" s="211" t="s">
        <v>518</v>
      </c>
      <c r="D9125" s="212">
        <v>86.27</v>
      </c>
    </row>
    <row r="9126" spans="1:4" ht="27">
      <c r="A9126" s="209">
        <v>92998</v>
      </c>
      <c r="B9126" s="210" t="s">
        <v>11301</v>
      </c>
      <c r="C9126" s="211" t="s">
        <v>518</v>
      </c>
      <c r="D9126" s="212">
        <v>87.08</v>
      </c>
    </row>
    <row r="9127" spans="1:4" ht="27">
      <c r="A9127" s="209">
        <v>92999</v>
      </c>
      <c r="B9127" s="210" t="s">
        <v>11302</v>
      </c>
      <c r="C9127" s="211" t="s">
        <v>518</v>
      </c>
      <c r="D9127" s="212">
        <v>113.47</v>
      </c>
    </row>
    <row r="9128" spans="1:4" ht="27">
      <c r="A9128" s="209">
        <v>93000</v>
      </c>
      <c r="B9128" s="210" t="s">
        <v>11303</v>
      </c>
      <c r="C9128" s="211" t="s">
        <v>518</v>
      </c>
      <c r="D9128" s="212">
        <v>114.15</v>
      </c>
    </row>
    <row r="9129" spans="1:4" ht="27">
      <c r="A9129" s="209">
        <v>93001</v>
      </c>
      <c r="B9129" s="210" t="s">
        <v>11304</v>
      </c>
      <c r="C9129" s="211" t="s">
        <v>518</v>
      </c>
      <c r="D9129" s="212">
        <v>138.49</v>
      </c>
    </row>
    <row r="9130" spans="1:4" ht="27">
      <c r="A9130" s="209">
        <v>93002</v>
      </c>
      <c r="B9130" s="210" t="s">
        <v>11305</v>
      </c>
      <c r="C9130" s="211" t="s">
        <v>518</v>
      </c>
      <c r="D9130" s="212">
        <v>142.27000000000001</v>
      </c>
    </row>
    <row r="9131" spans="1:4" ht="27">
      <c r="A9131" s="209">
        <v>93008</v>
      </c>
      <c r="B9131" s="210" t="s">
        <v>11306</v>
      </c>
      <c r="C9131" s="211" t="s">
        <v>518</v>
      </c>
      <c r="D9131" s="212">
        <v>9.0299999999999994</v>
      </c>
    </row>
    <row r="9132" spans="1:4" ht="27">
      <c r="A9132" s="209">
        <v>93009</v>
      </c>
      <c r="B9132" s="210" t="s">
        <v>11307</v>
      </c>
      <c r="C9132" s="211" t="s">
        <v>518</v>
      </c>
      <c r="D9132" s="212">
        <v>13.05</v>
      </c>
    </row>
    <row r="9133" spans="1:4" ht="27">
      <c r="A9133" s="209">
        <v>93010</v>
      </c>
      <c r="B9133" s="210" t="s">
        <v>11308</v>
      </c>
      <c r="C9133" s="211" t="s">
        <v>518</v>
      </c>
      <c r="D9133" s="212">
        <v>17.96</v>
      </c>
    </row>
    <row r="9134" spans="1:4" ht="27">
      <c r="A9134" s="209">
        <v>93011</v>
      </c>
      <c r="B9134" s="210" t="s">
        <v>11309</v>
      </c>
      <c r="C9134" s="211" t="s">
        <v>518</v>
      </c>
      <c r="D9134" s="212">
        <v>21.84</v>
      </c>
    </row>
    <row r="9135" spans="1:4" ht="27">
      <c r="A9135" s="209">
        <v>93012</v>
      </c>
      <c r="B9135" s="210" t="s">
        <v>11310</v>
      </c>
      <c r="C9135" s="211" t="s">
        <v>518</v>
      </c>
      <c r="D9135" s="212">
        <v>32.6</v>
      </c>
    </row>
    <row r="9136" spans="1:4" ht="27">
      <c r="A9136" s="209">
        <v>93013</v>
      </c>
      <c r="B9136" s="210" t="s">
        <v>1015</v>
      </c>
      <c r="C9136" s="211" t="s">
        <v>542</v>
      </c>
      <c r="D9136" s="212">
        <v>9.42</v>
      </c>
    </row>
    <row r="9137" spans="1:4" ht="27">
      <c r="A9137" s="209">
        <v>93014</v>
      </c>
      <c r="B9137" s="210" t="s">
        <v>11311</v>
      </c>
      <c r="C9137" s="211" t="s">
        <v>542</v>
      </c>
      <c r="D9137" s="212">
        <v>11.53</v>
      </c>
    </row>
    <row r="9138" spans="1:4" ht="27">
      <c r="A9138" s="209">
        <v>93015</v>
      </c>
      <c r="B9138" s="210" t="s">
        <v>1016</v>
      </c>
      <c r="C9138" s="211" t="s">
        <v>542</v>
      </c>
      <c r="D9138" s="212">
        <v>17.190000000000001</v>
      </c>
    </row>
    <row r="9139" spans="1:4" ht="27">
      <c r="A9139" s="209">
        <v>93016</v>
      </c>
      <c r="B9139" s="210" t="s">
        <v>11312</v>
      </c>
      <c r="C9139" s="211" t="s">
        <v>542</v>
      </c>
      <c r="D9139" s="212">
        <v>20.81</v>
      </c>
    </row>
    <row r="9140" spans="1:4" ht="27">
      <c r="A9140" s="209">
        <v>93017</v>
      </c>
      <c r="B9140" s="210" t="s">
        <v>11313</v>
      </c>
      <c r="C9140" s="211" t="s">
        <v>542</v>
      </c>
      <c r="D9140" s="212">
        <v>30.97</v>
      </c>
    </row>
    <row r="9141" spans="1:4" ht="27">
      <c r="A9141" s="209">
        <v>93018</v>
      </c>
      <c r="B9141" s="210" t="s">
        <v>11314</v>
      </c>
      <c r="C9141" s="211" t="s">
        <v>542</v>
      </c>
      <c r="D9141" s="212">
        <v>14.38</v>
      </c>
    </row>
    <row r="9142" spans="1:4" ht="27">
      <c r="A9142" s="209">
        <v>93020</v>
      </c>
      <c r="B9142" s="210" t="s">
        <v>11315</v>
      </c>
      <c r="C9142" s="211" t="s">
        <v>542</v>
      </c>
      <c r="D9142" s="212">
        <v>18.3</v>
      </c>
    </row>
    <row r="9143" spans="1:4" ht="27">
      <c r="A9143" s="209">
        <v>93022</v>
      </c>
      <c r="B9143" s="210" t="s">
        <v>11316</v>
      </c>
      <c r="C9143" s="211" t="s">
        <v>542</v>
      </c>
      <c r="D9143" s="212">
        <v>29.97</v>
      </c>
    </row>
    <row r="9144" spans="1:4" ht="27">
      <c r="A9144" s="209">
        <v>93024</v>
      </c>
      <c r="B9144" s="210" t="s">
        <v>11317</v>
      </c>
      <c r="C9144" s="211" t="s">
        <v>542</v>
      </c>
      <c r="D9144" s="212">
        <v>31.59</v>
      </c>
    </row>
    <row r="9145" spans="1:4" ht="27">
      <c r="A9145" s="209">
        <v>93026</v>
      </c>
      <c r="B9145" s="210" t="s">
        <v>11318</v>
      </c>
      <c r="C9145" s="211" t="s">
        <v>542</v>
      </c>
      <c r="D9145" s="212">
        <v>50.99</v>
      </c>
    </row>
    <row r="9146" spans="1:4" ht="27">
      <c r="A9146" s="209">
        <v>93040</v>
      </c>
      <c r="B9146" s="210" t="s">
        <v>11319</v>
      </c>
      <c r="C9146" s="211" t="s">
        <v>542</v>
      </c>
      <c r="D9146" s="212">
        <v>9.25</v>
      </c>
    </row>
    <row r="9147" spans="1:4" ht="27">
      <c r="A9147" s="209">
        <v>93041</v>
      </c>
      <c r="B9147" s="210" t="s">
        <v>11320</v>
      </c>
      <c r="C9147" s="211" t="s">
        <v>542</v>
      </c>
      <c r="D9147" s="212">
        <v>55.94</v>
      </c>
    </row>
    <row r="9148" spans="1:4" ht="27">
      <c r="A9148" s="209">
        <v>93042</v>
      </c>
      <c r="B9148" s="210" t="s">
        <v>11321</v>
      </c>
      <c r="C9148" s="211" t="s">
        <v>542</v>
      </c>
      <c r="D9148" s="212">
        <v>18.37</v>
      </c>
    </row>
    <row r="9149" spans="1:4" ht="27">
      <c r="A9149" s="209">
        <v>93043</v>
      </c>
      <c r="B9149" s="210" t="s">
        <v>11322</v>
      </c>
      <c r="C9149" s="211" t="s">
        <v>542</v>
      </c>
      <c r="D9149" s="212">
        <v>24.33</v>
      </c>
    </row>
    <row r="9150" spans="1:4" ht="27">
      <c r="A9150" s="209">
        <v>93044</v>
      </c>
      <c r="B9150" s="210" t="s">
        <v>1096</v>
      </c>
      <c r="C9150" s="211" t="s">
        <v>542</v>
      </c>
      <c r="D9150" s="212">
        <v>10.35</v>
      </c>
    </row>
    <row r="9151" spans="1:4" ht="27">
      <c r="A9151" s="209">
        <v>93045</v>
      </c>
      <c r="B9151" s="210" t="s">
        <v>11323</v>
      </c>
      <c r="C9151" s="211" t="s">
        <v>542</v>
      </c>
      <c r="D9151" s="212">
        <v>31.55</v>
      </c>
    </row>
    <row r="9152" spans="1:4" ht="27">
      <c r="A9152" s="209">
        <v>93050</v>
      </c>
      <c r="B9152" s="210" t="s">
        <v>11324</v>
      </c>
      <c r="C9152" s="211" t="s">
        <v>542</v>
      </c>
      <c r="D9152" s="212">
        <v>6.13</v>
      </c>
    </row>
    <row r="9153" spans="1:4" ht="27">
      <c r="A9153" s="209">
        <v>93051</v>
      </c>
      <c r="B9153" s="210" t="s">
        <v>11325</v>
      </c>
      <c r="C9153" s="211" t="s">
        <v>542</v>
      </c>
      <c r="D9153" s="212">
        <v>5.74</v>
      </c>
    </row>
    <row r="9154" spans="1:4" ht="27">
      <c r="A9154" s="209">
        <v>93052</v>
      </c>
      <c r="B9154" s="210" t="s">
        <v>11326</v>
      </c>
      <c r="C9154" s="211" t="s">
        <v>542</v>
      </c>
      <c r="D9154" s="212">
        <v>223.78</v>
      </c>
    </row>
    <row r="9155" spans="1:4" ht="27">
      <c r="A9155" s="209">
        <v>93054</v>
      </c>
      <c r="B9155" s="210" t="s">
        <v>11327</v>
      </c>
      <c r="C9155" s="211" t="s">
        <v>542</v>
      </c>
      <c r="D9155" s="212">
        <v>10.67</v>
      </c>
    </row>
    <row r="9156" spans="1:4" ht="40.5">
      <c r="A9156" s="209">
        <v>93055</v>
      </c>
      <c r="B9156" s="210" t="s">
        <v>11328</v>
      </c>
      <c r="C9156" s="211" t="s">
        <v>542</v>
      </c>
      <c r="D9156" s="212">
        <v>20.54</v>
      </c>
    </row>
    <row r="9157" spans="1:4" ht="27">
      <c r="A9157" s="209">
        <v>93056</v>
      </c>
      <c r="B9157" s="210" t="s">
        <v>11329</v>
      </c>
      <c r="C9157" s="211" t="s">
        <v>542</v>
      </c>
      <c r="D9157" s="212">
        <v>8.64</v>
      </c>
    </row>
    <row r="9158" spans="1:4" ht="27">
      <c r="A9158" s="209">
        <v>93057</v>
      </c>
      <c r="B9158" s="210" t="s">
        <v>11330</v>
      </c>
      <c r="C9158" s="211" t="s">
        <v>542</v>
      </c>
      <c r="D9158" s="212">
        <v>7.71</v>
      </c>
    </row>
    <row r="9159" spans="1:4" ht="27">
      <c r="A9159" s="209">
        <v>93058</v>
      </c>
      <c r="B9159" s="210" t="s">
        <v>11331</v>
      </c>
      <c r="C9159" s="211" t="s">
        <v>542</v>
      </c>
      <c r="D9159" s="212">
        <v>246.18</v>
      </c>
    </row>
    <row r="9160" spans="1:4" ht="27">
      <c r="A9160" s="209">
        <v>93059</v>
      </c>
      <c r="B9160" s="210" t="s">
        <v>11332</v>
      </c>
      <c r="C9160" s="211" t="s">
        <v>542</v>
      </c>
      <c r="D9160" s="212">
        <v>14.42</v>
      </c>
    </row>
    <row r="9161" spans="1:4" ht="40.5">
      <c r="A9161" s="209">
        <v>93060</v>
      </c>
      <c r="B9161" s="210" t="s">
        <v>11333</v>
      </c>
      <c r="C9161" s="211" t="s">
        <v>542</v>
      </c>
      <c r="D9161" s="212">
        <v>35.14</v>
      </c>
    </row>
    <row r="9162" spans="1:4" ht="27">
      <c r="A9162" s="209">
        <v>93061</v>
      </c>
      <c r="B9162" s="210" t="s">
        <v>11334</v>
      </c>
      <c r="C9162" s="211" t="s">
        <v>542</v>
      </c>
      <c r="D9162" s="212">
        <v>15.22</v>
      </c>
    </row>
    <row r="9163" spans="1:4" ht="27">
      <c r="A9163" s="209">
        <v>93062</v>
      </c>
      <c r="B9163" s="210" t="s">
        <v>11335</v>
      </c>
      <c r="C9163" s="211" t="s">
        <v>542</v>
      </c>
      <c r="D9163" s="212">
        <v>13.43</v>
      </c>
    </row>
    <row r="9164" spans="1:4" ht="27">
      <c r="A9164" s="209">
        <v>93063</v>
      </c>
      <c r="B9164" s="210" t="s">
        <v>1325</v>
      </c>
      <c r="C9164" s="211" t="s">
        <v>542</v>
      </c>
      <c r="D9164" s="212">
        <v>282.02</v>
      </c>
    </row>
    <row r="9165" spans="1:4" ht="27">
      <c r="A9165" s="209">
        <v>93064</v>
      </c>
      <c r="B9165" s="210" t="s">
        <v>11336</v>
      </c>
      <c r="C9165" s="211" t="s">
        <v>542</v>
      </c>
      <c r="D9165" s="212">
        <v>22.8</v>
      </c>
    </row>
    <row r="9166" spans="1:4" ht="27">
      <c r="A9166" s="209">
        <v>93065</v>
      </c>
      <c r="B9166" s="210" t="s">
        <v>11337</v>
      </c>
      <c r="C9166" s="211" t="s">
        <v>542</v>
      </c>
      <c r="D9166" s="212">
        <v>21.48</v>
      </c>
    </row>
    <row r="9167" spans="1:4" ht="27">
      <c r="A9167" s="209">
        <v>93066</v>
      </c>
      <c r="B9167" s="210" t="s">
        <v>1326</v>
      </c>
      <c r="C9167" s="211" t="s">
        <v>542</v>
      </c>
      <c r="D9167" s="212">
        <v>353.8</v>
      </c>
    </row>
    <row r="9168" spans="1:4" ht="27">
      <c r="A9168" s="209">
        <v>93067</v>
      </c>
      <c r="B9168" s="210" t="s">
        <v>11338</v>
      </c>
      <c r="C9168" s="211" t="s">
        <v>542</v>
      </c>
      <c r="D9168" s="212">
        <v>33.31</v>
      </c>
    </row>
    <row r="9169" spans="1:4" ht="27">
      <c r="A9169" s="209">
        <v>93068</v>
      </c>
      <c r="B9169" s="210" t="s">
        <v>11339</v>
      </c>
      <c r="C9169" s="211" t="s">
        <v>542</v>
      </c>
      <c r="D9169" s="212">
        <v>29.43</v>
      </c>
    </row>
    <row r="9170" spans="1:4" ht="27">
      <c r="A9170" s="209">
        <v>93069</v>
      </c>
      <c r="B9170" s="210" t="s">
        <v>1327</v>
      </c>
      <c r="C9170" s="211" t="s">
        <v>542</v>
      </c>
      <c r="D9170" s="212">
        <v>490</v>
      </c>
    </row>
    <row r="9171" spans="1:4" ht="27">
      <c r="A9171" s="209">
        <v>93070</v>
      </c>
      <c r="B9171" s="210" t="s">
        <v>11340</v>
      </c>
      <c r="C9171" s="211" t="s">
        <v>542</v>
      </c>
      <c r="D9171" s="212">
        <v>81.099999999999994</v>
      </c>
    </row>
    <row r="9172" spans="1:4" ht="27">
      <c r="A9172" s="209">
        <v>93071</v>
      </c>
      <c r="B9172" s="210" t="s">
        <v>11341</v>
      </c>
      <c r="C9172" s="211" t="s">
        <v>542</v>
      </c>
      <c r="D9172" s="212">
        <v>75.5</v>
      </c>
    </row>
    <row r="9173" spans="1:4" ht="27">
      <c r="A9173" s="209">
        <v>93072</v>
      </c>
      <c r="B9173" s="210" t="s">
        <v>1328</v>
      </c>
      <c r="C9173" s="211" t="s">
        <v>542</v>
      </c>
      <c r="D9173" s="212">
        <v>646.22</v>
      </c>
    </row>
    <row r="9174" spans="1:4" ht="40.5">
      <c r="A9174" s="209">
        <v>93073</v>
      </c>
      <c r="B9174" s="210" t="s">
        <v>11342</v>
      </c>
      <c r="C9174" s="211" t="s">
        <v>542</v>
      </c>
      <c r="D9174" s="212">
        <v>37.81</v>
      </c>
    </row>
    <row r="9175" spans="1:4" ht="40.5">
      <c r="A9175" s="209">
        <v>93074</v>
      </c>
      <c r="B9175" s="210" t="s">
        <v>11343</v>
      </c>
      <c r="C9175" s="211" t="s">
        <v>542</v>
      </c>
      <c r="D9175" s="212">
        <v>7.96</v>
      </c>
    </row>
    <row r="9176" spans="1:4" ht="40.5">
      <c r="A9176" s="209">
        <v>93075</v>
      </c>
      <c r="B9176" s="210" t="s">
        <v>11344</v>
      </c>
      <c r="C9176" s="211" t="s">
        <v>542</v>
      </c>
      <c r="D9176" s="212">
        <v>11.65</v>
      </c>
    </row>
    <row r="9177" spans="1:4" ht="40.5">
      <c r="A9177" s="209">
        <v>93076</v>
      </c>
      <c r="B9177" s="210" t="s">
        <v>11345</v>
      </c>
      <c r="C9177" s="211" t="s">
        <v>542</v>
      </c>
      <c r="D9177" s="212">
        <v>11.72</v>
      </c>
    </row>
    <row r="9178" spans="1:4" ht="40.5">
      <c r="A9178" s="209">
        <v>93077</v>
      </c>
      <c r="B9178" s="210" t="s">
        <v>11346</v>
      </c>
      <c r="C9178" s="211" t="s">
        <v>542</v>
      </c>
      <c r="D9178" s="212">
        <v>15.87</v>
      </c>
    </row>
    <row r="9179" spans="1:4" ht="40.5">
      <c r="A9179" s="209">
        <v>93078</v>
      </c>
      <c r="B9179" s="210" t="s">
        <v>11347</v>
      </c>
      <c r="C9179" s="211" t="s">
        <v>542</v>
      </c>
      <c r="D9179" s="212">
        <v>16.96</v>
      </c>
    </row>
    <row r="9180" spans="1:4" ht="40.5">
      <c r="A9180" s="209">
        <v>93079</v>
      </c>
      <c r="B9180" s="210" t="s">
        <v>11348</v>
      </c>
      <c r="C9180" s="211" t="s">
        <v>542</v>
      </c>
      <c r="D9180" s="212">
        <v>15.59</v>
      </c>
    </row>
    <row r="9181" spans="1:4" ht="27">
      <c r="A9181" s="209">
        <v>93080</v>
      </c>
      <c r="B9181" s="210" t="s">
        <v>11349</v>
      </c>
      <c r="C9181" s="211" t="s">
        <v>542</v>
      </c>
      <c r="D9181" s="212">
        <v>5.23</v>
      </c>
    </row>
    <row r="9182" spans="1:4" ht="40.5">
      <c r="A9182" s="209">
        <v>93081</v>
      </c>
      <c r="B9182" s="210" t="s">
        <v>11350</v>
      </c>
      <c r="C9182" s="211" t="s">
        <v>542</v>
      </c>
      <c r="D9182" s="212">
        <v>9.92</v>
      </c>
    </row>
    <row r="9183" spans="1:4" ht="40.5">
      <c r="A9183" s="209">
        <v>93082</v>
      </c>
      <c r="B9183" s="210" t="s">
        <v>11351</v>
      </c>
      <c r="C9183" s="211" t="s">
        <v>542</v>
      </c>
      <c r="D9183" s="212">
        <v>11.79</v>
      </c>
    </row>
    <row r="9184" spans="1:4" ht="27">
      <c r="A9184" s="209">
        <v>93083</v>
      </c>
      <c r="B9184" s="210" t="s">
        <v>11352</v>
      </c>
      <c r="C9184" s="211" t="s">
        <v>542</v>
      </c>
      <c r="D9184" s="212">
        <v>194.15</v>
      </c>
    </row>
    <row r="9185" spans="1:4" ht="27">
      <c r="A9185" s="209">
        <v>93084</v>
      </c>
      <c r="B9185" s="210" t="s">
        <v>11353</v>
      </c>
      <c r="C9185" s="211" t="s">
        <v>542</v>
      </c>
      <c r="D9185" s="212">
        <v>7.78</v>
      </c>
    </row>
    <row r="9186" spans="1:4" ht="40.5">
      <c r="A9186" s="209">
        <v>93085</v>
      </c>
      <c r="B9186" s="210" t="s">
        <v>11354</v>
      </c>
      <c r="C9186" s="211" t="s">
        <v>542</v>
      </c>
      <c r="D9186" s="212">
        <v>7.39</v>
      </c>
    </row>
    <row r="9187" spans="1:4" ht="27">
      <c r="A9187" s="209">
        <v>93086</v>
      </c>
      <c r="B9187" s="210" t="s">
        <v>11355</v>
      </c>
      <c r="C9187" s="211" t="s">
        <v>542</v>
      </c>
      <c r="D9187" s="212">
        <v>225.43</v>
      </c>
    </row>
    <row r="9188" spans="1:4" ht="40.5">
      <c r="A9188" s="209">
        <v>93087</v>
      </c>
      <c r="B9188" s="210" t="s">
        <v>11356</v>
      </c>
      <c r="C9188" s="211" t="s">
        <v>542</v>
      </c>
      <c r="D9188" s="212">
        <v>10.87</v>
      </c>
    </row>
    <row r="9189" spans="1:4" ht="40.5">
      <c r="A9189" s="209">
        <v>93088</v>
      </c>
      <c r="B9189" s="210" t="s">
        <v>11357</v>
      </c>
      <c r="C9189" s="211" t="s">
        <v>542</v>
      </c>
      <c r="D9189" s="212">
        <v>12.32</v>
      </c>
    </row>
    <row r="9190" spans="1:4" ht="40.5">
      <c r="A9190" s="209">
        <v>93089</v>
      </c>
      <c r="B9190" s="210" t="s">
        <v>11358</v>
      </c>
      <c r="C9190" s="211" t="s">
        <v>542</v>
      </c>
      <c r="D9190" s="212">
        <v>22.19</v>
      </c>
    </row>
    <row r="9191" spans="1:4" ht="27">
      <c r="A9191" s="209">
        <v>93090</v>
      </c>
      <c r="B9191" s="210" t="s">
        <v>11359</v>
      </c>
      <c r="C9191" s="211" t="s">
        <v>542</v>
      </c>
      <c r="D9191" s="212">
        <v>10.29</v>
      </c>
    </row>
    <row r="9192" spans="1:4" ht="40.5">
      <c r="A9192" s="209">
        <v>93091</v>
      </c>
      <c r="B9192" s="210" t="s">
        <v>11360</v>
      </c>
      <c r="C9192" s="211" t="s">
        <v>542</v>
      </c>
      <c r="D9192" s="212">
        <v>9.36</v>
      </c>
    </row>
    <row r="9193" spans="1:4" ht="27">
      <c r="A9193" s="209">
        <v>93092</v>
      </c>
      <c r="B9193" s="210" t="s">
        <v>11361</v>
      </c>
      <c r="C9193" s="211" t="s">
        <v>542</v>
      </c>
      <c r="D9193" s="212">
        <v>247.83</v>
      </c>
    </row>
    <row r="9194" spans="1:4" ht="40.5">
      <c r="A9194" s="209">
        <v>93093</v>
      </c>
      <c r="B9194" s="210" t="s">
        <v>11362</v>
      </c>
      <c r="C9194" s="211" t="s">
        <v>542</v>
      </c>
      <c r="D9194" s="212">
        <v>16.07</v>
      </c>
    </row>
    <row r="9195" spans="1:4" ht="40.5">
      <c r="A9195" s="209">
        <v>93094</v>
      </c>
      <c r="B9195" s="210" t="s">
        <v>11363</v>
      </c>
      <c r="C9195" s="211" t="s">
        <v>542</v>
      </c>
      <c r="D9195" s="212">
        <v>36.79</v>
      </c>
    </row>
    <row r="9196" spans="1:4" ht="40.5">
      <c r="A9196" s="209">
        <v>93095</v>
      </c>
      <c r="B9196" s="210" t="s">
        <v>11364</v>
      </c>
      <c r="C9196" s="211" t="s">
        <v>542</v>
      </c>
      <c r="D9196" s="212">
        <v>29.44</v>
      </c>
    </row>
    <row r="9197" spans="1:4" ht="40.5">
      <c r="A9197" s="209">
        <v>93096</v>
      </c>
      <c r="B9197" s="210" t="s">
        <v>11365</v>
      </c>
      <c r="C9197" s="211" t="s">
        <v>542</v>
      </c>
      <c r="D9197" s="212">
        <v>41.03</v>
      </c>
    </row>
    <row r="9198" spans="1:4" ht="40.5">
      <c r="A9198" s="209">
        <v>93097</v>
      </c>
      <c r="B9198" s="210" t="s">
        <v>11366</v>
      </c>
      <c r="C9198" s="211" t="s">
        <v>542</v>
      </c>
      <c r="D9198" s="212">
        <v>8.1300000000000008</v>
      </c>
    </row>
    <row r="9199" spans="1:4" ht="40.5">
      <c r="A9199" s="209">
        <v>93098</v>
      </c>
      <c r="B9199" s="210" t="s">
        <v>11367</v>
      </c>
      <c r="C9199" s="211" t="s">
        <v>542</v>
      </c>
      <c r="D9199" s="212">
        <v>11.82</v>
      </c>
    </row>
    <row r="9200" spans="1:4" ht="40.5">
      <c r="A9200" s="209">
        <v>93099</v>
      </c>
      <c r="B9200" s="210" t="s">
        <v>11368</v>
      </c>
      <c r="C9200" s="211" t="s">
        <v>542</v>
      </c>
      <c r="D9200" s="212">
        <v>13.94</v>
      </c>
    </row>
    <row r="9201" spans="1:4" ht="40.5">
      <c r="A9201" s="209">
        <v>93100</v>
      </c>
      <c r="B9201" s="210" t="s">
        <v>11369</v>
      </c>
      <c r="C9201" s="211" t="s">
        <v>542</v>
      </c>
      <c r="D9201" s="212">
        <v>18.09</v>
      </c>
    </row>
    <row r="9202" spans="1:4" ht="40.5">
      <c r="A9202" s="209">
        <v>93101</v>
      </c>
      <c r="B9202" s="210" t="s">
        <v>11370</v>
      </c>
      <c r="C9202" s="211" t="s">
        <v>542</v>
      </c>
      <c r="D9202" s="212">
        <v>19.18</v>
      </c>
    </row>
    <row r="9203" spans="1:4" ht="40.5">
      <c r="A9203" s="209">
        <v>93102</v>
      </c>
      <c r="B9203" s="210" t="s">
        <v>11371</v>
      </c>
      <c r="C9203" s="211" t="s">
        <v>542</v>
      </c>
      <c r="D9203" s="212">
        <v>17.96</v>
      </c>
    </row>
    <row r="9204" spans="1:4" ht="27">
      <c r="A9204" s="209">
        <v>93103</v>
      </c>
      <c r="B9204" s="210" t="s">
        <v>11372</v>
      </c>
      <c r="C9204" s="211" t="s">
        <v>542</v>
      </c>
      <c r="D9204" s="212">
        <v>5.37</v>
      </c>
    </row>
    <row r="9205" spans="1:4" ht="40.5">
      <c r="A9205" s="209">
        <v>93104</v>
      </c>
      <c r="B9205" s="210" t="s">
        <v>11373</v>
      </c>
      <c r="C9205" s="211" t="s">
        <v>542</v>
      </c>
      <c r="D9205" s="212">
        <v>10.06</v>
      </c>
    </row>
    <row r="9206" spans="1:4" ht="40.5">
      <c r="A9206" s="209">
        <v>93105</v>
      </c>
      <c r="B9206" s="210" t="s">
        <v>11374</v>
      </c>
      <c r="C9206" s="211" t="s">
        <v>542</v>
      </c>
      <c r="D9206" s="212">
        <v>11.93</v>
      </c>
    </row>
    <row r="9207" spans="1:4" ht="27">
      <c r="A9207" s="209">
        <v>93106</v>
      </c>
      <c r="B9207" s="210" t="s">
        <v>11375</v>
      </c>
      <c r="C9207" s="211" t="s">
        <v>542</v>
      </c>
      <c r="D9207" s="212">
        <v>194.29</v>
      </c>
    </row>
    <row r="9208" spans="1:4" ht="27">
      <c r="A9208" s="209">
        <v>93107</v>
      </c>
      <c r="B9208" s="210" t="s">
        <v>11376</v>
      </c>
      <c r="C9208" s="211" t="s">
        <v>542</v>
      </c>
      <c r="D9208" s="212">
        <v>9.23</v>
      </c>
    </row>
    <row r="9209" spans="1:4" ht="40.5">
      <c r="A9209" s="209">
        <v>93108</v>
      </c>
      <c r="B9209" s="210" t="s">
        <v>11377</v>
      </c>
      <c r="C9209" s="211" t="s">
        <v>542</v>
      </c>
      <c r="D9209" s="212">
        <v>8.84</v>
      </c>
    </row>
    <row r="9210" spans="1:4" ht="27">
      <c r="A9210" s="209">
        <v>93109</v>
      </c>
      <c r="B9210" s="210" t="s">
        <v>1329</v>
      </c>
      <c r="C9210" s="211" t="s">
        <v>542</v>
      </c>
      <c r="D9210" s="212">
        <v>226.88</v>
      </c>
    </row>
    <row r="9211" spans="1:4" ht="40.5">
      <c r="A9211" s="209">
        <v>93110</v>
      </c>
      <c r="B9211" s="210" t="s">
        <v>11378</v>
      </c>
      <c r="C9211" s="211" t="s">
        <v>542</v>
      </c>
      <c r="D9211" s="212">
        <v>12.32</v>
      </c>
    </row>
    <row r="9212" spans="1:4" ht="40.5">
      <c r="A9212" s="209">
        <v>93111</v>
      </c>
      <c r="B9212" s="210" t="s">
        <v>11379</v>
      </c>
      <c r="C9212" s="211" t="s">
        <v>542</v>
      </c>
      <c r="D9212" s="212">
        <v>13.77</v>
      </c>
    </row>
    <row r="9213" spans="1:4" ht="40.5">
      <c r="A9213" s="209">
        <v>93112</v>
      </c>
      <c r="B9213" s="210" t="s">
        <v>11380</v>
      </c>
      <c r="C9213" s="211" t="s">
        <v>542</v>
      </c>
      <c r="D9213" s="212">
        <v>23.64</v>
      </c>
    </row>
    <row r="9214" spans="1:4" ht="27">
      <c r="A9214" s="209">
        <v>93113</v>
      </c>
      <c r="B9214" s="210" t="s">
        <v>11381</v>
      </c>
      <c r="C9214" s="211" t="s">
        <v>542</v>
      </c>
      <c r="D9214" s="212">
        <v>12.92</v>
      </c>
    </row>
    <row r="9215" spans="1:4" ht="40.5">
      <c r="A9215" s="209">
        <v>93114</v>
      </c>
      <c r="B9215" s="210" t="s">
        <v>11382</v>
      </c>
      <c r="C9215" s="211" t="s">
        <v>542</v>
      </c>
      <c r="D9215" s="212">
        <v>18.7</v>
      </c>
    </row>
    <row r="9216" spans="1:4" ht="40.5">
      <c r="A9216" s="209">
        <v>93115</v>
      </c>
      <c r="B9216" s="210" t="s">
        <v>11383</v>
      </c>
      <c r="C9216" s="211" t="s">
        <v>542</v>
      </c>
      <c r="D9216" s="212">
        <v>39.42</v>
      </c>
    </row>
    <row r="9217" spans="1:4" ht="27">
      <c r="A9217" s="209">
        <v>93116</v>
      </c>
      <c r="B9217" s="210" t="s">
        <v>11384</v>
      </c>
      <c r="C9217" s="211" t="s">
        <v>542</v>
      </c>
      <c r="D9217" s="212">
        <v>250.46</v>
      </c>
    </row>
    <row r="9218" spans="1:4" ht="40.5">
      <c r="A9218" s="209">
        <v>93117</v>
      </c>
      <c r="B9218" s="210" t="s">
        <v>11385</v>
      </c>
      <c r="C9218" s="211" t="s">
        <v>542</v>
      </c>
      <c r="D9218" s="212">
        <v>29.67</v>
      </c>
    </row>
    <row r="9219" spans="1:4" ht="40.5">
      <c r="A9219" s="209">
        <v>93118</v>
      </c>
      <c r="B9219" s="210" t="s">
        <v>11386</v>
      </c>
      <c r="C9219" s="211" t="s">
        <v>542</v>
      </c>
      <c r="D9219" s="212">
        <v>43.97</v>
      </c>
    </row>
    <row r="9220" spans="1:4" ht="27">
      <c r="A9220" s="209">
        <v>93119</v>
      </c>
      <c r="B9220" s="210" t="s">
        <v>1330</v>
      </c>
      <c r="C9220" s="211" t="s">
        <v>542</v>
      </c>
      <c r="D9220" s="212">
        <v>9.3000000000000007</v>
      </c>
    </row>
    <row r="9221" spans="1:4" ht="40.5">
      <c r="A9221" s="209">
        <v>93120</v>
      </c>
      <c r="B9221" s="210" t="s">
        <v>11387</v>
      </c>
      <c r="C9221" s="211" t="s">
        <v>542</v>
      </c>
      <c r="D9221" s="212">
        <v>13.45</v>
      </c>
    </row>
    <row r="9222" spans="1:4" ht="40.5">
      <c r="A9222" s="209">
        <v>93121</v>
      </c>
      <c r="B9222" s="210" t="s">
        <v>11388</v>
      </c>
      <c r="C9222" s="211" t="s">
        <v>542</v>
      </c>
      <c r="D9222" s="212">
        <v>14.54</v>
      </c>
    </row>
    <row r="9223" spans="1:4" ht="27">
      <c r="A9223" s="209">
        <v>93122</v>
      </c>
      <c r="B9223" s="210" t="s">
        <v>1331</v>
      </c>
      <c r="C9223" s="211" t="s">
        <v>542</v>
      </c>
      <c r="D9223" s="212">
        <v>13.19</v>
      </c>
    </row>
    <row r="9224" spans="1:4" ht="27">
      <c r="A9224" s="209">
        <v>93123</v>
      </c>
      <c r="B9224" s="210" t="s">
        <v>1332</v>
      </c>
      <c r="C9224" s="211" t="s">
        <v>542</v>
      </c>
      <c r="D9224" s="212">
        <v>27.01</v>
      </c>
    </row>
    <row r="9225" spans="1:4" ht="27">
      <c r="A9225" s="209">
        <v>93124</v>
      </c>
      <c r="B9225" s="210" t="s">
        <v>11389</v>
      </c>
      <c r="C9225" s="211" t="s">
        <v>542</v>
      </c>
      <c r="D9225" s="212">
        <v>41.4</v>
      </c>
    </row>
    <row r="9226" spans="1:4" ht="27">
      <c r="A9226" s="209">
        <v>93125</v>
      </c>
      <c r="B9226" s="210" t="s">
        <v>1333</v>
      </c>
      <c r="C9226" s="211" t="s">
        <v>542</v>
      </c>
      <c r="D9226" s="212">
        <v>59.61</v>
      </c>
    </row>
    <row r="9227" spans="1:4" ht="27">
      <c r="A9227" s="209">
        <v>93126</v>
      </c>
      <c r="B9227" s="210" t="s">
        <v>1334</v>
      </c>
      <c r="C9227" s="211" t="s">
        <v>542</v>
      </c>
      <c r="D9227" s="212">
        <v>128.82</v>
      </c>
    </row>
    <row r="9228" spans="1:4" ht="40.5">
      <c r="A9228" s="209">
        <v>93128</v>
      </c>
      <c r="B9228" s="210" t="s">
        <v>11390</v>
      </c>
      <c r="C9228" s="211" t="s">
        <v>542</v>
      </c>
      <c r="D9228" s="212">
        <v>90.47</v>
      </c>
    </row>
    <row r="9229" spans="1:4" ht="40.5">
      <c r="A9229" s="209">
        <v>93133</v>
      </c>
      <c r="B9229" s="210" t="s">
        <v>11391</v>
      </c>
      <c r="C9229" s="211" t="s">
        <v>542</v>
      </c>
      <c r="D9229" s="212">
        <v>489.7</v>
      </c>
    </row>
    <row r="9230" spans="1:4" ht="40.5">
      <c r="A9230" s="209">
        <v>93137</v>
      </c>
      <c r="B9230" s="210" t="s">
        <v>11392</v>
      </c>
      <c r="C9230" s="211" t="s">
        <v>542</v>
      </c>
      <c r="D9230" s="212">
        <v>105.88</v>
      </c>
    </row>
    <row r="9231" spans="1:4" ht="40.5">
      <c r="A9231" s="209">
        <v>93138</v>
      </c>
      <c r="B9231" s="210" t="s">
        <v>11393</v>
      </c>
      <c r="C9231" s="211" t="s">
        <v>542</v>
      </c>
      <c r="D9231" s="212">
        <v>100.61</v>
      </c>
    </row>
    <row r="9232" spans="1:4" ht="40.5">
      <c r="A9232" s="209">
        <v>93139</v>
      </c>
      <c r="B9232" s="210" t="s">
        <v>11394</v>
      </c>
      <c r="C9232" s="211" t="s">
        <v>542</v>
      </c>
      <c r="D9232" s="212">
        <v>126.14</v>
      </c>
    </row>
    <row r="9233" spans="1:4" ht="40.5">
      <c r="A9233" s="209">
        <v>93140</v>
      </c>
      <c r="B9233" s="210" t="s">
        <v>11395</v>
      </c>
      <c r="C9233" s="211" t="s">
        <v>542</v>
      </c>
      <c r="D9233" s="212">
        <v>119.16</v>
      </c>
    </row>
    <row r="9234" spans="1:4" ht="27">
      <c r="A9234" s="209">
        <v>93141</v>
      </c>
      <c r="B9234" s="210" t="s">
        <v>1125</v>
      </c>
      <c r="C9234" s="211" t="s">
        <v>542</v>
      </c>
      <c r="D9234" s="212">
        <v>108.31</v>
      </c>
    </row>
    <row r="9235" spans="1:4" ht="40.5">
      <c r="A9235" s="209">
        <v>93142</v>
      </c>
      <c r="B9235" s="210" t="s">
        <v>11396</v>
      </c>
      <c r="C9235" s="211" t="s">
        <v>542</v>
      </c>
      <c r="D9235" s="212">
        <v>120.53</v>
      </c>
    </row>
    <row r="9236" spans="1:4" ht="27">
      <c r="A9236" s="209">
        <v>93143</v>
      </c>
      <c r="B9236" s="210" t="s">
        <v>1126</v>
      </c>
      <c r="C9236" s="211" t="s">
        <v>542</v>
      </c>
      <c r="D9236" s="212">
        <v>109.52</v>
      </c>
    </row>
    <row r="9237" spans="1:4" ht="40.5">
      <c r="A9237" s="209">
        <v>93144</v>
      </c>
      <c r="B9237" s="210" t="s">
        <v>11397</v>
      </c>
      <c r="C9237" s="211" t="s">
        <v>542</v>
      </c>
      <c r="D9237" s="212">
        <v>136.83000000000001</v>
      </c>
    </row>
    <row r="9238" spans="1:4" ht="40.5">
      <c r="A9238" s="209">
        <v>93145</v>
      </c>
      <c r="B9238" s="210" t="s">
        <v>11398</v>
      </c>
      <c r="C9238" s="211" t="s">
        <v>542</v>
      </c>
      <c r="D9238" s="212">
        <v>130.03</v>
      </c>
    </row>
    <row r="9239" spans="1:4" ht="40.5">
      <c r="A9239" s="209">
        <v>93146</v>
      </c>
      <c r="B9239" s="210" t="s">
        <v>11399</v>
      </c>
      <c r="C9239" s="211" t="s">
        <v>542</v>
      </c>
      <c r="D9239" s="212">
        <v>140.16999999999999</v>
      </c>
    </row>
    <row r="9240" spans="1:4" ht="54">
      <c r="A9240" s="209">
        <v>93147</v>
      </c>
      <c r="B9240" s="210" t="s">
        <v>11400</v>
      </c>
      <c r="C9240" s="211" t="s">
        <v>542</v>
      </c>
      <c r="D9240" s="212">
        <v>158.75</v>
      </c>
    </row>
    <row r="9241" spans="1:4" ht="40.5">
      <c r="A9241" s="209">
        <v>93176</v>
      </c>
      <c r="B9241" s="210" t="s">
        <v>11401</v>
      </c>
      <c r="C9241" s="211" t="s">
        <v>1463</v>
      </c>
      <c r="D9241" s="212">
        <v>0.41</v>
      </c>
    </row>
    <row r="9242" spans="1:4" ht="40.5">
      <c r="A9242" s="209">
        <v>93177</v>
      </c>
      <c r="B9242" s="210" t="s">
        <v>11402</v>
      </c>
      <c r="C9242" s="211" t="s">
        <v>1463</v>
      </c>
      <c r="D9242" s="212">
        <v>1.46</v>
      </c>
    </row>
    <row r="9243" spans="1:4" ht="40.5">
      <c r="A9243" s="209">
        <v>93178</v>
      </c>
      <c r="B9243" s="210" t="s">
        <v>11403</v>
      </c>
      <c r="C9243" s="211" t="s">
        <v>1463</v>
      </c>
      <c r="D9243" s="212">
        <v>0.47</v>
      </c>
    </row>
    <row r="9244" spans="1:4" ht="40.5">
      <c r="A9244" s="209">
        <v>93179</v>
      </c>
      <c r="B9244" s="210" t="s">
        <v>11404</v>
      </c>
      <c r="C9244" s="211" t="s">
        <v>1463</v>
      </c>
      <c r="D9244" s="212">
        <v>1.62</v>
      </c>
    </row>
    <row r="9245" spans="1:4" ht="27">
      <c r="A9245" s="209">
        <v>93181</v>
      </c>
      <c r="B9245" s="210" t="s">
        <v>11405</v>
      </c>
      <c r="C9245" s="211" t="s">
        <v>591</v>
      </c>
      <c r="D9245" s="212">
        <v>48.37</v>
      </c>
    </row>
    <row r="9246" spans="1:4" ht="13.5">
      <c r="A9246" s="209">
        <v>93182</v>
      </c>
      <c r="B9246" s="210" t="s">
        <v>986</v>
      </c>
      <c r="C9246" s="211" t="s">
        <v>518</v>
      </c>
      <c r="D9246" s="212">
        <v>18.46</v>
      </c>
    </row>
    <row r="9247" spans="1:4" ht="13.5">
      <c r="A9247" s="209">
        <v>93183</v>
      </c>
      <c r="B9247" s="210" t="s">
        <v>987</v>
      </c>
      <c r="C9247" s="211" t="s">
        <v>518</v>
      </c>
      <c r="D9247" s="212">
        <v>23.55</v>
      </c>
    </row>
    <row r="9248" spans="1:4" ht="13.5">
      <c r="A9248" s="209">
        <v>93184</v>
      </c>
      <c r="B9248" s="210" t="s">
        <v>988</v>
      </c>
      <c r="C9248" s="211" t="s">
        <v>518</v>
      </c>
      <c r="D9248" s="212">
        <v>14.28</v>
      </c>
    </row>
    <row r="9249" spans="1:4" ht="13.5">
      <c r="A9249" s="209">
        <v>93185</v>
      </c>
      <c r="B9249" s="210" t="s">
        <v>989</v>
      </c>
      <c r="C9249" s="211" t="s">
        <v>518</v>
      </c>
      <c r="D9249" s="212">
        <v>23.16</v>
      </c>
    </row>
    <row r="9250" spans="1:4" ht="27">
      <c r="A9250" s="209">
        <v>93186</v>
      </c>
      <c r="B9250" s="210" t="s">
        <v>11406</v>
      </c>
      <c r="C9250" s="211" t="s">
        <v>518</v>
      </c>
      <c r="D9250" s="212">
        <v>32.380000000000003</v>
      </c>
    </row>
    <row r="9251" spans="1:4" ht="27">
      <c r="A9251" s="209">
        <v>93187</v>
      </c>
      <c r="B9251" s="210" t="s">
        <v>11407</v>
      </c>
      <c r="C9251" s="211" t="s">
        <v>518</v>
      </c>
      <c r="D9251" s="212">
        <v>37.020000000000003</v>
      </c>
    </row>
    <row r="9252" spans="1:4" ht="27">
      <c r="A9252" s="209">
        <v>93188</v>
      </c>
      <c r="B9252" s="210" t="s">
        <v>11408</v>
      </c>
      <c r="C9252" s="211" t="s">
        <v>518</v>
      </c>
      <c r="D9252" s="212">
        <v>31.9</v>
      </c>
    </row>
    <row r="9253" spans="1:4" ht="27">
      <c r="A9253" s="209">
        <v>93189</v>
      </c>
      <c r="B9253" s="210" t="s">
        <v>11409</v>
      </c>
      <c r="C9253" s="211" t="s">
        <v>518</v>
      </c>
      <c r="D9253" s="212">
        <v>37.47</v>
      </c>
    </row>
    <row r="9254" spans="1:4" ht="27">
      <c r="A9254" s="209">
        <v>93190</v>
      </c>
      <c r="B9254" s="210" t="s">
        <v>11410</v>
      </c>
      <c r="C9254" s="211" t="s">
        <v>518</v>
      </c>
      <c r="D9254" s="212">
        <v>26.8</v>
      </c>
    </row>
    <row r="9255" spans="1:4" ht="27">
      <c r="A9255" s="209">
        <v>93191</v>
      </c>
      <c r="B9255" s="210" t="s">
        <v>11411</v>
      </c>
      <c r="C9255" s="211" t="s">
        <v>518</v>
      </c>
      <c r="D9255" s="212">
        <v>27.84</v>
      </c>
    </row>
    <row r="9256" spans="1:4" ht="27">
      <c r="A9256" s="209">
        <v>93192</v>
      </c>
      <c r="B9256" s="210" t="s">
        <v>11412</v>
      </c>
      <c r="C9256" s="211" t="s">
        <v>518</v>
      </c>
      <c r="D9256" s="212">
        <v>29.91</v>
      </c>
    </row>
    <row r="9257" spans="1:4" ht="27">
      <c r="A9257" s="209">
        <v>93193</v>
      </c>
      <c r="B9257" s="210" t="s">
        <v>11413</v>
      </c>
      <c r="C9257" s="211" t="s">
        <v>518</v>
      </c>
      <c r="D9257" s="212">
        <v>28.32</v>
      </c>
    </row>
    <row r="9258" spans="1:4" ht="27">
      <c r="A9258" s="209">
        <v>93194</v>
      </c>
      <c r="B9258" s="210" t="s">
        <v>11414</v>
      </c>
      <c r="C9258" s="211" t="s">
        <v>518</v>
      </c>
      <c r="D9258" s="212">
        <v>18.23</v>
      </c>
    </row>
    <row r="9259" spans="1:4" ht="27">
      <c r="A9259" s="209">
        <v>93195</v>
      </c>
      <c r="B9259" s="210" t="s">
        <v>11415</v>
      </c>
      <c r="C9259" s="211" t="s">
        <v>518</v>
      </c>
      <c r="D9259" s="212">
        <v>21.43</v>
      </c>
    </row>
    <row r="9260" spans="1:4" ht="27">
      <c r="A9260" s="209">
        <v>93196</v>
      </c>
      <c r="B9260" s="210" t="s">
        <v>11416</v>
      </c>
      <c r="C9260" s="211" t="s">
        <v>518</v>
      </c>
      <c r="D9260" s="212">
        <v>30.86</v>
      </c>
    </row>
    <row r="9261" spans="1:4" ht="27">
      <c r="A9261" s="209">
        <v>93197</v>
      </c>
      <c r="B9261" s="210" t="s">
        <v>990</v>
      </c>
      <c r="C9261" s="211" t="s">
        <v>518</v>
      </c>
      <c r="D9261" s="212">
        <v>34.1</v>
      </c>
    </row>
    <row r="9262" spans="1:4" ht="27">
      <c r="A9262" s="209">
        <v>93198</v>
      </c>
      <c r="B9262" s="210" t="s">
        <v>11417</v>
      </c>
      <c r="C9262" s="211" t="s">
        <v>518</v>
      </c>
      <c r="D9262" s="212">
        <v>24.54</v>
      </c>
    </row>
    <row r="9263" spans="1:4" ht="27">
      <c r="A9263" s="209">
        <v>93199</v>
      </c>
      <c r="B9263" s="210" t="s">
        <v>11418</v>
      </c>
      <c r="C9263" s="211" t="s">
        <v>518</v>
      </c>
      <c r="D9263" s="212">
        <v>24.15</v>
      </c>
    </row>
    <row r="9264" spans="1:4" ht="27">
      <c r="A9264" s="209">
        <v>93200</v>
      </c>
      <c r="B9264" s="210" t="s">
        <v>991</v>
      </c>
      <c r="C9264" s="211" t="s">
        <v>518</v>
      </c>
      <c r="D9264" s="212">
        <v>2</v>
      </c>
    </row>
    <row r="9265" spans="1:4" ht="27">
      <c r="A9265" s="209">
        <v>93201</v>
      </c>
      <c r="B9265" s="210" t="s">
        <v>992</v>
      </c>
      <c r="C9265" s="211" t="s">
        <v>518</v>
      </c>
      <c r="D9265" s="212">
        <v>4.0999999999999996</v>
      </c>
    </row>
    <row r="9266" spans="1:4" ht="27">
      <c r="A9266" s="209">
        <v>93202</v>
      </c>
      <c r="B9266" s="210" t="s">
        <v>11419</v>
      </c>
      <c r="C9266" s="211" t="s">
        <v>518</v>
      </c>
      <c r="D9266" s="212">
        <v>16.07</v>
      </c>
    </row>
    <row r="9267" spans="1:4" ht="27">
      <c r="A9267" s="209">
        <v>93204</v>
      </c>
      <c r="B9267" s="210" t="s">
        <v>11420</v>
      </c>
      <c r="C9267" s="211" t="s">
        <v>518</v>
      </c>
      <c r="D9267" s="212">
        <v>25.97</v>
      </c>
    </row>
    <row r="9268" spans="1:4" ht="27">
      <c r="A9268" s="209">
        <v>93205</v>
      </c>
      <c r="B9268" s="210" t="s">
        <v>11421</v>
      </c>
      <c r="C9268" s="211" t="s">
        <v>518</v>
      </c>
      <c r="D9268" s="212">
        <v>21.78</v>
      </c>
    </row>
    <row r="9269" spans="1:4" ht="27">
      <c r="A9269" s="209">
        <v>93206</v>
      </c>
      <c r="B9269" s="210" t="s">
        <v>11422</v>
      </c>
      <c r="C9269" s="211" t="s">
        <v>591</v>
      </c>
      <c r="D9269" s="212">
        <v>705.42</v>
      </c>
    </row>
    <row r="9270" spans="1:4" ht="27">
      <c r="A9270" s="209">
        <v>93207</v>
      </c>
      <c r="B9270" s="210" t="s">
        <v>11423</v>
      </c>
      <c r="C9270" s="211" t="s">
        <v>591</v>
      </c>
      <c r="D9270" s="212">
        <v>530.16999999999996</v>
      </c>
    </row>
    <row r="9271" spans="1:4" ht="27">
      <c r="A9271" s="209">
        <v>93208</v>
      </c>
      <c r="B9271" s="210" t="s">
        <v>11424</v>
      </c>
      <c r="C9271" s="211" t="s">
        <v>591</v>
      </c>
      <c r="D9271" s="212">
        <v>379.75</v>
      </c>
    </row>
    <row r="9272" spans="1:4" ht="27">
      <c r="A9272" s="209">
        <v>93209</v>
      </c>
      <c r="B9272" s="210" t="s">
        <v>11425</v>
      </c>
      <c r="C9272" s="211" t="s">
        <v>591</v>
      </c>
      <c r="D9272" s="212">
        <v>537.16</v>
      </c>
    </row>
    <row r="9273" spans="1:4" ht="27">
      <c r="A9273" s="209">
        <v>93210</v>
      </c>
      <c r="B9273" s="210" t="s">
        <v>11426</v>
      </c>
      <c r="C9273" s="211" t="s">
        <v>591</v>
      </c>
      <c r="D9273" s="212">
        <v>306.58999999999997</v>
      </c>
    </row>
    <row r="9274" spans="1:4" ht="27">
      <c r="A9274" s="209">
        <v>93211</v>
      </c>
      <c r="B9274" s="210" t="s">
        <v>11427</v>
      </c>
      <c r="C9274" s="211" t="s">
        <v>591</v>
      </c>
      <c r="D9274" s="212">
        <v>340.07</v>
      </c>
    </row>
    <row r="9275" spans="1:4" ht="27">
      <c r="A9275" s="209">
        <v>93212</v>
      </c>
      <c r="B9275" s="210" t="s">
        <v>11428</v>
      </c>
      <c r="C9275" s="211" t="s">
        <v>591</v>
      </c>
      <c r="D9275" s="212">
        <v>511.36</v>
      </c>
    </row>
    <row r="9276" spans="1:4" ht="27">
      <c r="A9276" s="209">
        <v>93213</v>
      </c>
      <c r="B9276" s="210" t="s">
        <v>11429</v>
      </c>
      <c r="C9276" s="211" t="s">
        <v>591</v>
      </c>
      <c r="D9276" s="212">
        <v>644.98</v>
      </c>
    </row>
    <row r="9277" spans="1:4" ht="27">
      <c r="A9277" s="209">
        <v>93214</v>
      </c>
      <c r="B9277" s="210" t="s">
        <v>592</v>
      </c>
      <c r="C9277" s="211" t="s">
        <v>542</v>
      </c>
      <c r="D9277" s="212">
        <v>969.01</v>
      </c>
    </row>
    <row r="9278" spans="1:4" ht="54">
      <c r="A9278" s="209">
        <v>93220</v>
      </c>
      <c r="B9278" s="210" t="s">
        <v>11430</v>
      </c>
      <c r="C9278" s="211" t="s">
        <v>662</v>
      </c>
      <c r="D9278" s="212">
        <v>172.58</v>
      </c>
    </row>
    <row r="9279" spans="1:4" ht="54">
      <c r="A9279" s="209">
        <v>93221</v>
      </c>
      <c r="B9279" s="210" t="s">
        <v>11431</v>
      </c>
      <c r="C9279" s="211" t="s">
        <v>662</v>
      </c>
      <c r="D9279" s="212">
        <v>45.33</v>
      </c>
    </row>
    <row r="9280" spans="1:4" ht="54">
      <c r="A9280" s="209">
        <v>93222</v>
      </c>
      <c r="B9280" s="210" t="s">
        <v>11432</v>
      </c>
      <c r="C9280" s="211" t="s">
        <v>662</v>
      </c>
      <c r="D9280" s="212">
        <v>215.97</v>
      </c>
    </row>
    <row r="9281" spans="1:4" ht="54">
      <c r="A9281" s="209">
        <v>93223</v>
      </c>
      <c r="B9281" s="210" t="s">
        <v>11433</v>
      </c>
      <c r="C9281" s="211" t="s">
        <v>662</v>
      </c>
      <c r="D9281" s="212">
        <v>165.91</v>
      </c>
    </row>
    <row r="9282" spans="1:4" ht="54">
      <c r="A9282" s="209">
        <v>93224</v>
      </c>
      <c r="B9282" s="210" t="s">
        <v>11434</v>
      </c>
      <c r="C9282" s="211" t="s">
        <v>596</v>
      </c>
      <c r="D9282" s="212">
        <v>614.28</v>
      </c>
    </row>
    <row r="9283" spans="1:4" ht="54">
      <c r="A9283" s="209">
        <v>93225</v>
      </c>
      <c r="B9283" s="210" t="s">
        <v>11435</v>
      </c>
      <c r="C9283" s="211" t="s">
        <v>630</v>
      </c>
      <c r="D9283" s="212">
        <v>232.4</v>
      </c>
    </row>
    <row r="9284" spans="1:4" ht="40.5">
      <c r="A9284" s="209">
        <v>93229</v>
      </c>
      <c r="B9284" s="210" t="s">
        <v>760</v>
      </c>
      <c r="C9284" s="211" t="s">
        <v>662</v>
      </c>
      <c r="D9284" s="212">
        <v>0.27</v>
      </c>
    </row>
    <row r="9285" spans="1:4" ht="27">
      <c r="A9285" s="209">
        <v>93230</v>
      </c>
      <c r="B9285" s="210" t="s">
        <v>761</v>
      </c>
      <c r="C9285" s="211" t="s">
        <v>662</v>
      </c>
      <c r="D9285" s="212">
        <v>0.06</v>
      </c>
    </row>
    <row r="9286" spans="1:4" ht="40.5">
      <c r="A9286" s="209">
        <v>93231</v>
      </c>
      <c r="B9286" s="210" t="s">
        <v>762</v>
      </c>
      <c r="C9286" s="211" t="s">
        <v>662</v>
      </c>
      <c r="D9286" s="212">
        <v>0.26</v>
      </c>
    </row>
    <row r="9287" spans="1:4" ht="40.5">
      <c r="A9287" s="209">
        <v>93232</v>
      </c>
      <c r="B9287" s="210" t="s">
        <v>11436</v>
      </c>
      <c r="C9287" s="211" t="s">
        <v>662</v>
      </c>
      <c r="D9287" s="212">
        <v>3.19</v>
      </c>
    </row>
    <row r="9288" spans="1:4" ht="40.5">
      <c r="A9288" s="209">
        <v>93233</v>
      </c>
      <c r="B9288" s="210" t="s">
        <v>626</v>
      </c>
      <c r="C9288" s="211" t="s">
        <v>596</v>
      </c>
      <c r="D9288" s="212">
        <v>3.78</v>
      </c>
    </row>
    <row r="9289" spans="1:4" ht="40.5">
      <c r="A9289" s="209">
        <v>93234</v>
      </c>
      <c r="B9289" s="210" t="s">
        <v>658</v>
      </c>
      <c r="C9289" s="211" t="s">
        <v>630</v>
      </c>
      <c r="D9289" s="212">
        <v>0.33</v>
      </c>
    </row>
    <row r="9290" spans="1:4" ht="27">
      <c r="A9290" s="209">
        <v>93235</v>
      </c>
      <c r="B9290" s="210" t="s">
        <v>11437</v>
      </c>
      <c r="C9290" s="211" t="s">
        <v>662</v>
      </c>
      <c r="D9290" s="212">
        <v>1.1200000000000001</v>
      </c>
    </row>
    <row r="9291" spans="1:4" ht="40.5">
      <c r="A9291" s="209">
        <v>93238</v>
      </c>
      <c r="B9291" s="210" t="s">
        <v>11438</v>
      </c>
      <c r="C9291" s="211" t="s">
        <v>662</v>
      </c>
      <c r="D9291" s="212">
        <v>0.94</v>
      </c>
    </row>
    <row r="9292" spans="1:4" ht="40.5">
      <c r="A9292" s="209">
        <v>93239</v>
      </c>
      <c r="B9292" s="210" t="s">
        <v>11439</v>
      </c>
      <c r="C9292" s="211" t="s">
        <v>662</v>
      </c>
      <c r="D9292" s="212">
        <v>4.28</v>
      </c>
    </row>
    <row r="9293" spans="1:4" ht="40.5">
      <c r="A9293" s="209">
        <v>93240</v>
      </c>
      <c r="B9293" s="210" t="s">
        <v>11440</v>
      </c>
      <c r="C9293" s="211" t="s">
        <v>662</v>
      </c>
      <c r="D9293" s="212">
        <v>7.94</v>
      </c>
    </row>
    <row r="9294" spans="1:4" ht="27">
      <c r="A9294" s="209">
        <v>93243</v>
      </c>
      <c r="B9294" s="210" t="s">
        <v>593</v>
      </c>
      <c r="C9294" s="211" t="s">
        <v>542</v>
      </c>
      <c r="D9294" s="212">
        <v>1832.78</v>
      </c>
    </row>
    <row r="9295" spans="1:4" ht="40.5">
      <c r="A9295" s="209">
        <v>93244</v>
      </c>
      <c r="B9295" s="210" t="s">
        <v>659</v>
      </c>
      <c r="C9295" s="211" t="s">
        <v>630</v>
      </c>
      <c r="D9295" s="212">
        <v>29.76</v>
      </c>
    </row>
    <row r="9296" spans="1:4" ht="27">
      <c r="A9296" s="209">
        <v>93267</v>
      </c>
      <c r="B9296" s="210" t="s">
        <v>11441</v>
      </c>
      <c r="C9296" s="211" t="s">
        <v>662</v>
      </c>
      <c r="D9296" s="212">
        <v>20.77</v>
      </c>
    </row>
    <row r="9297" spans="1:4" ht="27">
      <c r="A9297" s="209">
        <v>93269</v>
      </c>
      <c r="B9297" s="210" t="s">
        <v>11442</v>
      </c>
      <c r="C9297" s="211" t="s">
        <v>662</v>
      </c>
      <c r="D9297" s="212">
        <v>4.67</v>
      </c>
    </row>
    <row r="9298" spans="1:4" ht="27">
      <c r="A9298" s="209">
        <v>93270</v>
      </c>
      <c r="B9298" s="210" t="s">
        <v>11443</v>
      </c>
      <c r="C9298" s="211" t="s">
        <v>662</v>
      </c>
      <c r="D9298" s="212">
        <v>22.72</v>
      </c>
    </row>
    <row r="9299" spans="1:4" ht="27">
      <c r="A9299" s="209">
        <v>93271</v>
      </c>
      <c r="B9299" s="210" t="s">
        <v>11444</v>
      </c>
      <c r="C9299" s="211" t="s">
        <v>662</v>
      </c>
      <c r="D9299" s="212">
        <v>5.79</v>
      </c>
    </row>
    <row r="9300" spans="1:4" ht="27">
      <c r="A9300" s="209">
        <v>93272</v>
      </c>
      <c r="B9300" s="210" t="s">
        <v>11445</v>
      </c>
      <c r="C9300" s="211" t="s">
        <v>596</v>
      </c>
      <c r="D9300" s="212">
        <v>72.44</v>
      </c>
    </row>
    <row r="9301" spans="1:4" ht="27">
      <c r="A9301" s="209">
        <v>93274</v>
      </c>
      <c r="B9301" s="210" t="s">
        <v>11446</v>
      </c>
      <c r="C9301" s="211" t="s">
        <v>630</v>
      </c>
      <c r="D9301" s="212">
        <v>43.93</v>
      </c>
    </row>
    <row r="9302" spans="1:4" ht="27">
      <c r="A9302" s="209">
        <v>93277</v>
      </c>
      <c r="B9302" s="210" t="s">
        <v>11447</v>
      </c>
      <c r="C9302" s="211" t="s">
        <v>662</v>
      </c>
      <c r="D9302" s="212">
        <v>0.31</v>
      </c>
    </row>
    <row r="9303" spans="1:4" ht="27">
      <c r="A9303" s="209">
        <v>93278</v>
      </c>
      <c r="B9303" s="210" t="s">
        <v>11448</v>
      </c>
      <c r="C9303" s="211" t="s">
        <v>662</v>
      </c>
      <c r="D9303" s="212">
        <v>7.0000000000000007E-2</v>
      </c>
    </row>
    <row r="9304" spans="1:4" ht="27">
      <c r="A9304" s="209">
        <v>93279</v>
      </c>
      <c r="B9304" s="210" t="s">
        <v>11449</v>
      </c>
      <c r="C9304" s="211" t="s">
        <v>662</v>
      </c>
      <c r="D9304" s="212">
        <v>0.28999999999999998</v>
      </c>
    </row>
    <row r="9305" spans="1:4" ht="27">
      <c r="A9305" s="209">
        <v>93280</v>
      </c>
      <c r="B9305" s="210" t="s">
        <v>11450</v>
      </c>
      <c r="C9305" s="211" t="s">
        <v>662</v>
      </c>
      <c r="D9305" s="212">
        <v>0.48</v>
      </c>
    </row>
    <row r="9306" spans="1:4" ht="27">
      <c r="A9306" s="209">
        <v>93281</v>
      </c>
      <c r="B9306" s="210" t="s">
        <v>11451</v>
      </c>
      <c r="C9306" s="211" t="s">
        <v>596</v>
      </c>
      <c r="D9306" s="212">
        <v>11.53</v>
      </c>
    </row>
    <row r="9307" spans="1:4" ht="27">
      <c r="A9307" s="209">
        <v>93282</v>
      </c>
      <c r="B9307" s="210" t="s">
        <v>11452</v>
      </c>
      <c r="C9307" s="211" t="s">
        <v>630</v>
      </c>
      <c r="D9307" s="212">
        <v>10.76</v>
      </c>
    </row>
    <row r="9308" spans="1:4" ht="27">
      <c r="A9308" s="209">
        <v>93283</v>
      </c>
      <c r="B9308" s="210" t="s">
        <v>11453</v>
      </c>
      <c r="C9308" s="211" t="s">
        <v>662</v>
      </c>
      <c r="D9308" s="212">
        <v>43.66</v>
      </c>
    </row>
    <row r="9309" spans="1:4" ht="27">
      <c r="A9309" s="209">
        <v>93284</v>
      </c>
      <c r="B9309" s="210" t="s">
        <v>11454</v>
      </c>
      <c r="C9309" s="211" t="s">
        <v>662</v>
      </c>
      <c r="D9309" s="212">
        <v>14.95</v>
      </c>
    </row>
    <row r="9310" spans="1:4" ht="27">
      <c r="A9310" s="209">
        <v>93285</v>
      </c>
      <c r="B9310" s="210" t="s">
        <v>11455</v>
      </c>
      <c r="C9310" s="211" t="s">
        <v>662</v>
      </c>
      <c r="D9310" s="212">
        <v>70.19</v>
      </c>
    </row>
    <row r="9311" spans="1:4" ht="40.5">
      <c r="A9311" s="209">
        <v>93286</v>
      </c>
      <c r="B9311" s="210" t="s">
        <v>11456</v>
      </c>
      <c r="C9311" s="211" t="s">
        <v>662</v>
      </c>
      <c r="D9311" s="212">
        <v>137.02000000000001</v>
      </c>
    </row>
    <row r="9312" spans="1:4" ht="27">
      <c r="A9312" s="209">
        <v>93287</v>
      </c>
      <c r="B9312" s="210" t="s">
        <v>11457</v>
      </c>
      <c r="C9312" s="211" t="s">
        <v>596</v>
      </c>
      <c r="D9312" s="212">
        <v>287.36</v>
      </c>
    </row>
    <row r="9313" spans="1:4" ht="27">
      <c r="A9313" s="209">
        <v>93288</v>
      </c>
      <c r="B9313" s="210" t="s">
        <v>11458</v>
      </c>
      <c r="C9313" s="211" t="s">
        <v>630</v>
      </c>
      <c r="D9313" s="212">
        <v>80.150000000000006</v>
      </c>
    </row>
    <row r="9314" spans="1:4" ht="40.5">
      <c r="A9314" s="209">
        <v>93296</v>
      </c>
      <c r="B9314" s="210" t="s">
        <v>11459</v>
      </c>
      <c r="C9314" s="211" t="s">
        <v>662</v>
      </c>
      <c r="D9314" s="212">
        <v>3.05</v>
      </c>
    </row>
    <row r="9315" spans="1:4" ht="67.5">
      <c r="A9315" s="209">
        <v>93350</v>
      </c>
      <c r="B9315" s="210" t="s">
        <v>11460</v>
      </c>
      <c r="C9315" s="211" t="s">
        <v>542</v>
      </c>
      <c r="D9315" s="212">
        <v>678.61</v>
      </c>
    </row>
    <row r="9316" spans="1:4" ht="67.5">
      <c r="A9316" s="209">
        <v>93351</v>
      </c>
      <c r="B9316" s="210" t="s">
        <v>11461</v>
      </c>
      <c r="C9316" s="211" t="s">
        <v>542</v>
      </c>
      <c r="D9316" s="212">
        <v>553.54999999999995</v>
      </c>
    </row>
    <row r="9317" spans="1:4" ht="67.5">
      <c r="A9317" s="209">
        <v>93352</v>
      </c>
      <c r="B9317" s="210" t="s">
        <v>11462</v>
      </c>
      <c r="C9317" s="211" t="s">
        <v>542</v>
      </c>
      <c r="D9317" s="212">
        <v>429.41</v>
      </c>
    </row>
    <row r="9318" spans="1:4" ht="67.5">
      <c r="A9318" s="209">
        <v>93353</v>
      </c>
      <c r="B9318" s="210" t="s">
        <v>11463</v>
      </c>
      <c r="C9318" s="211" t="s">
        <v>542</v>
      </c>
      <c r="D9318" s="212">
        <v>308.2</v>
      </c>
    </row>
    <row r="9319" spans="1:4" ht="67.5">
      <c r="A9319" s="209">
        <v>93354</v>
      </c>
      <c r="B9319" s="210" t="s">
        <v>11464</v>
      </c>
      <c r="C9319" s="211" t="s">
        <v>542</v>
      </c>
      <c r="D9319" s="212">
        <v>468.85</v>
      </c>
    </row>
    <row r="9320" spans="1:4" ht="67.5">
      <c r="A9320" s="209">
        <v>93355</v>
      </c>
      <c r="B9320" s="210" t="s">
        <v>11465</v>
      </c>
      <c r="C9320" s="211" t="s">
        <v>542</v>
      </c>
      <c r="D9320" s="212">
        <v>388.18</v>
      </c>
    </row>
    <row r="9321" spans="1:4" ht="67.5">
      <c r="A9321" s="209">
        <v>93356</v>
      </c>
      <c r="B9321" s="210" t="s">
        <v>11466</v>
      </c>
      <c r="C9321" s="211" t="s">
        <v>542</v>
      </c>
      <c r="D9321" s="212">
        <v>307.19</v>
      </c>
    </row>
    <row r="9322" spans="1:4" ht="67.5">
      <c r="A9322" s="209">
        <v>93357</v>
      </c>
      <c r="B9322" s="210" t="s">
        <v>11467</v>
      </c>
      <c r="C9322" s="211" t="s">
        <v>542</v>
      </c>
      <c r="D9322" s="212">
        <v>227.94</v>
      </c>
    </row>
    <row r="9323" spans="1:4" ht="13.5">
      <c r="A9323" s="209">
        <v>93358</v>
      </c>
      <c r="B9323" s="210" t="s">
        <v>1452</v>
      </c>
      <c r="C9323" s="211" t="s">
        <v>820</v>
      </c>
      <c r="D9323" s="212">
        <v>54.63</v>
      </c>
    </row>
    <row r="9324" spans="1:4" ht="54">
      <c r="A9324" s="209">
        <v>93360</v>
      </c>
      <c r="B9324" s="210" t="s">
        <v>11468</v>
      </c>
      <c r="C9324" s="211" t="s">
        <v>820</v>
      </c>
      <c r="D9324" s="212">
        <v>13.01</v>
      </c>
    </row>
    <row r="9325" spans="1:4" ht="54">
      <c r="A9325" s="209">
        <v>93361</v>
      </c>
      <c r="B9325" s="210" t="s">
        <v>11469</v>
      </c>
      <c r="C9325" s="211" t="s">
        <v>820</v>
      </c>
      <c r="D9325" s="212">
        <v>10.8</v>
      </c>
    </row>
    <row r="9326" spans="1:4" ht="54">
      <c r="A9326" s="209">
        <v>93362</v>
      </c>
      <c r="B9326" s="210" t="s">
        <v>11470</v>
      </c>
      <c r="C9326" s="211" t="s">
        <v>820</v>
      </c>
      <c r="D9326" s="212">
        <v>7.86</v>
      </c>
    </row>
    <row r="9327" spans="1:4" ht="54">
      <c r="A9327" s="209">
        <v>93363</v>
      </c>
      <c r="B9327" s="210" t="s">
        <v>11471</v>
      </c>
      <c r="C9327" s="211" t="s">
        <v>820</v>
      </c>
      <c r="D9327" s="212">
        <v>8.51</v>
      </c>
    </row>
    <row r="9328" spans="1:4" ht="54">
      <c r="A9328" s="209">
        <v>93364</v>
      </c>
      <c r="B9328" s="210" t="s">
        <v>11472</v>
      </c>
      <c r="C9328" s="211" t="s">
        <v>820</v>
      </c>
      <c r="D9328" s="212">
        <v>6.71</v>
      </c>
    </row>
    <row r="9329" spans="1:4" ht="54">
      <c r="A9329" s="209">
        <v>93365</v>
      </c>
      <c r="B9329" s="210" t="s">
        <v>11473</v>
      </c>
      <c r="C9329" s="211" t="s">
        <v>820</v>
      </c>
      <c r="D9329" s="212">
        <v>7.5</v>
      </c>
    </row>
    <row r="9330" spans="1:4" ht="54">
      <c r="A9330" s="209">
        <v>93366</v>
      </c>
      <c r="B9330" s="210" t="s">
        <v>11474</v>
      </c>
      <c r="C9330" s="211" t="s">
        <v>820</v>
      </c>
      <c r="D9330" s="212">
        <v>6.16</v>
      </c>
    </row>
    <row r="9331" spans="1:4" ht="54">
      <c r="A9331" s="209">
        <v>93367</v>
      </c>
      <c r="B9331" s="210" t="s">
        <v>11475</v>
      </c>
      <c r="C9331" s="211" t="s">
        <v>820</v>
      </c>
      <c r="D9331" s="212">
        <v>12.14</v>
      </c>
    </row>
    <row r="9332" spans="1:4" ht="54">
      <c r="A9332" s="209">
        <v>93368</v>
      </c>
      <c r="B9332" s="210" t="s">
        <v>11476</v>
      </c>
      <c r="C9332" s="211" t="s">
        <v>820</v>
      </c>
      <c r="D9332" s="212">
        <v>9.86</v>
      </c>
    </row>
    <row r="9333" spans="1:4" ht="54">
      <c r="A9333" s="209">
        <v>93369</v>
      </c>
      <c r="B9333" s="210" t="s">
        <v>11477</v>
      </c>
      <c r="C9333" s="211" t="s">
        <v>820</v>
      </c>
      <c r="D9333" s="212">
        <v>6.98</v>
      </c>
    </row>
    <row r="9334" spans="1:4" ht="54">
      <c r="A9334" s="209">
        <v>93370</v>
      </c>
      <c r="B9334" s="210" t="s">
        <v>11478</v>
      </c>
      <c r="C9334" s="211" t="s">
        <v>820</v>
      </c>
      <c r="D9334" s="212">
        <v>7.65</v>
      </c>
    </row>
    <row r="9335" spans="1:4" ht="54">
      <c r="A9335" s="209">
        <v>93371</v>
      </c>
      <c r="B9335" s="210" t="s">
        <v>11479</v>
      </c>
      <c r="C9335" s="211" t="s">
        <v>820</v>
      </c>
      <c r="D9335" s="212">
        <v>5.85</v>
      </c>
    </row>
    <row r="9336" spans="1:4" ht="54">
      <c r="A9336" s="209">
        <v>93372</v>
      </c>
      <c r="B9336" s="210" t="s">
        <v>11480</v>
      </c>
      <c r="C9336" s="211" t="s">
        <v>820</v>
      </c>
      <c r="D9336" s="212">
        <v>6.67</v>
      </c>
    </row>
    <row r="9337" spans="1:4" ht="54">
      <c r="A9337" s="209">
        <v>93373</v>
      </c>
      <c r="B9337" s="210" t="s">
        <v>11481</v>
      </c>
      <c r="C9337" s="211" t="s">
        <v>820</v>
      </c>
      <c r="D9337" s="212">
        <v>5.29</v>
      </c>
    </row>
    <row r="9338" spans="1:4" ht="54">
      <c r="A9338" s="209">
        <v>93374</v>
      </c>
      <c r="B9338" s="210" t="s">
        <v>11482</v>
      </c>
      <c r="C9338" s="211" t="s">
        <v>820</v>
      </c>
      <c r="D9338" s="212">
        <v>17.21</v>
      </c>
    </row>
    <row r="9339" spans="1:4" ht="54">
      <c r="A9339" s="209">
        <v>93375</v>
      </c>
      <c r="B9339" s="210" t="s">
        <v>11483</v>
      </c>
      <c r="C9339" s="211" t="s">
        <v>820</v>
      </c>
      <c r="D9339" s="212">
        <v>11.82</v>
      </c>
    </row>
    <row r="9340" spans="1:4" ht="54">
      <c r="A9340" s="209">
        <v>93376</v>
      </c>
      <c r="B9340" s="210" t="s">
        <v>11484</v>
      </c>
      <c r="C9340" s="211" t="s">
        <v>820</v>
      </c>
      <c r="D9340" s="212">
        <v>9.36</v>
      </c>
    </row>
    <row r="9341" spans="1:4" ht="54">
      <c r="A9341" s="209">
        <v>93377</v>
      </c>
      <c r="B9341" s="210" t="s">
        <v>11485</v>
      </c>
      <c r="C9341" s="211" t="s">
        <v>820</v>
      </c>
      <c r="D9341" s="212">
        <v>6.26</v>
      </c>
    </row>
    <row r="9342" spans="1:4" ht="54">
      <c r="A9342" s="209">
        <v>93378</v>
      </c>
      <c r="B9342" s="210" t="s">
        <v>11486</v>
      </c>
      <c r="C9342" s="211" t="s">
        <v>820</v>
      </c>
      <c r="D9342" s="212">
        <v>16.2</v>
      </c>
    </row>
    <row r="9343" spans="1:4" ht="54">
      <c r="A9343" s="209">
        <v>93379</v>
      </c>
      <c r="B9343" s="210" t="s">
        <v>11487</v>
      </c>
      <c r="C9343" s="211" t="s">
        <v>820</v>
      </c>
      <c r="D9343" s="212">
        <v>11.06</v>
      </c>
    </row>
    <row r="9344" spans="1:4" ht="54">
      <c r="A9344" s="209">
        <v>93380</v>
      </c>
      <c r="B9344" s="210" t="s">
        <v>11488</v>
      </c>
      <c r="C9344" s="211" t="s">
        <v>820</v>
      </c>
      <c r="D9344" s="212">
        <v>8.77</v>
      </c>
    </row>
    <row r="9345" spans="1:4" ht="54">
      <c r="A9345" s="209">
        <v>93381</v>
      </c>
      <c r="B9345" s="210" t="s">
        <v>11489</v>
      </c>
      <c r="C9345" s="211" t="s">
        <v>820</v>
      </c>
      <c r="D9345" s="212">
        <v>5.83</v>
      </c>
    </row>
    <row r="9346" spans="1:4" ht="13.5">
      <c r="A9346" s="209">
        <v>93382</v>
      </c>
      <c r="B9346" s="210" t="s">
        <v>1462</v>
      </c>
      <c r="C9346" s="211" t="s">
        <v>820</v>
      </c>
      <c r="D9346" s="212">
        <v>19.170000000000002</v>
      </c>
    </row>
    <row r="9347" spans="1:4" ht="40.5">
      <c r="A9347" s="209">
        <v>93389</v>
      </c>
      <c r="B9347" s="210" t="s">
        <v>11490</v>
      </c>
      <c r="C9347" s="211" t="s">
        <v>591</v>
      </c>
      <c r="D9347" s="212">
        <v>30.57</v>
      </c>
    </row>
    <row r="9348" spans="1:4" ht="40.5">
      <c r="A9348" s="209">
        <v>93390</v>
      </c>
      <c r="B9348" s="210" t="s">
        <v>11491</v>
      </c>
      <c r="C9348" s="211" t="s">
        <v>591</v>
      </c>
      <c r="D9348" s="212">
        <v>26.18</v>
      </c>
    </row>
    <row r="9349" spans="1:4" ht="40.5">
      <c r="A9349" s="209">
        <v>93391</v>
      </c>
      <c r="B9349" s="210" t="s">
        <v>11492</v>
      </c>
      <c r="C9349" s="211" t="s">
        <v>591</v>
      </c>
      <c r="D9349" s="212">
        <v>22.49</v>
      </c>
    </row>
    <row r="9350" spans="1:4" ht="40.5">
      <c r="A9350" s="209">
        <v>93392</v>
      </c>
      <c r="B9350" s="210" t="s">
        <v>11493</v>
      </c>
      <c r="C9350" s="211" t="s">
        <v>591</v>
      </c>
      <c r="D9350" s="212">
        <v>40.06</v>
      </c>
    </row>
    <row r="9351" spans="1:4" ht="40.5">
      <c r="A9351" s="209">
        <v>93393</v>
      </c>
      <c r="B9351" s="210" t="s">
        <v>11494</v>
      </c>
      <c r="C9351" s="211" t="s">
        <v>591</v>
      </c>
      <c r="D9351" s="212">
        <v>35</v>
      </c>
    </row>
    <row r="9352" spans="1:4" ht="40.5">
      <c r="A9352" s="209">
        <v>93394</v>
      </c>
      <c r="B9352" s="210" t="s">
        <v>11495</v>
      </c>
      <c r="C9352" s="211" t="s">
        <v>591</v>
      </c>
      <c r="D9352" s="212">
        <v>41.88</v>
      </c>
    </row>
    <row r="9353" spans="1:4" ht="40.5">
      <c r="A9353" s="209">
        <v>93395</v>
      </c>
      <c r="B9353" s="210" t="s">
        <v>11496</v>
      </c>
      <c r="C9353" s="211" t="s">
        <v>591</v>
      </c>
      <c r="D9353" s="212">
        <v>39.6</v>
      </c>
    </row>
    <row r="9354" spans="1:4" ht="54">
      <c r="A9354" s="209">
        <v>93396</v>
      </c>
      <c r="B9354" s="210" t="s">
        <v>11497</v>
      </c>
      <c r="C9354" s="211" t="s">
        <v>542</v>
      </c>
      <c r="D9354" s="212">
        <v>456.8</v>
      </c>
    </row>
    <row r="9355" spans="1:4" ht="54">
      <c r="A9355" s="209">
        <v>93397</v>
      </c>
      <c r="B9355" s="210" t="s">
        <v>11498</v>
      </c>
      <c r="C9355" s="211" t="s">
        <v>662</v>
      </c>
      <c r="D9355" s="212">
        <v>6.93</v>
      </c>
    </row>
    <row r="9356" spans="1:4" ht="40.5">
      <c r="A9356" s="209">
        <v>93398</v>
      </c>
      <c r="B9356" s="210" t="s">
        <v>11499</v>
      </c>
      <c r="C9356" s="211" t="s">
        <v>662</v>
      </c>
      <c r="D9356" s="212">
        <v>2.76</v>
      </c>
    </row>
    <row r="9357" spans="1:4" ht="54">
      <c r="A9357" s="209">
        <v>93399</v>
      </c>
      <c r="B9357" s="210" t="s">
        <v>11500</v>
      </c>
      <c r="C9357" s="211" t="s">
        <v>662</v>
      </c>
      <c r="D9357" s="212">
        <v>0.56000000000000005</v>
      </c>
    </row>
    <row r="9358" spans="1:4" ht="54">
      <c r="A9358" s="209">
        <v>93400</v>
      </c>
      <c r="B9358" s="210" t="s">
        <v>11501</v>
      </c>
      <c r="C9358" s="211" t="s">
        <v>662</v>
      </c>
      <c r="D9358" s="212">
        <v>12.99</v>
      </c>
    </row>
    <row r="9359" spans="1:4" ht="54">
      <c r="A9359" s="209">
        <v>93401</v>
      </c>
      <c r="B9359" s="210" t="s">
        <v>11502</v>
      </c>
      <c r="C9359" s="211" t="s">
        <v>662</v>
      </c>
      <c r="D9359" s="212">
        <v>88.39</v>
      </c>
    </row>
    <row r="9360" spans="1:4" ht="54">
      <c r="A9360" s="209">
        <v>93402</v>
      </c>
      <c r="B9360" s="210" t="s">
        <v>11503</v>
      </c>
      <c r="C9360" s="211" t="s">
        <v>596</v>
      </c>
      <c r="D9360" s="212">
        <v>126.21</v>
      </c>
    </row>
    <row r="9361" spans="1:4" ht="54">
      <c r="A9361" s="209">
        <v>93403</v>
      </c>
      <c r="B9361" s="210" t="s">
        <v>11504</v>
      </c>
      <c r="C9361" s="211" t="s">
        <v>630</v>
      </c>
      <c r="D9361" s="212">
        <v>24.83</v>
      </c>
    </row>
    <row r="9362" spans="1:4" ht="67.5">
      <c r="A9362" s="209">
        <v>93404</v>
      </c>
      <c r="B9362" s="210" t="s">
        <v>11505</v>
      </c>
      <c r="C9362" s="211" t="s">
        <v>662</v>
      </c>
      <c r="D9362" s="212">
        <v>3.61</v>
      </c>
    </row>
    <row r="9363" spans="1:4" ht="54">
      <c r="A9363" s="209">
        <v>93405</v>
      </c>
      <c r="B9363" s="210" t="s">
        <v>11506</v>
      </c>
      <c r="C9363" s="211" t="s">
        <v>662</v>
      </c>
      <c r="D9363" s="212">
        <v>0.71</v>
      </c>
    </row>
    <row r="9364" spans="1:4" ht="67.5">
      <c r="A9364" s="209">
        <v>93406</v>
      </c>
      <c r="B9364" s="210" t="s">
        <v>11507</v>
      </c>
      <c r="C9364" s="211" t="s">
        <v>662</v>
      </c>
      <c r="D9364" s="212">
        <v>4.5199999999999996</v>
      </c>
    </row>
    <row r="9365" spans="1:4" ht="67.5">
      <c r="A9365" s="209">
        <v>93407</v>
      </c>
      <c r="B9365" s="210" t="s">
        <v>11508</v>
      </c>
      <c r="C9365" s="211" t="s">
        <v>662</v>
      </c>
      <c r="D9365" s="212">
        <v>29.47</v>
      </c>
    </row>
    <row r="9366" spans="1:4" ht="67.5">
      <c r="A9366" s="209">
        <v>93408</v>
      </c>
      <c r="B9366" s="210" t="s">
        <v>11509</v>
      </c>
      <c r="C9366" s="211" t="s">
        <v>596</v>
      </c>
      <c r="D9366" s="212">
        <v>49.13</v>
      </c>
    </row>
    <row r="9367" spans="1:4" ht="67.5">
      <c r="A9367" s="209">
        <v>93409</v>
      </c>
      <c r="B9367" s="210" t="s">
        <v>11510</v>
      </c>
      <c r="C9367" s="211" t="s">
        <v>630</v>
      </c>
      <c r="D9367" s="212">
        <v>15.14</v>
      </c>
    </row>
    <row r="9368" spans="1:4" ht="27">
      <c r="A9368" s="209">
        <v>93411</v>
      </c>
      <c r="B9368" s="210" t="s">
        <v>11511</v>
      </c>
      <c r="C9368" s="211" t="s">
        <v>662</v>
      </c>
      <c r="D9368" s="212">
        <v>0.15</v>
      </c>
    </row>
    <row r="9369" spans="1:4" ht="27">
      <c r="A9369" s="209">
        <v>93412</v>
      </c>
      <c r="B9369" s="210" t="s">
        <v>11512</v>
      </c>
      <c r="C9369" s="211" t="s">
        <v>662</v>
      </c>
      <c r="D9369" s="212">
        <v>0.05</v>
      </c>
    </row>
    <row r="9370" spans="1:4" ht="27">
      <c r="A9370" s="209">
        <v>93413</v>
      </c>
      <c r="B9370" s="210" t="s">
        <v>11513</v>
      </c>
      <c r="C9370" s="211" t="s">
        <v>662</v>
      </c>
      <c r="D9370" s="212">
        <v>0.14000000000000001</v>
      </c>
    </row>
    <row r="9371" spans="1:4" ht="27">
      <c r="A9371" s="209">
        <v>93414</v>
      </c>
      <c r="B9371" s="210" t="s">
        <v>11514</v>
      </c>
      <c r="C9371" s="211" t="s">
        <v>662</v>
      </c>
      <c r="D9371" s="212">
        <v>7.44</v>
      </c>
    </row>
    <row r="9372" spans="1:4" ht="27">
      <c r="A9372" s="209">
        <v>93415</v>
      </c>
      <c r="B9372" s="210" t="s">
        <v>11515</v>
      </c>
      <c r="C9372" s="211" t="s">
        <v>596</v>
      </c>
      <c r="D9372" s="212">
        <v>7.78</v>
      </c>
    </row>
    <row r="9373" spans="1:4" ht="27">
      <c r="A9373" s="209">
        <v>93416</v>
      </c>
      <c r="B9373" s="210" t="s">
        <v>11516</v>
      </c>
      <c r="C9373" s="211" t="s">
        <v>630</v>
      </c>
      <c r="D9373" s="212">
        <v>0.2</v>
      </c>
    </row>
    <row r="9374" spans="1:4" ht="27">
      <c r="A9374" s="209">
        <v>93417</v>
      </c>
      <c r="B9374" s="210" t="s">
        <v>11517</v>
      </c>
      <c r="C9374" s="211" t="s">
        <v>662</v>
      </c>
      <c r="D9374" s="212">
        <v>2.06</v>
      </c>
    </row>
    <row r="9375" spans="1:4" ht="27">
      <c r="A9375" s="209">
        <v>93418</v>
      </c>
      <c r="B9375" s="210" t="s">
        <v>11518</v>
      </c>
      <c r="C9375" s="211" t="s">
        <v>662</v>
      </c>
      <c r="D9375" s="212">
        <v>0.7</v>
      </c>
    </row>
    <row r="9376" spans="1:4" ht="27">
      <c r="A9376" s="209">
        <v>93419</v>
      </c>
      <c r="B9376" s="210" t="s">
        <v>763</v>
      </c>
      <c r="C9376" s="211" t="s">
        <v>662</v>
      </c>
      <c r="D9376" s="212">
        <v>1.83</v>
      </c>
    </row>
    <row r="9377" spans="1:4" ht="27">
      <c r="A9377" s="209">
        <v>93420</v>
      </c>
      <c r="B9377" s="210" t="s">
        <v>11519</v>
      </c>
      <c r="C9377" s="211" t="s">
        <v>662</v>
      </c>
      <c r="D9377" s="212">
        <v>37.479999999999997</v>
      </c>
    </row>
    <row r="9378" spans="1:4" ht="27">
      <c r="A9378" s="209">
        <v>93421</v>
      </c>
      <c r="B9378" s="210" t="s">
        <v>627</v>
      </c>
      <c r="C9378" s="211" t="s">
        <v>596</v>
      </c>
      <c r="D9378" s="212">
        <v>42.07</v>
      </c>
    </row>
    <row r="9379" spans="1:4" ht="27">
      <c r="A9379" s="209">
        <v>93422</v>
      </c>
      <c r="B9379" s="210" t="s">
        <v>660</v>
      </c>
      <c r="C9379" s="211" t="s">
        <v>630</v>
      </c>
      <c r="D9379" s="212">
        <v>2.76</v>
      </c>
    </row>
    <row r="9380" spans="1:4" ht="27">
      <c r="A9380" s="209">
        <v>93423</v>
      </c>
      <c r="B9380" s="210" t="s">
        <v>11520</v>
      </c>
      <c r="C9380" s="211" t="s">
        <v>662</v>
      </c>
      <c r="D9380" s="212">
        <v>2.91</v>
      </c>
    </row>
    <row r="9381" spans="1:4" ht="27">
      <c r="A9381" s="209">
        <v>93424</v>
      </c>
      <c r="B9381" s="210" t="s">
        <v>11521</v>
      </c>
      <c r="C9381" s="211" t="s">
        <v>662</v>
      </c>
      <c r="D9381" s="212">
        <v>0.99</v>
      </c>
    </row>
    <row r="9382" spans="1:4" ht="27">
      <c r="A9382" s="209">
        <v>93425</v>
      </c>
      <c r="B9382" s="210" t="s">
        <v>11522</v>
      </c>
      <c r="C9382" s="211" t="s">
        <v>662</v>
      </c>
      <c r="D9382" s="212">
        <v>2.6</v>
      </c>
    </row>
    <row r="9383" spans="1:4" ht="27">
      <c r="A9383" s="209">
        <v>93426</v>
      </c>
      <c r="B9383" s="210" t="s">
        <v>11523</v>
      </c>
      <c r="C9383" s="211" t="s">
        <v>662</v>
      </c>
      <c r="D9383" s="212">
        <v>89.59</v>
      </c>
    </row>
    <row r="9384" spans="1:4" ht="27">
      <c r="A9384" s="209">
        <v>93427</v>
      </c>
      <c r="B9384" s="210" t="s">
        <v>11524</v>
      </c>
      <c r="C9384" s="211" t="s">
        <v>596</v>
      </c>
      <c r="D9384" s="212">
        <v>96.09</v>
      </c>
    </row>
    <row r="9385" spans="1:4" ht="27">
      <c r="A9385" s="209">
        <v>93428</v>
      </c>
      <c r="B9385" s="210" t="s">
        <v>11525</v>
      </c>
      <c r="C9385" s="211" t="s">
        <v>630</v>
      </c>
      <c r="D9385" s="212">
        <v>3.9</v>
      </c>
    </row>
    <row r="9386" spans="1:4" ht="27">
      <c r="A9386" s="209">
        <v>93429</v>
      </c>
      <c r="B9386" s="210" t="s">
        <v>11526</v>
      </c>
      <c r="C9386" s="211" t="s">
        <v>662</v>
      </c>
      <c r="D9386" s="212">
        <v>62</v>
      </c>
    </row>
    <row r="9387" spans="1:4" ht="27">
      <c r="A9387" s="209">
        <v>93430</v>
      </c>
      <c r="B9387" s="210" t="s">
        <v>11527</v>
      </c>
      <c r="C9387" s="211" t="s">
        <v>662</v>
      </c>
      <c r="D9387" s="212">
        <v>21.23</v>
      </c>
    </row>
    <row r="9388" spans="1:4" ht="27">
      <c r="A9388" s="209">
        <v>93431</v>
      </c>
      <c r="B9388" s="210" t="s">
        <v>11528</v>
      </c>
      <c r="C9388" s="211" t="s">
        <v>662</v>
      </c>
      <c r="D9388" s="212">
        <v>99.66</v>
      </c>
    </row>
    <row r="9389" spans="1:4" ht="27">
      <c r="A9389" s="209">
        <v>93432</v>
      </c>
      <c r="B9389" s="210" t="s">
        <v>11529</v>
      </c>
      <c r="C9389" s="211" t="s">
        <v>662</v>
      </c>
      <c r="D9389" s="212">
        <v>1694.4</v>
      </c>
    </row>
    <row r="9390" spans="1:4" ht="27">
      <c r="A9390" s="209">
        <v>93433</v>
      </c>
      <c r="B9390" s="210" t="s">
        <v>11530</v>
      </c>
      <c r="C9390" s="211" t="s">
        <v>596</v>
      </c>
      <c r="D9390" s="212">
        <v>1947.1</v>
      </c>
    </row>
    <row r="9391" spans="1:4" ht="27">
      <c r="A9391" s="209">
        <v>93434</v>
      </c>
      <c r="B9391" s="210" t="s">
        <v>11531</v>
      </c>
      <c r="C9391" s="211" t="s">
        <v>630</v>
      </c>
      <c r="D9391" s="212">
        <v>153.04</v>
      </c>
    </row>
    <row r="9392" spans="1:4" ht="27">
      <c r="A9392" s="209">
        <v>93435</v>
      </c>
      <c r="B9392" s="210" t="s">
        <v>11532</v>
      </c>
      <c r="C9392" s="211" t="s">
        <v>662</v>
      </c>
      <c r="D9392" s="212">
        <v>3.35</v>
      </c>
    </row>
    <row r="9393" spans="1:4" ht="27">
      <c r="A9393" s="209">
        <v>93436</v>
      </c>
      <c r="B9393" s="210" t="s">
        <v>11533</v>
      </c>
      <c r="C9393" s="211" t="s">
        <v>662</v>
      </c>
      <c r="D9393" s="212">
        <v>1.34</v>
      </c>
    </row>
    <row r="9394" spans="1:4" ht="27">
      <c r="A9394" s="209">
        <v>93437</v>
      </c>
      <c r="B9394" s="210" t="s">
        <v>11534</v>
      </c>
      <c r="C9394" s="211" t="s">
        <v>662</v>
      </c>
      <c r="D9394" s="212">
        <v>6.29</v>
      </c>
    </row>
    <row r="9395" spans="1:4" ht="27">
      <c r="A9395" s="209">
        <v>93438</v>
      </c>
      <c r="B9395" s="210" t="s">
        <v>11535</v>
      </c>
      <c r="C9395" s="211" t="s">
        <v>662</v>
      </c>
      <c r="D9395" s="212">
        <v>16.62</v>
      </c>
    </row>
    <row r="9396" spans="1:4" ht="27">
      <c r="A9396" s="209">
        <v>93439</v>
      </c>
      <c r="B9396" s="210" t="s">
        <v>11536</v>
      </c>
      <c r="C9396" s="211" t="s">
        <v>596</v>
      </c>
      <c r="D9396" s="212">
        <v>97.41</v>
      </c>
    </row>
    <row r="9397" spans="1:4" ht="27">
      <c r="A9397" s="209">
        <v>93440</v>
      </c>
      <c r="B9397" s="210" t="s">
        <v>11537</v>
      </c>
      <c r="C9397" s="211" t="s">
        <v>630</v>
      </c>
      <c r="D9397" s="212">
        <v>74.5</v>
      </c>
    </row>
    <row r="9398" spans="1:4" ht="67.5">
      <c r="A9398" s="209">
        <v>93441</v>
      </c>
      <c r="B9398" s="210" t="s">
        <v>11538</v>
      </c>
      <c r="C9398" s="211" t="s">
        <v>542</v>
      </c>
      <c r="D9398" s="212">
        <v>746.39</v>
      </c>
    </row>
    <row r="9399" spans="1:4" ht="67.5">
      <c r="A9399" s="209">
        <v>93442</v>
      </c>
      <c r="B9399" s="210" t="s">
        <v>11539</v>
      </c>
      <c r="C9399" s="211" t="s">
        <v>542</v>
      </c>
      <c r="D9399" s="212">
        <v>719.54</v>
      </c>
    </row>
    <row r="9400" spans="1:4" ht="13.5">
      <c r="A9400" s="209">
        <v>93556</v>
      </c>
      <c r="B9400" s="210" t="s">
        <v>2011</v>
      </c>
      <c r="C9400" s="211" t="s">
        <v>595</v>
      </c>
      <c r="D9400" s="212">
        <v>88.02</v>
      </c>
    </row>
    <row r="9401" spans="1:4" ht="13.5">
      <c r="A9401" s="209">
        <v>93557</v>
      </c>
      <c r="B9401" s="210" t="s">
        <v>2012</v>
      </c>
      <c r="C9401" s="211" t="s">
        <v>595</v>
      </c>
      <c r="D9401" s="212">
        <v>204.97</v>
      </c>
    </row>
    <row r="9402" spans="1:4" ht="13.5">
      <c r="A9402" s="209">
        <v>93558</v>
      </c>
      <c r="B9402" s="210" t="s">
        <v>2013</v>
      </c>
      <c r="C9402" s="211" t="s">
        <v>595</v>
      </c>
      <c r="D9402" s="212">
        <v>2420.2399999999998</v>
      </c>
    </row>
    <row r="9403" spans="1:4" ht="13.5">
      <c r="A9403" s="209">
        <v>93559</v>
      </c>
      <c r="B9403" s="210" t="s">
        <v>1993</v>
      </c>
      <c r="C9403" s="211" t="s">
        <v>595</v>
      </c>
      <c r="D9403" s="212">
        <v>3847.57</v>
      </c>
    </row>
    <row r="9404" spans="1:4" ht="13.5">
      <c r="A9404" s="209">
        <v>93560</v>
      </c>
      <c r="B9404" s="210" t="s">
        <v>2001</v>
      </c>
      <c r="C9404" s="211" t="s">
        <v>595</v>
      </c>
      <c r="D9404" s="212">
        <v>3268.87</v>
      </c>
    </row>
    <row r="9405" spans="1:4" ht="13.5">
      <c r="A9405" s="209">
        <v>93561</v>
      </c>
      <c r="B9405" s="210" t="s">
        <v>2002</v>
      </c>
      <c r="C9405" s="211" t="s">
        <v>595</v>
      </c>
      <c r="D9405" s="212">
        <v>5344.71</v>
      </c>
    </row>
    <row r="9406" spans="1:4" ht="13.5">
      <c r="A9406" s="209">
        <v>93562</v>
      </c>
      <c r="B9406" s="210" t="s">
        <v>1999</v>
      </c>
      <c r="C9406" s="211" t="s">
        <v>595</v>
      </c>
      <c r="D9406" s="212">
        <v>3235.74</v>
      </c>
    </row>
    <row r="9407" spans="1:4" ht="13.5">
      <c r="A9407" s="209">
        <v>93563</v>
      </c>
      <c r="B9407" s="210" t="s">
        <v>1994</v>
      </c>
      <c r="C9407" s="211" t="s">
        <v>595</v>
      </c>
      <c r="D9407" s="212">
        <v>2759.46</v>
      </c>
    </row>
    <row r="9408" spans="1:4" ht="13.5">
      <c r="A9408" s="209">
        <v>93564</v>
      </c>
      <c r="B9408" s="210" t="s">
        <v>1995</v>
      </c>
      <c r="C9408" s="211" t="s">
        <v>595</v>
      </c>
      <c r="D9408" s="212">
        <v>2660.41</v>
      </c>
    </row>
    <row r="9409" spans="1:4" ht="13.5">
      <c r="A9409" s="209">
        <v>93565</v>
      </c>
      <c r="B9409" s="210" t="s">
        <v>2004</v>
      </c>
      <c r="C9409" s="211" t="s">
        <v>595</v>
      </c>
      <c r="D9409" s="212">
        <v>12657.44</v>
      </c>
    </row>
    <row r="9410" spans="1:4" ht="13.5">
      <c r="A9410" s="209">
        <v>93566</v>
      </c>
      <c r="B9410" s="210" t="s">
        <v>2000</v>
      </c>
      <c r="C9410" s="211" t="s">
        <v>595</v>
      </c>
      <c r="D9410" s="212">
        <v>2812.2</v>
      </c>
    </row>
    <row r="9411" spans="1:4" ht="13.5">
      <c r="A9411" s="209">
        <v>93567</v>
      </c>
      <c r="B9411" s="210" t="s">
        <v>2005</v>
      </c>
      <c r="C9411" s="211" t="s">
        <v>595</v>
      </c>
      <c r="D9411" s="212">
        <v>15919.8</v>
      </c>
    </row>
    <row r="9412" spans="1:4" ht="13.5">
      <c r="A9412" s="209">
        <v>93568</v>
      </c>
      <c r="B9412" s="210" t="s">
        <v>2006</v>
      </c>
      <c r="C9412" s="211" t="s">
        <v>595</v>
      </c>
      <c r="D9412" s="212">
        <v>20886.580000000002</v>
      </c>
    </row>
    <row r="9413" spans="1:4" ht="13.5">
      <c r="A9413" s="209">
        <v>93569</v>
      </c>
      <c r="B9413" s="210" t="s">
        <v>2014</v>
      </c>
      <c r="C9413" s="211" t="s">
        <v>595</v>
      </c>
      <c r="D9413" s="212">
        <v>11920.49</v>
      </c>
    </row>
    <row r="9414" spans="1:4" ht="13.5">
      <c r="A9414" s="209">
        <v>93570</v>
      </c>
      <c r="B9414" s="210" t="s">
        <v>2015</v>
      </c>
      <c r="C9414" s="211" t="s">
        <v>595</v>
      </c>
      <c r="D9414" s="212">
        <v>13666.77</v>
      </c>
    </row>
    <row r="9415" spans="1:4" ht="13.5">
      <c r="A9415" s="209">
        <v>93571</v>
      </c>
      <c r="B9415" s="210" t="s">
        <v>2016</v>
      </c>
      <c r="C9415" s="211" t="s">
        <v>595</v>
      </c>
      <c r="D9415" s="212">
        <v>16176.25</v>
      </c>
    </row>
    <row r="9416" spans="1:4" ht="13.5">
      <c r="A9416" s="209">
        <v>93572</v>
      </c>
      <c r="B9416" s="210" t="s">
        <v>2017</v>
      </c>
      <c r="C9416" s="211" t="s">
        <v>595</v>
      </c>
      <c r="D9416" s="212">
        <v>3519.08</v>
      </c>
    </row>
    <row r="9417" spans="1:4" ht="27">
      <c r="A9417" s="209">
        <v>93582</v>
      </c>
      <c r="B9417" s="210" t="s">
        <v>11540</v>
      </c>
      <c r="C9417" s="211" t="s">
        <v>591</v>
      </c>
      <c r="D9417" s="212">
        <v>124.22</v>
      </c>
    </row>
    <row r="9418" spans="1:4" ht="27">
      <c r="A9418" s="209">
        <v>93583</v>
      </c>
      <c r="B9418" s="210" t="s">
        <v>11541</v>
      </c>
      <c r="C9418" s="211" t="s">
        <v>591</v>
      </c>
      <c r="D9418" s="212">
        <v>239.51</v>
      </c>
    </row>
    <row r="9419" spans="1:4" ht="27">
      <c r="A9419" s="209">
        <v>93584</v>
      </c>
      <c r="B9419" s="210" t="s">
        <v>11542</v>
      </c>
      <c r="C9419" s="211" t="s">
        <v>591</v>
      </c>
      <c r="D9419" s="212">
        <v>368.81</v>
      </c>
    </row>
    <row r="9420" spans="1:4" ht="27">
      <c r="A9420" s="209">
        <v>93585</v>
      </c>
      <c r="B9420" s="210" t="s">
        <v>11543</v>
      </c>
      <c r="C9420" s="211" t="s">
        <v>591</v>
      </c>
      <c r="D9420" s="212">
        <v>487.11</v>
      </c>
    </row>
    <row r="9421" spans="1:4" ht="27">
      <c r="A9421" s="209">
        <v>93588</v>
      </c>
      <c r="B9421" s="210" t="s">
        <v>11544</v>
      </c>
      <c r="C9421" s="211" t="s">
        <v>1469</v>
      </c>
      <c r="D9421" s="212">
        <v>1.41</v>
      </c>
    </row>
    <row r="9422" spans="1:4" ht="27">
      <c r="A9422" s="209">
        <v>93589</v>
      </c>
      <c r="B9422" s="210" t="s">
        <v>11545</v>
      </c>
      <c r="C9422" s="211" t="s">
        <v>1469</v>
      </c>
      <c r="D9422" s="212">
        <v>1.08</v>
      </c>
    </row>
    <row r="9423" spans="1:4" ht="27">
      <c r="A9423" s="209">
        <v>93590</v>
      </c>
      <c r="B9423" s="210" t="s">
        <v>11546</v>
      </c>
      <c r="C9423" s="211" t="s">
        <v>1469</v>
      </c>
      <c r="D9423" s="212">
        <v>0.72</v>
      </c>
    </row>
    <row r="9424" spans="1:4" ht="27">
      <c r="A9424" s="209">
        <v>93591</v>
      </c>
      <c r="B9424" s="210" t="s">
        <v>11547</v>
      </c>
      <c r="C9424" s="211" t="s">
        <v>1469</v>
      </c>
      <c r="D9424" s="212">
        <v>1.26</v>
      </c>
    </row>
    <row r="9425" spans="1:4" ht="27">
      <c r="A9425" s="209">
        <v>93592</v>
      </c>
      <c r="B9425" s="210" t="s">
        <v>11548</v>
      </c>
      <c r="C9425" s="211" t="s">
        <v>1469</v>
      </c>
      <c r="D9425" s="212">
        <v>0.97</v>
      </c>
    </row>
    <row r="9426" spans="1:4" ht="27">
      <c r="A9426" s="209">
        <v>93593</v>
      </c>
      <c r="B9426" s="210" t="s">
        <v>11549</v>
      </c>
      <c r="C9426" s="211" t="s">
        <v>1469</v>
      </c>
      <c r="D9426" s="212">
        <v>0.64</v>
      </c>
    </row>
    <row r="9427" spans="1:4" ht="27">
      <c r="A9427" s="209">
        <v>93594</v>
      </c>
      <c r="B9427" s="210" t="s">
        <v>11550</v>
      </c>
      <c r="C9427" s="211" t="s">
        <v>1463</v>
      </c>
      <c r="D9427" s="212">
        <v>0.94</v>
      </c>
    </row>
    <row r="9428" spans="1:4" ht="27">
      <c r="A9428" s="209">
        <v>93595</v>
      </c>
      <c r="B9428" s="210" t="s">
        <v>11551</v>
      </c>
      <c r="C9428" s="211" t="s">
        <v>1463</v>
      </c>
      <c r="D9428" s="212">
        <v>0.72</v>
      </c>
    </row>
    <row r="9429" spans="1:4" ht="27">
      <c r="A9429" s="209">
        <v>93596</v>
      </c>
      <c r="B9429" s="210" t="s">
        <v>11552</v>
      </c>
      <c r="C9429" s="211" t="s">
        <v>1463</v>
      </c>
      <c r="D9429" s="212">
        <v>0.48</v>
      </c>
    </row>
    <row r="9430" spans="1:4" ht="27">
      <c r="A9430" s="209">
        <v>93597</v>
      </c>
      <c r="B9430" s="210" t="s">
        <v>11553</v>
      </c>
      <c r="C9430" s="211" t="s">
        <v>1463</v>
      </c>
      <c r="D9430" s="212">
        <v>0.84</v>
      </c>
    </row>
    <row r="9431" spans="1:4" ht="27">
      <c r="A9431" s="209">
        <v>93598</v>
      </c>
      <c r="B9431" s="210" t="s">
        <v>11554</v>
      </c>
      <c r="C9431" s="211" t="s">
        <v>1463</v>
      </c>
      <c r="D9431" s="212">
        <v>0.64</v>
      </c>
    </row>
    <row r="9432" spans="1:4" ht="27">
      <c r="A9432" s="209">
        <v>93599</v>
      </c>
      <c r="B9432" s="210" t="s">
        <v>11555</v>
      </c>
      <c r="C9432" s="211" t="s">
        <v>1463</v>
      </c>
      <c r="D9432" s="212">
        <v>0.42</v>
      </c>
    </row>
    <row r="9433" spans="1:4" ht="27">
      <c r="A9433" s="209">
        <v>93653</v>
      </c>
      <c r="B9433" s="210" t="s">
        <v>1048</v>
      </c>
      <c r="C9433" s="211" t="s">
        <v>542</v>
      </c>
      <c r="D9433" s="212">
        <v>7.59</v>
      </c>
    </row>
    <row r="9434" spans="1:4" ht="27">
      <c r="A9434" s="209">
        <v>93654</v>
      </c>
      <c r="B9434" s="210" t="s">
        <v>1049</v>
      </c>
      <c r="C9434" s="211" t="s">
        <v>542</v>
      </c>
      <c r="D9434" s="212">
        <v>8</v>
      </c>
    </row>
    <row r="9435" spans="1:4" ht="27">
      <c r="A9435" s="209">
        <v>93655</v>
      </c>
      <c r="B9435" s="210" t="s">
        <v>1050</v>
      </c>
      <c r="C9435" s="211" t="s">
        <v>542</v>
      </c>
      <c r="D9435" s="212">
        <v>8.73</v>
      </c>
    </row>
    <row r="9436" spans="1:4" ht="27">
      <c r="A9436" s="209">
        <v>93656</v>
      </c>
      <c r="B9436" s="210" t="s">
        <v>1051</v>
      </c>
      <c r="C9436" s="211" t="s">
        <v>542</v>
      </c>
      <c r="D9436" s="212">
        <v>8.73</v>
      </c>
    </row>
    <row r="9437" spans="1:4" ht="27">
      <c r="A9437" s="209">
        <v>93657</v>
      </c>
      <c r="B9437" s="210" t="s">
        <v>1052</v>
      </c>
      <c r="C9437" s="211" t="s">
        <v>542</v>
      </c>
      <c r="D9437" s="212">
        <v>9.64</v>
      </c>
    </row>
    <row r="9438" spans="1:4" ht="27">
      <c r="A9438" s="209">
        <v>93658</v>
      </c>
      <c r="B9438" s="210" t="s">
        <v>1053</v>
      </c>
      <c r="C9438" s="211" t="s">
        <v>542</v>
      </c>
      <c r="D9438" s="212">
        <v>14</v>
      </c>
    </row>
    <row r="9439" spans="1:4" ht="27">
      <c r="A9439" s="209">
        <v>93659</v>
      </c>
      <c r="B9439" s="210" t="s">
        <v>1054</v>
      </c>
      <c r="C9439" s="211" t="s">
        <v>542</v>
      </c>
      <c r="D9439" s="212">
        <v>15.88</v>
      </c>
    </row>
    <row r="9440" spans="1:4" ht="27">
      <c r="A9440" s="209">
        <v>93660</v>
      </c>
      <c r="B9440" s="210" t="s">
        <v>11556</v>
      </c>
      <c r="C9440" s="211" t="s">
        <v>542</v>
      </c>
      <c r="D9440" s="212">
        <v>37.53</v>
      </c>
    </row>
    <row r="9441" spans="1:4" ht="27">
      <c r="A9441" s="209">
        <v>93661</v>
      </c>
      <c r="B9441" s="210" t="s">
        <v>11557</v>
      </c>
      <c r="C9441" s="211" t="s">
        <v>542</v>
      </c>
      <c r="D9441" s="212">
        <v>38.33</v>
      </c>
    </row>
    <row r="9442" spans="1:4" ht="27">
      <c r="A9442" s="209">
        <v>93662</v>
      </c>
      <c r="B9442" s="210" t="s">
        <v>11558</v>
      </c>
      <c r="C9442" s="211" t="s">
        <v>542</v>
      </c>
      <c r="D9442" s="212">
        <v>39.83</v>
      </c>
    </row>
    <row r="9443" spans="1:4" ht="27">
      <c r="A9443" s="209">
        <v>93663</v>
      </c>
      <c r="B9443" s="210" t="s">
        <v>11559</v>
      </c>
      <c r="C9443" s="211" t="s">
        <v>542</v>
      </c>
      <c r="D9443" s="212">
        <v>39.83</v>
      </c>
    </row>
    <row r="9444" spans="1:4" ht="27">
      <c r="A9444" s="209">
        <v>93664</v>
      </c>
      <c r="B9444" s="210" t="s">
        <v>11560</v>
      </c>
      <c r="C9444" s="211" t="s">
        <v>542</v>
      </c>
      <c r="D9444" s="212">
        <v>41.63</v>
      </c>
    </row>
    <row r="9445" spans="1:4" ht="27">
      <c r="A9445" s="209">
        <v>93665</v>
      </c>
      <c r="B9445" s="210" t="s">
        <v>11561</v>
      </c>
      <c r="C9445" s="211" t="s">
        <v>542</v>
      </c>
      <c r="D9445" s="212">
        <v>44.03</v>
      </c>
    </row>
    <row r="9446" spans="1:4" ht="27">
      <c r="A9446" s="209">
        <v>93666</v>
      </c>
      <c r="B9446" s="210" t="s">
        <v>11562</v>
      </c>
      <c r="C9446" s="211" t="s">
        <v>542</v>
      </c>
      <c r="D9446" s="212">
        <v>47.8</v>
      </c>
    </row>
    <row r="9447" spans="1:4" ht="27">
      <c r="A9447" s="209">
        <v>93667</v>
      </c>
      <c r="B9447" s="210" t="s">
        <v>1055</v>
      </c>
      <c r="C9447" s="211" t="s">
        <v>542</v>
      </c>
      <c r="D9447" s="212">
        <v>46.86</v>
      </c>
    </row>
    <row r="9448" spans="1:4" ht="27">
      <c r="A9448" s="209">
        <v>93668</v>
      </c>
      <c r="B9448" s="210" t="s">
        <v>1056</v>
      </c>
      <c r="C9448" s="211" t="s">
        <v>542</v>
      </c>
      <c r="D9448" s="212">
        <v>48.07</v>
      </c>
    </row>
    <row r="9449" spans="1:4" ht="27">
      <c r="A9449" s="209">
        <v>93669</v>
      </c>
      <c r="B9449" s="210" t="s">
        <v>1057</v>
      </c>
      <c r="C9449" s="211" t="s">
        <v>542</v>
      </c>
      <c r="D9449" s="212">
        <v>50.31</v>
      </c>
    </row>
    <row r="9450" spans="1:4" ht="27">
      <c r="A9450" s="209">
        <v>93670</v>
      </c>
      <c r="B9450" s="210" t="s">
        <v>1058</v>
      </c>
      <c r="C9450" s="211" t="s">
        <v>542</v>
      </c>
      <c r="D9450" s="212">
        <v>50.31</v>
      </c>
    </row>
    <row r="9451" spans="1:4" ht="27">
      <c r="A9451" s="209">
        <v>93671</v>
      </c>
      <c r="B9451" s="210" t="s">
        <v>1059</v>
      </c>
      <c r="C9451" s="211" t="s">
        <v>542</v>
      </c>
      <c r="D9451" s="212">
        <v>53.03</v>
      </c>
    </row>
    <row r="9452" spans="1:4" ht="27">
      <c r="A9452" s="209">
        <v>93672</v>
      </c>
      <c r="B9452" s="210" t="s">
        <v>1060</v>
      </c>
      <c r="C9452" s="211" t="s">
        <v>542</v>
      </c>
      <c r="D9452" s="212">
        <v>57.45</v>
      </c>
    </row>
    <row r="9453" spans="1:4" ht="27">
      <c r="A9453" s="209">
        <v>93673</v>
      </c>
      <c r="B9453" s="210" t="s">
        <v>1061</v>
      </c>
      <c r="C9453" s="211" t="s">
        <v>542</v>
      </c>
      <c r="D9453" s="212">
        <v>63.1</v>
      </c>
    </row>
    <row r="9454" spans="1:4" ht="27">
      <c r="A9454" s="209">
        <v>93677</v>
      </c>
      <c r="B9454" s="210" t="s">
        <v>1062</v>
      </c>
      <c r="C9454" s="211" t="s">
        <v>542</v>
      </c>
      <c r="D9454" s="212">
        <v>54.35</v>
      </c>
    </row>
    <row r="9455" spans="1:4" ht="27">
      <c r="A9455" s="209">
        <v>93679</v>
      </c>
      <c r="B9455" s="210" t="s">
        <v>11563</v>
      </c>
      <c r="C9455" s="211" t="s">
        <v>591</v>
      </c>
      <c r="D9455" s="212">
        <v>59.05</v>
      </c>
    </row>
    <row r="9456" spans="1:4" ht="27">
      <c r="A9456" s="209">
        <v>93680</v>
      </c>
      <c r="B9456" s="210" t="s">
        <v>11564</v>
      </c>
      <c r="C9456" s="211" t="s">
        <v>591</v>
      </c>
      <c r="D9456" s="212">
        <v>49.24</v>
      </c>
    </row>
    <row r="9457" spans="1:4" ht="27">
      <c r="A9457" s="209">
        <v>93681</v>
      </c>
      <c r="B9457" s="210" t="s">
        <v>11565</v>
      </c>
      <c r="C9457" s="211" t="s">
        <v>591</v>
      </c>
      <c r="D9457" s="212">
        <v>59.51</v>
      </c>
    </row>
    <row r="9458" spans="1:4" ht="27">
      <c r="A9458" s="209">
        <v>93682</v>
      </c>
      <c r="B9458" s="210" t="s">
        <v>1513</v>
      </c>
      <c r="C9458" s="211" t="s">
        <v>591</v>
      </c>
      <c r="D9458" s="212">
        <v>60.61</v>
      </c>
    </row>
    <row r="9459" spans="1:4" ht="40.5">
      <c r="A9459" s="209">
        <v>93952</v>
      </c>
      <c r="B9459" s="210" t="s">
        <v>859</v>
      </c>
      <c r="C9459" s="211" t="s">
        <v>518</v>
      </c>
      <c r="D9459" s="212">
        <v>140.78</v>
      </c>
    </row>
    <row r="9460" spans="1:4" ht="40.5">
      <c r="A9460" s="209">
        <v>93953</v>
      </c>
      <c r="B9460" s="210" t="s">
        <v>11566</v>
      </c>
      <c r="C9460" s="211" t="s">
        <v>518</v>
      </c>
      <c r="D9460" s="212">
        <v>130.80000000000001</v>
      </c>
    </row>
    <row r="9461" spans="1:4" ht="40.5">
      <c r="A9461" s="209">
        <v>93954</v>
      </c>
      <c r="B9461" s="210" t="s">
        <v>11567</v>
      </c>
      <c r="C9461" s="211" t="s">
        <v>518</v>
      </c>
      <c r="D9461" s="212">
        <v>124.85</v>
      </c>
    </row>
    <row r="9462" spans="1:4" ht="40.5">
      <c r="A9462" s="209">
        <v>93955</v>
      </c>
      <c r="B9462" s="210" t="s">
        <v>860</v>
      </c>
      <c r="C9462" s="211" t="s">
        <v>518</v>
      </c>
      <c r="D9462" s="212">
        <v>120.6</v>
      </c>
    </row>
    <row r="9463" spans="1:4" ht="40.5">
      <c r="A9463" s="209">
        <v>93956</v>
      </c>
      <c r="B9463" s="210" t="s">
        <v>11568</v>
      </c>
      <c r="C9463" s="211" t="s">
        <v>518</v>
      </c>
      <c r="D9463" s="212">
        <v>117.3</v>
      </c>
    </row>
    <row r="9464" spans="1:4" ht="40.5">
      <c r="A9464" s="209">
        <v>93957</v>
      </c>
      <c r="B9464" s="210" t="s">
        <v>861</v>
      </c>
      <c r="C9464" s="211" t="s">
        <v>518</v>
      </c>
      <c r="D9464" s="212">
        <v>145.94999999999999</v>
      </c>
    </row>
    <row r="9465" spans="1:4" ht="40.5">
      <c r="A9465" s="209">
        <v>93958</v>
      </c>
      <c r="B9465" s="210" t="s">
        <v>11569</v>
      </c>
      <c r="C9465" s="211" t="s">
        <v>518</v>
      </c>
      <c r="D9465" s="212">
        <v>135.44</v>
      </c>
    </row>
    <row r="9466" spans="1:4" ht="40.5">
      <c r="A9466" s="209">
        <v>93959</v>
      </c>
      <c r="B9466" s="210" t="s">
        <v>11570</v>
      </c>
      <c r="C9466" s="211" t="s">
        <v>518</v>
      </c>
      <c r="D9466" s="212">
        <v>129.19999999999999</v>
      </c>
    </row>
    <row r="9467" spans="1:4" ht="40.5">
      <c r="A9467" s="209">
        <v>93960</v>
      </c>
      <c r="B9467" s="210" t="s">
        <v>862</v>
      </c>
      <c r="C9467" s="211" t="s">
        <v>518</v>
      </c>
      <c r="D9467" s="212">
        <v>124.84</v>
      </c>
    </row>
    <row r="9468" spans="1:4" ht="40.5">
      <c r="A9468" s="209">
        <v>93961</v>
      </c>
      <c r="B9468" s="210" t="s">
        <v>11571</v>
      </c>
      <c r="C9468" s="211" t="s">
        <v>518</v>
      </c>
      <c r="D9468" s="212">
        <v>121.41</v>
      </c>
    </row>
    <row r="9469" spans="1:4" ht="40.5">
      <c r="A9469" s="209">
        <v>93962</v>
      </c>
      <c r="B9469" s="210" t="s">
        <v>863</v>
      </c>
      <c r="C9469" s="211" t="s">
        <v>518</v>
      </c>
      <c r="D9469" s="212">
        <v>132.05000000000001</v>
      </c>
    </row>
    <row r="9470" spans="1:4" ht="40.5">
      <c r="A9470" s="209">
        <v>93963</v>
      </c>
      <c r="B9470" s="210" t="s">
        <v>11572</v>
      </c>
      <c r="C9470" s="211" t="s">
        <v>518</v>
      </c>
      <c r="D9470" s="212">
        <v>122.08</v>
      </c>
    </row>
    <row r="9471" spans="1:4" ht="40.5">
      <c r="A9471" s="209">
        <v>93964</v>
      </c>
      <c r="B9471" s="210" t="s">
        <v>11573</v>
      </c>
      <c r="C9471" s="211" t="s">
        <v>518</v>
      </c>
      <c r="D9471" s="212">
        <v>116.16</v>
      </c>
    </row>
    <row r="9472" spans="1:4" ht="40.5">
      <c r="A9472" s="209">
        <v>93965</v>
      </c>
      <c r="B9472" s="210" t="s">
        <v>11574</v>
      </c>
      <c r="C9472" s="211" t="s">
        <v>518</v>
      </c>
      <c r="D9472" s="212">
        <v>110.49</v>
      </c>
    </row>
    <row r="9473" spans="1:4" ht="40.5">
      <c r="A9473" s="209">
        <v>93966</v>
      </c>
      <c r="B9473" s="210" t="s">
        <v>11575</v>
      </c>
      <c r="C9473" s="211" t="s">
        <v>518</v>
      </c>
      <c r="D9473" s="212">
        <v>108.65</v>
      </c>
    </row>
    <row r="9474" spans="1:4" ht="40.5">
      <c r="A9474" s="209">
        <v>93967</v>
      </c>
      <c r="B9474" s="210" t="s">
        <v>864</v>
      </c>
      <c r="C9474" s="211" t="s">
        <v>518</v>
      </c>
      <c r="D9474" s="212">
        <v>137.22</v>
      </c>
    </row>
    <row r="9475" spans="1:4" ht="40.5">
      <c r="A9475" s="209">
        <v>93968</v>
      </c>
      <c r="B9475" s="210" t="s">
        <v>11576</v>
      </c>
      <c r="C9475" s="211" t="s">
        <v>518</v>
      </c>
      <c r="D9475" s="212">
        <v>126.7</v>
      </c>
    </row>
    <row r="9476" spans="1:4" ht="40.5">
      <c r="A9476" s="209">
        <v>93969</v>
      </c>
      <c r="B9476" s="210" t="s">
        <v>11577</v>
      </c>
      <c r="C9476" s="211" t="s">
        <v>518</v>
      </c>
      <c r="D9476" s="212">
        <v>120.55</v>
      </c>
    </row>
    <row r="9477" spans="1:4" ht="40.5">
      <c r="A9477" s="209">
        <v>93970</v>
      </c>
      <c r="B9477" s="210" t="s">
        <v>11578</v>
      </c>
      <c r="C9477" s="211" t="s">
        <v>518</v>
      </c>
      <c r="D9477" s="212">
        <v>116.18</v>
      </c>
    </row>
    <row r="9478" spans="1:4" ht="40.5">
      <c r="A9478" s="209">
        <v>93971</v>
      </c>
      <c r="B9478" s="210" t="s">
        <v>11579</v>
      </c>
      <c r="C9478" s="211" t="s">
        <v>518</v>
      </c>
      <c r="D9478" s="212">
        <v>109.32</v>
      </c>
    </row>
    <row r="9479" spans="1:4" ht="40.5">
      <c r="A9479" s="209">
        <v>94037</v>
      </c>
      <c r="B9479" s="210" t="s">
        <v>878</v>
      </c>
      <c r="C9479" s="211" t="s">
        <v>591</v>
      </c>
      <c r="D9479" s="212">
        <v>13.1</v>
      </c>
    </row>
    <row r="9480" spans="1:4" ht="40.5">
      <c r="A9480" s="209">
        <v>94038</v>
      </c>
      <c r="B9480" s="210" t="s">
        <v>11580</v>
      </c>
      <c r="C9480" s="211" t="s">
        <v>591</v>
      </c>
      <c r="D9480" s="212">
        <v>18.510000000000002</v>
      </c>
    </row>
    <row r="9481" spans="1:4" ht="40.5">
      <c r="A9481" s="209">
        <v>94039</v>
      </c>
      <c r="B9481" s="210" t="s">
        <v>11581</v>
      </c>
      <c r="C9481" s="211" t="s">
        <v>591</v>
      </c>
      <c r="D9481" s="212">
        <v>10.23</v>
      </c>
    </row>
    <row r="9482" spans="1:4" ht="40.5">
      <c r="A9482" s="209">
        <v>94040</v>
      </c>
      <c r="B9482" s="210" t="s">
        <v>11582</v>
      </c>
      <c r="C9482" s="211" t="s">
        <v>591</v>
      </c>
      <c r="D9482" s="212">
        <v>15.68</v>
      </c>
    </row>
    <row r="9483" spans="1:4" ht="40.5">
      <c r="A9483" s="209">
        <v>94041</v>
      </c>
      <c r="B9483" s="210" t="s">
        <v>11583</v>
      </c>
      <c r="C9483" s="211" t="s">
        <v>591</v>
      </c>
      <c r="D9483" s="212">
        <v>7.67</v>
      </c>
    </row>
    <row r="9484" spans="1:4" ht="40.5">
      <c r="A9484" s="209">
        <v>94042</v>
      </c>
      <c r="B9484" s="210" t="s">
        <v>11584</v>
      </c>
      <c r="C9484" s="211" t="s">
        <v>591</v>
      </c>
      <c r="D9484" s="212">
        <v>13.26</v>
      </c>
    </row>
    <row r="9485" spans="1:4" ht="40.5">
      <c r="A9485" s="209">
        <v>94043</v>
      </c>
      <c r="B9485" s="210" t="s">
        <v>11585</v>
      </c>
      <c r="C9485" s="211" t="s">
        <v>591</v>
      </c>
      <c r="D9485" s="212">
        <v>12.25</v>
      </c>
    </row>
    <row r="9486" spans="1:4" ht="40.5">
      <c r="A9486" s="209">
        <v>94044</v>
      </c>
      <c r="B9486" s="210" t="s">
        <v>11586</v>
      </c>
      <c r="C9486" s="211" t="s">
        <v>591</v>
      </c>
      <c r="D9486" s="212">
        <v>17.71</v>
      </c>
    </row>
    <row r="9487" spans="1:4" ht="40.5">
      <c r="A9487" s="209">
        <v>94045</v>
      </c>
      <c r="B9487" s="210" t="s">
        <v>11587</v>
      </c>
      <c r="C9487" s="211" t="s">
        <v>591</v>
      </c>
      <c r="D9487" s="212">
        <v>9.42</v>
      </c>
    </row>
    <row r="9488" spans="1:4" ht="40.5">
      <c r="A9488" s="209">
        <v>94046</v>
      </c>
      <c r="B9488" s="210" t="s">
        <v>11588</v>
      </c>
      <c r="C9488" s="211" t="s">
        <v>591</v>
      </c>
      <c r="D9488" s="212">
        <v>14.83</v>
      </c>
    </row>
    <row r="9489" spans="1:4" ht="40.5">
      <c r="A9489" s="209">
        <v>94047</v>
      </c>
      <c r="B9489" s="210" t="s">
        <v>11589</v>
      </c>
      <c r="C9489" s="211" t="s">
        <v>591</v>
      </c>
      <c r="D9489" s="212">
        <v>6.86</v>
      </c>
    </row>
    <row r="9490" spans="1:4" ht="40.5">
      <c r="A9490" s="209">
        <v>94048</v>
      </c>
      <c r="B9490" s="210" t="s">
        <v>11590</v>
      </c>
      <c r="C9490" s="211" t="s">
        <v>591</v>
      </c>
      <c r="D9490" s="212">
        <v>12.41</v>
      </c>
    </row>
    <row r="9491" spans="1:4" ht="40.5">
      <c r="A9491" s="209">
        <v>94049</v>
      </c>
      <c r="B9491" s="210" t="s">
        <v>11591</v>
      </c>
      <c r="C9491" s="211" t="s">
        <v>591</v>
      </c>
      <c r="D9491" s="212">
        <v>20.39</v>
      </c>
    </row>
    <row r="9492" spans="1:4" ht="40.5">
      <c r="A9492" s="209">
        <v>94050</v>
      </c>
      <c r="B9492" s="210" t="s">
        <v>11592</v>
      </c>
      <c r="C9492" s="211" t="s">
        <v>591</v>
      </c>
      <c r="D9492" s="212">
        <v>27.4</v>
      </c>
    </row>
    <row r="9493" spans="1:4" ht="40.5">
      <c r="A9493" s="209">
        <v>94051</v>
      </c>
      <c r="B9493" s="210" t="s">
        <v>879</v>
      </c>
      <c r="C9493" s="211" t="s">
        <v>591</v>
      </c>
      <c r="D9493" s="212">
        <v>16.52</v>
      </c>
    </row>
    <row r="9494" spans="1:4" ht="40.5">
      <c r="A9494" s="209">
        <v>94052</v>
      </c>
      <c r="B9494" s="210" t="s">
        <v>11593</v>
      </c>
      <c r="C9494" s="211" t="s">
        <v>591</v>
      </c>
      <c r="D9494" s="212">
        <v>23.43</v>
      </c>
    </row>
    <row r="9495" spans="1:4" ht="40.5">
      <c r="A9495" s="209">
        <v>94053</v>
      </c>
      <c r="B9495" s="210" t="s">
        <v>11594</v>
      </c>
      <c r="C9495" s="211" t="s">
        <v>591</v>
      </c>
      <c r="D9495" s="212">
        <v>13.75</v>
      </c>
    </row>
    <row r="9496" spans="1:4" ht="40.5">
      <c r="A9496" s="209">
        <v>94054</v>
      </c>
      <c r="B9496" s="210" t="s">
        <v>11595</v>
      </c>
      <c r="C9496" s="211" t="s">
        <v>591</v>
      </c>
      <c r="D9496" s="212">
        <v>20.8</v>
      </c>
    </row>
    <row r="9497" spans="1:4" ht="40.5">
      <c r="A9497" s="209">
        <v>94055</v>
      </c>
      <c r="B9497" s="210" t="s">
        <v>11596</v>
      </c>
      <c r="C9497" s="211" t="s">
        <v>591</v>
      </c>
      <c r="D9497" s="212">
        <v>19.3</v>
      </c>
    </row>
    <row r="9498" spans="1:4" ht="40.5">
      <c r="A9498" s="209">
        <v>94056</v>
      </c>
      <c r="B9498" s="210" t="s">
        <v>11597</v>
      </c>
      <c r="C9498" s="211" t="s">
        <v>591</v>
      </c>
      <c r="D9498" s="212">
        <v>26.33</v>
      </c>
    </row>
    <row r="9499" spans="1:4" ht="40.5">
      <c r="A9499" s="209">
        <v>94057</v>
      </c>
      <c r="B9499" s="210" t="s">
        <v>11598</v>
      </c>
      <c r="C9499" s="211" t="s">
        <v>591</v>
      </c>
      <c r="D9499" s="212">
        <v>15.44</v>
      </c>
    </row>
    <row r="9500" spans="1:4" ht="40.5">
      <c r="A9500" s="209">
        <v>94058</v>
      </c>
      <c r="B9500" s="210" t="s">
        <v>11599</v>
      </c>
      <c r="C9500" s="211" t="s">
        <v>591</v>
      </c>
      <c r="D9500" s="212">
        <v>22.35</v>
      </c>
    </row>
    <row r="9501" spans="1:4" ht="40.5">
      <c r="A9501" s="209">
        <v>94059</v>
      </c>
      <c r="B9501" s="210" t="s">
        <v>11600</v>
      </c>
      <c r="C9501" s="211" t="s">
        <v>591</v>
      </c>
      <c r="D9501" s="212">
        <v>12.68</v>
      </c>
    </row>
    <row r="9502" spans="1:4" ht="40.5">
      <c r="A9502" s="209">
        <v>94060</v>
      </c>
      <c r="B9502" s="210" t="s">
        <v>11601</v>
      </c>
      <c r="C9502" s="211" t="s">
        <v>591</v>
      </c>
      <c r="D9502" s="212">
        <v>19.72</v>
      </c>
    </row>
    <row r="9503" spans="1:4" ht="27">
      <c r="A9503" s="209">
        <v>94097</v>
      </c>
      <c r="B9503" s="210" t="s">
        <v>11602</v>
      </c>
      <c r="C9503" s="211" t="s">
        <v>591</v>
      </c>
      <c r="D9503" s="212">
        <v>4.1399999999999997</v>
      </c>
    </row>
    <row r="9504" spans="1:4" ht="27">
      <c r="A9504" s="209">
        <v>94098</v>
      </c>
      <c r="B9504" s="210" t="s">
        <v>11603</v>
      </c>
      <c r="C9504" s="211" t="s">
        <v>591</v>
      </c>
      <c r="D9504" s="212">
        <v>4.7</v>
      </c>
    </row>
    <row r="9505" spans="1:4" ht="27">
      <c r="A9505" s="209">
        <v>94099</v>
      </c>
      <c r="B9505" s="210" t="s">
        <v>11604</v>
      </c>
      <c r="C9505" s="211" t="s">
        <v>591</v>
      </c>
      <c r="D9505" s="212">
        <v>2.04</v>
      </c>
    </row>
    <row r="9506" spans="1:4" ht="27">
      <c r="A9506" s="209">
        <v>94100</v>
      </c>
      <c r="B9506" s="210" t="s">
        <v>11605</v>
      </c>
      <c r="C9506" s="211" t="s">
        <v>591</v>
      </c>
      <c r="D9506" s="212">
        <v>2.6</v>
      </c>
    </row>
    <row r="9507" spans="1:4" ht="40.5">
      <c r="A9507" s="209">
        <v>94102</v>
      </c>
      <c r="B9507" s="210" t="s">
        <v>11606</v>
      </c>
      <c r="C9507" s="211" t="s">
        <v>820</v>
      </c>
      <c r="D9507" s="212">
        <v>146.11000000000001</v>
      </c>
    </row>
    <row r="9508" spans="1:4" ht="40.5">
      <c r="A9508" s="209">
        <v>94103</v>
      </c>
      <c r="B9508" s="210" t="s">
        <v>11607</v>
      </c>
      <c r="C9508" s="211" t="s">
        <v>820</v>
      </c>
      <c r="D9508" s="212">
        <v>168.07</v>
      </c>
    </row>
    <row r="9509" spans="1:4" ht="40.5">
      <c r="A9509" s="209">
        <v>94104</v>
      </c>
      <c r="B9509" s="210" t="s">
        <v>11608</v>
      </c>
      <c r="C9509" s="211" t="s">
        <v>820</v>
      </c>
      <c r="D9509" s="212">
        <v>149.29</v>
      </c>
    </row>
    <row r="9510" spans="1:4" ht="40.5">
      <c r="A9510" s="209">
        <v>94105</v>
      </c>
      <c r="B9510" s="210" t="s">
        <v>11609</v>
      </c>
      <c r="C9510" s="211" t="s">
        <v>820</v>
      </c>
      <c r="D9510" s="212">
        <v>171.27</v>
      </c>
    </row>
    <row r="9511" spans="1:4" ht="40.5">
      <c r="A9511" s="209">
        <v>94106</v>
      </c>
      <c r="B9511" s="210" t="s">
        <v>11610</v>
      </c>
      <c r="C9511" s="211" t="s">
        <v>820</v>
      </c>
      <c r="D9511" s="212">
        <v>130.09</v>
      </c>
    </row>
    <row r="9512" spans="1:4" ht="40.5">
      <c r="A9512" s="209">
        <v>94107</v>
      </c>
      <c r="B9512" s="210" t="s">
        <v>11611</v>
      </c>
      <c r="C9512" s="211" t="s">
        <v>820</v>
      </c>
      <c r="D9512" s="212">
        <v>152.07</v>
      </c>
    </row>
    <row r="9513" spans="1:4" ht="40.5">
      <c r="A9513" s="209">
        <v>94108</v>
      </c>
      <c r="B9513" s="210" t="s">
        <v>11612</v>
      </c>
      <c r="C9513" s="211" t="s">
        <v>820</v>
      </c>
      <c r="D9513" s="212">
        <v>133.29</v>
      </c>
    </row>
    <row r="9514" spans="1:4" ht="40.5">
      <c r="A9514" s="209">
        <v>94110</v>
      </c>
      <c r="B9514" s="210" t="s">
        <v>11613</v>
      </c>
      <c r="C9514" s="211" t="s">
        <v>820</v>
      </c>
      <c r="D9514" s="212">
        <v>155.25</v>
      </c>
    </row>
    <row r="9515" spans="1:4" ht="40.5">
      <c r="A9515" s="209">
        <v>94111</v>
      </c>
      <c r="B9515" s="210" t="s">
        <v>11614</v>
      </c>
      <c r="C9515" s="211" t="s">
        <v>820</v>
      </c>
      <c r="D9515" s="212">
        <v>123.47</v>
      </c>
    </row>
    <row r="9516" spans="1:4" ht="40.5">
      <c r="A9516" s="209">
        <v>94112</v>
      </c>
      <c r="B9516" s="210" t="s">
        <v>11615</v>
      </c>
      <c r="C9516" s="211" t="s">
        <v>820</v>
      </c>
      <c r="D9516" s="212">
        <v>140.16999999999999</v>
      </c>
    </row>
    <row r="9517" spans="1:4" ht="40.5">
      <c r="A9517" s="209">
        <v>94113</v>
      </c>
      <c r="B9517" s="210" t="s">
        <v>11616</v>
      </c>
      <c r="C9517" s="211" t="s">
        <v>820</v>
      </c>
      <c r="D9517" s="212">
        <v>128.53</v>
      </c>
    </row>
    <row r="9518" spans="1:4" ht="40.5">
      <c r="A9518" s="209">
        <v>94114</v>
      </c>
      <c r="B9518" s="210" t="s">
        <v>11617</v>
      </c>
      <c r="C9518" s="211" t="s">
        <v>820</v>
      </c>
      <c r="D9518" s="212">
        <v>145.87</v>
      </c>
    </row>
    <row r="9519" spans="1:4" ht="40.5">
      <c r="A9519" s="209">
        <v>94115</v>
      </c>
      <c r="B9519" s="210" t="s">
        <v>11618</v>
      </c>
      <c r="C9519" s="211" t="s">
        <v>820</v>
      </c>
      <c r="D9519" s="212">
        <v>99.87</v>
      </c>
    </row>
    <row r="9520" spans="1:4" ht="40.5">
      <c r="A9520" s="209">
        <v>94116</v>
      </c>
      <c r="B9520" s="210" t="s">
        <v>11619</v>
      </c>
      <c r="C9520" s="211" t="s">
        <v>820</v>
      </c>
      <c r="D9520" s="212">
        <v>113.14</v>
      </c>
    </row>
    <row r="9521" spans="1:4" ht="40.5">
      <c r="A9521" s="209">
        <v>94117</v>
      </c>
      <c r="B9521" s="210" t="s">
        <v>11620</v>
      </c>
      <c r="C9521" s="211" t="s">
        <v>820</v>
      </c>
      <c r="D9521" s="212">
        <v>104.57</v>
      </c>
    </row>
    <row r="9522" spans="1:4" ht="40.5">
      <c r="A9522" s="209">
        <v>94118</v>
      </c>
      <c r="B9522" s="210" t="s">
        <v>11621</v>
      </c>
      <c r="C9522" s="211" t="s">
        <v>820</v>
      </c>
      <c r="D9522" s="212">
        <v>118.64</v>
      </c>
    </row>
    <row r="9523" spans="1:4" ht="27">
      <c r="A9523" s="209">
        <v>94189</v>
      </c>
      <c r="B9523" s="210" t="s">
        <v>787</v>
      </c>
      <c r="C9523" s="211" t="s">
        <v>591</v>
      </c>
      <c r="D9523" s="212">
        <v>26.79</v>
      </c>
    </row>
    <row r="9524" spans="1:4" ht="27">
      <c r="A9524" s="209">
        <v>94192</v>
      </c>
      <c r="B9524" s="210" t="s">
        <v>11622</v>
      </c>
      <c r="C9524" s="211" t="s">
        <v>591</v>
      </c>
      <c r="D9524" s="212">
        <v>28.36</v>
      </c>
    </row>
    <row r="9525" spans="1:4" ht="27">
      <c r="A9525" s="209">
        <v>94195</v>
      </c>
      <c r="B9525" s="210" t="s">
        <v>11623</v>
      </c>
      <c r="C9525" s="211" t="s">
        <v>591</v>
      </c>
      <c r="D9525" s="212">
        <v>41.91</v>
      </c>
    </row>
    <row r="9526" spans="1:4" ht="27">
      <c r="A9526" s="209">
        <v>94198</v>
      </c>
      <c r="B9526" s="210" t="s">
        <v>788</v>
      </c>
      <c r="C9526" s="211" t="s">
        <v>591</v>
      </c>
      <c r="D9526" s="212">
        <v>43.98</v>
      </c>
    </row>
    <row r="9527" spans="1:4" ht="27">
      <c r="A9527" s="209">
        <v>94201</v>
      </c>
      <c r="B9527" s="210" t="s">
        <v>11624</v>
      </c>
      <c r="C9527" s="211" t="s">
        <v>591</v>
      </c>
      <c r="D9527" s="212">
        <v>63.57</v>
      </c>
    </row>
    <row r="9528" spans="1:4" ht="27">
      <c r="A9528" s="209">
        <v>94204</v>
      </c>
      <c r="B9528" s="210" t="s">
        <v>789</v>
      </c>
      <c r="C9528" s="211" t="s">
        <v>591</v>
      </c>
      <c r="D9528" s="212">
        <v>67.09</v>
      </c>
    </row>
    <row r="9529" spans="1:4" ht="40.5">
      <c r="A9529" s="209">
        <v>94207</v>
      </c>
      <c r="B9529" s="210" t="s">
        <v>11625</v>
      </c>
      <c r="C9529" s="211" t="s">
        <v>591</v>
      </c>
      <c r="D9529" s="212">
        <v>28.99</v>
      </c>
    </row>
    <row r="9530" spans="1:4" ht="40.5">
      <c r="A9530" s="209">
        <v>94210</v>
      </c>
      <c r="B9530" s="210" t="s">
        <v>11626</v>
      </c>
      <c r="C9530" s="211" t="s">
        <v>591</v>
      </c>
      <c r="D9530" s="212">
        <v>30.88</v>
      </c>
    </row>
    <row r="9531" spans="1:4" ht="27">
      <c r="A9531" s="209">
        <v>94213</v>
      </c>
      <c r="B9531" s="210" t="s">
        <v>11627</v>
      </c>
      <c r="C9531" s="211" t="s">
        <v>591</v>
      </c>
      <c r="D9531" s="212">
        <v>37.81</v>
      </c>
    </row>
    <row r="9532" spans="1:4" ht="27">
      <c r="A9532" s="209">
        <v>94216</v>
      </c>
      <c r="B9532" s="210" t="s">
        <v>11628</v>
      </c>
      <c r="C9532" s="211" t="s">
        <v>591</v>
      </c>
      <c r="D9532" s="212">
        <v>97.62</v>
      </c>
    </row>
    <row r="9533" spans="1:4" ht="27">
      <c r="A9533" s="209">
        <v>94218</v>
      </c>
      <c r="B9533" s="210" t="s">
        <v>11629</v>
      </c>
      <c r="C9533" s="211" t="s">
        <v>591</v>
      </c>
      <c r="D9533" s="212">
        <v>70.31</v>
      </c>
    </row>
    <row r="9534" spans="1:4" ht="40.5">
      <c r="A9534" s="209">
        <v>94219</v>
      </c>
      <c r="B9534" s="210" t="s">
        <v>11630</v>
      </c>
      <c r="C9534" s="211" t="s">
        <v>518</v>
      </c>
      <c r="D9534" s="212">
        <v>28.99</v>
      </c>
    </row>
    <row r="9535" spans="1:4" ht="40.5">
      <c r="A9535" s="209">
        <v>94220</v>
      </c>
      <c r="B9535" s="210" t="s">
        <v>11631</v>
      </c>
      <c r="C9535" s="211" t="s">
        <v>518</v>
      </c>
      <c r="D9535" s="212">
        <v>42.67</v>
      </c>
    </row>
    <row r="9536" spans="1:4" ht="40.5">
      <c r="A9536" s="209">
        <v>94221</v>
      </c>
      <c r="B9536" s="210" t="s">
        <v>11632</v>
      </c>
      <c r="C9536" s="211" t="s">
        <v>518</v>
      </c>
      <c r="D9536" s="212">
        <v>24.89</v>
      </c>
    </row>
    <row r="9537" spans="1:4" ht="40.5">
      <c r="A9537" s="209">
        <v>94222</v>
      </c>
      <c r="B9537" s="210" t="s">
        <v>11633</v>
      </c>
      <c r="C9537" s="211" t="s">
        <v>518</v>
      </c>
      <c r="D9537" s="212">
        <v>38.57</v>
      </c>
    </row>
    <row r="9538" spans="1:4" ht="27">
      <c r="A9538" s="209">
        <v>94223</v>
      </c>
      <c r="B9538" s="210" t="s">
        <v>11634</v>
      </c>
      <c r="C9538" s="211" t="s">
        <v>518</v>
      </c>
      <c r="D9538" s="212">
        <v>37.9</v>
      </c>
    </row>
    <row r="9539" spans="1:4" ht="27">
      <c r="A9539" s="209">
        <v>94224</v>
      </c>
      <c r="B9539" s="210" t="s">
        <v>11635</v>
      </c>
      <c r="C9539" s="211" t="s">
        <v>518</v>
      </c>
      <c r="D9539" s="212">
        <v>15.66</v>
      </c>
    </row>
    <row r="9540" spans="1:4" ht="27">
      <c r="A9540" s="209">
        <v>94225</v>
      </c>
      <c r="B9540" s="210" t="s">
        <v>11636</v>
      </c>
      <c r="C9540" s="211" t="s">
        <v>591</v>
      </c>
      <c r="D9540" s="212">
        <v>44.94</v>
      </c>
    </row>
    <row r="9541" spans="1:4" ht="27">
      <c r="A9541" s="209">
        <v>94226</v>
      </c>
      <c r="B9541" s="210" t="s">
        <v>11637</v>
      </c>
      <c r="C9541" s="211" t="s">
        <v>591</v>
      </c>
      <c r="D9541" s="212">
        <v>5.85</v>
      </c>
    </row>
    <row r="9542" spans="1:4" ht="27">
      <c r="A9542" s="209">
        <v>94227</v>
      </c>
      <c r="B9542" s="210" t="s">
        <v>803</v>
      </c>
      <c r="C9542" s="211" t="s">
        <v>518</v>
      </c>
      <c r="D9542" s="212">
        <v>40.020000000000003</v>
      </c>
    </row>
    <row r="9543" spans="1:4" ht="27">
      <c r="A9543" s="209">
        <v>94228</v>
      </c>
      <c r="B9543" s="210" t="s">
        <v>804</v>
      </c>
      <c r="C9543" s="211" t="s">
        <v>518</v>
      </c>
      <c r="D9543" s="212">
        <v>61.67</v>
      </c>
    </row>
    <row r="9544" spans="1:4" ht="27">
      <c r="A9544" s="209">
        <v>94229</v>
      </c>
      <c r="B9544" s="210" t="s">
        <v>11638</v>
      </c>
      <c r="C9544" s="211" t="s">
        <v>518</v>
      </c>
      <c r="D9544" s="212">
        <v>121.25</v>
      </c>
    </row>
    <row r="9545" spans="1:4" ht="40.5">
      <c r="A9545" s="209">
        <v>94230</v>
      </c>
      <c r="B9545" s="210" t="s">
        <v>11639</v>
      </c>
      <c r="C9545" s="211" t="s">
        <v>518</v>
      </c>
      <c r="D9545" s="212">
        <v>54.13</v>
      </c>
    </row>
    <row r="9546" spans="1:4" ht="27">
      <c r="A9546" s="209">
        <v>94231</v>
      </c>
      <c r="B9546" s="210" t="s">
        <v>11640</v>
      </c>
      <c r="C9546" s="211" t="s">
        <v>518</v>
      </c>
      <c r="D9546" s="212">
        <v>33.700000000000003</v>
      </c>
    </row>
    <row r="9547" spans="1:4" ht="13.5">
      <c r="A9547" s="209">
        <v>94232</v>
      </c>
      <c r="B9547" s="210" t="s">
        <v>790</v>
      </c>
      <c r="C9547" s="211" t="s">
        <v>542</v>
      </c>
      <c r="D9547" s="212">
        <v>1.62</v>
      </c>
    </row>
    <row r="9548" spans="1:4" ht="27">
      <c r="A9548" s="209">
        <v>94263</v>
      </c>
      <c r="B9548" s="210" t="s">
        <v>11641</v>
      </c>
      <c r="C9548" s="211" t="s">
        <v>518</v>
      </c>
      <c r="D9548" s="212">
        <v>20.55</v>
      </c>
    </row>
    <row r="9549" spans="1:4" ht="27">
      <c r="A9549" s="209">
        <v>94264</v>
      </c>
      <c r="B9549" s="210" t="s">
        <v>11642</v>
      </c>
      <c r="C9549" s="211" t="s">
        <v>518</v>
      </c>
      <c r="D9549" s="212">
        <v>22.9</v>
      </c>
    </row>
    <row r="9550" spans="1:4" ht="27">
      <c r="A9550" s="209">
        <v>94265</v>
      </c>
      <c r="B9550" s="210" t="s">
        <v>11643</v>
      </c>
      <c r="C9550" s="211" t="s">
        <v>518</v>
      </c>
      <c r="D9550" s="212">
        <v>26.67</v>
      </c>
    </row>
    <row r="9551" spans="1:4" ht="27">
      <c r="A9551" s="209">
        <v>94266</v>
      </c>
      <c r="B9551" s="210" t="s">
        <v>11644</v>
      </c>
      <c r="C9551" s="211" t="s">
        <v>518</v>
      </c>
      <c r="D9551" s="212">
        <v>29.35</v>
      </c>
    </row>
    <row r="9552" spans="1:4" ht="40.5">
      <c r="A9552" s="209">
        <v>94267</v>
      </c>
      <c r="B9552" s="210" t="s">
        <v>11645</v>
      </c>
      <c r="C9552" s="211" t="s">
        <v>518</v>
      </c>
      <c r="D9552" s="212">
        <v>31.6</v>
      </c>
    </row>
    <row r="9553" spans="1:4" ht="40.5">
      <c r="A9553" s="209">
        <v>94268</v>
      </c>
      <c r="B9553" s="210" t="s">
        <v>11646</v>
      </c>
      <c r="C9553" s="211" t="s">
        <v>518</v>
      </c>
      <c r="D9553" s="212">
        <v>34.54</v>
      </c>
    </row>
    <row r="9554" spans="1:4" ht="40.5">
      <c r="A9554" s="209">
        <v>94269</v>
      </c>
      <c r="B9554" s="210" t="s">
        <v>11647</v>
      </c>
      <c r="C9554" s="211" t="s">
        <v>518</v>
      </c>
      <c r="D9554" s="212">
        <v>44.82</v>
      </c>
    </row>
    <row r="9555" spans="1:4" ht="40.5">
      <c r="A9555" s="209">
        <v>94270</v>
      </c>
      <c r="B9555" s="210" t="s">
        <v>11648</v>
      </c>
      <c r="C9555" s="211" t="s">
        <v>518</v>
      </c>
      <c r="D9555" s="212">
        <v>48.93</v>
      </c>
    </row>
    <row r="9556" spans="1:4" ht="40.5">
      <c r="A9556" s="209">
        <v>94271</v>
      </c>
      <c r="B9556" s="210" t="s">
        <v>11649</v>
      </c>
      <c r="C9556" s="211" t="s">
        <v>518</v>
      </c>
      <c r="D9556" s="212">
        <v>54.59</v>
      </c>
    </row>
    <row r="9557" spans="1:4" ht="40.5">
      <c r="A9557" s="209">
        <v>94272</v>
      </c>
      <c r="B9557" s="210" t="s">
        <v>11650</v>
      </c>
      <c r="C9557" s="211" t="s">
        <v>518</v>
      </c>
      <c r="D9557" s="212">
        <v>60.05</v>
      </c>
    </row>
    <row r="9558" spans="1:4" ht="54">
      <c r="A9558" s="209">
        <v>94273</v>
      </c>
      <c r="B9558" s="210" t="s">
        <v>11651</v>
      </c>
      <c r="C9558" s="211" t="s">
        <v>518</v>
      </c>
      <c r="D9558" s="212">
        <v>33.380000000000003</v>
      </c>
    </row>
    <row r="9559" spans="1:4" ht="54">
      <c r="A9559" s="209">
        <v>94274</v>
      </c>
      <c r="B9559" s="210" t="s">
        <v>11652</v>
      </c>
      <c r="C9559" s="211" t="s">
        <v>518</v>
      </c>
      <c r="D9559" s="212">
        <v>36.119999999999997</v>
      </c>
    </row>
    <row r="9560" spans="1:4" ht="54">
      <c r="A9560" s="209">
        <v>94275</v>
      </c>
      <c r="B9560" s="210" t="s">
        <v>11653</v>
      </c>
      <c r="C9560" s="211" t="s">
        <v>518</v>
      </c>
      <c r="D9560" s="212">
        <v>31.93</v>
      </c>
    </row>
    <row r="9561" spans="1:4" ht="54">
      <c r="A9561" s="209">
        <v>94276</v>
      </c>
      <c r="B9561" s="210" t="s">
        <v>11654</v>
      </c>
      <c r="C9561" s="211" t="s">
        <v>518</v>
      </c>
      <c r="D9561" s="212">
        <v>34.67</v>
      </c>
    </row>
    <row r="9562" spans="1:4" ht="27">
      <c r="A9562" s="209">
        <v>94281</v>
      </c>
      <c r="B9562" s="210" t="s">
        <v>11655</v>
      </c>
      <c r="C9562" s="211" t="s">
        <v>518</v>
      </c>
      <c r="D9562" s="212">
        <v>31.85</v>
      </c>
    </row>
    <row r="9563" spans="1:4" ht="27">
      <c r="A9563" s="209">
        <v>94282</v>
      </c>
      <c r="B9563" s="210" t="s">
        <v>11656</v>
      </c>
      <c r="C9563" s="211" t="s">
        <v>518</v>
      </c>
      <c r="D9563" s="212">
        <v>40.19</v>
      </c>
    </row>
    <row r="9564" spans="1:4" ht="27">
      <c r="A9564" s="209">
        <v>94283</v>
      </c>
      <c r="B9564" s="210" t="s">
        <v>11657</v>
      </c>
      <c r="C9564" s="211" t="s">
        <v>518</v>
      </c>
      <c r="D9564" s="212">
        <v>40.99</v>
      </c>
    </row>
    <row r="9565" spans="1:4" ht="27">
      <c r="A9565" s="209">
        <v>94284</v>
      </c>
      <c r="B9565" s="210" t="s">
        <v>11658</v>
      </c>
      <c r="C9565" s="211" t="s">
        <v>518</v>
      </c>
      <c r="D9565" s="212">
        <v>49.34</v>
      </c>
    </row>
    <row r="9566" spans="1:4" ht="27">
      <c r="A9566" s="209">
        <v>94285</v>
      </c>
      <c r="B9566" s="210" t="s">
        <v>11659</v>
      </c>
      <c r="C9566" s="211" t="s">
        <v>518</v>
      </c>
      <c r="D9566" s="212">
        <v>49.74</v>
      </c>
    </row>
    <row r="9567" spans="1:4" ht="27">
      <c r="A9567" s="209">
        <v>94286</v>
      </c>
      <c r="B9567" s="210" t="s">
        <v>11660</v>
      </c>
      <c r="C9567" s="211" t="s">
        <v>518</v>
      </c>
      <c r="D9567" s="212">
        <v>58.09</v>
      </c>
    </row>
    <row r="9568" spans="1:4" ht="27">
      <c r="A9568" s="209">
        <v>94287</v>
      </c>
      <c r="B9568" s="210" t="s">
        <v>11661</v>
      </c>
      <c r="C9568" s="211" t="s">
        <v>518</v>
      </c>
      <c r="D9568" s="212">
        <v>25.16</v>
      </c>
    </row>
    <row r="9569" spans="1:4" ht="27">
      <c r="A9569" s="209">
        <v>94288</v>
      </c>
      <c r="B9569" s="210" t="s">
        <v>11662</v>
      </c>
      <c r="C9569" s="211" t="s">
        <v>518</v>
      </c>
      <c r="D9569" s="212">
        <v>32.47</v>
      </c>
    </row>
    <row r="9570" spans="1:4" ht="27">
      <c r="A9570" s="209">
        <v>94289</v>
      </c>
      <c r="B9570" s="210" t="s">
        <v>11663</v>
      </c>
      <c r="C9570" s="211" t="s">
        <v>518</v>
      </c>
      <c r="D9570" s="212">
        <v>31.76</v>
      </c>
    </row>
    <row r="9571" spans="1:4" ht="27">
      <c r="A9571" s="209">
        <v>94290</v>
      </c>
      <c r="B9571" s="210" t="s">
        <v>11664</v>
      </c>
      <c r="C9571" s="211" t="s">
        <v>518</v>
      </c>
      <c r="D9571" s="212">
        <v>39.049999999999997</v>
      </c>
    </row>
    <row r="9572" spans="1:4" ht="27">
      <c r="A9572" s="209">
        <v>94291</v>
      </c>
      <c r="B9572" s="210" t="s">
        <v>11665</v>
      </c>
      <c r="C9572" s="211" t="s">
        <v>518</v>
      </c>
      <c r="D9572" s="212">
        <v>37.97</v>
      </c>
    </row>
    <row r="9573" spans="1:4" ht="27">
      <c r="A9573" s="209">
        <v>94292</v>
      </c>
      <c r="B9573" s="210" t="s">
        <v>11666</v>
      </c>
      <c r="C9573" s="211" t="s">
        <v>518</v>
      </c>
      <c r="D9573" s="212">
        <v>45.28</v>
      </c>
    </row>
    <row r="9574" spans="1:4" ht="27">
      <c r="A9574" s="209">
        <v>94293</v>
      </c>
      <c r="B9574" s="210" t="s">
        <v>877</v>
      </c>
      <c r="C9574" s="211" t="s">
        <v>518</v>
      </c>
      <c r="D9574" s="212">
        <v>96.47</v>
      </c>
    </row>
    <row r="9575" spans="1:4" ht="27">
      <c r="A9575" s="209">
        <v>94294</v>
      </c>
      <c r="B9575" s="210" t="s">
        <v>11667</v>
      </c>
      <c r="C9575" s="211" t="s">
        <v>518</v>
      </c>
      <c r="D9575" s="212">
        <v>5.65</v>
      </c>
    </row>
    <row r="9576" spans="1:4" ht="13.5">
      <c r="A9576" s="209">
        <v>94295</v>
      </c>
      <c r="B9576" s="210" t="s">
        <v>2007</v>
      </c>
      <c r="C9576" s="211" t="s">
        <v>595</v>
      </c>
      <c r="D9576" s="212">
        <v>4943.87</v>
      </c>
    </row>
    <row r="9577" spans="1:4" ht="13.5">
      <c r="A9577" s="209">
        <v>94296</v>
      </c>
      <c r="B9577" s="210" t="s">
        <v>2008</v>
      </c>
      <c r="C9577" s="211" t="s">
        <v>595</v>
      </c>
      <c r="D9577" s="212">
        <v>2763.76</v>
      </c>
    </row>
    <row r="9578" spans="1:4" ht="40.5">
      <c r="A9578" s="209">
        <v>94304</v>
      </c>
      <c r="B9578" s="210" t="s">
        <v>11668</v>
      </c>
      <c r="C9578" s="211" t="s">
        <v>820</v>
      </c>
      <c r="D9578" s="212">
        <v>23.51</v>
      </c>
    </row>
    <row r="9579" spans="1:4" ht="40.5">
      <c r="A9579" s="209">
        <v>94305</v>
      </c>
      <c r="B9579" s="210" t="s">
        <v>11669</v>
      </c>
      <c r="C9579" s="211" t="s">
        <v>820</v>
      </c>
      <c r="D9579" s="212">
        <v>21.23</v>
      </c>
    </row>
    <row r="9580" spans="1:4" ht="40.5">
      <c r="A9580" s="209">
        <v>94306</v>
      </c>
      <c r="B9580" s="210" t="s">
        <v>11670</v>
      </c>
      <c r="C9580" s="211" t="s">
        <v>820</v>
      </c>
      <c r="D9580" s="212">
        <v>18.350000000000001</v>
      </c>
    </row>
    <row r="9581" spans="1:4" ht="40.5">
      <c r="A9581" s="209">
        <v>94307</v>
      </c>
      <c r="B9581" s="210" t="s">
        <v>11671</v>
      </c>
      <c r="C9581" s="211" t="s">
        <v>820</v>
      </c>
      <c r="D9581" s="212">
        <v>19.02</v>
      </c>
    </row>
    <row r="9582" spans="1:4" ht="40.5">
      <c r="A9582" s="209">
        <v>94308</v>
      </c>
      <c r="B9582" s="210" t="s">
        <v>11672</v>
      </c>
      <c r="C9582" s="211" t="s">
        <v>820</v>
      </c>
      <c r="D9582" s="212">
        <v>17.22</v>
      </c>
    </row>
    <row r="9583" spans="1:4" ht="40.5">
      <c r="A9583" s="209">
        <v>94309</v>
      </c>
      <c r="B9583" s="210" t="s">
        <v>11673</v>
      </c>
      <c r="C9583" s="211" t="s">
        <v>820</v>
      </c>
      <c r="D9583" s="212">
        <v>18.04</v>
      </c>
    </row>
    <row r="9584" spans="1:4" ht="40.5">
      <c r="A9584" s="209">
        <v>94310</v>
      </c>
      <c r="B9584" s="210" t="s">
        <v>11674</v>
      </c>
      <c r="C9584" s="211" t="s">
        <v>820</v>
      </c>
      <c r="D9584" s="212">
        <v>16.66</v>
      </c>
    </row>
    <row r="9585" spans="1:4" ht="40.5">
      <c r="A9585" s="209">
        <v>94315</v>
      </c>
      <c r="B9585" s="210" t="s">
        <v>1454</v>
      </c>
      <c r="C9585" s="211" t="s">
        <v>820</v>
      </c>
      <c r="D9585" s="212">
        <v>27.57</v>
      </c>
    </row>
    <row r="9586" spans="1:4" ht="40.5">
      <c r="A9586" s="209">
        <v>94316</v>
      </c>
      <c r="B9586" s="210" t="s">
        <v>11675</v>
      </c>
      <c r="C9586" s="211" t="s">
        <v>820</v>
      </c>
      <c r="D9586" s="212">
        <v>22.43</v>
      </c>
    </row>
    <row r="9587" spans="1:4" ht="40.5">
      <c r="A9587" s="209">
        <v>94317</v>
      </c>
      <c r="B9587" s="210" t="s">
        <v>1455</v>
      </c>
      <c r="C9587" s="211" t="s">
        <v>820</v>
      </c>
      <c r="D9587" s="212">
        <v>20.14</v>
      </c>
    </row>
    <row r="9588" spans="1:4" ht="40.5">
      <c r="A9588" s="209">
        <v>94318</v>
      </c>
      <c r="B9588" s="210" t="s">
        <v>11676</v>
      </c>
      <c r="C9588" s="211" t="s">
        <v>820</v>
      </c>
      <c r="D9588" s="212">
        <v>17.2</v>
      </c>
    </row>
    <row r="9589" spans="1:4" ht="27">
      <c r="A9589" s="209">
        <v>94319</v>
      </c>
      <c r="B9589" s="210" t="s">
        <v>11677</v>
      </c>
      <c r="C9589" s="211" t="s">
        <v>820</v>
      </c>
      <c r="D9589" s="212">
        <v>30.54</v>
      </c>
    </row>
    <row r="9590" spans="1:4" ht="40.5">
      <c r="A9590" s="209">
        <v>94327</v>
      </c>
      <c r="B9590" s="210" t="s">
        <v>11678</v>
      </c>
      <c r="C9590" s="211" t="s">
        <v>820</v>
      </c>
      <c r="D9590" s="212">
        <v>68.39</v>
      </c>
    </row>
    <row r="9591" spans="1:4" ht="40.5">
      <c r="A9591" s="209">
        <v>94328</v>
      </c>
      <c r="B9591" s="210" t="s">
        <v>11679</v>
      </c>
      <c r="C9591" s="211" t="s">
        <v>820</v>
      </c>
      <c r="D9591" s="212">
        <v>66.11</v>
      </c>
    </row>
    <row r="9592" spans="1:4" ht="40.5">
      <c r="A9592" s="209">
        <v>94329</v>
      </c>
      <c r="B9592" s="210" t="s">
        <v>11680</v>
      </c>
      <c r="C9592" s="211" t="s">
        <v>820</v>
      </c>
      <c r="D9592" s="212">
        <v>63.23</v>
      </c>
    </row>
    <row r="9593" spans="1:4" ht="40.5">
      <c r="A9593" s="209">
        <v>94330</v>
      </c>
      <c r="B9593" s="210" t="s">
        <v>11681</v>
      </c>
      <c r="C9593" s="211" t="s">
        <v>820</v>
      </c>
      <c r="D9593" s="212">
        <v>63.9</v>
      </c>
    </row>
    <row r="9594" spans="1:4" ht="40.5">
      <c r="A9594" s="209">
        <v>94331</v>
      </c>
      <c r="B9594" s="210" t="s">
        <v>11682</v>
      </c>
      <c r="C9594" s="211" t="s">
        <v>820</v>
      </c>
      <c r="D9594" s="212">
        <v>62.1</v>
      </c>
    </row>
    <row r="9595" spans="1:4" ht="40.5">
      <c r="A9595" s="209">
        <v>94332</v>
      </c>
      <c r="B9595" s="210" t="s">
        <v>11683</v>
      </c>
      <c r="C9595" s="211" t="s">
        <v>820</v>
      </c>
      <c r="D9595" s="212">
        <v>62.92</v>
      </c>
    </row>
    <row r="9596" spans="1:4" ht="40.5">
      <c r="A9596" s="209">
        <v>94333</v>
      </c>
      <c r="B9596" s="210" t="s">
        <v>11684</v>
      </c>
      <c r="C9596" s="211" t="s">
        <v>820</v>
      </c>
      <c r="D9596" s="212">
        <v>61.54</v>
      </c>
    </row>
    <row r="9597" spans="1:4" ht="40.5">
      <c r="A9597" s="209">
        <v>94338</v>
      </c>
      <c r="B9597" s="210" t="s">
        <v>1456</v>
      </c>
      <c r="C9597" s="211" t="s">
        <v>820</v>
      </c>
      <c r="D9597" s="212">
        <v>72.45</v>
      </c>
    </row>
    <row r="9598" spans="1:4" ht="40.5">
      <c r="A9598" s="209">
        <v>94339</v>
      </c>
      <c r="B9598" s="210" t="s">
        <v>11685</v>
      </c>
      <c r="C9598" s="211" t="s">
        <v>820</v>
      </c>
      <c r="D9598" s="212">
        <v>67.31</v>
      </c>
    </row>
    <row r="9599" spans="1:4" ht="40.5">
      <c r="A9599" s="209">
        <v>94340</v>
      </c>
      <c r="B9599" s="210" t="s">
        <v>1457</v>
      </c>
      <c r="C9599" s="211" t="s">
        <v>820</v>
      </c>
      <c r="D9599" s="212">
        <v>65.02</v>
      </c>
    </row>
    <row r="9600" spans="1:4" ht="40.5">
      <c r="A9600" s="209">
        <v>94341</v>
      </c>
      <c r="B9600" s="210" t="s">
        <v>11686</v>
      </c>
      <c r="C9600" s="211" t="s">
        <v>820</v>
      </c>
      <c r="D9600" s="212">
        <v>62.08</v>
      </c>
    </row>
    <row r="9601" spans="1:4" ht="27">
      <c r="A9601" s="209">
        <v>94342</v>
      </c>
      <c r="B9601" s="210" t="s">
        <v>1458</v>
      </c>
      <c r="C9601" s="211" t="s">
        <v>820</v>
      </c>
      <c r="D9601" s="212">
        <v>75.42</v>
      </c>
    </row>
    <row r="9602" spans="1:4" ht="54">
      <c r="A9602" s="209">
        <v>94438</v>
      </c>
      <c r="B9602" s="210" t="s">
        <v>11687</v>
      </c>
      <c r="C9602" s="211" t="s">
        <v>591</v>
      </c>
      <c r="D9602" s="212">
        <v>30.46</v>
      </c>
    </row>
    <row r="9603" spans="1:4" ht="67.5">
      <c r="A9603" s="209">
        <v>94439</v>
      </c>
      <c r="B9603" s="210" t="s">
        <v>11688</v>
      </c>
      <c r="C9603" s="211" t="s">
        <v>591</v>
      </c>
      <c r="D9603" s="212">
        <v>34.07</v>
      </c>
    </row>
    <row r="9604" spans="1:4" ht="27">
      <c r="A9604" s="209">
        <v>94440</v>
      </c>
      <c r="B9604" s="210" t="s">
        <v>11689</v>
      </c>
      <c r="C9604" s="211" t="s">
        <v>591</v>
      </c>
      <c r="D9604" s="212">
        <v>62.32</v>
      </c>
    </row>
    <row r="9605" spans="1:4" ht="27">
      <c r="A9605" s="209">
        <v>94441</v>
      </c>
      <c r="B9605" s="210" t="s">
        <v>791</v>
      </c>
      <c r="C9605" s="211" t="s">
        <v>591</v>
      </c>
      <c r="D9605" s="212">
        <v>64.39</v>
      </c>
    </row>
    <row r="9606" spans="1:4" ht="27">
      <c r="A9606" s="209">
        <v>94442</v>
      </c>
      <c r="B9606" s="210" t="s">
        <v>11690</v>
      </c>
      <c r="C9606" s="211" t="s">
        <v>591</v>
      </c>
      <c r="D9606" s="212">
        <v>45.46</v>
      </c>
    </row>
    <row r="9607" spans="1:4" ht="27">
      <c r="A9607" s="209">
        <v>94443</v>
      </c>
      <c r="B9607" s="210" t="s">
        <v>11691</v>
      </c>
      <c r="C9607" s="211" t="s">
        <v>591</v>
      </c>
      <c r="D9607" s="212">
        <v>47.53</v>
      </c>
    </row>
    <row r="9608" spans="1:4" ht="27">
      <c r="A9608" s="209">
        <v>94444</v>
      </c>
      <c r="B9608" s="210" t="s">
        <v>11692</v>
      </c>
      <c r="C9608" s="211" t="s">
        <v>591</v>
      </c>
      <c r="D9608" s="212">
        <v>633.13</v>
      </c>
    </row>
    <row r="9609" spans="1:4" ht="27">
      <c r="A9609" s="209">
        <v>94445</v>
      </c>
      <c r="B9609" s="210" t="s">
        <v>792</v>
      </c>
      <c r="C9609" s="211" t="s">
        <v>591</v>
      </c>
      <c r="D9609" s="212">
        <v>58.33</v>
      </c>
    </row>
    <row r="9610" spans="1:4" ht="27">
      <c r="A9610" s="209">
        <v>94446</v>
      </c>
      <c r="B9610" s="210" t="s">
        <v>11693</v>
      </c>
      <c r="C9610" s="211" t="s">
        <v>591</v>
      </c>
      <c r="D9610" s="212">
        <v>61.85</v>
      </c>
    </row>
    <row r="9611" spans="1:4" ht="27">
      <c r="A9611" s="209">
        <v>94447</v>
      </c>
      <c r="B9611" s="210" t="s">
        <v>11694</v>
      </c>
      <c r="C9611" s="211" t="s">
        <v>591</v>
      </c>
      <c r="D9611" s="212">
        <v>60.81</v>
      </c>
    </row>
    <row r="9612" spans="1:4" ht="27">
      <c r="A9612" s="209">
        <v>94448</v>
      </c>
      <c r="B9612" s="210" t="s">
        <v>793</v>
      </c>
      <c r="C9612" s="211" t="s">
        <v>591</v>
      </c>
      <c r="D9612" s="212">
        <v>64.33</v>
      </c>
    </row>
    <row r="9613" spans="1:4" ht="40.5">
      <c r="A9613" s="209">
        <v>94449</v>
      </c>
      <c r="B9613" s="210" t="s">
        <v>11695</v>
      </c>
      <c r="C9613" s="211" t="s">
        <v>591</v>
      </c>
      <c r="D9613" s="212">
        <v>36.520000000000003</v>
      </c>
    </row>
    <row r="9614" spans="1:4" ht="27">
      <c r="A9614" s="209">
        <v>94450</v>
      </c>
      <c r="B9614" s="210" t="s">
        <v>11696</v>
      </c>
      <c r="C9614" s="211" t="s">
        <v>518</v>
      </c>
      <c r="D9614" s="212">
        <v>42.44</v>
      </c>
    </row>
    <row r="9615" spans="1:4" ht="27">
      <c r="A9615" s="209">
        <v>94451</v>
      </c>
      <c r="B9615" s="210" t="s">
        <v>11697</v>
      </c>
      <c r="C9615" s="211" t="s">
        <v>518</v>
      </c>
      <c r="D9615" s="212">
        <v>83.95</v>
      </c>
    </row>
    <row r="9616" spans="1:4" ht="54">
      <c r="A9616" s="209">
        <v>94462</v>
      </c>
      <c r="B9616" s="210" t="s">
        <v>11698</v>
      </c>
      <c r="C9616" s="211" t="s">
        <v>518</v>
      </c>
      <c r="D9616" s="212">
        <v>53.08</v>
      </c>
    </row>
    <row r="9617" spans="1:4" ht="54">
      <c r="A9617" s="209">
        <v>94463</v>
      </c>
      <c r="B9617" s="210" t="s">
        <v>11699</v>
      </c>
      <c r="C9617" s="211" t="s">
        <v>518</v>
      </c>
      <c r="D9617" s="212">
        <v>61.46</v>
      </c>
    </row>
    <row r="9618" spans="1:4" ht="54">
      <c r="A9618" s="209">
        <v>94464</v>
      </c>
      <c r="B9618" s="210" t="s">
        <v>11700</v>
      </c>
      <c r="C9618" s="211" t="s">
        <v>518</v>
      </c>
      <c r="D9618" s="212">
        <v>85.88</v>
      </c>
    </row>
    <row r="9619" spans="1:4" ht="40.5">
      <c r="A9619" s="209">
        <v>94465</v>
      </c>
      <c r="B9619" s="210" t="s">
        <v>11701</v>
      </c>
      <c r="C9619" s="211" t="s">
        <v>542</v>
      </c>
      <c r="D9619" s="212">
        <v>32.96</v>
      </c>
    </row>
    <row r="9620" spans="1:4" ht="40.5">
      <c r="A9620" s="209">
        <v>94466</v>
      </c>
      <c r="B9620" s="210" t="s">
        <v>11702</v>
      </c>
      <c r="C9620" s="211" t="s">
        <v>542</v>
      </c>
      <c r="D9620" s="212">
        <v>32.97</v>
      </c>
    </row>
    <row r="9621" spans="1:4" ht="40.5">
      <c r="A9621" s="209">
        <v>94467</v>
      </c>
      <c r="B9621" s="210" t="s">
        <v>11703</v>
      </c>
      <c r="C9621" s="211" t="s">
        <v>542</v>
      </c>
      <c r="D9621" s="212">
        <v>50.81</v>
      </c>
    </row>
    <row r="9622" spans="1:4" ht="40.5">
      <c r="A9622" s="209">
        <v>94468</v>
      </c>
      <c r="B9622" s="210" t="s">
        <v>11704</v>
      </c>
      <c r="C9622" s="211" t="s">
        <v>542</v>
      </c>
      <c r="D9622" s="212">
        <v>44.47</v>
      </c>
    </row>
    <row r="9623" spans="1:4" ht="40.5">
      <c r="A9623" s="209">
        <v>94469</v>
      </c>
      <c r="B9623" s="210" t="s">
        <v>11705</v>
      </c>
      <c r="C9623" s="211" t="s">
        <v>542</v>
      </c>
      <c r="D9623" s="212">
        <v>73.75</v>
      </c>
    </row>
    <row r="9624" spans="1:4" ht="40.5">
      <c r="A9624" s="209">
        <v>94470</v>
      </c>
      <c r="B9624" s="210" t="s">
        <v>11706</v>
      </c>
      <c r="C9624" s="211" t="s">
        <v>542</v>
      </c>
      <c r="D9624" s="212">
        <v>68.11</v>
      </c>
    </row>
    <row r="9625" spans="1:4" ht="54">
      <c r="A9625" s="209">
        <v>94471</v>
      </c>
      <c r="B9625" s="210" t="s">
        <v>11707</v>
      </c>
      <c r="C9625" s="211" t="s">
        <v>542</v>
      </c>
      <c r="D9625" s="212">
        <v>47.56</v>
      </c>
    </row>
    <row r="9626" spans="1:4" ht="54">
      <c r="A9626" s="209">
        <v>94472</v>
      </c>
      <c r="B9626" s="210" t="s">
        <v>11708</v>
      </c>
      <c r="C9626" s="211" t="s">
        <v>542</v>
      </c>
      <c r="D9626" s="212">
        <v>48.97</v>
      </c>
    </row>
    <row r="9627" spans="1:4" ht="54">
      <c r="A9627" s="209">
        <v>94473</v>
      </c>
      <c r="B9627" s="210" t="s">
        <v>11709</v>
      </c>
      <c r="C9627" s="211" t="s">
        <v>542</v>
      </c>
      <c r="D9627" s="212">
        <v>72.78</v>
      </c>
    </row>
    <row r="9628" spans="1:4" ht="54">
      <c r="A9628" s="209">
        <v>94474</v>
      </c>
      <c r="B9628" s="210" t="s">
        <v>11710</v>
      </c>
      <c r="C9628" s="211" t="s">
        <v>542</v>
      </c>
      <c r="D9628" s="212">
        <v>78.98</v>
      </c>
    </row>
    <row r="9629" spans="1:4" ht="54">
      <c r="A9629" s="209">
        <v>94475</v>
      </c>
      <c r="B9629" s="210" t="s">
        <v>11711</v>
      </c>
      <c r="C9629" s="211" t="s">
        <v>542</v>
      </c>
      <c r="D9629" s="212">
        <v>99.98</v>
      </c>
    </row>
    <row r="9630" spans="1:4" ht="54">
      <c r="A9630" s="209">
        <v>94476</v>
      </c>
      <c r="B9630" s="210" t="s">
        <v>11712</v>
      </c>
      <c r="C9630" s="211" t="s">
        <v>542</v>
      </c>
      <c r="D9630" s="212">
        <v>111.93</v>
      </c>
    </row>
    <row r="9631" spans="1:4" ht="40.5">
      <c r="A9631" s="209">
        <v>94477</v>
      </c>
      <c r="B9631" s="210" t="s">
        <v>11713</v>
      </c>
      <c r="C9631" s="211" t="s">
        <v>542</v>
      </c>
      <c r="D9631" s="212">
        <v>63.3</v>
      </c>
    </row>
    <row r="9632" spans="1:4" ht="40.5">
      <c r="A9632" s="209">
        <v>94478</v>
      </c>
      <c r="B9632" s="210" t="s">
        <v>11714</v>
      </c>
      <c r="C9632" s="211" t="s">
        <v>542</v>
      </c>
      <c r="D9632" s="212">
        <v>100.07</v>
      </c>
    </row>
    <row r="9633" spans="1:4" ht="40.5">
      <c r="A9633" s="209">
        <v>94479</v>
      </c>
      <c r="B9633" s="210" t="s">
        <v>11715</v>
      </c>
      <c r="C9633" s="211" t="s">
        <v>542</v>
      </c>
      <c r="D9633" s="212">
        <v>132.07</v>
      </c>
    </row>
    <row r="9634" spans="1:4" ht="40.5">
      <c r="A9634" s="209">
        <v>94480</v>
      </c>
      <c r="B9634" s="210" t="s">
        <v>11716</v>
      </c>
      <c r="C9634" s="211" t="s">
        <v>542</v>
      </c>
      <c r="D9634" s="212">
        <v>1636.99</v>
      </c>
    </row>
    <row r="9635" spans="1:4" ht="40.5">
      <c r="A9635" s="209">
        <v>94481</v>
      </c>
      <c r="B9635" s="210" t="s">
        <v>11717</v>
      </c>
      <c r="C9635" s="211" t="s">
        <v>542</v>
      </c>
      <c r="D9635" s="212">
        <v>1166.0999999999999</v>
      </c>
    </row>
    <row r="9636" spans="1:4" ht="40.5">
      <c r="A9636" s="209">
        <v>94482</v>
      </c>
      <c r="B9636" s="210" t="s">
        <v>11718</v>
      </c>
      <c r="C9636" s="211" t="s">
        <v>542</v>
      </c>
      <c r="D9636" s="212">
        <v>927.51</v>
      </c>
    </row>
    <row r="9637" spans="1:4" ht="40.5">
      <c r="A9637" s="209">
        <v>94483</v>
      </c>
      <c r="B9637" s="210" t="s">
        <v>11719</v>
      </c>
      <c r="C9637" s="211" t="s">
        <v>542</v>
      </c>
      <c r="D9637" s="212">
        <v>785.18</v>
      </c>
    </row>
    <row r="9638" spans="1:4" ht="40.5">
      <c r="A9638" s="209">
        <v>94489</v>
      </c>
      <c r="B9638" s="210" t="s">
        <v>11720</v>
      </c>
      <c r="C9638" s="211" t="s">
        <v>542</v>
      </c>
      <c r="D9638" s="212">
        <v>20.04</v>
      </c>
    </row>
    <row r="9639" spans="1:4" ht="40.5">
      <c r="A9639" s="209">
        <v>94490</v>
      </c>
      <c r="B9639" s="210" t="s">
        <v>11721</v>
      </c>
      <c r="C9639" s="211" t="s">
        <v>542</v>
      </c>
      <c r="D9639" s="212">
        <v>33.36</v>
      </c>
    </row>
    <row r="9640" spans="1:4" ht="40.5">
      <c r="A9640" s="209">
        <v>94491</v>
      </c>
      <c r="B9640" s="210" t="s">
        <v>11722</v>
      </c>
      <c r="C9640" s="211" t="s">
        <v>542</v>
      </c>
      <c r="D9640" s="212">
        <v>45.79</v>
      </c>
    </row>
    <row r="9641" spans="1:4" ht="40.5">
      <c r="A9641" s="209">
        <v>94492</v>
      </c>
      <c r="B9641" s="210" t="s">
        <v>11723</v>
      </c>
      <c r="C9641" s="211" t="s">
        <v>542</v>
      </c>
      <c r="D9641" s="212">
        <v>46.97</v>
      </c>
    </row>
    <row r="9642" spans="1:4" ht="40.5">
      <c r="A9642" s="209">
        <v>94493</v>
      </c>
      <c r="B9642" s="210" t="s">
        <v>11724</v>
      </c>
      <c r="C9642" s="211" t="s">
        <v>542</v>
      </c>
      <c r="D9642" s="212">
        <v>85.54</v>
      </c>
    </row>
    <row r="9643" spans="1:4" ht="40.5">
      <c r="A9643" s="209">
        <v>94494</v>
      </c>
      <c r="B9643" s="210" t="s">
        <v>11725</v>
      </c>
      <c r="C9643" s="211" t="s">
        <v>542</v>
      </c>
      <c r="D9643" s="212">
        <v>40.47</v>
      </c>
    </row>
    <row r="9644" spans="1:4" ht="40.5">
      <c r="A9644" s="209">
        <v>94495</v>
      </c>
      <c r="B9644" s="210" t="s">
        <v>11726</v>
      </c>
      <c r="C9644" s="211" t="s">
        <v>542</v>
      </c>
      <c r="D9644" s="212">
        <v>49.7</v>
      </c>
    </row>
    <row r="9645" spans="1:4" ht="40.5">
      <c r="A9645" s="209">
        <v>94496</v>
      </c>
      <c r="B9645" s="210" t="s">
        <v>11727</v>
      </c>
      <c r="C9645" s="211" t="s">
        <v>542</v>
      </c>
      <c r="D9645" s="212">
        <v>59.39</v>
      </c>
    </row>
    <row r="9646" spans="1:4" ht="40.5">
      <c r="A9646" s="209">
        <v>94497</v>
      </c>
      <c r="B9646" s="210" t="s">
        <v>11728</v>
      </c>
      <c r="C9646" s="211" t="s">
        <v>542</v>
      </c>
      <c r="D9646" s="212">
        <v>68.39</v>
      </c>
    </row>
    <row r="9647" spans="1:4" ht="40.5">
      <c r="A9647" s="209">
        <v>94498</v>
      </c>
      <c r="B9647" s="210" t="s">
        <v>11729</v>
      </c>
      <c r="C9647" s="211" t="s">
        <v>542</v>
      </c>
      <c r="D9647" s="212">
        <v>86.53</v>
      </c>
    </row>
    <row r="9648" spans="1:4" ht="40.5">
      <c r="A9648" s="209">
        <v>94499</v>
      </c>
      <c r="B9648" s="210" t="s">
        <v>11730</v>
      </c>
      <c r="C9648" s="211" t="s">
        <v>542</v>
      </c>
      <c r="D9648" s="212">
        <v>151.29</v>
      </c>
    </row>
    <row r="9649" spans="1:4" ht="40.5">
      <c r="A9649" s="209">
        <v>94500</v>
      </c>
      <c r="B9649" s="210" t="s">
        <v>11731</v>
      </c>
      <c r="C9649" s="211" t="s">
        <v>542</v>
      </c>
      <c r="D9649" s="212">
        <v>178.76</v>
      </c>
    </row>
    <row r="9650" spans="1:4" ht="40.5">
      <c r="A9650" s="209">
        <v>94501</v>
      </c>
      <c r="B9650" s="210" t="s">
        <v>11732</v>
      </c>
      <c r="C9650" s="211" t="s">
        <v>542</v>
      </c>
      <c r="D9650" s="212">
        <v>342.88</v>
      </c>
    </row>
    <row r="9651" spans="1:4" ht="27">
      <c r="A9651" s="209">
        <v>94559</v>
      </c>
      <c r="B9651" s="210" t="s">
        <v>11733</v>
      </c>
      <c r="C9651" s="211" t="s">
        <v>591</v>
      </c>
      <c r="D9651" s="212">
        <v>423.11</v>
      </c>
    </row>
    <row r="9652" spans="1:4" ht="27">
      <c r="A9652" s="209">
        <v>94560</v>
      </c>
      <c r="B9652" s="210" t="s">
        <v>899</v>
      </c>
      <c r="C9652" s="211" t="s">
        <v>591</v>
      </c>
      <c r="D9652" s="212">
        <v>370.66</v>
      </c>
    </row>
    <row r="9653" spans="1:4" ht="27">
      <c r="A9653" s="209">
        <v>94562</v>
      </c>
      <c r="B9653" s="210" t="s">
        <v>900</v>
      </c>
      <c r="C9653" s="211" t="s">
        <v>591</v>
      </c>
      <c r="D9653" s="212">
        <v>390.66</v>
      </c>
    </row>
    <row r="9654" spans="1:4" ht="27">
      <c r="A9654" s="209">
        <v>94563</v>
      </c>
      <c r="B9654" s="210" t="s">
        <v>901</v>
      </c>
      <c r="C9654" s="211" t="s">
        <v>591</v>
      </c>
      <c r="D9654" s="212">
        <v>489.56</v>
      </c>
    </row>
    <row r="9655" spans="1:4" ht="27">
      <c r="A9655" s="209">
        <v>94564</v>
      </c>
      <c r="B9655" s="210" t="s">
        <v>11734</v>
      </c>
      <c r="C9655" s="211" t="s">
        <v>591</v>
      </c>
      <c r="D9655" s="212">
        <v>377.96</v>
      </c>
    </row>
    <row r="9656" spans="1:4" ht="40.5">
      <c r="A9656" s="209">
        <v>94565</v>
      </c>
      <c r="B9656" s="210" t="s">
        <v>11735</v>
      </c>
      <c r="C9656" s="211" t="s">
        <v>591</v>
      </c>
      <c r="D9656" s="212">
        <v>355.54</v>
      </c>
    </row>
    <row r="9657" spans="1:4" ht="40.5">
      <c r="A9657" s="209">
        <v>94567</v>
      </c>
      <c r="B9657" s="210" t="s">
        <v>11736</v>
      </c>
      <c r="C9657" s="211" t="s">
        <v>591</v>
      </c>
      <c r="D9657" s="212">
        <v>370.97</v>
      </c>
    </row>
    <row r="9658" spans="1:4" ht="40.5">
      <c r="A9658" s="209">
        <v>94568</v>
      </c>
      <c r="B9658" s="210" t="s">
        <v>11737</v>
      </c>
      <c r="C9658" s="211" t="s">
        <v>591</v>
      </c>
      <c r="D9658" s="212">
        <v>466.48</v>
      </c>
    </row>
    <row r="9659" spans="1:4" ht="27">
      <c r="A9659" s="209">
        <v>94569</v>
      </c>
      <c r="B9659" s="210" t="s">
        <v>11738</v>
      </c>
      <c r="C9659" s="211" t="s">
        <v>591</v>
      </c>
      <c r="D9659" s="212">
        <v>849.11</v>
      </c>
    </row>
    <row r="9660" spans="1:4" ht="40.5">
      <c r="A9660" s="209">
        <v>94570</v>
      </c>
      <c r="B9660" s="210" t="s">
        <v>11739</v>
      </c>
      <c r="C9660" s="211" t="s">
        <v>591</v>
      </c>
      <c r="D9660" s="212">
        <v>808.54</v>
      </c>
    </row>
    <row r="9661" spans="1:4" ht="40.5">
      <c r="A9661" s="209">
        <v>94572</v>
      </c>
      <c r="B9661" s="210" t="s">
        <v>11740</v>
      </c>
      <c r="C9661" s="211" t="s">
        <v>591</v>
      </c>
      <c r="D9661" s="212">
        <v>1207.26</v>
      </c>
    </row>
    <row r="9662" spans="1:4" ht="40.5">
      <c r="A9662" s="209">
        <v>94573</v>
      </c>
      <c r="B9662" s="210" t="s">
        <v>11741</v>
      </c>
      <c r="C9662" s="211" t="s">
        <v>591</v>
      </c>
      <c r="D9662" s="212">
        <v>776.32</v>
      </c>
    </row>
    <row r="9663" spans="1:4" ht="40.5">
      <c r="A9663" s="209">
        <v>94574</v>
      </c>
      <c r="B9663" s="210" t="s">
        <v>11742</v>
      </c>
      <c r="C9663" s="211" t="s">
        <v>591</v>
      </c>
      <c r="D9663" s="212">
        <v>1189.72</v>
      </c>
    </row>
    <row r="9664" spans="1:4" ht="27">
      <c r="A9664" s="209">
        <v>94575</v>
      </c>
      <c r="B9664" s="210" t="s">
        <v>940</v>
      </c>
      <c r="C9664" s="211" t="s">
        <v>591</v>
      </c>
      <c r="D9664" s="212">
        <v>885.93</v>
      </c>
    </row>
    <row r="9665" spans="1:4" ht="27">
      <c r="A9665" s="209">
        <v>94576</v>
      </c>
      <c r="B9665" s="210" t="s">
        <v>941</v>
      </c>
      <c r="C9665" s="211" t="s">
        <v>591</v>
      </c>
      <c r="D9665" s="212">
        <v>819.08</v>
      </c>
    </row>
    <row r="9666" spans="1:4" ht="27">
      <c r="A9666" s="209">
        <v>94578</v>
      </c>
      <c r="B9666" s="210" t="s">
        <v>942</v>
      </c>
      <c r="C9666" s="211" t="s">
        <v>591</v>
      </c>
      <c r="D9666" s="212">
        <v>1217.96</v>
      </c>
    </row>
    <row r="9667" spans="1:4" ht="27">
      <c r="A9667" s="209">
        <v>94579</v>
      </c>
      <c r="B9667" s="210" t="s">
        <v>943</v>
      </c>
      <c r="C9667" s="211" t="s">
        <v>591</v>
      </c>
      <c r="D9667" s="212">
        <v>787.55</v>
      </c>
    </row>
    <row r="9668" spans="1:4" ht="27">
      <c r="A9668" s="209">
        <v>94580</v>
      </c>
      <c r="B9668" s="210" t="s">
        <v>944</v>
      </c>
      <c r="C9668" s="211" t="s">
        <v>591</v>
      </c>
      <c r="D9668" s="212">
        <v>1200.6099999999999</v>
      </c>
    </row>
    <row r="9669" spans="1:4" ht="27">
      <c r="A9669" s="209">
        <v>94581</v>
      </c>
      <c r="B9669" s="210" t="s">
        <v>11743</v>
      </c>
      <c r="C9669" s="211" t="s">
        <v>591</v>
      </c>
      <c r="D9669" s="212">
        <v>882.89</v>
      </c>
    </row>
    <row r="9670" spans="1:4" ht="27">
      <c r="A9670" s="209">
        <v>94582</v>
      </c>
      <c r="B9670" s="210" t="s">
        <v>11744</v>
      </c>
      <c r="C9670" s="211" t="s">
        <v>591</v>
      </c>
      <c r="D9670" s="212">
        <v>818.39</v>
      </c>
    </row>
    <row r="9671" spans="1:4" ht="27">
      <c r="A9671" s="209">
        <v>94584</v>
      </c>
      <c r="B9671" s="210" t="s">
        <v>11745</v>
      </c>
      <c r="C9671" s="211" t="s">
        <v>591</v>
      </c>
      <c r="D9671" s="212">
        <v>1222.5899999999999</v>
      </c>
    </row>
    <row r="9672" spans="1:4" ht="27">
      <c r="A9672" s="209">
        <v>94585</v>
      </c>
      <c r="B9672" s="210" t="s">
        <v>11746</v>
      </c>
      <c r="C9672" s="211" t="s">
        <v>591</v>
      </c>
      <c r="D9672" s="212">
        <v>786.29</v>
      </c>
    </row>
    <row r="9673" spans="1:4" ht="27">
      <c r="A9673" s="209">
        <v>94586</v>
      </c>
      <c r="B9673" s="210" t="s">
        <v>11747</v>
      </c>
      <c r="C9673" s="211" t="s">
        <v>591</v>
      </c>
      <c r="D9673" s="212">
        <v>1206.17</v>
      </c>
    </row>
    <row r="9674" spans="1:4" ht="40.5">
      <c r="A9674" s="209">
        <v>94602</v>
      </c>
      <c r="B9674" s="210" t="s">
        <v>11748</v>
      </c>
      <c r="C9674" s="211" t="s">
        <v>518</v>
      </c>
      <c r="D9674" s="212">
        <v>99.12</v>
      </c>
    </row>
    <row r="9675" spans="1:4" ht="40.5">
      <c r="A9675" s="209">
        <v>94603</v>
      </c>
      <c r="B9675" s="210" t="s">
        <v>11749</v>
      </c>
      <c r="C9675" s="211" t="s">
        <v>518</v>
      </c>
      <c r="D9675" s="212">
        <v>130.85</v>
      </c>
    </row>
    <row r="9676" spans="1:4" ht="40.5">
      <c r="A9676" s="209">
        <v>94604</v>
      </c>
      <c r="B9676" s="210" t="s">
        <v>11750</v>
      </c>
      <c r="C9676" s="211" t="s">
        <v>518</v>
      </c>
      <c r="D9676" s="212">
        <v>176.9</v>
      </c>
    </row>
    <row r="9677" spans="1:4" ht="40.5">
      <c r="A9677" s="209">
        <v>94605</v>
      </c>
      <c r="B9677" s="210" t="s">
        <v>11751</v>
      </c>
      <c r="C9677" s="211" t="s">
        <v>518</v>
      </c>
      <c r="D9677" s="212">
        <v>249.71</v>
      </c>
    </row>
    <row r="9678" spans="1:4" ht="40.5">
      <c r="A9678" s="209">
        <v>94606</v>
      </c>
      <c r="B9678" s="210" t="s">
        <v>11752</v>
      </c>
      <c r="C9678" s="211" t="s">
        <v>542</v>
      </c>
      <c r="D9678" s="212">
        <v>39.65</v>
      </c>
    </row>
    <row r="9679" spans="1:4" ht="40.5">
      <c r="A9679" s="209">
        <v>94608</v>
      </c>
      <c r="B9679" s="210" t="s">
        <v>11753</v>
      </c>
      <c r="C9679" s="211" t="s">
        <v>542</v>
      </c>
      <c r="D9679" s="212">
        <v>88.91</v>
      </c>
    </row>
    <row r="9680" spans="1:4" ht="40.5">
      <c r="A9680" s="209">
        <v>94610</v>
      </c>
      <c r="B9680" s="210" t="s">
        <v>11754</v>
      </c>
      <c r="C9680" s="211" t="s">
        <v>542</v>
      </c>
      <c r="D9680" s="212">
        <v>129.72</v>
      </c>
    </row>
    <row r="9681" spans="1:4" ht="40.5">
      <c r="A9681" s="209">
        <v>94612</v>
      </c>
      <c r="B9681" s="210" t="s">
        <v>11755</v>
      </c>
      <c r="C9681" s="211" t="s">
        <v>542</v>
      </c>
      <c r="D9681" s="212">
        <v>179.45</v>
      </c>
    </row>
    <row r="9682" spans="1:4" ht="40.5">
      <c r="A9682" s="209">
        <v>94614</v>
      </c>
      <c r="B9682" s="210" t="s">
        <v>11756</v>
      </c>
      <c r="C9682" s="211" t="s">
        <v>542</v>
      </c>
      <c r="D9682" s="212">
        <v>66.069999999999993</v>
      </c>
    </row>
    <row r="9683" spans="1:4" ht="40.5">
      <c r="A9683" s="209">
        <v>94615</v>
      </c>
      <c r="B9683" s="210" t="s">
        <v>11757</v>
      </c>
      <c r="C9683" s="211" t="s">
        <v>542</v>
      </c>
      <c r="D9683" s="212">
        <v>73.8</v>
      </c>
    </row>
    <row r="9684" spans="1:4" ht="40.5">
      <c r="A9684" s="209">
        <v>94616</v>
      </c>
      <c r="B9684" s="210" t="s">
        <v>11758</v>
      </c>
      <c r="C9684" s="211" t="s">
        <v>542</v>
      </c>
      <c r="D9684" s="212">
        <v>167.69</v>
      </c>
    </row>
    <row r="9685" spans="1:4" ht="40.5">
      <c r="A9685" s="209">
        <v>94617</v>
      </c>
      <c r="B9685" s="210" t="s">
        <v>11759</v>
      </c>
      <c r="C9685" s="211" t="s">
        <v>542</v>
      </c>
      <c r="D9685" s="212">
        <v>140.81</v>
      </c>
    </row>
    <row r="9686" spans="1:4" ht="40.5">
      <c r="A9686" s="209">
        <v>94618</v>
      </c>
      <c r="B9686" s="210" t="s">
        <v>11760</v>
      </c>
      <c r="C9686" s="211" t="s">
        <v>542</v>
      </c>
      <c r="D9686" s="212">
        <v>165.61</v>
      </c>
    </row>
    <row r="9687" spans="1:4" ht="40.5">
      <c r="A9687" s="209">
        <v>94620</v>
      </c>
      <c r="B9687" s="210" t="s">
        <v>11761</v>
      </c>
      <c r="C9687" s="211" t="s">
        <v>542</v>
      </c>
      <c r="D9687" s="212">
        <v>366.71</v>
      </c>
    </row>
    <row r="9688" spans="1:4" ht="40.5">
      <c r="A9688" s="209">
        <v>94622</v>
      </c>
      <c r="B9688" s="210" t="s">
        <v>11762</v>
      </c>
      <c r="C9688" s="211" t="s">
        <v>542</v>
      </c>
      <c r="D9688" s="212">
        <v>95.48</v>
      </c>
    </row>
    <row r="9689" spans="1:4" ht="40.5">
      <c r="A9689" s="209">
        <v>94623</v>
      </c>
      <c r="B9689" s="210" t="s">
        <v>11763</v>
      </c>
      <c r="C9689" s="211" t="s">
        <v>542</v>
      </c>
      <c r="D9689" s="212">
        <v>208.52</v>
      </c>
    </row>
    <row r="9690" spans="1:4" ht="40.5">
      <c r="A9690" s="209">
        <v>94624</v>
      </c>
      <c r="B9690" s="210" t="s">
        <v>11764</v>
      </c>
      <c r="C9690" s="211" t="s">
        <v>542</v>
      </c>
      <c r="D9690" s="212">
        <v>312.13</v>
      </c>
    </row>
    <row r="9691" spans="1:4" ht="40.5">
      <c r="A9691" s="209">
        <v>94625</v>
      </c>
      <c r="B9691" s="210" t="s">
        <v>11765</v>
      </c>
      <c r="C9691" s="211" t="s">
        <v>542</v>
      </c>
      <c r="D9691" s="212">
        <v>635.59</v>
      </c>
    </row>
    <row r="9692" spans="1:4" ht="40.5">
      <c r="A9692" s="209">
        <v>94648</v>
      </c>
      <c r="B9692" s="210" t="s">
        <v>11766</v>
      </c>
      <c r="C9692" s="211" t="s">
        <v>518</v>
      </c>
      <c r="D9692" s="212">
        <v>7.36</v>
      </c>
    </row>
    <row r="9693" spans="1:4" ht="40.5">
      <c r="A9693" s="209">
        <v>94649</v>
      </c>
      <c r="B9693" s="210" t="s">
        <v>11767</v>
      </c>
      <c r="C9693" s="211" t="s">
        <v>518</v>
      </c>
      <c r="D9693" s="212">
        <v>10.99</v>
      </c>
    </row>
    <row r="9694" spans="1:4" ht="40.5">
      <c r="A9694" s="209">
        <v>94650</v>
      </c>
      <c r="B9694" s="210" t="s">
        <v>11768</v>
      </c>
      <c r="C9694" s="211" t="s">
        <v>518</v>
      </c>
      <c r="D9694" s="212">
        <v>15.73</v>
      </c>
    </row>
    <row r="9695" spans="1:4" ht="40.5">
      <c r="A9695" s="209">
        <v>94651</v>
      </c>
      <c r="B9695" s="210" t="s">
        <v>11769</v>
      </c>
      <c r="C9695" s="211" t="s">
        <v>518</v>
      </c>
      <c r="D9695" s="212">
        <v>18.07</v>
      </c>
    </row>
    <row r="9696" spans="1:4" ht="40.5">
      <c r="A9696" s="209">
        <v>94652</v>
      </c>
      <c r="B9696" s="210" t="s">
        <v>11770</v>
      </c>
      <c r="C9696" s="211" t="s">
        <v>518</v>
      </c>
      <c r="D9696" s="212">
        <v>27.91</v>
      </c>
    </row>
    <row r="9697" spans="1:4" ht="40.5">
      <c r="A9697" s="209">
        <v>94653</v>
      </c>
      <c r="B9697" s="210" t="s">
        <v>11771</v>
      </c>
      <c r="C9697" s="211" t="s">
        <v>518</v>
      </c>
      <c r="D9697" s="212">
        <v>35.25</v>
      </c>
    </row>
    <row r="9698" spans="1:4" ht="40.5">
      <c r="A9698" s="209">
        <v>94654</v>
      </c>
      <c r="B9698" s="210" t="s">
        <v>11772</v>
      </c>
      <c r="C9698" s="211" t="s">
        <v>518</v>
      </c>
      <c r="D9698" s="212">
        <v>47.63</v>
      </c>
    </row>
    <row r="9699" spans="1:4" ht="40.5">
      <c r="A9699" s="209">
        <v>94655</v>
      </c>
      <c r="B9699" s="210" t="s">
        <v>11773</v>
      </c>
      <c r="C9699" s="211" t="s">
        <v>518</v>
      </c>
      <c r="D9699" s="212">
        <v>68.64</v>
      </c>
    </row>
    <row r="9700" spans="1:4" ht="54">
      <c r="A9700" s="209">
        <v>94656</v>
      </c>
      <c r="B9700" s="210" t="s">
        <v>11774</v>
      </c>
      <c r="C9700" s="211" t="s">
        <v>542</v>
      </c>
      <c r="D9700" s="212">
        <v>4.34</v>
      </c>
    </row>
    <row r="9701" spans="1:4" ht="40.5">
      <c r="A9701" s="209">
        <v>94657</v>
      </c>
      <c r="B9701" s="210" t="s">
        <v>11775</v>
      </c>
      <c r="C9701" s="211" t="s">
        <v>542</v>
      </c>
      <c r="D9701" s="212">
        <v>4.09</v>
      </c>
    </row>
    <row r="9702" spans="1:4" ht="54">
      <c r="A9702" s="209">
        <v>94658</v>
      </c>
      <c r="B9702" s="210" t="s">
        <v>11776</v>
      </c>
      <c r="C9702" s="211" t="s">
        <v>542</v>
      </c>
      <c r="D9702" s="212">
        <v>5.16</v>
      </c>
    </row>
    <row r="9703" spans="1:4" ht="40.5">
      <c r="A9703" s="209">
        <v>94659</v>
      </c>
      <c r="B9703" s="210" t="s">
        <v>11777</v>
      </c>
      <c r="C9703" s="211" t="s">
        <v>542</v>
      </c>
      <c r="D9703" s="212">
        <v>4.7699999999999996</v>
      </c>
    </row>
    <row r="9704" spans="1:4" ht="54">
      <c r="A9704" s="209">
        <v>94660</v>
      </c>
      <c r="B9704" s="210" t="s">
        <v>11778</v>
      </c>
      <c r="C9704" s="211" t="s">
        <v>542</v>
      </c>
      <c r="D9704" s="212">
        <v>8.34</v>
      </c>
    </row>
    <row r="9705" spans="1:4" ht="40.5">
      <c r="A9705" s="209">
        <v>94661</v>
      </c>
      <c r="B9705" s="210" t="s">
        <v>11779</v>
      </c>
      <c r="C9705" s="211" t="s">
        <v>542</v>
      </c>
      <c r="D9705" s="212">
        <v>8.16</v>
      </c>
    </row>
    <row r="9706" spans="1:4" ht="54">
      <c r="A9706" s="209">
        <v>94662</v>
      </c>
      <c r="B9706" s="210" t="s">
        <v>11780</v>
      </c>
      <c r="C9706" s="211" t="s">
        <v>542</v>
      </c>
      <c r="D9706" s="212">
        <v>9.0399999999999991</v>
      </c>
    </row>
    <row r="9707" spans="1:4" ht="40.5">
      <c r="A9707" s="209">
        <v>94663</v>
      </c>
      <c r="B9707" s="210" t="s">
        <v>11781</v>
      </c>
      <c r="C9707" s="211" t="s">
        <v>542</v>
      </c>
      <c r="D9707" s="212">
        <v>8.65</v>
      </c>
    </row>
    <row r="9708" spans="1:4" ht="54">
      <c r="A9708" s="209">
        <v>94664</v>
      </c>
      <c r="B9708" s="210" t="s">
        <v>11782</v>
      </c>
      <c r="C9708" s="211" t="s">
        <v>542</v>
      </c>
      <c r="D9708" s="212">
        <v>19.11</v>
      </c>
    </row>
    <row r="9709" spans="1:4" ht="40.5">
      <c r="A9709" s="209">
        <v>94665</v>
      </c>
      <c r="B9709" s="210" t="s">
        <v>11783</v>
      </c>
      <c r="C9709" s="211" t="s">
        <v>542</v>
      </c>
      <c r="D9709" s="212">
        <v>18.75</v>
      </c>
    </row>
    <row r="9710" spans="1:4" ht="54">
      <c r="A9710" s="209">
        <v>94666</v>
      </c>
      <c r="B9710" s="210" t="s">
        <v>11784</v>
      </c>
      <c r="C9710" s="211" t="s">
        <v>542</v>
      </c>
      <c r="D9710" s="212">
        <v>26</v>
      </c>
    </row>
    <row r="9711" spans="1:4" ht="40.5">
      <c r="A9711" s="209">
        <v>94667</v>
      </c>
      <c r="B9711" s="210" t="s">
        <v>11785</v>
      </c>
      <c r="C9711" s="211" t="s">
        <v>542</v>
      </c>
      <c r="D9711" s="212">
        <v>23.28</v>
      </c>
    </row>
    <row r="9712" spans="1:4" ht="54">
      <c r="A9712" s="209">
        <v>94668</v>
      </c>
      <c r="B9712" s="210" t="s">
        <v>11786</v>
      </c>
      <c r="C9712" s="211" t="s">
        <v>542</v>
      </c>
      <c r="D9712" s="212">
        <v>41.97</v>
      </c>
    </row>
    <row r="9713" spans="1:4" ht="40.5">
      <c r="A9713" s="209">
        <v>94669</v>
      </c>
      <c r="B9713" s="210" t="s">
        <v>11787</v>
      </c>
      <c r="C9713" s="211" t="s">
        <v>542</v>
      </c>
      <c r="D9713" s="212">
        <v>48.5</v>
      </c>
    </row>
    <row r="9714" spans="1:4" ht="54">
      <c r="A9714" s="209">
        <v>94670</v>
      </c>
      <c r="B9714" s="210" t="s">
        <v>11788</v>
      </c>
      <c r="C9714" s="211" t="s">
        <v>542</v>
      </c>
      <c r="D9714" s="212">
        <v>57.02</v>
      </c>
    </row>
    <row r="9715" spans="1:4" ht="40.5">
      <c r="A9715" s="209">
        <v>94671</v>
      </c>
      <c r="B9715" s="210" t="s">
        <v>11789</v>
      </c>
      <c r="C9715" s="211" t="s">
        <v>542</v>
      </c>
      <c r="D9715" s="212">
        <v>70.36</v>
      </c>
    </row>
    <row r="9716" spans="1:4" ht="40.5">
      <c r="A9716" s="209">
        <v>94672</v>
      </c>
      <c r="B9716" s="210" t="s">
        <v>11790</v>
      </c>
      <c r="C9716" s="211" t="s">
        <v>542</v>
      </c>
      <c r="D9716" s="212">
        <v>6.87</v>
      </c>
    </row>
    <row r="9717" spans="1:4" ht="40.5">
      <c r="A9717" s="209">
        <v>94673</v>
      </c>
      <c r="B9717" s="210" t="s">
        <v>11791</v>
      </c>
      <c r="C9717" s="211" t="s">
        <v>542</v>
      </c>
      <c r="D9717" s="212">
        <v>7.04</v>
      </c>
    </row>
    <row r="9718" spans="1:4" ht="40.5">
      <c r="A9718" s="209">
        <v>94674</v>
      </c>
      <c r="B9718" s="210" t="s">
        <v>11792</v>
      </c>
      <c r="C9718" s="211" t="s">
        <v>542</v>
      </c>
      <c r="D9718" s="212">
        <v>6.17</v>
      </c>
    </row>
    <row r="9719" spans="1:4" ht="40.5">
      <c r="A9719" s="209">
        <v>94675</v>
      </c>
      <c r="B9719" s="210" t="s">
        <v>11793</v>
      </c>
      <c r="C9719" s="211" t="s">
        <v>542</v>
      </c>
      <c r="D9719" s="212">
        <v>9.3800000000000008</v>
      </c>
    </row>
    <row r="9720" spans="1:4" ht="40.5">
      <c r="A9720" s="209">
        <v>94676</v>
      </c>
      <c r="B9720" s="210" t="s">
        <v>11794</v>
      </c>
      <c r="C9720" s="211" t="s">
        <v>542</v>
      </c>
      <c r="D9720" s="212">
        <v>10.59</v>
      </c>
    </row>
    <row r="9721" spans="1:4" ht="40.5">
      <c r="A9721" s="209">
        <v>94677</v>
      </c>
      <c r="B9721" s="210" t="s">
        <v>11795</v>
      </c>
      <c r="C9721" s="211" t="s">
        <v>542</v>
      </c>
      <c r="D9721" s="212">
        <v>15.52</v>
      </c>
    </row>
    <row r="9722" spans="1:4" ht="40.5">
      <c r="A9722" s="209">
        <v>94678</v>
      </c>
      <c r="B9722" s="210" t="s">
        <v>11796</v>
      </c>
      <c r="C9722" s="211" t="s">
        <v>542</v>
      </c>
      <c r="D9722" s="212">
        <v>10.98</v>
      </c>
    </row>
    <row r="9723" spans="1:4" ht="40.5">
      <c r="A9723" s="209">
        <v>94679</v>
      </c>
      <c r="B9723" s="210" t="s">
        <v>11797</v>
      </c>
      <c r="C9723" s="211" t="s">
        <v>542</v>
      </c>
      <c r="D9723" s="212">
        <v>16.39</v>
      </c>
    </row>
    <row r="9724" spans="1:4" ht="40.5">
      <c r="A9724" s="209">
        <v>94680</v>
      </c>
      <c r="B9724" s="210" t="s">
        <v>11798</v>
      </c>
      <c r="C9724" s="211" t="s">
        <v>542</v>
      </c>
      <c r="D9724" s="212">
        <v>30.18</v>
      </c>
    </row>
    <row r="9725" spans="1:4" ht="40.5">
      <c r="A9725" s="209">
        <v>94681</v>
      </c>
      <c r="B9725" s="210" t="s">
        <v>11799</v>
      </c>
      <c r="C9725" s="211" t="s">
        <v>542</v>
      </c>
      <c r="D9725" s="212">
        <v>33.94</v>
      </c>
    </row>
    <row r="9726" spans="1:4" ht="40.5">
      <c r="A9726" s="209">
        <v>94682</v>
      </c>
      <c r="B9726" s="210" t="s">
        <v>11800</v>
      </c>
      <c r="C9726" s="211" t="s">
        <v>542</v>
      </c>
      <c r="D9726" s="212">
        <v>68.45</v>
      </c>
    </row>
    <row r="9727" spans="1:4" ht="40.5">
      <c r="A9727" s="209">
        <v>94683</v>
      </c>
      <c r="B9727" s="210" t="s">
        <v>11801</v>
      </c>
      <c r="C9727" s="211" t="s">
        <v>542</v>
      </c>
      <c r="D9727" s="212">
        <v>49.5</v>
      </c>
    </row>
    <row r="9728" spans="1:4" ht="40.5">
      <c r="A9728" s="209">
        <v>94684</v>
      </c>
      <c r="B9728" s="210" t="s">
        <v>11802</v>
      </c>
      <c r="C9728" s="211" t="s">
        <v>542</v>
      </c>
      <c r="D9728" s="212">
        <v>85.52</v>
      </c>
    </row>
    <row r="9729" spans="1:4" ht="40.5">
      <c r="A9729" s="209">
        <v>94685</v>
      </c>
      <c r="B9729" s="210" t="s">
        <v>11803</v>
      </c>
      <c r="C9729" s="211" t="s">
        <v>542</v>
      </c>
      <c r="D9729" s="212">
        <v>66.86</v>
      </c>
    </row>
    <row r="9730" spans="1:4" ht="40.5">
      <c r="A9730" s="209">
        <v>94686</v>
      </c>
      <c r="B9730" s="210" t="s">
        <v>11804</v>
      </c>
      <c r="C9730" s="211" t="s">
        <v>542</v>
      </c>
      <c r="D9730" s="212">
        <v>169.15</v>
      </c>
    </row>
    <row r="9731" spans="1:4" ht="40.5">
      <c r="A9731" s="209">
        <v>94687</v>
      </c>
      <c r="B9731" s="210" t="s">
        <v>11805</v>
      </c>
      <c r="C9731" s="211" t="s">
        <v>542</v>
      </c>
      <c r="D9731" s="212">
        <v>116.05</v>
      </c>
    </row>
    <row r="9732" spans="1:4" ht="40.5">
      <c r="A9732" s="209">
        <v>94688</v>
      </c>
      <c r="B9732" s="210" t="s">
        <v>11806</v>
      </c>
      <c r="C9732" s="211" t="s">
        <v>542</v>
      </c>
      <c r="D9732" s="212">
        <v>7.35</v>
      </c>
    </row>
    <row r="9733" spans="1:4" ht="54">
      <c r="A9733" s="209">
        <v>94689</v>
      </c>
      <c r="B9733" s="210" t="s">
        <v>11807</v>
      </c>
      <c r="C9733" s="211" t="s">
        <v>542</v>
      </c>
      <c r="D9733" s="212">
        <v>9.0399999999999991</v>
      </c>
    </row>
    <row r="9734" spans="1:4" ht="40.5">
      <c r="A9734" s="209">
        <v>94690</v>
      </c>
      <c r="B9734" s="210" t="s">
        <v>11808</v>
      </c>
      <c r="C9734" s="211" t="s">
        <v>542</v>
      </c>
      <c r="D9734" s="212">
        <v>8.7100000000000009</v>
      </c>
    </row>
    <row r="9735" spans="1:4" ht="40.5">
      <c r="A9735" s="209">
        <v>94691</v>
      </c>
      <c r="B9735" s="210" t="s">
        <v>11809</v>
      </c>
      <c r="C9735" s="211" t="s">
        <v>542</v>
      </c>
      <c r="D9735" s="212">
        <v>10.68</v>
      </c>
    </row>
    <row r="9736" spans="1:4" ht="40.5">
      <c r="A9736" s="209">
        <v>94692</v>
      </c>
      <c r="B9736" s="210" t="s">
        <v>11810</v>
      </c>
      <c r="C9736" s="211" t="s">
        <v>542</v>
      </c>
      <c r="D9736" s="212">
        <v>15.67</v>
      </c>
    </row>
    <row r="9737" spans="1:4" ht="40.5">
      <c r="A9737" s="209">
        <v>94693</v>
      </c>
      <c r="B9737" s="210" t="s">
        <v>11811</v>
      </c>
      <c r="C9737" s="211" t="s">
        <v>542</v>
      </c>
      <c r="D9737" s="212">
        <v>15.56</v>
      </c>
    </row>
    <row r="9738" spans="1:4" ht="40.5">
      <c r="A9738" s="209">
        <v>94694</v>
      </c>
      <c r="B9738" s="210" t="s">
        <v>11812</v>
      </c>
      <c r="C9738" s="211" t="s">
        <v>542</v>
      </c>
      <c r="D9738" s="212">
        <v>16.440000000000001</v>
      </c>
    </row>
    <row r="9739" spans="1:4" ht="40.5">
      <c r="A9739" s="209">
        <v>94695</v>
      </c>
      <c r="B9739" s="210" t="s">
        <v>11813</v>
      </c>
      <c r="C9739" s="211" t="s">
        <v>542</v>
      </c>
      <c r="D9739" s="212">
        <v>19.809999999999999</v>
      </c>
    </row>
    <row r="9740" spans="1:4" ht="40.5">
      <c r="A9740" s="209">
        <v>94696</v>
      </c>
      <c r="B9740" s="210" t="s">
        <v>11814</v>
      </c>
      <c r="C9740" s="211" t="s">
        <v>542</v>
      </c>
      <c r="D9740" s="212">
        <v>36.54</v>
      </c>
    </row>
    <row r="9741" spans="1:4" ht="40.5">
      <c r="A9741" s="209">
        <v>94697</v>
      </c>
      <c r="B9741" s="210" t="s">
        <v>11815</v>
      </c>
      <c r="C9741" s="211" t="s">
        <v>542</v>
      </c>
      <c r="D9741" s="212">
        <v>54.08</v>
      </c>
    </row>
    <row r="9742" spans="1:4" ht="40.5">
      <c r="A9742" s="209">
        <v>94698</v>
      </c>
      <c r="B9742" s="210" t="s">
        <v>11816</v>
      </c>
      <c r="C9742" s="211" t="s">
        <v>542</v>
      </c>
      <c r="D9742" s="212">
        <v>47.34</v>
      </c>
    </row>
    <row r="9743" spans="1:4" ht="40.5">
      <c r="A9743" s="209">
        <v>94699</v>
      </c>
      <c r="B9743" s="210" t="s">
        <v>11817</v>
      </c>
      <c r="C9743" s="211" t="s">
        <v>542</v>
      </c>
      <c r="D9743" s="212">
        <v>88.7</v>
      </c>
    </row>
    <row r="9744" spans="1:4" ht="40.5">
      <c r="A9744" s="209">
        <v>94700</v>
      </c>
      <c r="B9744" s="210" t="s">
        <v>11818</v>
      </c>
      <c r="C9744" s="211" t="s">
        <v>542</v>
      </c>
      <c r="D9744" s="212">
        <v>78.69</v>
      </c>
    </row>
    <row r="9745" spans="1:4" ht="40.5">
      <c r="A9745" s="209">
        <v>94701</v>
      </c>
      <c r="B9745" s="210" t="s">
        <v>11819</v>
      </c>
      <c r="C9745" s="211" t="s">
        <v>542</v>
      </c>
      <c r="D9745" s="212">
        <v>138.76</v>
      </c>
    </row>
    <row r="9746" spans="1:4" ht="40.5">
      <c r="A9746" s="209">
        <v>94702</v>
      </c>
      <c r="B9746" s="210" t="s">
        <v>11820</v>
      </c>
      <c r="C9746" s="211" t="s">
        <v>542</v>
      </c>
      <c r="D9746" s="212">
        <v>110.62</v>
      </c>
    </row>
    <row r="9747" spans="1:4" ht="54">
      <c r="A9747" s="209">
        <v>94703</v>
      </c>
      <c r="B9747" s="210" t="s">
        <v>11821</v>
      </c>
      <c r="C9747" s="211" t="s">
        <v>542</v>
      </c>
      <c r="D9747" s="212">
        <v>18.84</v>
      </c>
    </row>
    <row r="9748" spans="1:4" ht="40.5">
      <c r="A9748" s="209">
        <v>94704</v>
      </c>
      <c r="B9748" s="210" t="s">
        <v>1335</v>
      </c>
      <c r="C9748" s="211" t="s">
        <v>542</v>
      </c>
      <c r="D9748" s="212">
        <v>22.33</v>
      </c>
    </row>
    <row r="9749" spans="1:4" ht="54">
      <c r="A9749" s="209">
        <v>94705</v>
      </c>
      <c r="B9749" s="210" t="s">
        <v>11822</v>
      </c>
      <c r="C9749" s="211" t="s">
        <v>542</v>
      </c>
      <c r="D9749" s="212">
        <v>32.89</v>
      </c>
    </row>
    <row r="9750" spans="1:4" ht="54">
      <c r="A9750" s="209">
        <v>94706</v>
      </c>
      <c r="B9750" s="210" t="s">
        <v>11823</v>
      </c>
      <c r="C9750" s="211" t="s">
        <v>542</v>
      </c>
      <c r="D9750" s="212">
        <v>42.27</v>
      </c>
    </row>
    <row r="9751" spans="1:4" ht="40.5">
      <c r="A9751" s="209">
        <v>94707</v>
      </c>
      <c r="B9751" s="210" t="s">
        <v>1336</v>
      </c>
      <c r="C9751" s="211" t="s">
        <v>542</v>
      </c>
      <c r="D9751" s="212">
        <v>49.12</v>
      </c>
    </row>
    <row r="9752" spans="1:4" ht="40.5">
      <c r="A9752" s="209">
        <v>94708</v>
      </c>
      <c r="B9752" s="210" t="s">
        <v>11824</v>
      </c>
      <c r="C9752" s="211" t="s">
        <v>542</v>
      </c>
      <c r="D9752" s="212">
        <v>19.809999999999999</v>
      </c>
    </row>
    <row r="9753" spans="1:4" ht="40.5">
      <c r="A9753" s="209">
        <v>94709</v>
      </c>
      <c r="B9753" s="210" t="s">
        <v>11825</v>
      </c>
      <c r="C9753" s="211" t="s">
        <v>542</v>
      </c>
      <c r="D9753" s="212">
        <v>23.71</v>
      </c>
    </row>
    <row r="9754" spans="1:4" ht="40.5">
      <c r="A9754" s="209">
        <v>94710</v>
      </c>
      <c r="B9754" s="210" t="s">
        <v>11826</v>
      </c>
      <c r="C9754" s="211" t="s">
        <v>542</v>
      </c>
      <c r="D9754" s="212">
        <v>31.07</v>
      </c>
    </row>
    <row r="9755" spans="1:4" ht="40.5">
      <c r="A9755" s="209">
        <v>94711</v>
      </c>
      <c r="B9755" s="210" t="s">
        <v>11827</v>
      </c>
      <c r="C9755" s="211" t="s">
        <v>542</v>
      </c>
      <c r="D9755" s="212">
        <v>40.58</v>
      </c>
    </row>
    <row r="9756" spans="1:4" ht="40.5">
      <c r="A9756" s="209">
        <v>94712</v>
      </c>
      <c r="B9756" s="210" t="s">
        <v>11828</v>
      </c>
      <c r="C9756" s="211" t="s">
        <v>542</v>
      </c>
      <c r="D9756" s="212">
        <v>53.15</v>
      </c>
    </row>
    <row r="9757" spans="1:4" ht="40.5">
      <c r="A9757" s="209">
        <v>94713</v>
      </c>
      <c r="B9757" s="210" t="s">
        <v>11829</v>
      </c>
      <c r="C9757" s="211" t="s">
        <v>542</v>
      </c>
      <c r="D9757" s="212">
        <v>164.72</v>
      </c>
    </row>
    <row r="9758" spans="1:4" ht="40.5">
      <c r="A9758" s="209">
        <v>94714</v>
      </c>
      <c r="B9758" s="210" t="s">
        <v>11830</v>
      </c>
      <c r="C9758" s="211" t="s">
        <v>542</v>
      </c>
      <c r="D9758" s="212">
        <v>216.83</v>
      </c>
    </row>
    <row r="9759" spans="1:4" ht="40.5">
      <c r="A9759" s="209">
        <v>94715</v>
      </c>
      <c r="B9759" s="210" t="s">
        <v>11831</v>
      </c>
      <c r="C9759" s="211" t="s">
        <v>542</v>
      </c>
      <c r="D9759" s="212">
        <v>304.04000000000002</v>
      </c>
    </row>
    <row r="9760" spans="1:4" ht="40.5">
      <c r="A9760" s="209">
        <v>94716</v>
      </c>
      <c r="B9760" s="210" t="s">
        <v>11832</v>
      </c>
      <c r="C9760" s="211" t="s">
        <v>518</v>
      </c>
      <c r="D9760" s="212">
        <v>16</v>
      </c>
    </row>
    <row r="9761" spans="1:4" ht="40.5">
      <c r="A9761" s="209">
        <v>94717</v>
      </c>
      <c r="B9761" s="210" t="s">
        <v>11833</v>
      </c>
      <c r="C9761" s="211" t="s">
        <v>518</v>
      </c>
      <c r="D9761" s="212">
        <v>23.33</v>
      </c>
    </row>
    <row r="9762" spans="1:4" ht="40.5">
      <c r="A9762" s="209">
        <v>94718</v>
      </c>
      <c r="B9762" s="210" t="s">
        <v>11834</v>
      </c>
      <c r="C9762" s="211" t="s">
        <v>518</v>
      </c>
      <c r="D9762" s="212">
        <v>28.9</v>
      </c>
    </row>
    <row r="9763" spans="1:4" ht="40.5">
      <c r="A9763" s="209">
        <v>94719</v>
      </c>
      <c r="B9763" s="210" t="s">
        <v>11835</v>
      </c>
      <c r="C9763" s="211" t="s">
        <v>518</v>
      </c>
      <c r="D9763" s="212">
        <v>37.69</v>
      </c>
    </row>
    <row r="9764" spans="1:4" ht="40.5">
      <c r="A9764" s="209">
        <v>94720</v>
      </c>
      <c r="B9764" s="210" t="s">
        <v>11836</v>
      </c>
      <c r="C9764" s="211" t="s">
        <v>518</v>
      </c>
      <c r="D9764" s="212">
        <v>57.01</v>
      </c>
    </row>
    <row r="9765" spans="1:4" ht="40.5">
      <c r="A9765" s="209">
        <v>94721</v>
      </c>
      <c r="B9765" s="210" t="s">
        <v>11837</v>
      </c>
      <c r="C9765" s="211" t="s">
        <v>518</v>
      </c>
      <c r="D9765" s="212">
        <v>82.78</v>
      </c>
    </row>
    <row r="9766" spans="1:4" ht="40.5">
      <c r="A9766" s="209">
        <v>94722</v>
      </c>
      <c r="B9766" s="210" t="s">
        <v>11838</v>
      </c>
      <c r="C9766" s="211" t="s">
        <v>518</v>
      </c>
      <c r="D9766" s="212">
        <v>144.55000000000001</v>
      </c>
    </row>
    <row r="9767" spans="1:4" ht="40.5">
      <c r="A9767" s="209">
        <v>94724</v>
      </c>
      <c r="B9767" s="210" t="s">
        <v>11839</v>
      </c>
      <c r="C9767" s="211" t="s">
        <v>542</v>
      </c>
      <c r="D9767" s="212">
        <v>22.08</v>
      </c>
    </row>
    <row r="9768" spans="1:4" ht="40.5">
      <c r="A9768" s="209">
        <v>94725</v>
      </c>
      <c r="B9768" s="210" t="s">
        <v>11840</v>
      </c>
      <c r="C9768" s="211" t="s">
        <v>542</v>
      </c>
      <c r="D9768" s="212">
        <v>4.92</v>
      </c>
    </row>
    <row r="9769" spans="1:4" ht="40.5">
      <c r="A9769" s="209">
        <v>94726</v>
      </c>
      <c r="B9769" s="210" t="s">
        <v>11841</v>
      </c>
      <c r="C9769" s="211" t="s">
        <v>542</v>
      </c>
      <c r="D9769" s="212">
        <v>34.36</v>
      </c>
    </row>
    <row r="9770" spans="1:4" ht="40.5">
      <c r="A9770" s="209">
        <v>94727</v>
      </c>
      <c r="B9770" s="210" t="s">
        <v>11842</v>
      </c>
      <c r="C9770" s="211" t="s">
        <v>542</v>
      </c>
      <c r="D9770" s="212">
        <v>7.2</v>
      </c>
    </row>
    <row r="9771" spans="1:4" ht="40.5">
      <c r="A9771" s="209">
        <v>94728</v>
      </c>
      <c r="B9771" s="210" t="s">
        <v>11843</v>
      </c>
      <c r="C9771" s="211" t="s">
        <v>542</v>
      </c>
      <c r="D9771" s="212">
        <v>131.13</v>
      </c>
    </row>
    <row r="9772" spans="1:4" ht="40.5">
      <c r="A9772" s="209">
        <v>94729</v>
      </c>
      <c r="B9772" s="210" t="s">
        <v>11844</v>
      </c>
      <c r="C9772" s="211" t="s">
        <v>542</v>
      </c>
      <c r="D9772" s="212">
        <v>12.88</v>
      </c>
    </row>
    <row r="9773" spans="1:4" ht="40.5">
      <c r="A9773" s="209">
        <v>94730</v>
      </c>
      <c r="B9773" s="210" t="s">
        <v>11845</v>
      </c>
      <c r="C9773" s="211" t="s">
        <v>542</v>
      </c>
      <c r="D9773" s="212">
        <v>159.44</v>
      </c>
    </row>
    <row r="9774" spans="1:4" ht="40.5">
      <c r="A9774" s="209">
        <v>94731</v>
      </c>
      <c r="B9774" s="210" t="s">
        <v>11846</v>
      </c>
      <c r="C9774" s="211" t="s">
        <v>542</v>
      </c>
      <c r="D9774" s="212">
        <v>16.329999999999998</v>
      </c>
    </row>
    <row r="9775" spans="1:4" ht="40.5">
      <c r="A9775" s="209">
        <v>94733</v>
      </c>
      <c r="B9775" s="210" t="s">
        <v>11847</v>
      </c>
      <c r="C9775" s="211" t="s">
        <v>542</v>
      </c>
      <c r="D9775" s="212">
        <v>31.84</v>
      </c>
    </row>
    <row r="9776" spans="1:4" ht="40.5">
      <c r="A9776" s="209">
        <v>94737</v>
      </c>
      <c r="B9776" s="210" t="s">
        <v>11848</v>
      </c>
      <c r="C9776" s="211" t="s">
        <v>542</v>
      </c>
      <c r="D9776" s="212">
        <v>135.66999999999999</v>
      </c>
    </row>
    <row r="9777" spans="1:4" ht="40.5">
      <c r="A9777" s="209">
        <v>94740</v>
      </c>
      <c r="B9777" s="210" t="s">
        <v>11849</v>
      </c>
      <c r="C9777" s="211" t="s">
        <v>542</v>
      </c>
      <c r="D9777" s="212">
        <v>7.84</v>
      </c>
    </row>
    <row r="9778" spans="1:4" ht="40.5">
      <c r="A9778" s="209">
        <v>94741</v>
      </c>
      <c r="B9778" s="210" t="s">
        <v>11850</v>
      </c>
      <c r="C9778" s="211" t="s">
        <v>542</v>
      </c>
      <c r="D9778" s="212">
        <v>9.91</v>
      </c>
    </row>
    <row r="9779" spans="1:4" ht="40.5">
      <c r="A9779" s="209">
        <v>94742</v>
      </c>
      <c r="B9779" s="210" t="s">
        <v>11851</v>
      </c>
      <c r="C9779" s="211" t="s">
        <v>542</v>
      </c>
      <c r="D9779" s="212">
        <v>12.23</v>
      </c>
    </row>
    <row r="9780" spans="1:4" ht="40.5">
      <c r="A9780" s="209">
        <v>94743</v>
      </c>
      <c r="B9780" s="210" t="s">
        <v>11852</v>
      </c>
      <c r="C9780" s="211" t="s">
        <v>542</v>
      </c>
      <c r="D9780" s="212">
        <v>13.54</v>
      </c>
    </row>
    <row r="9781" spans="1:4" ht="40.5">
      <c r="A9781" s="209">
        <v>94744</v>
      </c>
      <c r="B9781" s="210" t="s">
        <v>11853</v>
      </c>
      <c r="C9781" s="211" t="s">
        <v>542</v>
      </c>
      <c r="D9781" s="212">
        <v>19.690000000000001</v>
      </c>
    </row>
    <row r="9782" spans="1:4" ht="40.5">
      <c r="A9782" s="209">
        <v>94746</v>
      </c>
      <c r="B9782" s="210" t="s">
        <v>11854</v>
      </c>
      <c r="C9782" s="211" t="s">
        <v>542</v>
      </c>
      <c r="D9782" s="212">
        <v>28.43</v>
      </c>
    </row>
    <row r="9783" spans="1:4" ht="40.5">
      <c r="A9783" s="209">
        <v>94748</v>
      </c>
      <c r="B9783" s="210" t="s">
        <v>11855</v>
      </c>
      <c r="C9783" s="211" t="s">
        <v>542</v>
      </c>
      <c r="D9783" s="212">
        <v>58.93</v>
      </c>
    </row>
    <row r="9784" spans="1:4" ht="40.5">
      <c r="A9784" s="209">
        <v>94750</v>
      </c>
      <c r="B9784" s="210" t="s">
        <v>11856</v>
      </c>
      <c r="C9784" s="211" t="s">
        <v>542</v>
      </c>
      <c r="D9784" s="212">
        <v>141.58000000000001</v>
      </c>
    </row>
    <row r="9785" spans="1:4" ht="40.5">
      <c r="A9785" s="209">
        <v>94752</v>
      </c>
      <c r="B9785" s="210" t="s">
        <v>11857</v>
      </c>
      <c r="C9785" s="211" t="s">
        <v>542</v>
      </c>
      <c r="D9785" s="212">
        <v>171.65</v>
      </c>
    </row>
    <row r="9786" spans="1:4" ht="40.5">
      <c r="A9786" s="209">
        <v>94756</v>
      </c>
      <c r="B9786" s="210" t="s">
        <v>11858</v>
      </c>
      <c r="C9786" s="211" t="s">
        <v>542</v>
      </c>
      <c r="D9786" s="212">
        <v>9.8699999999999992</v>
      </c>
    </row>
    <row r="9787" spans="1:4" ht="40.5">
      <c r="A9787" s="209">
        <v>94757</v>
      </c>
      <c r="B9787" s="210" t="s">
        <v>11859</v>
      </c>
      <c r="C9787" s="211" t="s">
        <v>542</v>
      </c>
      <c r="D9787" s="212">
        <v>13.79</v>
      </c>
    </row>
    <row r="9788" spans="1:4" ht="40.5">
      <c r="A9788" s="209">
        <v>94758</v>
      </c>
      <c r="B9788" s="210" t="s">
        <v>11860</v>
      </c>
      <c r="C9788" s="211" t="s">
        <v>542</v>
      </c>
      <c r="D9788" s="212">
        <v>36.25</v>
      </c>
    </row>
    <row r="9789" spans="1:4" ht="40.5">
      <c r="A9789" s="209">
        <v>94759</v>
      </c>
      <c r="B9789" s="210" t="s">
        <v>11861</v>
      </c>
      <c r="C9789" s="211" t="s">
        <v>542</v>
      </c>
      <c r="D9789" s="212">
        <v>44.97</v>
      </c>
    </row>
    <row r="9790" spans="1:4" ht="40.5">
      <c r="A9790" s="209">
        <v>94760</v>
      </c>
      <c r="B9790" s="210" t="s">
        <v>11862</v>
      </c>
      <c r="C9790" s="211" t="s">
        <v>542</v>
      </c>
      <c r="D9790" s="212">
        <v>73.8</v>
      </c>
    </row>
    <row r="9791" spans="1:4" ht="40.5">
      <c r="A9791" s="209">
        <v>94761</v>
      </c>
      <c r="B9791" s="210" t="s">
        <v>11863</v>
      </c>
      <c r="C9791" s="211" t="s">
        <v>542</v>
      </c>
      <c r="D9791" s="212">
        <v>161.16999999999999</v>
      </c>
    </row>
    <row r="9792" spans="1:4" ht="40.5">
      <c r="A9792" s="209">
        <v>94762</v>
      </c>
      <c r="B9792" s="210" t="s">
        <v>11864</v>
      </c>
      <c r="C9792" s="211" t="s">
        <v>542</v>
      </c>
      <c r="D9792" s="212">
        <v>205.01</v>
      </c>
    </row>
    <row r="9793" spans="1:4" ht="54">
      <c r="A9793" s="209">
        <v>94779</v>
      </c>
      <c r="B9793" s="210" t="s">
        <v>11865</v>
      </c>
      <c r="C9793" s="211" t="s">
        <v>591</v>
      </c>
      <c r="D9793" s="212">
        <v>29.61</v>
      </c>
    </row>
    <row r="9794" spans="1:4" ht="67.5">
      <c r="A9794" s="209">
        <v>94782</v>
      </c>
      <c r="B9794" s="210" t="s">
        <v>11866</v>
      </c>
      <c r="C9794" s="211" t="s">
        <v>591</v>
      </c>
      <c r="D9794" s="212">
        <v>33.630000000000003</v>
      </c>
    </row>
    <row r="9795" spans="1:4" ht="54">
      <c r="A9795" s="209">
        <v>94783</v>
      </c>
      <c r="B9795" s="210" t="s">
        <v>11867</v>
      </c>
      <c r="C9795" s="211" t="s">
        <v>542</v>
      </c>
      <c r="D9795" s="212">
        <v>15.78</v>
      </c>
    </row>
    <row r="9796" spans="1:4" ht="40.5">
      <c r="A9796" s="209">
        <v>94785</v>
      </c>
      <c r="B9796" s="210" t="s">
        <v>11868</v>
      </c>
      <c r="C9796" s="211" t="s">
        <v>542</v>
      </c>
      <c r="D9796" s="212">
        <v>28.98</v>
      </c>
    </row>
    <row r="9797" spans="1:4" ht="40.5">
      <c r="A9797" s="209">
        <v>94786</v>
      </c>
      <c r="B9797" s="210" t="s">
        <v>1337</v>
      </c>
      <c r="C9797" s="211" t="s">
        <v>542</v>
      </c>
      <c r="D9797" s="212">
        <v>38.78</v>
      </c>
    </row>
    <row r="9798" spans="1:4" ht="40.5">
      <c r="A9798" s="209">
        <v>94787</v>
      </c>
      <c r="B9798" s="210" t="s">
        <v>1338</v>
      </c>
      <c r="C9798" s="211" t="s">
        <v>542</v>
      </c>
      <c r="D9798" s="212">
        <v>49.42</v>
      </c>
    </row>
    <row r="9799" spans="1:4" ht="40.5">
      <c r="A9799" s="209">
        <v>94788</v>
      </c>
      <c r="B9799" s="210" t="s">
        <v>11869</v>
      </c>
      <c r="C9799" s="211" t="s">
        <v>542</v>
      </c>
      <c r="D9799" s="212">
        <v>66.28</v>
      </c>
    </row>
    <row r="9800" spans="1:4" ht="40.5">
      <c r="A9800" s="209">
        <v>94789</v>
      </c>
      <c r="B9800" s="210" t="s">
        <v>1339</v>
      </c>
      <c r="C9800" s="211" t="s">
        <v>542</v>
      </c>
      <c r="D9800" s="212">
        <v>215.84</v>
      </c>
    </row>
    <row r="9801" spans="1:4" ht="40.5">
      <c r="A9801" s="209">
        <v>94790</v>
      </c>
      <c r="B9801" s="210" t="s">
        <v>11870</v>
      </c>
      <c r="C9801" s="211" t="s">
        <v>542</v>
      </c>
      <c r="D9801" s="212">
        <v>285.68</v>
      </c>
    </row>
    <row r="9802" spans="1:4" ht="40.5">
      <c r="A9802" s="209">
        <v>94791</v>
      </c>
      <c r="B9802" s="210" t="s">
        <v>11871</v>
      </c>
      <c r="C9802" s="211" t="s">
        <v>542</v>
      </c>
      <c r="D9802" s="212">
        <v>428.08</v>
      </c>
    </row>
    <row r="9803" spans="1:4" ht="54">
      <c r="A9803" s="209">
        <v>94792</v>
      </c>
      <c r="B9803" s="210" t="s">
        <v>11872</v>
      </c>
      <c r="C9803" s="211" t="s">
        <v>542</v>
      </c>
      <c r="D9803" s="212">
        <v>72.150000000000006</v>
      </c>
    </row>
    <row r="9804" spans="1:4" ht="54">
      <c r="A9804" s="209">
        <v>94793</v>
      </c>
      <c r="B9804" s="210" t="s">
        <v>11873</v>
      </c>
      <c r="C9804" s="211" t="s">
        <v>542</v>
      </c>
      <c r="D9804" s="212">
        <v>91.29</v>
      </c>
    </row>
    <row r="9805" spans="1:4" ht="54">
      <c r="A9805" s="209">
        <v>94794</v>
      </c>
      <c r="B9805" s="210" t="s">
        <v>11874</v>
      </c>
      <c r="C9805" s="211" t="s">
        <v>542</v>
      </c>
      <c r="D9805" s="212">
        <v>94.33</v>
      </c>
    </row>
    <row r="9806" spans="1:4" ht="27">
      <c r="A9806" s="209">
        <v>94795</v>
      </c>
      <c r="B9806" s="210" t="s">
        <v>11875</v>
      </c>
      <c r="C9806" s="211" t="s">
        <v>542</v>
      </c>
      <c r="D9806" s="212">
        <v>27.25</v>
      </c>
    </row>
    <row r="9807" spans="1:4" ht="27">
      <c r="A9807" s="209">
        <v>94796</v>
      </c>
      <c r="B9807" s="210" t="s">
        <v>11876</v>
      </c>
      <c r="C9807" s="211" t="s">
        <v>542</v>
      </c>
      <c r="D9807" s="212">
        <v>33.770000000000003</v>
      </c>
    </row>
    <row r="9808" spans="1:4" ht="27">
      <c r="A9808" s="209">
        <v>94797</v>
      </c>
      <c r="B9808" s="210" t="s">
        <v>11877</v>
      </c>
      <c r="C9808" s="211" t="s">
        <v>542</v>
      </c>
      <c r="D9808" s="212">
        <v>32.229999999999997</v>
      </c>
    </row>
    <row r="9809" spans="1:4" ht="27">
      <c r="A9809" s="209">
        <v>94798</v>
      </c>
      <c r="B9809" s="210" t="s">
        <v>11878</v>
      </c>
      <c r="C9809" s="211" t="s">
        <v>542</v>
      </c>
      <c r="D9809" s="212">
        <v>68.3</v>
      </c>
    </row>
    <row r="9810" spans="1:4" ht="27">
      <c r="A9810" s="209">
        <v>94799</v>
      </c>
      <c r="B9810" s="210" t="s">
        <v>11879</v>
      </c>
      <c r="C9810" s="211" t="s">
        <v>542</v>
      </c>
      <c r="D9810" s="212">
        <v>66.77</v>
      </c>
    </row>
    <row r="9811" spans="1:4" ht="27">
      <c r="A9811" s="209">
        <v>94800</v>
      </c>
      <c r="B9811" s="210" t="s">
        <v>11880</v>
      </c>
      <c r="C9811" s="211" t="s">
        <v>542</v>
      </c>
      <c r="D9811" s="212">
        <v>112.73</v>
      </c>
    </row>
    <row r="9812" spans="1:4" ht="40.5">
      <c r="A9812" s="209">
        <v>94805</v>
      </c>
      <c r="B9812" s="210" t="s">
        <v>11881</v>
      </c>
      <c r="C9812" s="211" t="s">
        <v>542</v>
      </c>
      <c r="D9812" s="212">
        <v>1443.45</v>
      </c>
    </row>
    <row r="9813" spans="1:4" ht="27">
      <c r="A9813" s="209">
        <v>94806</v>
      </c>
      <c r="B9813" s="210" t="s">
        <v>914</v>
      </c>
      <c r="C9813" s="211" t="s">
        <v>542</v>
      </c>
      <c r="D9813" s="212">
        <v>413.2</v>
      </c>
    </row>
    <row r="9814" spans="1:4" ht="27">
      <c r="A9814" s="209">
        <v>94807</v>
      </c>
      <c r="B9814" s="210" t="s">
        <v>915</v>
      </c>
      <c r="C9814" s="211" t="s">
        <v>542</v>
      </c>
      <c r="D9814" s="212">
        <v>494.56</v>
      </c>
    </row>
    <row r="9815" spans="1:4" ht="40.5">
      <c r="A9815" s="209">
        <v>94863</v>
      </c>
      <c r="B9815" s="210" t="s">
        <v>11882</v>
      </c>
      <c r="C9815" s="211" t="s">
        <v>542</v>
      </c>
      <c r="D9815" s="212">
        <v>116.24</v>
      </c>
    </row>
    <row r="9816" spans="1:4" ht="40.5">
      <c r="A9816" s="209">
        <v>94869</v>
      </c>
      <c r="B9816" s="210" t="s">
        <v>11883</v>
      </c>
      <c r="C9816" s="211" t="s">
        <v>518</v>
      </c>
      <c r="D9816" s="212">
        <v>75.39</v>
      </c>
    </row>
    <row r="9817" spans="1:4" ht="54">
      <c r="A9817" s="209">
        <v>94870</v>
      </c>
      <c r="B9817" s="210" t="s">
        <v>11884</v>
      </c>
      <c r="C9817" s="211" t="s">
        <v>518</v>
      </c>
      <c r="D9817" s="212">
        <v>0.68</v>
      </c>
    </row>
    <row r="9818" spans="1:4" ht="40.5">
      <c r="A9818" s="209">
        <v>94871</v>
      </c>
      <c r="B9818" s="210" t="s">
        <v>11885</v>
      </c>
      <c r="C9818" s="211" t="s">
        <v>518</v>
      </c>
      <c r="D9818" s="212">
        <v>111.53</v>
      </c>
    </row>
    <row r="9819" spans="1:4" ht="54">
      <c r="A9819" s="209">
        <v>94872</v>
      </c>
      <c r="B9819" s="210" t="s">
        <v>11886</v>
      </c>
      <c r="C9819" s="211" t="s">
        <v>518</v>
      </c>
      <c r="D9819" s="212">
        <v>1.19</v>
      </c>
    </row>
    <row r="9820" spans="1:4" ht="40.5">
      <c r="A9820" s="209">
        <v>94875</v>
      </c>
      <c r="B9820" s="210" t="s">
        <v>11887</v>
      </c>
      <c r="C9820" s="211" t="s">
        <v>518</v>
      </c>
      <c r="D9820" s="212">
        <v>651.55999999999995</v>
      </c>
    </row>
    <row r="9821" spans="1:4" ht="54">
      <c r="A9821" s="209">
        <v>94876</v>
      </c>
      <c r="B9821" s="210" t="s">
        <v>11888</v>
      </c>
      <c r="C9821" s="211" t="s">
        <v>518</v>
      </c>
      <c r="D9821" s="212">
        <v>16.809999999999999</v>
      </c>
    </row>
    <row r="9822" spans="1:4" ht="54">
      <c r="A9822" s="209">
        <v>94878</v>
      </c>
      <c r="B9822" s="210" t="s">
        <v>11889</v>
      </c>
      <c r="C9822" s="211" t="s">
        <v>518</v>
      </c>
      <c r="D9822" s="212">
        <v>19.72</v>
      </c>
    </row>
    <row r="9823" spans="1:4" ht="40.5">
      <c r="A9823" s="209">
        <v>94879</v>
      </c>
      <c r="B9823" s="210" t="s">
        <v>11890</v>
      </c>
      <c r="C9823" s="211" t="s">
        <v>518</v>
      </c>
      <c r="D9823" s="212">
        <v>986.84</v>
      </c>
    </row>
    <row r="9824" spans="1:4" ht="54">
      <c r="A9824" s="209">
        <v>94880</v>
      </c>
      <c r="B9824" s="210" t="s">
        <v>11891</v>
      </c>
      <c r="C9824" s="211" t="s">
        <v>518</v>
      </c>
      <c r="D9824" s="212">
        <v>24.15</v>
      </c>
    </row>
    <row r="9825" spans="1:4" ht="40.5">
      <c r="A9825" s="209">
        <v>94881</v>
      </c>
      <c r="B9825" s="210" t="s">
        <v>11892</v>
      </c>
      <c r="C9825" s="211" t="s">
        <v>518</v>
      </c>
      <c r="D9825" s="212">
        <v>1405.82</v>
      </c>
    </row>
    <row r="9826" spans="1:4" ht="54">
      <c r="A9826" s="209">
        <v>94882</v>
      </c>
      <c r="B9826" s="210" t="s">
        <v>11893</v>
      </c>
      <c r="C9826" s="211" t="s">
        <v>518</v>
      </c>
      <c r="D9826" s="212">
        <v>28.66</v>
      </c>
    </row>
    <row r="9827" spans="1:4" ht="54">
      <c r="A9827" s="209">
        <v>94884</v>
      </c>
      <c r="B9827" s="210" t="s">
        <v>11894</v>
      </c>
      <c r="C9827" s="211" t="s">
        <v>518</v>
      </c>
      <c r="D9827" s="212">
        <v>37.770000000000003</v>
      </c>
    </row>
    <row r="9828" spans="1:4" ht="40.5">
      <c r="A9828" s="209">
        <v>94885</v>
      </c>
      <c r="B9828" s="210" t="s">
        <v>11895</v>
      </c>
      <c r="C9828" s="211" t="s">
        <v>518</v>
      </c>
      <c r="D9828" s="212">
        <v>75.59</v>
      </c>
    </row>
    <row r="9829" spans="1:4" ht="54">
      <c r="A9829" s="209">
        <v>94886</v>
      </c>
      <c r="B9829" s="210" t="s">
        <v>11896</v>
      </c>
      <c r="C9829" s="211" t="s">
        <v>518</v>
      </c>
      <c r="D9829" s="212">
        <v>0.88</v>
      </c>
    </row>
    <row r="9830" spans="1:4" ht="40.5">
      <c r="A9830" s="209">
        <v>94887</v>
      </c>
      <c r="B9830" s="210" t="s">
        <v>11897</v>
      </c>
      <c r="C9830" s="211" t="s">
        <v>518</v>
      </c>
      <c r="D9830" s="212">
        <v>111.86</v>
      </c>
    </row>
    <row r="9831" spans="1:4" ht="54">
      <c r="A9831" s="209">
        <v>94888</v>
      </c>
      <c r="B9831" s="210" t="s">
        <v>11898</v>
      </c>
      <c r="C9831" s="211" t="s">
        <v>518</v>
      </c>
      <c r="D9831" s="212">
        <v>1.52</v>
      </c>
    </row>
    <row r="9832" spans="1:4" ht="40.5">
      <c r="A9832" s="209">
        <v>94891</v>
      </c>
      <c r="B9832" s="210" t="s">
        <v>11899</v>
      </c>
      <c r="C9832" s="211" t="s">
        <v>518</v>
      </c>
      <c r="D9832" s="212">
        <v>654.26</v>
      </c>
    </row>
    <row r="9833" spans="1:4" ht="54">
      <c r="A9833" s="209">
        <v>94892</v>
      </c>
      <c r="B9833" s="210" t="s">
        <v>11900</v>
      </c>
      <c r="C9833" s="211" t="s">
        <v>518</v>
      </c>
      <c r="D9833" s="212">
        <v>19.510000000000002</v>
      </c>
    </row>
    <row r="9834" spans="1:4" ht="54">
      <c r="A9834" s="209">
        <v>94894</v>
      </c>
      <c r="B9834" s="210" t="s">
        <v>11901</v>
      </c>
      <c r="C9834" s="211" t="s">
        <v>518</v>
      </c>
      <c r="D9834" s="212">
        <v>22.66</v>
      </c>
    </row>
    <row r="9835" spans="1:4" ht="40.5">
      <c r="A9835" s="209">
        <v>94895</v>
      </c>
      <c r="B9835" s="210" t="s">
        <v>11902</v>
      </c>
      <c r="C9835" s="211" t="s">
        <v>518</v>
      </c>
      <c r="D9835" s="212">
        <v>990.09</v>
      </c>
    </row>
    <row r="9836" spans="1:4" ht="54">
      <c r="A9836" s="209">
        <v>94896</v>
      </c>
      <c r="B9836" s="210" t="s">
        <v>11903</v>
      </c>
      <c r="C9836" s="211" t="s">
        <v>518</v>
      </c>
      <c r="D9836" s="212">
        <v>27.4</v>
      </c>
    </row>
    <row r="9837" spans="1:4" ht="40.5">
      <c r="A9837" s="209">
        <v>94897</v>
      </c>
      <c r="B9837" s="210" t="s">
        <v>11904</v>
      </c>
      <c r="C9837" s="211" t="s">
        <v>518</v>
      </c>
      <c r="D9837" s="212">
        <v>1409.28</v>
      </c>
    </row>
    <row r="9838" spans="1:4" ht="54">
      <c r="A9838" s="209">
        <v>94898</v>
      </c>
      <c r="B9838" s="210" t="s">
        <v>11905</v>
      </c>
      <c r="C9838" s="211" t="s">
        <v>518</v>
      </c>
      <c r="D9838" s="212">
        <v>32.119999999999997</v>
      </c>
    </row>
    <row r="9839" spans="1:4" ht="54">
      <c r="A9839" s="209">
        <v>94900</v>
      </c>
      <c r="B9839" s="210" t="s">
        <v>11906</v>
      </c>
      <c r="C9839" s="211" t="s">
        <v>518</v>
      </c>
      <c r="D9839" s="212">
        <v>41.57</v>
      </c>
    </row>
    <row r="9840" spans="1:4" ht="13.5">
      <c r="A9840" s="209">
        <v>94926</v>
      </c>
      <c r="B9840" s="210" t="s">
        <v>1723</v>
      </c>
      <c r="C9840" s="211" t="s">
        <v>591</v>
      </c>
      <c r="D9840" s="212">
        <v>0.99</v>
      </c>
    </row>
    <row r="9841" spans="1:4" ht="13.5">
      <c r="A9841" s="209">
        <v>94927</v>
      </c>
      <c r="B9841" s="210" t="s">
        <v>1724</v>
      </c>
      <c r="C9841" s="211" t="s">
        <v>591</v>
      </c>
      <c r="D9841" s="212">
        <v>0.51</v>
      </c>
    </row>
    <row r="9842" spans="1:4" ht="40.5">
      <c r="A9842" s="209">
        <v>94928</v>
      </c>
      <c r="B9842" s="210" t="s">
        <v>11907</v>
      </c>
      <c r="C9842" s="211" t="s">
        <v>542</v>
      </c>
      <c r="D9842" s="212">
        <v>1.58</v>
      </c>
    </row>
    <row r="9843" spans="1:4" ht="27">
      <c r="A9843" s="209">
        <v>94929</v>
      </c>
      <c r="B9843" s="210" t="s">
        <v>1725</v>
      </c>
      <c r="C9843" s="211" t="s">
        <v>542</v>
      </c>
      <c r="D9843" s="212">
        <v>2.78</v>
      </c>
    </row>
    <row r="9844" spans="1:4" ht="40.5">
      <c r="A9844" s="209">
        <v>94930</v>
      </c>
      <c r="B9844" s="210" t="s">
        <v>11908</v>
      </c>
      <c r="C9844" s="211" t="s">
        <v>542</v>
      </c>
      <c r="D9844" s="212">
        <v>0.82</v>
      </c>
    </row>
    <row r="9845" spans="1:4" ht="40.5">
      <c r="A9845" s="209">
        <v>94931</v>
      </c>
      <c r="B9845" s="210" t="s">
        <v>11909</v>
      </c>
      <c r="C9845" s="211" t="s">
        <v>542</v>
      </c>
      <c r="D9845" s="212">
        <v>1.44</v>
      </c>
    </row>
    <row r="9846" spans="1:4" ht="40.5">
      <c r="A9846" s="209">
        <v>94932</v>
      </c>
      <c r="B9846" s="210" t="s">
        <v>11910</v>
      </c>
      <c r="C9846" s="211" t="s">
        <v>542</v>
      </c>
      <c r="D9846" s="212">
        <v>2.94</v>
      </c>
    </row>
    <row r="9847" spans="1:4" ht="40.5">
      <c r="A9847" s="209">
        <v>94934</v>
      </c>
      <c r="B9847" s="210" t="s">
        <v>11911</v>
      </c>
      <c r="C9847" s="211" t="s">
        <v>542</v>
      </c>
      <c r="D9847" s="212">
        <v>1.02</v>
      </c>
    </row>
    <row r="9848" spans="1:4" ht="40.5">
      <c r="A9848" s="209">
        <v>94935</v>
      </c>
      <c r="B9848" s="210" t="s">
        <v>11912</v>
      </c>
      <c r="C9848" s="211" t="s">
        <v>542</v>
      </c>
      <c r="D9848" s="212">
        <v>1.59</v>
      </c>
    </row>
    <row r="9849" spans="1:4" ht="40.5">
      <c r="A9849" s="209">
        <v>94936</v>
      </c>
      <c r="B9849" s="210" t="s">
        <v>11913</v>
      </c>
      <c r="C9849" s="211" t="s">
        <v>542</v>
      </c>
      <c r="D9849" s="212">
        <v>2.56</v>
      </c>
    </row>
    <row r="9850" spans="1:4" ht="40.5">
      <c r="A9850" s="209">
        <v>94937</v>
      </c>
      <c r="B9850" s="210" t="s">
        <v>11914</v>
      </c>
      <c r="C9850" s="211" t="s">
        <v>542</v>
      </c>
      <c r="D9850" s="212">
        <v>3.77</v>
      </c>
    </row>
    <row r="9851" spans="1:4" ht="40.5">
      <c r="A9851" s="209">
        <v>94938</v>
      </c>
      <c r="B9851" s="210" t="s">
        <v>11915</v>
      </c>
      <c r="C9851" s="211" t="s">
        <v>542</v>
      </c>
      <c r="D9851" s="212">
        <v>4.97</v>
      </c>
    </row>
    <row r="9852" spans="1:4" ht="13.5">
      <c r="A9852" s="209">
        <v>94939</v>
      </c>
      <c r="B9852" s="210" t="s">
        <v>1726</v>
      </c>
      <c r="C9852" s="211" t="s">
        <v>591</v>
      </c>
      <c r="D9852" s="212">
        <v>1.55</v>
      </c>
    </row>
    <row r="9853" spans="1:4" ht="13.5">
      <c r="A9853" s="209">
        <v>94940</v>
      </c>
      <c r="B9853" s="210" t="s">
        <v>1727</v>
      </c>
      <c r="C9853" s="211" t="s">
        <v>591</v>
      </c>
      <c r="D9853" s="212">
        <v>0.8</v>
      </c>
    </row>
    <row r="9854" spans="1:4" ht="13.5">
      <c r="A9854" s="209">
        <v>94941</v>
      </c>
      <c r="B9854" s="210" t="s">
        <v>1728</v>
      </c>
      <c r="C9854" s="211" t="s">
        <v>546</v>
      </c>
      <c r="D9854" s="212">
        <v>0.05</v>
      </c>
    </row>
    <row r="9855" spans="1:4" ht="27">
      <c r="A9855" s="209">
        <v>94942</v>
      </c>
      <c r="B9855" s="210" t="s">
        <v>11916</v>
      </c>
      <c r="C9855" s="211" t="s">
        <v>591</v>
      </c>
      <c r="D9855" s="212">
        <v>0.62</v>
      </c>
    </row>
    <row r="9856" spans="1:4" ht="27">
      <c r="A9856" s="209">
        <v>94943</v>
      </c>
      <c r="B9856" s="210" t="s">
        <v>1729</v>
      </c>
      <c r="C9856" s="211" t="s">
        <v>591</v>
      </c>
      <c r="D9856" s="212">
        <v>0.33</v>
      </c>
    </row>
    <row r="9857" spans="1:4" ht="40.5">
      <c r="A9857" s="209">
        <v>94944</v>
      </c>
      <c r="B9857" s="210" t="s">
        <v>11917</v>
      </c>
      <c r="C9857" s="211" t="s">
        <v>591</v>
      </c>
      <c r="D9857" s="212">
        <v>0.86</v>
      </c>
    </row>
    <row r="9858" spans="1:4" ht="40.5">
      <c r="A9858" s="209">
        <v>94945</v>
      </c>
      <c r="B9858" s="210" t="s">
        <v>11918</v>
      </c>
      <c r="C9858" s="211" t="s">
        <v>591</v>
      </c>
      <c r="D9858" s="212">
        <v>0.2</v>
      </c>
    </row>
    <row r="9859" spans="1:4" ht="27">
      <c r="A9859" s="209">
        <v>94946</v>
      </c>
      <c r="B9859" s="210" t="s">
        <v>11919</v>
      </c>
      <c r="C9859" s="211" t="s">
        <v>542</v>
      </c>
      <c r="D9859" s="212">
        <v>0.88</v>
      </c>
    </row>
    <row r="9860" spans="1:4" ht="27">
      <c r="A9860" s="209">
        <v>94947</v>
      </c>
      <c r="B9860" s="210" t="s">
        <v>11920</v>
      </c>
      <c r="C9860" s="211" t="s">
        <v>542</v>
      </c>
      <c r="D9860" s="212">
        <v>0.65</v>
      </c>
    </row>
    <row r="9861" spans="1:4" ht="27">
      <c r="A9861" s="209">
        <v>94948</v>
      </c>
      <c r="B9861" s="210" t="s">
        <v>11921</v>
      </c>
      <c r="C9861" s="211" t="s">
        <v>542</v>
      </c>
      <c r="D9861" s="212">
        <v>0.47</v>
      </c>
    </row>
    <row r="9862" spans="1:4" ht="27">
      <c r="A9862" s="209">
        <v>94949</v>
      </c>
      <c r="B9862" s="210" t="s">
        <v>11922</v>
      </c>
      <c r="C9862" s="211" t="s">
        <v>542</v>
      </c>
      <c r="D9862" s="212">
        <v>0.71</v>
      </c>
    </row>
    <row r="9863" spans="1:4" ht="27">
      <c r="A9863" s="209">
        <v>94950</v>
      </c>
      <c r="B9863" s="210" t="s">
        <v>11923</v>
      </c>
      <c r="C9863" s="211" t="s">
        <v>542</v>
      </c>
      <c r="D9863" s="212">
        <v>1.01</v>
      </c>
    </row>
    <row r="9864" spans="1:4" ht="27">
      <c r="A9864" s="209">
        <v>94951</v>
      </c>
      <c r="B9864" s="210" t="s">
        <v>11924</v>
      </c>
      <c r="C9864" s="211" t="s">
        <v>542</v>
      </c>
      <c r="D9864" s="212">
        <v>1.31</v>
      </c>
    </row>
    <row r="9865" spans="1:4" ht="27">
      <c r="A9865" s="209">
        <v>94952</v>
      </c>
      <c r="B9865" s="210" t="s">
        <v>11925</v>
      </c>
      <c r="C9865" s="211" t="s">
        <v>542</v>
      </c>
      <c r="D9865" s="212">
        <v>0.25</v>
      </c>
    </row>
    <row r="9866" spans="1:4" ht="27">
      <c r="A9866" s="209">
        <v>94953</v>
      </c>
      <c r="B9866" s="210" t="s">
        <v>11926</v>
      </c>
      <c r="C9866" s="211" t="s">
        <v>591</v>
      </c>
      <c r="D9866" s="212">
        <v>4.01</v>
      </c>
    </row>
    <row r="9867" spans="1:4" ht="27">
      <c r="A9867" s="209">
        <v>94954</v>
      </c>
      <c r="B9867" s="210" t="s">
        <v>11927</v>
      </c>
      <c r="C9867" s="211" t="s">
        <v>591</v>
      </c>
      <c r="D9867" s="212">
        <v>0.65</v>
      </c>
    </row>
    <row r="9868" spans="1:4" ht="27">
      <c r="A9868" s="209">
        <v>94955</v>
      </c>
      <c r="B9868" s="210" t="s">
        <v>11928</v>
      </c>
      <c r="C9868" s="211" t="s">
        <v>591</v>
      </c>
      <c r="D9868" s="212">
        <v>0.97</v>
      </c>
    </row>
    <row r="9869" spans="1:4" ht="27">
      <c r="A9869" s="209">
        <v>94956</v>
      </c>
      <c r="B9869" s="210" t="s">
        <v>11929</v>
      </c>
      <c r="C9869" s="211" t="s">
        <v>591</v>
      </c>
      <c r="D9869" s="212">
        <v>1.37</v>
      </c>
    </row>
    <row r="9870" spans="1:4" ht="27">
      <c r="A9870" s="209">
        <v>94957</v>
      </c>
      <c r="B9870" s="210" t="s">
        <v>11930</v>
      </c>
      <c r="C9870" s="211" t="s">
        <v>591</v>
      </c>
      <c r="D9870" s="212">
        <v>1.78</v>
      </c>
    </row>
    <row r="9871" spans="1:4" ht="27">
      <c r="A9871" s="209">
        <v>94958</v>
      </c>
      <c r="B9871" s="210" t="s">
        <v>11931</v>
      </c>
      <c r="C9871" s="211" t="s">
        <v>591</v>
      </c>
      <c r="D9871" s="212">
        <v>0.46</v>
      </c>
    </row>
    <row r="9872" spans="1:4" ht="27">
      <c r="A9872" s="209">
        <v>94959</v>
      </c>
      <c r="B9872" s="210" t="s">
        <v>11932</v>
      </c>
      <c r="C9872" s="211" t="s">
        <v>518</v>
      </c>
      <c r="D9872" s="212">
        <v>1.1000000000000001</v>
      </c>
    </row>
    <row r="9873" spans="1:4" ht="27">
      <c r="A9873" s="209">
        <v>94960</v>
      </c>
      <c r="B9873" s="210" t="s">
        <v>1730</v>
      </c>
      <c r="C9873" s="211" t="s">
        <v>518</v>
      </c>
      <c r="D9873" s="212">
        <v>0.9</v>
      </c>
    </row>
    <row r="9874" spans="1:4" ht="13.5">
      <c r="A9874" s="209">
        <v>94961</v>
      </c>
      <c r="B9874" s="210" t="s">
        <v>1731</v>
      </c>
      <c r="C9874" s="211" t="s">
        <v>518</v>
      </c>
      <c r="D9874" s="212">
        <v>0.41</v>
      </c>
    </row>
    <row r="9875" spans="1:4" ht="27">
      <c r="A9875" s="209">
        <v>94962</v>
      </c>
      <c r="B9875" s="210" t="s">
        <v>11933</v>
      </c>
      <c r="C9875" s="211" t="s">
        <v>820</v>
      </c>
      <c r="D9875" s="212">
        <v>240.87</v>
      </c>
    </row>
    <row r="9876" spans="1:4" ht="27">
      <c r="A9876" s="209">
        <v>94963</v>
      </c>
      <c r="B9876" s="210" t="s">
        <v>11934</v>
      </c>
      <c r="C9876" s="211" t="s">
        <v>820</v>
      </c>
      <c r="D9876" s="212">
        <v>265.75</v>
      </c>
    </row>
    <row r="9877" spans="1:4" ht="27">
      <c r="A9877" s="209">
        <v>94964</v>
      </c>
      <c r="B9877" s="210" t="s">
        <v>976</v>
      </c>
      <c r="C9877" s="211" t="s">
        <v>820</v>
      </c>
      <c r="D9877" s="212">
        <v>291.89999999999998</v>
      </c>
    </row>
    <row r="9878" spans="1:4" ht="27">
      <c r="A9878" s="209">
        <v>94965</v>
      </c>
      <c r="B9878" s="210" t="s">
        <v>11935</v>
      </c>
      <c r="C9878" s="211" t="s">
        <v>820</v>
      </c>
      <c r="D9878" s="212">
        <v>303.92</v>
      </c>
    </row>
    <row r="9879" spans="1:4" ht="27">
      <c r="A9879" s="209">
        <v>94966</v>
      </c>
      <c r="B9879" s="210" t="s">
        <v>11936</v>
      </c>
      <c r="C9879" s="211" t="s">
        <v>820</v>
      </c>
      <c r="D9879" s="212">
        <v>315.05</v>
      </c>
    </row>
    <row r="9880" spans="1:4" ht="27">
      <c r="A9880" s="209">
        <v>94967</v>
      </c>
      <c r="B9880" s="210" t="s">
        <v>11937</v>
      </c>
      <c r="C9880" s="211" t="s">
        <v>820</v>
      </c>
      <c r="D9880" s="212">
        <v>362.01</v>
      </c>
    </row>
    <row r="9881" spans="1:4" ht="27">
      <c r="A9881" s="209">
        <v>94968</v>
      </c>
      <c r="B9881" s="210" t="s">
        <v>11938</v>
      </c>
      <c r="C9881" s="211" t="s">
        <v>820</v>
      </c>
      <c r="D9881" s="212">
        <v>235.77</v>
      </c>
    </row>
    <row r="9882" spans="1:4" ht="27">
      <c r="A9882" s="209">
        <v>94969</v>
      </c>
      <c r="B9882" s="210" t="s">
        <v>11939</v>
      </c>
      <c r="C9882" s="211" t="s">
        <v>820</v>
      </c>
      <c r="D9882" s="212">
        <v>261.31</v>
      </c>
    </row>
    <row r="9883" spans="1:4" ht="27">
      <c r="A9883" s="209">
        <v>94970</v>
      </c>
      <c r="B9883" s="210" t="s">
        <v>977</v>
      </c>
      <c r="C9883" s="211" t="s">
        <v>820</v>
      </c>
      <c r="D9883" s="212">
        <v>283.39999999999998</v>
      </c>
    </row>
    <row r="9884" spans="1:4" ht="27">
      <c r="A9884" s="209">
        <v>94971</v>
      </c>
      <c r="B9884" s="210" t="s">
        <v>11940</v>
      </c>
      <c r="C9884" s="211" t="s">
        <v>820</v>
      </c>
      <c r="D9884" s="212">
        <v>299.48</v>
      </c>
    </row>
    <row r="9885" spans="1:4" ht="27">
      <c r="A9885" s="209">
        <v>94972</v>
      </c>
      <c r="B9885" s="210" t="s">
        <v>11941</v>
      </c>
      <c r="C9885" s="211" t="s">
        <v>820</v>
      </c>
      <c r="D9885" s="212">
        <v>312.35000000000002</v>
      </c>
    </row>
    <row r="9886" spans="1:4" ht="27">
      <c r="A9886" s="209">
        <v>94973</v>
      </c>
      <c r="B9886" s="210" t="s">
        <v>11942</v>
      </c>
      <c r="C9886" s="211" t="s">
        <v>820</v>
      </c>
      <c r="D9886" s="212">
        <v>356.36</v>
      </c>
    </row>
    <row r="9887" spans="1:4" ht="27">
      <c r="A9887" s="209">
        <v>94974</v>
      </c>
      <c r="B9887" s="210" t="s">
        <v>11943</v>
      </c>
      <c r="C9887" s="211" t="s">
        <v>820</v>
      </c>
      <c r="D9887" s="212">
        <v>328.45</v>
      </c>
    </row>
    <row r="9888" spans="1:4" ht="27">
      <c r="A9888" s="209">
        <v>94975</v>
      </c>
      <c r="B9888" s="210" t="s">
        <v>11944</v>
      </c>
      <c r="C9888" s="211" t="s">
        <v>820</v>
      </c>
      <c r="D9888" s="212">
        <v>351.94</v>
      </c>
    </row>
    <row r="9889" spans="1:4" ht="40.5">
      <c r="A9889" s="209">
        <v>94990</v>
      </c>
      <c r="B9889" s="210" t="s">
        <v>11945</v>
      </c>
      <c r="C9889" s="211" t="s">
        <v>820</v>
      </c>
      <c r="D9889" s="212">
        <v>499.05</v>
      </c>
    </row>
    <row r="9890" spans="1:4" ht="40.5">
      <c r="A9890" s="209">
        <v>94991</v>
      </c>
      <c r="B9890" s="210" t="s">
        <v>1601</v>
      </c>
      <c r="C9890" s="211" t="s">
        <v>820</v>
      </c>
      <c r="D9890" s="212">
        <v>415.15</v>
      </c>
    </row>
    <row r="9891" spans="1:4" ht="40.5">
      <c r="A9891" s="209">
        <v>94992</v>
      </c>
      <c r="B9891" s="210" t="s">
        <v>11946</v>
      </c>
      <c r="C9891" s="211" t="s">
        <v>591</v>
      </c>
      <c r="D9891" s="212">
        <v>54.97</v>
      </c>
    </row>
    <row r="9892" spans="1:4" ht="40.5">
      <c r="A9892" s="209">
        <v>94993</v>
      </c>
      <c r="B9892" s="210" t="s">
        <v>11947</v>
      </c>
      <c r="C9892" s="211" t="s">
        <v>591</v>
      </c>
      <c r="D9892" s="212">
        <v>49.93</v>
      </c>
    </row>
    <row r="9893" spans="1:4" ht="40.5">
      <c r="A9893" s="209">
        <v>94994</v>
      </c>
      <c r="B9893" s="210" t="s">
        <v>11948</v>
      </c>
      <c r="C9893" s="211" t="s">
        <v>591</v>
      </c>
      <c r="D9893" s="212">
        <v>66.08</v>
      </c>
    </row>
    <row r="9894" spans="1:4" ht="40.5">
      <c r="A9894" s="209">
        <v>94995</v>
      </c>
      <c r="B9894" s="210" t="s">
        <v>11949</v>
      </c>
      <c r="C9894" s="211" t="s">
        <v>591</v>
      </c>
      <c r="D9894" s="212">
        <v>59.35</v>
      </c>
    </row>
    <row r="9895" spans="1:4" ht="40.5">
      <c r="A9895" s="209">
        <v>94996</v>
      </c>
      <c r="B9895" s="210" t="s">
        <v>11950</v>
      </c>
      <c r="C9895" s="211" t="s">
        <v>591</v>
      </c>
      <c r="D9895" s="212">
        <v>76.239999999999995</v>
      </c>
    </row>
    <row r="9896" spans="1:4" ht="40.5">
      <c r="A9896" s="209">
        <v>94997</v>
      </c>
      <c r="B9896" s="210" t="s">
        <v>11951</v>
      </c>
      <c r="C9896" s="211" t="s">
        <v>591</v>
      </c>
      <c r="D9896" s="212">
        <v>67.849999999999994</v>
      </c>
    </row>
    <row r="9897" spans="1:4" ht="40.5">
      <c r="A9897" s="209">
        <v>94998</v>
      </c>
      <c r="B9897" s="210" t="s">
        <v>11952</v>
      </c>
      <c r="C9897" s="211" t="s">
        <v>591</v>
      </c>
      <c r="D9897" s="212">
        <v>85.93</v>
      </c>
    </row>
    <row r="9898" spans="1:4" ht="40.5">
      <c r="A9898" s="209">
        <v>94999</v>
      </c>
      <c r="B9898" s="210" t="s">
        <v>11953</v>
      </c>
      <c r="C9898" s="211" t="s">
        <v>591</v>
      </c>
      <c r="D9898" s="212">
        <v>75.87</v>
      </c>
    </row>
    <row r="9899" spans="1:4" ht="27">
      <c r="A9899" s="209">
        <v>95108</v>
      </c>
      <c r="B9899" s="210" t="s">
        <v>11954</v>
      </c>
      <c r="C9899" s="211" t="s">
        <v>542</v>
      </c>
      <c r="D9899" s="212">
        <v>19.66</v>
      </c>
    </row>
    <row r="9900" spans="1:4" ht="27">
      <c r="A9900" s="209">
        <v>95114</v>
      </c>
      <c r="B9900" s="210" t="s">
        <v>11955</v>
      </c>
      <c r="C9900" s="211" t="s">
        <v>662</v>
      </c>
      <c r="D9900" s="212">
        <v>1.1100000000000001</v>
      </c>
    </row>
    <row r="9901" spans="1:4" ht="27">
      <c r="A9901" s="209">
        <v>95115</v>
      </c>
      <c r="B9901" s="210" t="s">
        <v>11956</v>
      </c>
      <c r="C9901" s="211" t="s">
        <v>662</v>
      </c>
      <c r="D9901" s="212">
        <v>0.25</v>
      </c>
    </row>
    <row r="9902" spans="1:4" ht="27">
      <c r="A9902" s="209">
        <v>95116</v>
      </c>
      <c r="B9902" s="210" t="s">
        <v>764</v>
      </c>
      <c r="C9902" s="211" t="s">
        <v>662</v>
      </c>
      <c r="D9902" s="212">
        <v>31.99</v>
      </c>
    </row>
    <row r="9903" spans="1:4" ht="27">
      <c r="A9903" s="209">
        <v>95117</v>
      </c>
      <c r="B9903" s="210" t="s">
        <v>765</v>
      </c>
      <c r="C9903" s="211" t="s">
        <v>662</v>
      </c>
      <c r="D9903" s="212">
        <v>9.59</v>
      </c>
    </row>
    <row r="9904" spans="1:4" ht="27">
      <c r="A9904" s="209">
        <v>95118</v>
      </c>
      <c r="B9904" s="210" t="s">
        <v>11957</v>
      </c>
      <c r="C9904" s="211" t="s">
        <v>662</v>
      </c>
      <c r="D9904" s="212">
        <v>31.98</v>
      </c>
    </row>
    <row r="9905" spans="1:4" ht="27">
      <c r="A9905" s="209">
        <v>95119</v>
      </c>
      <c r="B9905" s="210" t="s">
        <v>11958</v>
      </c>
      <c r="C9905" s="211" t="s">
        <v>662</v>
      </c>
      <c r="D9905" s="212">
        <v>10.95</v>
      </c>
    </row>
    <row r="9906" spans="1:4" ht="27">
      <c r="A9906" s="209">
        <v>95120</v>
      </c>
      <c r="B9906" s="210" t="s">
        <v>11959</v>
      </c>
      <c r="C9906" s="211" t="s">
        <v>662</v>
      </c>
      <c r="D9906" s="212">
        <v>39.520000000000003</v>
      </c>
    </row>
    <row r="9907" spans="1:4" ht="27">
      <c r="A9907" s="209">
        <v>95121</v>
      </c>
      <c r="B9907" s="210" t="s">
        <v>11960</v>
      </c>
      <c r="C9907" s="211" t="s">
        <v>596</v>
      </c>
      <c r="D9907" s="212">
        <v>192.23</v>
      </c>
    </row>
    <row r="9908" spans="1:4" ht="27">
      <c r="A9908" s="209">
        <v>95122</v>
      </c>
      <c r="B9908" s="210" t="s">
        <v>11961</v>
      </c>
      <c r="C9908" s="211" t="s">
        <v>630</v>
      </c>
      <c r="D9908" s="212">
        <v>112.74</v>
      </c>
    </row>
    <row r="9909" spans="1:4" ht="27">
      <c r="A9909" s="209">
        <v>95123</v>
      </c>
      <c r="B9909" s="210" t="s">
        <v>766</v>
      </c>
      <c r="C9909" s="211" t="s">
        <v>662</v>
      </c>
      <c r="D9909" s="212">
        <v>10.01</v>
      </c>
    </row>
    <row r="9910" spans="1:4" ht="27">
      <c r="A9910" s="209">
        <v>95124</v>
      </c>
      <c r="B9910" s="210" t="s">
        <v>767</v>
      </c>
      <c r="C9910" s="211" t="s">
        <v>662</v>
      </c>
      <c r="D9910" s="212">
        <v>3</v>
      </c>
    </row>
    <row r="9911" spans="1:4" ht="27">
      <c r="A9911" s="209">
        <v>95125</v>
      </c>
      <c r="B9911" s="210" t="s">
        <v>768</v>
      </c>
      <c r="C9911" s="211" t="s">
        <v>662</v>
      </c>
      <c r="D9911" s="212">
        <v>10.96</v>
      </c>
    </row>
    <row r="9912" spans="1:4" ht="27">
      <c r="A9912" s="209">
        <v>95126</v>
      </c>
      <c r="B9912" s="210" t="s">
        <v>11962</v>
      </c>
      <c r="C9912" s="211" t="s">
        <v>662</v>
      </c>
      <c r="D9912" s="212">
        <v>82.31</v>
      </c>
    </row>
    <row r="9913" spans="1:4" ht="27">
      <c r="A9913" s="209">
        <v>95127</v>
      </c>
      <c r="B9913" s="210" t="s">
        <v>628</v>
      </c>
      <c r="C9913" s="211" t="s">
        <v>596</v>
      </c>
      <c r="D9913" s="212">
        <v>120.77</v>
      </c>
    </row>
    <row r="9914" spans="1:4" ht="27">
      <c r="A9914" s="209">
        <v>95128</v>
      </c>
      <c r="B9914" s="210" t="s">
        <v>661</v>
      </c>
      <c r="C9914" s="211" t="s">
        <v>630</v>
      </c>
      <c r="D9914" s="212">
        <v>27.5</v>
      </c>
    </row>
    <row r="9915" spans="1:4" ht="27">
      <c r="A9915" s="209">
        <v>95129</v>
      </c>
      <c r="B9915" s="210" t="s">
        <v>11963</v>
      </c>
      <c r="C9915" s="211" t="s">
        <v>662</v>
      </c>
      <c r="D9915" s="212">
        <v>17.77</v>
      </c>
    </row>
    <row r="9916" spans="1:4" ht="27">
      <c r="A9916" s="209">
        <v>95130</v>
      </c>
      <c r="B9916" s="210" t="s">
        <v>11964</v>
      </c>
      <c r="C9916" s="211" t="s">
        <v>662</v>
      </c>
      <c r="D9916" s="212">
        <v>6.22</v>
      </c>
    </row>
    <row r="9917" spans="1:4" ht="27">
      <c r="A9917" s="209">
        <v>95131</v>
      </c>
      <c r="B9917" s="210" t="s">
        <v>11965</v>
      </c>
      <c r="C9917" s="211" t="s">
        <v>662</v>
      </c>
      <c r="D9917" s="212">
        <v>33.32</v>
      </c>
    </row>
    <row r="9918" spans="1:4" ht="27">
      <c r="A9918" s="209">
        <v>95132</v>
      </c>
      <c r="B9918" s="210" t="s">
        <v>11966</v>
      </c>
      <c r="C9918" s="211" t="s">
        <v>662</v>
      </c>
      <c r="D9918" s="212">
        <v>18</v>
      </c>
    </row>
    <row r="9919" spans="1:4" ht="27">
      <c r="A9919" s="209">
        <v>95133</v>
      </c>
      <c r="B9919" s="210" t="s">
        <v>11967</v>
      </c>
      <c r="C9919" s="211" t="s">
        <v>596</v>
      </c>
      <c r="D9919" s="212">
        <v>90.87</v>
      </c>
    </row>
    <row r="9920" spans="1:4" ht="13.5">
      <c r="A9920" s="209">
        <v>95135</v>
      </c>
      <c r="B9920" s="210" t="s">
        <v>1651</v>
      </c>
      <c r="C9920" s="211" t="s">
        <v>1652</v>
      </c>
      <c r="D9920" s="212">
        <v>21.9</v>
      </c>
    </row>
    <row r="9921" spans="1:4" ht="27">
      <c r="A9921" s="209">
        <v>95136</v>
      </c>
      <c r="B9921" s="210" t="s">
        <v>11968</v>
      </c>
      <c r="C9921" s="211" t="s">
        <v>662</v>
      </c>
      <c r="D9921" s="212">
        <v>0.03</v>
      </c>
    </row>
    <row r="9922" spans="1:4" ht="27">
      <c r="A9922" s="209">
        <v>95137</v>
      </c>
      <c r="B9922" s="210" t="s">
        <v>11969</v>
      </c>
      <c r="C9922" s="211" t="s">
        <v>662</v>
      </c>
      <c r="D9922" s="212">
        <v>0.01</v>
      </c>
    </row>
    <row r="9923" spans="1:4" ht="27">
      <c r="A9923" s="209">
        <v>95138</v>
      </c>
      <c r="B9923" s="210" t="s">
        <v>11970</v>
      </c>
      <c r="C9923" s="211" t="s">
        <v>662</v>
      </c>
      <c r="D9923" s="212">
        <v>0.02</v>
      </c>
    </row>
    <row r="9924" spans="1:4" ht="27">
      <c r="A9924" s="209">
        <v>95139</v>
      </c>
      <c r="B9924" s="210" t="s">
        <v>11971</v>
      </c>
      <c r="C9924" s="211" t="s">
        <v>596</v>
      </c>
      <c r="D9924" s="212">
        <v>0.06</v>
      </c>
    </row>
    <row r="9925" spans="1:4" ht="27">
      <c r="A9925" s="209">
        <v>95140</v>
      </c>
      <c r="B9925" s="210" t="s">
        <v>11972</v>
      </c>
      <c r="C9925" s="211" t="s">
        <v>630</v>
      </c>
      <c r="D9925" s="212">
        <v>0.04</v>
      </c>
    </row>
    <row r="9926" spans="1:4" ht="40.5">
      <c r="A9926" s="209">
        <v>95141</v>
      </c>
      <c r="B9926" s="210" t="s">
        <v>11973</v>
      </c>
      <c r="C9926" s="211" t="s">
        <v>542</v>
      </c>
      <c r="D9926" s="212">
        <v>25.51</v>
      </c>
    </row>
    <row r="9927" spans="1:4" ht="27">
      <c r="A9927" s="209">
        <v>95208</v>
      </c>
      <c r="B9927" s="210" t="s">
        <v>11974</v>
      </c>
      <c r="C9927" s="211" t="s">
        <v>662</v>
      </c>
      <c r="D9927" s="212">
        <v>23.53</v>
      </c>
    </row>
    <row r="9928" spans="1:4" ht="27">
      <c r="A9928" s="209">
        <v>95209</v>
      </c>
      <c r="B9928" s="210" t="s">
        <v>11975</v>
      </c>
      <c r="C9928" s="211" t="s">
        <v>662</v>
      </c>
      <c r="D9928" s="212">
        <v>5.29</v>
      </c>
    </row>
    <row r="9929" spans="1:4" ht="27">
      <c r="A9929" s="209">
        <v>95210</v>
      </c>
      <c r="B9929" s="210" t="s">
        <v>11976</v>
      </c>
      <c r="C9929" s="211" t="s">
        <v>662</v>
      </c>
      <c r="D9929" s="212">
        <v>25.74</v>
      </c>
    </row>
    <row r="9930" spans="1:4" ht="27">
      <c r="A9930" s="209">
        <v>95211</v>
      </c>
      <c r="B9930" s="210" t="s">
        <v>11977</v>
      </c>
      <c r="C9930" s="211" t="s">
        <v>662</v>
      </c>
      <c r="D9930" s="212">
        <v>5.79</v>
      </c>
    </row>
    <row r="9931" spans="1:4" ht="27">
      <c r="A9931" s="209">
        <v>95212</v>
      </c>
      <c r="B9931" s="210" t="s">
        <v>11978</v>
      </c>
      <c r="C9931" s="211" t="s">
        <v>596</v>
      </c>
      <c r="D9931" s="212">
        <v>78.84</v>
      </c>
    </row>
    <row r="9932" spans="1:4" ht="27">
      <c r="A9932" s="209">
        <v>95213</v>
      </c>
      <c r="B9932" s="210" t="s">
        <v>11979</v>
      </c>
      <c r="C9932" s="211" t="s">
        <v>630</v>
      </c>
      <c r="D9932" s="212">
        <v>47.31</v>
      </c>
    </row>
    <row r="9933" spans="1:4" ht="27">
      <c r="A9933" s="209">
        <v>95214</v>
      </c>
      <c r="B9933" s="210" t="s">
        <v>11980</v>
      </c>
      <c r="C9933" s="211" t="s">
        <v>662</v>
      </c>
      <c r="D9933" s="212">
        <v>1.29</v>
      </c>
    </row>
    <row r="9934" spans="1:4" ht="27">
      <c r="A9934" s="209">
        <v>95215</v>
      </c>
      <c r="B9934" s="210" t="s">
        <v>11981</v>
      </c>
      <c r="C9934" s="211" t="s">
        <v>662</v>
      </c>
      <c r="D9934" s="212">
        <v>0.25</v>
      </c>
    </row>
    <row r="9935" spans="1:4" ht="27">
      <c r="A9935" s="209">
        <v>95216</v>
      </c>
      <c r="B9935" s="210" t="s">
        <v>11982</v>
      </c>
      <c r="C9935" s="211" t="s">
        <v>662</v>
      </c>
      <c r="D9935" s="212">
        <v>0.89</v>
      </c>
    </row>
    <row r="9936" spans="1:4" ht="27">
      <c r="A9936" s="209">
        <v>95217</v>
      </c>
      <c r="B9936" s="210" t="s">
        <v>11983</v>
      </c>
      <c r="C9936" s="211" t="s">
        <v>662</v>
      </c>
      <c r="D9936" s="212">
        <v>0.39</v>
      </c>
    </row>
    <row r="9937" spans="1:4" ht="27">
      <c r="A9937" s="209">
        <v>95218</v>
      </c>
      <c r="B9937" s="210" t="s">
        <v>11984</v>
      </c>
      <c r="C9937" s="211" t="s">
        <v>596</v>
      </c>
      <c r="D9937" s="212">
        <v>19.75</v>
      </c>
    </row>
    <row r="9938" spans="1:4" ht="27">
      <c r="A9938" s="209">
        <v>95219</v>
      </c>
      <c r="B9938" s="210" t="s">
        <v>11985</v>
      </c>
      <c r="C9938" s="211" t="s">
        <v>630</v>
      </c>
      <c r="D9938" s="212">
        <v>18.47</v>
      </c>
    </row>
    <row r="9939" spans="1:4" ht="27">
      <c r="A9939" s="209">
        <v>95237</v>
      </c>
      <c r="B9939" s="210" t="s">
        <v>11986</v>
      </c>
      <c r="C9939" s="211" t="s">
        <v>542</v>
      </c>
      <c r="D9939" s="212">
        <v>15.18</v>
      </c>
    </row>
    <row r="9940" spans="1:4" ht="27">
      <c r="A9940" s="209">
        <v>95240</v>
      </c>
      <c r="B9940" s="210" t="s">
        <v>11987</v>
      </c>
      <c r="C9940" s="211" t="s">
        <v>591</v>
      </c>
      <c r="D9940" s="212">
        <v>11.37</v>
      </c>
    </row>
    <row r="9941" spans="1:4" ht="27">
      <c r="A9941" s="209">
        <v>95241</v>
      </c>
      <c r="B9941" s="210" t="s">
        <v>11988</v>
      </c>
      <c r="C9941" s="211" t="s">
        <v>591</v>
      </c>
      <c r="D9941" s="212">
        <v>18.95</v>
      </c>
    </row>
    <row r="9942" spans="1:4" ht="40.5">
      <c r="A9942" s="209">
        <v>95248</v>
      </c>
      <c r="B9942" s="210" t="s">
        <v>11989</v>
      </c>
      <c r="C9942" s="211" t="s">
        <v>542</v>
      </c>
      <c r="D9942" s="212">
        <v>47.19</v>
      </c>
    </row>
    <row r="9943" spans="1:4" ht="40.5">
      <c r="A9943" s="209">
        <v>95249</v>
      </c>
      <c r="B9943" s="210" t="s">
        <v>11990</v>
      </c>
      <c r="C9943" s="211" t="s">
        <v>542</v>
      </c>
      <c r="D9943" s="212">
        <v>50.68</v>
      </c>
    </row>
    <row r="9944" spans="1:4" ht="40.5">
      <c r="A9944" s="209">
        <v>95250</v>
      </c>
      <c r="B9944" s="210" t="s">
        <v>11991</v>
      </c>
      <c r="C9944" s="211" t="s">
        <v>542</v>
      </c>
      <c r="D9944" s="212">
        <v>59.84</v>
      </c>
    </row>
    <row r="9945" spans="1:4" ht="40.5">
      <c r="A9945" s="209">
        <v>95251</v>
      </c>
      <c r="B9945" s="210" t="s">
        <v>11992</v>
      </c>
      <c r="C9945" s="211" t="s">
        <v>542</v>
      </c>
      <c r="D9945" s="212">
        <v>77.72</v>
      </c>
    </row>
    <row r="9946" spans="1:4" ht="40.5">
      <c r="A9946" s="209">
        <v>95252</v>
      </c>
      <c r="B9946" s="210" t="s">
        <v>11993</v>
      </c>
      <c r="C9946" s="211" t="s">
        <v>542</v>
      </c>
      <c r="D9946" s="212">
        <v>88.51</v>
      </c>
    </row>
    <row r="9947" spans="1:4" ht="40.5">
      <c r="A9947" s="209">
        <v>95253</v>
      </c>
      <c r="B9947" s="210" t="s">
        <v>11994</v>
      </c>
      <c r="C9947" s="211" t="s">
        <v>542</v>
      </c>
      <c r="D9947" s="212">
        <v>123.99</v>
      </c>
    </row>
    <row r="9948" spans="1:4" ht="13.5">
      <c r="A9948" s="209">
        <v>95255</v>
      </c>
      <c r="B9948" s="210" t="s">
        <v>769</v>
      </c>
      <c r="C9948" s="211" t="s">
        <v>662</v>
      </c>
      <c r="D9948" s="212">
        <v>0.99</v>
      </c>
    </row>
    <row r="9949" spans="1:4" ht="13.5">
      <c r="A9949" s="209">
        <v>95256</v>
      </c>
      <c r="B9949" s="210" t="s">
        <v>770</v>
      </c>
      <c r="C9949" s="211" t="s">
        <v>662</v>
      </c>
      <c r="D9949" s="212">
        <v>0.22</v>
      </c>
    </row>
    <row r="9950" spans="1:4" ht="13.5">
      <c r="A9950" s="209">
        <v>95257</v>
      </c>
      <c r="B9950" s="210" t="s">
        <v>771</v>
      </c>
      <c r="C9950" s="211" t="s">
        <v>662</v>
      </c>
      <c r="D9950" s="212">
        <v>1.23</v>
      </c>
    </row>
    <row r="9951" spans="1:4" ht="13.5">
      <c r="A9951" s="209">
        <v>95258</v>
      </c>
      <c r="B9951" s="210" t="s">
        <v>629</v>
      </c>
      <c r="C9951" s="211" t="s">
        <v>596</v>
      </c>
      <c r="D9951" s="212">
        <v>12.82</v>
      </c>
    </row>
    <row r="9952" spans="1:4" ht="13.5">
      <c r="A9952" s="209">
        <v>95259</v>
      </c>
      <c r="B9952" s="210" t="s">
        <v>663</v>
      </c>
      <c r="C9952" s="211" t="s">
        <v>630</v>
      </c>
      <c r="D9952" s="212">
        <v>11.59</v>
      </c>
    </row>
    <row r="9953" spans="1:4" ht="27">
      <c r="A9953" s="209">
        <v>95260</v>
      </c>
      <c r="B9953" s="210" t="s">
        <v>11995</v>
      </c>
      <c r="C9953" s="211" t="s">
        <v>662</v>
      </c>
      <c r="D9953" s="212">
        <v>0.66</v>
      </c>
    </row>
    <row r="9954" spans="1:4" ht="27">
      <c r="A9954" s="209">
        <v>95261</v>
      </c>
      <c r="B9954" s="210" t="s">
        <v>11996</v>
      </c>
      <c r="C9954" s="211" t="s">
        <v>662</v>
      </c>
      <c r="D9954" s="212">
        <v>0.21</v>
      </c>
    </row>
    <row r="9955" spans="1:4" ht="27">
      <c r="A9955" s="209">
        <v>95262</v>
      </c>
      <c r="B9955" s="210" t="s">
        <v>11997</v>
      </c>
      <c r="C9955" s="211" t="s">
        <v>662</v>
      </c>
      <c r="D9955" s="212">
        <v>1.03</v>
      </c>
    </row>
    <row r="9956" spans="1:4" ht="27">
      <c r="A9956" s="209">
        <v>95263</v>
      </c>
      <c r="B9956" s="210" t="s">
        <v>11998</v>
      </c>
      <c r="C9956" s="211" t="s">
        <v>662</v>
      </c>
      <c r="D9956" s="212">
        <v>1.71</v>
      </c>
    </row>
    <row r="9957" spans="1:4" ht="27">
      <c r="A9957" s="209">
        <v>95264</v>
      </c>
      <c r="B9957" s="210" t="s">
        <v>11999</v>
      </c>
      <c r="C9957" s="211" t="s">
        <v>596</v>
      </c>
      <c r="D9957" s="212">
        <v>3.61</v>
      </c>
    </row>
    <row r="9958" spans="1:4" ht="27">
      <c r="A9958" s="209">
        <v>95265</v>
      </c>
      <c r="B9958" s="210" t="s">
        <v>12000</v>
      </c>
      <c r="C9958" s="211" t="s">
        <v>630</v>
      </c>
      <c r="D9958" s="212">
        <v>0.87</v>
      </c>
    </row>
    <row r="9959" spans="1:4" ht="27">
      <c r="A9959" s="209">
        <v>95266</v>
      </c>
      <c r="B9959" s="210" t="s">
        <v>12001</v>
      </c>
      <c r="C9959" s="211" t="s">
        <v>662</v>
      </c>
      <c r="D9959" s="212">
        <v>0.59</v>
      </c>
    </row>
    <row r="9960" spans="1:4" ht="27">
      <c r="A9960" s="209">
        <v>95267</v>
      </c>
      <c r="B9960" s="210" t="s">
        <v>12002</v>
      </c>
      <c r="C9960" s="211" t="s">
        <v>662</v>
      </c>
      <c r="D9960" s="212">
        <v>0.11</v>
      </c>
    </row>
    <row r="9961" spans="1:4" ht="27">
      <c r="A9961" s="209">
        <v>95268</v>
      </c>
      <c r="B9961" s="210" t="s">
        <v>12003</v>
      </c>
      <c r="C9961" s="211" t="s">
        <v>662</v>
      </c>
      <c r="D9961" s="212">
        <v>0.56999999999999995</v>
      </c>
    </row>
    <row r="9962" spans="1:4" ht="40.5">
      <c r="A9962" s="209">
        <v>95269</v>
      </c>
      <c r="B9962" s="210" t="s">
        <v>12004</v>
      </c>
      <c r="C9962" s="211" t="s">
        <v>662</v>
      </c>
      <c r="D9962" s="212">
        <v>3.19</v>
      </c>
    </row>
    <row r="9963" spans="1:4" ht="27">
      <c r="A9963" s="209">
        <v>95270</v>
      </c>
      <c r="B9963" s="210" t="s">
        <v>12005</v>
      </c>
      <c r="C9963" s="211" t="s">
        <v>596</v>
      </c>
      <c r="D9963" s="212">
        <v>4.46</v>
      </c>
    </row>
    <row r="9964" spans="1:4" ht="27">
      <c r="A9964" s="209">
        <v>95271</v>
      </c>
      <c r="B9964" s="210" t="s">
        <v>12006</v>
      </c>
      <c r="C9964" s="211" t="s">
        <v>630</v>
      </c>
      <c r="D9964" s="212">
        <v>0.7</v>
      </c>
    </row>
    <row r="9965" spans="1:4" ht="27">
      <c r="A9965" s="209">
        <v>95272</v>
      </c>
      <c r="B9965" s="210" t="s">
        <v>12007</v>
      </c>
      <c r="C9965" s="211" t="s">
        <v>662</v>
      </c>
      <c r="D9965" s="212">
        <v>0.56999999999999995</v>
      </c>
    </row>
    <row r="9966" spans="1:4" ht="27">
      <c r="A9966" s="209">
        <v>95273</v>
      </c>
      <c r="B9966" s="210" t="s">
        <v>12008</v>
      </c>
      <c r="C9966" s="211" t="s">
        <v>662</v>
      </c>
      <c r="D9966" s="212">
        <v>0.12</v>
      </c>
    </row>
    <row r="9967" spans="1:4" ht="27">
      <c r="A9967" s="209">
        <v>95274</v>
      </c>
      <c r="B9967" s="210" t="s">
        <v>12009</v>
      </c>
      <c r="C9967" s="211" t="s">
        <v>662</v>
      </c>
      <c r="D9967" s="212">
        <v>0.45</v>
      </c>
    </row>
    <row r="9968" spans="1:4" ht="27">
      <c r="A9968" s="209">
        <v>95275</v>
      </c>
      <c r="B9968" s="210" t="s">
        <v>12010</v>
      </c>
      <c r="C9968" s="211" t="s">
        <v>662</v>
      </c>
      <c r="D9968" s="212">
        <v>1.57</v>
      </c>
    </row>
    <row r="9969" spans="1:4" ht="27">
      <c r="A9969" s="209">
        <v>95276</v>
      </c>
      <c r="B9969" s="210" t="s">
        <v>12011</v>
      </c>
      <c r="C9969" s="211" t="s">
        <v>596</v>
      </c>
      <c r="D9969" s="212">
        <v>2.71</v>
      </c>
    </row>
    <row r="9970" spans="1:4" ht="27">
      <c r="A9970" s="209">
        <v>95277</v>
      </c>
      <c r="B9970" s="210" t="s">
        <v>12012</v>
      </c>
      <c r="C9970" s="211" t="s">
        <v>630</v>
      </c>
      <c r="D9970" s="212">
        <v>0.69</v>
      </c>
    </row>
    <row r="9971" spans="1:4" ht="27">
      <c r="A9971" s="209">
        <v>95278</v>
      </c>
      <c r="B9971" s="210" t="s">
        <v>12013</v>
      </c>
      <c r="C9971" s="211" t="s">
        <v>662</v>
      </c>
      <c r="D9971" s="212">
        <v>0.62</v>
      </c>
    </row>
    <row r="9972" spans="1:4" ht="27">
      <c r="A9972" s="209">
        <v>95279</v>
      </c>
      <c r="B9972" s="210" t="s">
        <v>12014</v>
      </c>
      <c r="C9972" s="211" t="s">
        <v>662</v>
      </c>
      <c r="D9972" s="212">
        <v>0.14000000000000001</v>
      </c>
    </row>
    <row r="9973" spans="1:4" ht="27">
      <c r="A9973" s="209">
        <v>95280</v>
      </c>
      <c r="B9973" s="210" t="s">
        <v>12015</v>
      </c>
      <c r="C9973" s="211" t="s">
        <v>662</v>
      </c>
      <c r="D9973" s="212">
        <v>0.49</v>
      </c>
    </row>
    <row r="9974" spans="1:4" ht="27">
      <c r="A9974" s="209">
        <v>95281</v>
      </c>
      <c r="B9974" s="210" t="s">
        <v>12016</v>
      </c>
      <c r="C9974" s="211" t="s">
        <v>662</v>
      </c>
      <c r="D9974" s="212">
        <v>3.19</v>
      </c>
    </row>
    <row r="9975" spans="1:4" ht="27">
      <c r="A9975" s="209">
        <v>95282</v>
      </c>
      <c r="B9975" s="210" t="s">
        <v>12017</v>
      </c>
      <c r="C9975" s="211" t="s">
        <v>596</v>
      </c>
      <c r="D9975" s="212">
        <v>4.4400000000000004</v>
      </c>
    </row>
    <row r="9976" spans="1:4" ht="27">
      <c r="A9976" s="209">
        <v>95283</v>
      </c>
      <c r="B9976" s="210" t="s">
        <v>12018</v>
      </c>
      <c r="C9976" s="211" t="s">
        <v>630</v>
      </c>
      <c r="D9976" s="212">
        <v>0.76</v>
      </c>
    </row>
    <row r="9977" spans="1:4" ht="27">
      <c r="A9977" s="209">
        <v>95285</v>
      </c>
      <c r="B9977" s="210" t="s">
        <v>1475</v>
      </c>
      <c r="C9977" s="211" t="s">
        <v>820</v>
      </c>
      <c r="D9977" s="212">
        <v>3.46</v>
      </c>
    </row>
    <row r="9978" spans="1:4" ht="27">
      <c r="A9978" s="209">
        <v>95286</v>
      </c>
      <c r="B9978" s="210" t="s">
        <v>1476</v>
      </c>
      <c r="C9978" s="211" t="s">
        <v>820</v>
      </c>
      <c r="D9978" s="212">
        <v>3.55</v>
      </c>
    </row>
    <row r="9979" spans="1:4" ht="27">
      <c r="A9979" s="209">
        <v>95287</v>
      </c>
      <c r="B9979" s="210" t="s">
        <v>1477</v>
      </c>
      <c r="C9979" s="211" t="s">
        <v>820</v>
      </c>
      <c r="D9979" s="212">
        <v>3.65</v>
      </c>
    </row>
    <row r="9980" spans="1:4" ht="27">
      <c r="A9980" s="209">
        <v>95288</v>
      </c>
      <c r="B9980" s="210" t="s">
        <v>1478</v>
      </c>
      <c r="C9980" s="211" t="s">
        <v>820</v>
      </c>
      <c r="D9980" s="212">
        <v>3.75</v>
      </c>
    </row>
    <row r="9981" spans="1:4" ht="27">
      <c r="A9981" s="209">
        <v>95289</v>
      </c>
      <c r="B9981" s="210" t="s">
        <v>1479</v>
      </c>
      <c r="C9981" s="211" t="s">
        <v>820</v>
      </c>
      <c r="D9981" s="212">
        <v>3.86</v>
      </c>
    </row>
    <row r="9982" spans="1:4" ht="13.5">
      <c r="A9982" s="209">
        <v>95290</v>
      </c>
      <c r="B9982" s="210" t="s">
        <v>1480</v>
      </c>
      <c r="C9982" s="211" t="s">
        <v>1469</v>
      </c>
      <c r="D9982" s="212">
        <v>1.68</v>
      </c>
    </row>
    <row r="9983" spans="1:4" ht="27">
      <c r="A9983" s="209">
        <v>95291</v>
      </c>
      <c r="B9983" s="210" t="s">
        <v>12019</v>
      </c>
      <c r="C9983" s="211" t="s">
        <v>820</v>
      </c>
      <c r="D9983" s="212">
        <v>3.08</v>
      </c>
    </row>
    <row r="9984" spans="1:4" ht="27">
      <c r="A9984" s="209">
        <v>95292</v>
      </c>
      <c r="B9984" s="210" t="s">
        <v>12020</v>
      </c>
      <c r="C9984" s="211" t="s">
        <v>820</v>
      </c>
      <c r="D9984" s="212">
        <v>3.16</v>
      </c>
    </row>
    <row r="9985" spans="1:4" ht="27">
      <c r="A9985" s="209">
        <v>95293</v>
      </c>
      <c r="B9985" s="210" t="s">
        <v>12021</v>
      </c>
      <c r="C9985" s="211" t="s">
        <v>820</v>
      </c>
      <c r="D9985" s="212">
        <v>3.25</v>
      </c>
    </row>
    <row r="9986" spans="1:4" ht="27">
      <c r="A9986" s="209">
        <v>95294</v>
      </c>
      <c r="B9986" s="210" t="s">
        <v>12022</v>
      </c>
      <c r="C9986" s="211" t="s">
        <v>820</v>
      </c>
      <c r="D9986" s="212">
        <v>3.43</v>
      </c>
    </row>
    <row r="9987" spans="1:4" ht="27">
      <c r="A9987" s="209">
        <v>95295</v>
      </c>
      <c r="B9987" s="210" t="s">
        <v>12023</v>
      </c>
      <c r="C9987" s="211" t="s">
        <v>820</v>
      </c>
      <c r="D9987" s="212">
        <v>3.34</v>
      </c>
    </row>
    <row r="9988" spans="1:4" ht="27">
      <c r="A9988" s="209">
        <v>95296</v>
      </c>
      <c r="B9988" s="210" t="s">
        <v>12024</v>
      </c>
      <c r="C9988" s="211" t="s">
        <v>1469</v>
      </c>
      <c r="D9988" s="212">
        <v>1.5</v>
      </c>
    </row>
    <row r="9989" spans="1:4" ht="27">
      <c r="A9989" s="209">
        <v>95297</v>
      </c>
      <c r="B9989" s="210" t="s">
        <v>12025</v>
      </c>
      <c r="C9989" s="211" t="s">
        <v>820</v>
      </c>
      <c r="D9989" s="212">
        <v>2.76</v>
      </c>
    </row>
    <row r="9990" spans="1:4" ht="27">
      <c r="A9990" s="209">
        <v>95298</v>
      </c>
      <c r="B9990" s="210" t="s">
        <v>12026</v>
      </c>
      <c r="C9990" s="211" t="s">
        <v>820</v>
      </c>
      <c r="D9990" s="212">
        <v>2.84</v>
      </c>
    </row>
    <row r="9991" spans="1:4" ht="27">
      <c r="A9991" s="209">
        <v>95299</v>
      </c>
      <c r="B9991" s="210" t="s">
        <v>12027</v>
      </c>
      <c r="C9991" s="211" t="s">
        <v>820</v>
      </c>
      <c r="D9991" s="212">
        <v>2.92</v>
      </c>
    </row>
    <row r="9992" spans="1:4" ht="27">
      <c r="A9992" s="209">
        <v>95300</v>
      </c>
      <c r="B9992" s="210" t="s">
        <v>12028</v>
      </c>
      <c r="C9992" s="211" t="s">
        <v>820</v>
      </c>
      <c r="D9992" s="212">
        <v>3.01</v>
      </c>
    </row>
    <row r="9993" spans="1:4" ht="27">
      <c r="A9993" s="209">
        <v>95301</v>
      </c>
      <c r="B9993" s="210" t="s">
        <v>12029</v>
      </c>
      <c r="C9993" s="211" t="s">
        <v>820</v>
      </c>
      <c r="D9993" s="212">
        <v>3.08</v>
      </c>
    </row>
    <row r="9994" spans="1:4" ht="27">
      <c r="A9994" s="209">
        <v>95302</v>
      </c>
      <c r="B9994" s="210" t="s">
        <v>1481</v>
      </c>
      <c r="C9994" s="211" t="s">
        <v>1469</v>
      </c>
      <c r="D9994" s="212">
        <v>1.35</v>
      </c>
    </row>
    <row r="9995" spans="1:4" ht="27">
      <c r="A9995" s="209">
        <v>95303</v>
      </c>
      <c r="B9995" s="210" t="s">
        <v>12030</v>
      </c>
      <c r="C9995" s="211" t="s">
        <v>1469</v>
      </c>
      <c r="D9995" s="212">
        <v>0.92</v>
      </c>
    </row>
    <row r="9996" spans="1:4" ht="13.5">
      <c r="A9996" s="209">
        <v>95305</v>
      </c>
      <c r="B9996" s="210" t="s">
        <v>1538</v>
      </c>
      <c r="C9996" s="211" t="s">
        <v>591</v>
      </c>
      <c r="D9996" s="212">
        <v>9.76</v>
      </c>
    </row>
    <row r="9997" spans="1:4" ht="13.5">
      <c r="A9997" s="209">
        <v>95306</v>
      </c>
      <c r="B9997" s="210" t="s">
        <v>1539</v>
      </c>
      <c r="C9997" s="211" t="s">
        <v>591</v>
      </c>
      <c r="D9997" s="212">
        <v>11.33</v>
      </c>
    </row>
    <row r="9998" spans="1:4" ht="27">
      <c r="A9998" s="209">
        <v>95308</v>
      </c>
      <c r="B9998" s="210" t="s">
        <v>12031</v>
      </c>
      <c r="C9998" s="211" t="s">
        <v>662</v>
      </c>
      <c r="D9998" s="212">
        <v>0.08</v>
      </c>
    </row>
    <row r="9999" spans="1:4" ht="27">
      <c r="A9999" s="209">
        <v>95309</v>
      </c>
      <c r="B9999" s="210" t="s">
        <v>12032</v>
      </c>
      <c r="C9999" s="211" t="s">
        <v>662</v>
      </c>
      <c r="D9999" s="212">
        <v>0.1</v>
      </c>
    </row>
    <row r="10000" spans="1:4" ht="27">
      <c r="A10000" s="209">
        <v>95310</v>
      </c>
      <c r="B10000" s="210" t="s">
        <v>12033</v>
      </c>
      <c r="C10000" s="211" t="s">
        <v>662</v>
      </c>
      <c r="D10000" s="212">
        <v>0.03</v>
      </c>
    </row>
    <row r="10001" spans="1:4" ht="27">
      <c r="A10001" s="209">
        <v>95311</v>
      </c>
      <c r="B10001" s="210" t="s">
        <v>12034</v>
      </c>
      <c r="C10001" s="211" t="s">
        <v>662</v>
      </c>
      <c r="D10001" s="212">
        <v>0.09</v>
      </c>
    </row>
    <row r="10002" spans="1:4" ht="27">
      <c r="A10002" s="209">
        <v>95312</v>
      </c>
      <c r="B10002" s="210" t="s">
        <v>12035</v>
      </c>
      <c r="C10002" s="211" t="s">
        <v>662</v>
      </c>
      <c r="D10002" s="212">
        <v>0.1</v>
      </c>
    </row>
    <row r="10003" spans="1:4" ht="27">
      <c r="A10003" s="209">
        <v>95313</v>
      </c>
      <c r="B10003" s="210" t="s">
        <v>12036</v>
      </c>
      <c r="C10003" s="211" t="s">
        <v>662</v>
      </c>
      <c r="D10003" s="212">
        <v>0.09</v>
      </c>
    </row>
    <row r="10004" spans="1:4" ht="13.5">
      <c r="A10004" s="209">
        <v>95314</v>
      </c>
      <c r="B10004" s="210" t="s">
        <v>2018</v>
      </c>
      <c r="C10004" s="211" t="s">
        <v>662</v>
      </c>
      <c r="D10004" s="212">
        <v>0.11</v>
      </c>
    </row>
    <row r="10005" spans="1:4" ht="27">
      <c r="A10005" s="209">
        <v>95315</v>
      </c>
      <c r="B10005" s="210" t="s">
        <v>12037</v>
      </c>
      <c r="C10005" s="211" t="s">
        <v>662</v>
      </c>
      <c r="D10005" s="212">
        <v>0.18</v>
      </c>
    </row>
    <row r="10006" spans="1:4" ht="27">
      <c r="A10006" s="209">
        <v>95316</v>
      </c>
      <c r="B10006" s="210" t="s">
        <v>12038</v>
      </c>
      <c r="C10006" s="211" t="s">
        <v>662</v>
      </c>
      <c r="D10006" s="212">
        <v>0.28000000000000003</v>
      </c>
    </row>
    <row r="10007" spans="1:4" ht="27">
      <c r="A10007" s="209">
        <v>95317</v>
      </c>
      <c r="B10007" s="210" t="s">
        <v>12039</v>
      </c>
      <c r="C10007" s="211" t="s">
        <v>662</v>
      </c>
      <c r="D10007" s="212">
        <v>0.13</v>
      </c>
    </row>
    <row r="10008" spans="1:4" ht="27">
      <c r="A10008" s="209">
        <v>95318</v>
      </c>
      <c r="B10008" s="210" t="s">
        <v>12040</v>
      </c>
      <c r="C10008" s="211" t="s">
        <v>662</v>
      </c>
      <c r="D10008" s="212">
        <v>0.06</v>
      </c>
    </row>
    <row r="10009" spans="1:4" ht="27">
      <c r="A10009" s="209">
        <v>95319</v>
      </c>
      <c r="B10009" s="210" t="s">
        <v>12041</v>
      </c>
      <c r="C10009" s="211" t="s">
        <v>662</v>
      </c>
      <c r="D10009" s="212">
        <v>0.05</v>
      </c>
    </row>
    <row r="10010" spans="1:4" ht="27">
      <c r="A10010" s="209">
        <v>95320</v>
      </c>
      <c r="B10010" s="210" t="s">
        <v>12042</v>
      </c>
      <c r="C10010" s="211" t="s">
        <v>662</v>
      </c>
      <c r="D10010" s="212">
        <v>0.08</v>
      </c>
    </row>
    <row r="10011" spans="1:4" ht="27">
      <c r="A10011" s="209">
        <v>95321</v>
      </c>
      <c r="B10011" s="210" t="s">
        <v>12043</v>
      </c>
      <c r="C10011" s="211" t="s">
        <v>662</v>
      </c>
      <c r="D10011" s="212">
        <v>7.0000000000000007E-2</v>
      </c>
    </row>
    <row r="10012" spans="1:4" ht="27">
      <c r="A10012" s="209">
        <v>95322</v>
      </c>
      <c r="B10012" s="210" t="s">
        <v>12044</v>
      </c>
      <c r="C10012" s="211" t="s">
        <v>662</v>
      </c>
      <c r="D10012" s="212">
        <v>0.06</v>
      </c>
    </row>
    <row r="10013" spans="1:4" ht="27">
      <c r="A10013" s="209">
        <v>95323</v>
      </c>
      <c r="B10013" s="210" t="s">
        <v>12045</v>
      </c>
      <c r="C10013" s="211" t="s">
        <v>662</v>
      </c>
      <c r="D10013" s="212">
        <v>0.15</v>
      </c>
    </row>
    <row r="10014" spans="1:4" ht="27">
      <c r="A10014" s="209">
        <v>95324</v>
      </c>
      <c r="B10014" s="210" t="s">
        <v>12046</v>
      </c>
      <c r="C10014" s="211" t="s">
        <v>662</v>
      </c>
      <c r="D10014" s="212">
        <v>0.13</v>
      </c>
    </row>
    <row r="10015" spans="1:4" ht="27">
      <c r="A10015" s="209">
        <v>95325</v>
      </c>
      <c r="B10015" s="210" t="s">
        <v>12047</v>
      </c>
      <c r="C10015" s="211" t="s">
        <v>662</v>
      </c>
      <c r="D10015" s="212">
        <v>0.2</v>
      </c>
    </row>
    <row r="10016" spans="1:4" ht="27">
      <c r="A10016" s="209">
        <v>95326</v>
      </c>
      <c r="B10016" s="210" t="s">
        <v>12048</v>
      </c>
      <c r="C10016" s="211" t="s">
        <v>662</v>
      </c>
      <c r="D10016" s="212">
        <v>7.0000000000000007E-2</v>
      </c>
    </row>
    <row r="10017" spans="1:4" ht="27">
      <c r="A10017" s="209">
        <v>95327</v>
      </c>
      <c r="B10017" s="210" t="s">
        <v>12049</v>
      </c>
      <c r="C10017" s="211" t="s">
        <v>662</v>
      </c>
      <c r="D10017" s="212">
        <v>0.13</v>
      </c>
    </row>
    <row r="10018" spans="1:4" ht="27">
      <c r="A10018" s="209">
        <v>95328</v>
      </c>
      <c r="B10018" s="210" t="s">
        <v>12050</v>
      </c>
      <c r="C10018" s="211" t="s">
        <v>662</v>
      </c>
      <c r="D10018" s="212">
        <v>0.11</v>
      </c>
    </row>
    <row r="10019" spans="1:4" ht="27">
      <c r="A10019" s="209">
        <v>95329</v>
      </c>
      <c r="B10019" s="210" t="s">
        <v>12051</v>
      </c>
      <c r="C10019" s="211" t="s">
        <v>662</v>
      </c>
      <c r="D10019" s="212">
        <v>0.14000000000000001</v>
      </c>
    </row>
    <row r="10020" spans="1:4" ht="27">
      <c r="A10020" s="209">
        <v>95330</v>
      </c>
      <c r="B10020" s="210" t="s">
        <v>12052</v>
      </c>
      <c r="C10020" s="211" t="s">
        <v>662</v>
      </c>
      <c r="D10020" s="212">
        <v>0.11</v>
      </c>
    </row>
    <row r="10021" spans="1:4" ht="27">
      <c r="A10021" s="209">
        <v>95331</v>
      </c>
      <c r="B10021" s="210" t="s">
        <v>12053</v>
      </c>
      <c r="C10021" s="211" t="s">
        <v>662</v>
      </c>
      <c r="D10021" s="212">
        <v>0.06</v>
      </c>
    </row>
    <row r="10022" spans="1:4" ht="27">
      <c r="A10022" s="209">
        <v>95332</v>
      </c>
      <c r="B10022" s="210" t="s">
        <v>12054</v>
      </c>
      <c r="C10022" s="211" t="s">
        <v>662</v>
      </c>
      <c r="D10022" s="212">
        <v>0.37</v>
      </c>
    </row>
    <row r="10023" spans="1:4" ht="27">
      <c r="A10023" s="209">
        <v>95333</v>
      </c>
      <c r="B10023" s="210" t="s">
        <v>12055</v>
      </c>
      <c r="C10023" s="211" t="s">
        <v>662</v>
      </c>
      <c r="D10023" s="212">
        <v>0.48</v>
      </c>
    </row>
    <row r="10024" spans="1:4" ht="27">
      <c r="A10024" s="209">
        <v>95334</v>
      </c>
      <c r="B10024" s="210" t="s">
        <v>12056</v>
      </c>
      <c r="C10024" s="211" t="s">
        <v>662</v>
      </c>
      <c r="D10024" s="212">
        <v>0.48</v>
      </c>
    </row>
    <row r="10025" spans="1:4" ht="27">
      <c r="A10025" s="209">
        <v>95335</v>
      </c>
      <c r="B10025" s="210" t="s">
        <v>12057</v>
      </c>
      <c r="C10025" s="211" t="s">
        <v>662</v>
      </c>
      <c r="D10025" s="212">
        <v>0.18</v>
      </c>
    </row>
    <row r="10026" spans="1:4" ht="27">
      <c r="A10026" s="209">
        <v>95336</v>
      </c>
      <c r="B10026" s="210" t="s">
        <v>12058</v>
      </c>
      <c r="C10026" s="211" t="s">
        <v>662</v>
      </c>
      <c r="D10026" s="212">
        <v>0.09</v>
      </c>
    </row>
    <row r="10027" spans="1:4" ht="27">
      <c r="A10027" s="209">
        <v>95337</v>
      </c>
      <c r="B10027" s="210" t="s">
        <v>2019</v>
      </c>
      <c r="C10027" s="211" t="s">
        <v>662</v>
      </c>
      <c r="D10027" s="212">
        <v>0.09</v>
      </c>
    </row>
    <row r="10028" spans="1:4" ht="27">
      <c r="A10028" s="209">
        <v>95338</v>
      </c>
      <c r="B10028" s="210" t="s">
        <v>12059</v>
      </c>
      <c r="C10028" s="211" t="s">
        <v>662</v>
      </c>
      <c r="D10028" s="212">
        <v>0.21</v>
      </c>
    </row>
    <row r="10029" spans="1:4" ht="27">
      <c r="A10029" s="209">
        <v>95339</v>
      </c>
      <c r="B10029" s="210" t="s">
        <v>12060</v>
      </c>
      <c r="C10029" s="211" t="s">
        <v>662</v>
      </c>
      <c r="D10029" s="212">
        <v>0.17</v>
      </c>
    </row>
    <row r="10030" spans="1:4" ht="27">
      <c r="A10030" s="209">
        <v>95340</v>
      </c>
      <c r="B10030" s="210" t="s">
        <v>12061</v>
      </c>
      <c r="C10030" s="211" t="s">
        <v>662</v>
      </c>
      <c r="D10030" s="212">
        <v>0.13</v>
      </c>
    </row>
    <row r="10031" spans="1:4" ht="27">
      <c r="A10031" s="209">
        <v>95341</v>
      </c>
      <c r="B10031" s="210" t="s">
        <v>12062</v>
      </c>
      <c r="C10031" s="211" t="s">
        <v>662</v>
      </c>
      <c r="D10031" s="212">
        <v>0.13</v>
      </c>
    </row>
    <row r="10032" spans="1:4" ht="27">
      <c r="A10032" s="209">
        <v>95342</v>
      </c>
      <c r="B10032" s="210" t="s">
        <v>12063</v>
      </c>
      <c r="C10032" s="211" t="s">
        <v>662</v>
      </c>
      <c r="D10032" s="212">
        <v>0.08</v>
      </c>
    </row>
    <row r="10033" spans="1:4" ht="27">
      <c r="A10033" s="209">
        <v>95343</v>
      </c>
      <c r="B10033" s="210" t="s">
        <v>12064</v>
      </c>
      <c r="C10033" s="211" t="s">
        <v>662</v>
      </c>
      <c r="D10033" s="212">
        <v>0.18</v>
      </c>
    </row>
    <row r="10034" spans="1:4" ht="27">
      <c r="A10034" s="209">
        <v>95344</v>
      </c>
      <c r="B10034" s="210" t="s">
        <v>12065</v>
      </c>
      <c r="C10034" s="211" t="s">
        <v>662</v>
      </c>
      <c r="D10034" s="212">
        <v>0.06</v>
      </c>
    </row>
    <row r="10035" spans="1:4" ht="27">
      <c r="A10035" s="209">
        <v>95345</v>
      </c>
      <c r="B10035" s="210" t="s">
        <v>12066</v>
      </c>
      <c r="C10035" s="211" t="s">
        <v>662</v>
      </c>
      <c r="D10035" s="212">
        <v>0.42</v>
      </c>
    </row>
    <row r="10036" spans="1:4" ht="27">
      <c r="A10036" s="209">
        <v>95346</v>
      </c>
      <c r="B10036" s="210" t="s">
        <v>12067</v>
      </c>
      <c r="C10036" s="211" t="s">
        <v>662</v>
      </c>
      <c r="D10036" s="212">
        <v>0.04</v>
      </c>
    </row>
    <row r="10037" spans="1:4" ht="27">
      <c r="A10037" s="209">
        <v>95347</v>
      </c>
      <c r="B10037" s="210" t="s">
        <v>12068</v>
      </c>
      <c r="C10037" s="211" t="s">
        <v>662</v>
      </c>
      <c r="D10037" s="212">
        <v>0.04</v>
      </c>
    </row>
    <row r="10038" spans="1:4" ht="27">
      <c r="A10038" s="209">
        <v>95348</v>
      </c>
      <c r="B10038" s="210" t="s">
        <v>12069</v>
      </c>
      <c r="C10038" s="211" t="s">
        <v>662</v>
      </c>
      <c r="D10038" s="212">
        <v>0.04</v>
      </c>
    </row>
    <row r="10039" spans="1:4" ht="27">
      <c r="A10039" s="209">
        <v>95349</v>
      </c>
      <c r="B10039" s="210" t="s">
        <v>12070</v>
      </c>
      <c r="C10039" s="211" t="s">
        <v>662</v>
      </c>
      <c r="D10039" s="212">
        <v>0.03</v>
      </c>
    </row>
    <row r="10040" spans="1:4" ht="27">
      <c r="A10040" s="209">
        <v>95350</v>
      </c>
      <c r="B10040" s="210" t="s">
        <v>12071</v>
      </c>
      <c r="C10040" s="211" t="s">
        <v>662</v>
      </c>
      <c r="D10040" s="212">
        <v>0.04</v>
      </c>
    </row>
    <row r="10041" spans="1:4" ht="27">
      <c r="A10041" s="209">
        <v>95351</v>
      </c>
      <c r="B10041" s="210" t="s">
        <v>12072</v>
      </c>
      <c r="C10041" s="211" t="s">
        <v>662</v>
      </c>
      <c r="D10041" s="212">
        <v>0.14000000000000001</v>
      </c>
    </row>
    <row r="10042" spans="1:4" ht="27">
      <c r="A10042" s="209">
        <v>95352</v>
      </c>
      <c r="B10042" s="210" t="s">
        <v>12073</v>
      </c>
      <c r="C10042" s="211" t="s">
        <v>662</v>
      </c>
      <c r="D10042" s="212">
        <v>0.06</v>
      </c>
    </row>
    <row r="10043" spans="1:4" ht="27">
      <c r="A10043" s="209">
        <v>95353</v>
      </c>
      <c r="B10043" s="210" t="s">
        <v>12074</v>
      </c>
      <c r="C10043" s="211" t="s">
        <v>662</v>
      </c>
      <c r="D10043" s="212">
        <v>0.06</v>
      </c>
    </row>
    <row r="10044" spans="1:4" ht="27">
      <c r="A10044" s="209">
        <v>95354</v>
      </c>
      <c r="B10044" s="210" t="s">
        <v>12075</v>
      </c>
      <c r="C10044" s="211" t="s">
        <v>662</v>
      </c>
      <c r="D10044" s="212">
        <v>7.0000000000000007E-2</v>
      </c>
    </row>
    <row r="10045" spans="1:4" ht="27">
      <c r="A10045" s="209">
        <v>95355</v>
      </c>
      <c r="B10045" s="210" t="s">
        <v>12076</v>
      </c>
      <c r="C10045" s="211" t="s">
        <v>662</v>
      </c>
      <c r="D10045" s="212">
        <v>0.04</v>
      </c>
    </row>
    <row r="10046" spans="1:4" ht="27">
      <c r="A10046" s="209">
        <v>95356</v>
      </c>
      <c r="B10046" s="210" t="s">
        <v>12077</v>
      </c>
      <c r="C10046" s="211" t="s">
        <v>662</v>
      </c>
      <c r="D10046" s="212">
        <v>7.0000000000000007E-2</v>
      </c>
    </row>
    <row r="10047" spans="1:4" ht="27">
      <c r="A10047" s="209">
        <v>95357</v>
      </c>
      <c r="B10047" s="210" t="s">
        <v>12078</v>
      </c>
      <c r="C10047" s="211" t="s">
        <v>662</v>
      </c>
      <c r="D10047" s="212">
        <v>0.11</v>
      </c>
    </row>
    <row r="10048" spans="1:4" ht="27">
      <c r="A10048" s="209">
        <v>95358</v>
      </c>
      <c r="B10048" s="210" t="s">
        <v>12079</v>
      </c>
      <c r="C10048" s="211" t="s">
        <v>662</v>
      </c>
      <c r="D10048" s="212">
        <v>0.08</v>
      </c>
    </row>
    <row r="10049" spans="1:4" ht="27">
      <c r="A10049" s="209">
        <v>95359</v>
      </c>
      <c r="B10049" s="210" t="s">
        <v>12080</v>
      </c>
      <c r="C10049" s="211" t="s">
        <v>662</v>
      </c>
      <c r="D10049" s="212">
        <v>0.18</v>
      </c>
    </row>
    <row r="10050" spans="1:4" ht="27">
      <c r="A10050" s="209">
        <v>95360</v>
      </c>
      <c r="B10050" s="210" t="s">
        <v>12081</v>
      </c>
      <c r="C10050" s="211" t="s">
        <v>662</v>
      </c>
      <c r="D10050" s="212">
        <v>0.09</v>
      </c>
    </row>
    <row r="10051" spans="1:4" ht="27">
      <c r="A10051" s="209">
        <v>95361</v>
      </c>
      <c r="B10051" s="210" t="s">
        <v>12082</v>
      </c>
      <c r="C10051" s="211" t="s">
        <v>662</v>
      </c>
      <c r="D10051" s="212">
        <v>0.04</v>
      </c>
    </row>
    <row r="10052" spans="1:4" ht="27">
      <c r="A10052" s="209">
        <v>95362</v>
      </c>
      <c r="B10052" s="210" t="s">
        <v>12083</v>
      </c>
      <c r="C10052" s="211" t="s">
        <v>662</v>
      </c>
      <c r="D10052" s="212">
        <v>0.1</v>
      </c>
    </row>
    <row r="10053" spans="1:4" ht="27">
      <c r="A10053" s="209">
        <v>95363</v>
      </c>
      <c r="B10053" s="210" t="s">
        <v>12084</v>
      </c>
      <c r="C10053" s="211" t="s">
        <v>662</v>
      </c>
      <c r="D10053" s="212">
        <v>0.1</v>
      </c>
    </row>
    <row r="10054" spans="1:4" ht="27">
      <c r="A10054" s="209">
        <v>95364</v>
      </c>
      <c r="B10054" s="210" t="s">
        <v>12085</v>
      </c>
      <c r="C10054" s="211" t="s">
        <v>662</v>
      </c>
      <c r="D10054" s="212">
        <v>7.0000000000000007E-2</v>
      </c>
    </row>
    <row r="10055" spans="1:4" ht="27">
      <c r="A10055" s="209">
        <v>95365</v>
      </c>
      <c r="B10055" s="210" t="s">
        <v>12086</v>
      </c>
      <c r="C10055" s="211" t="s">
        <v>662</v>
      </c>
      <c r="D10055" s="212">
        <v>7.0000000000000007E-2</v>
      </c>
    </row>
    <row r="10056" spans="1:4" ht="27">
      <c r="A10056" s="209">
        <v>95366</v>
      </c>
      <c r="B10056" s="210" t="s">
        <v>12087</v>
      </c>
      <c r="C10056" s="211" t="s">
        <v>662</v>
      </c>
      <c r="D10056" s="212">
        <v>0.06</v>
      </c>
    </row>
    <row r="10057" spans="1:4" ht="27">
      <c r="A10057" s="209">
        <v>95367</v>
      </c>
      <c r="B10057" s="210" t="s">
        <v>12088</v>
      </c>
      <c r="C10057" s="211" t="s">
        <v>662</v>
      </c>
      <c r="D10057" s="212">
        <v>0.06</v>
      </c>
    </row>
    <row r="10058" spans="1:4" ht="27">
      <c r="A10058" s="209">
        <v>95368</v>
      </c>
      <c r="B10058" s="210" t="s">
        <v>12089</v>
      </c>
      <c r="C10058" s="211" t="s">
        <v>662</v>
      </c>
      <c r="D10058" s="212">
        <v>0.06</v>
      </c>
    </row>
    <row r="10059" spans="1:4" ht="27">
      <c r="A10059" s="209">
        <v>95369</v>
      </c>
      <c r="B10059" s="210" t="s">
        <v>12090</v>
      </c>
      <c r="C10059" s="211" t="s">
        <v>662</v>
      </c>
      <c r="D10059" s="212">
        <v>0.05</v>
      </c>
    </row>
    <row r="10060" spans="1:4" ht="27">
      <c r="A10060" s="209">
        <v>95370</v>
      </c>
      <c r="B10060" s="210" t="s">
        <v>12091</v>
      </c>
      <c r="C10060" s="211" t="s">
        <v>662</v>
      </c>
      <c r="D10060" s="212">
        <v>0.17</v>
      </c>
    </row>
    <row r="10061" spans="1:4" ht="27">
      <c r="A10061" s="209">
        <v>95371</v>
      </c>
      <c r="B10061" s="210" t="s">
        <v>2020</v>
      </c>
      <c r="C10061" s="211" t="s">
        <v>662</v>
      </c>
      <c r="D10061" s="212">
        <v>0.2</v>
      </c>
    </row>
    <row r="10062" spans="1:4" ht="13.5">
      <c r="A10062" s="209">
        <v>95372</v>
      </c>
      <c r="B10062" s="210" t="s">
        <v>2021</v>
      </c>
      <c r="C10062" s="211" t="s">
        <v>662</v>
      </c>
      <c r="D10062" s="212">
        <v>0.14000000000000001</v>
      </c>
    </row>
    <row r="10063" spans="1:4" ht="27">
      <c r="A10063" s="209">
        <v>95373</v>
      </c>
      <c r="B10063" s="210" t="s">
        <v>12092</v>
      </c>
      <c r="C10063" s="211" t="s">
        <v>662</v>
      </c>
      <c r="D10063" s="212">
        <v>0.15</v>
      </c>
    </row>
    <row r="10064" spans="1:4" ht="27">
      <c r="A10064" s="209">
        <v>95374</v>
      </c>
      <c r="B10064" s="210" t="s">
        <v>12093</v>
      </c>
      <c r="C10064" s="211" t="s">
        <v>662</v>
      </c>
      <c r="D10064" s="212">
        <v>0.17</v>
      </c>
    </row>
    <row r="10065" spans="1:4" ht="13.5">
      <c r="A10065" s="209">
        <v>95375</v>
      </c>
      <c r="B10065" s="210" t="s">
        <v>2022</v>
      </c>
      <c r="C10065" s="211" t="s">
        <v>662</v>
      </c>
      <c r="D10065" s="212">
        <v>0.22</v>
      </c>
    </row>
    <row r="10066" spans="1:4" ht="27">
      <c r="A10066" s="209">
        <v>95376</v>
      </c>
      <c r="B10066" s="210" t="s">
        <v>12094</v>
      </c>
      <c r="C10066" s="211" t="s">
        <v>662</v>
      </c>
      <c r="D10066" s="212">
        <v>0.01</v>
      </c>
    </row>
    <row r="10067" spans="1:4" ht="27">
      <c r="A10067" s="209">
        <v>95377</v>
      </c>
      <c r="B10067" s="210" t="s">
        <v>12095</v>
      </c>
      <c r="C10067" s="211" t="s">
        <v>662</v>
      </c>
      <c r="D10067" s="212">
        <v>0.1</v>
      </c>
    </row>
    <row r="10068" spans="1:4" ht="27">
      <c r="A10068" s="209">
        <v>95378</v>
      </c>
      <c r="B10068" s="210" t="s">
        <v>2023</v>
      </c>
      <c r="C10068" s="211" t="s">
        <v>662</v>
      </c>
      <c r="D10068" s="212">
        <v>0.15</v>
      </c>
    </row>
    <row r="10069" spans="1:4" ht="27">
      <c r="A10069" s="209">
        <v>95379</v>
      </c>
      <c r="B10069" s="210" t="s">
        <v>2024</v>
      </c>
      <c r="C10069" s="211" t="s">
        <v>662</v>
      </c>
      <c r="D10069" s="212">
        <v>0.11</v>
      </c>
    </row>
    <row r="10070" spans="1:4" ht="27">
      <c r="A10070" s="209">
        <v>95380</v>
      </c>
      <c r="B10070" s="210" t="s">
        <v>12096</v>
      </c>
      <c r="C10070" s="211" t="s">
        <v>662</v>
      </c>
      <c r="D10070" s="212">
        <v>0.12</v>
      </c>
    </row>
    <row r="10071" spans="1:4" ht="27">
      <c r="A10071" s="209">
        <v>95381</v>
      </c>
      <c r="B10071" s="210" t="s">
        <v>2025</v>
      </c>
      <c r="C10071" s="211" t="s">
        <v>662</v>
      </c>
      <c r="D10071" s="212">
        <v>0.22</v>
      </c>
    </row>
    <row r="10072" spans="1:4" ht="27">
      <c r="A10072" s="209">
        <v>95382</v>
      </c>
      <c r="B10072" s="210" t="s">
        <v>12097</v>
      </c>
      <c r="C10072" s="211" t="s">
        <v>662</v>
      </c>
      <c r="D10072" s="212">
        <v>0.09</v>
      </c>
    </row>
    <row r="10073" spans="1:4" ht="27">
      <c r="A10073" s="209">
        <v>95383</v>
      </c>
      <c r="B10073" s="210" t="s">
        <v>12098</v>
      </c>
      <c r="C10073" s="211" t="s">
        <v>662</v>
      </c>
      <c r="D10073" s="212">
        <v>0.13</v>
      </c>
    </row>
    <row r="10074" spans="1:4" ht="27">
      <c r="A10074" s="209">
        <v>95384</v>
      </c>
      <c r="B10074" s="210" t="s">
        <v>12099</v>
      </c>
      <c r="C10074" s="211" t="s">
        <v>662</v>
      </c>
      <c r="D10074" s="212">
        <v>0.22</v>
      </c>
    </row>
    <row r="10075" spans="1:4" ht="27">
      <c r="A10075" s="209">
        <v>95385</v>
      </c>
      <c r="B10075" s="210" t="s">
        <v>12100</v>
      </c>
      <c r="C10075" s="211" t="s">
        <v>662</v>
      </c>
      <c r="D10075" s="212">
        <v>0.09</v>
      </c>
    </row>
    <row r="10076" spans="1:4" ht="27">
      <c r="A10076" s="209">
        <v>95386</v>
      </c>
      <c r="B10076" s="210" t="s">
        <v>12101</v>
      </c>
      <c r="C10076" s="211" t="s">
        <v>662</v>
      </c>
      <c r="D10076" s="212">
        <v>0.1</v>
      </c>
    </row>
    <row r="10077" spans="1:4" ht="27">
      <c r="A10077" s="209">
        <v>95387</v>
      </c>
      <c r="B10077" s="210" t="s">
        <v>12102</v>
      </c>
      <c r="C10077" s="211" t="s">
        <v>662</v>
      </c>
      <c r="D10077" s="212">
        <v>0.12</v>
      </c>
    </row>
    <row r="10078" spans="1:4" ht="27">
      <c r="A10078" s="209">
        <v>95388</v>
      </c>
      <c r="B10078" s="210" t="s">
        <v>12103</v>
      </c>
      <c r="C10078" s="211" t="s">
        <v>662</v>
      </c>
      <c r="D10078" s="212">
        <v>0.05</v>
      </c>
    </row>
    <row r="10079" spans="1:4" ht="27">
      <c r="A10079" s="209">
        <v>95389</v>
      </c>
      <c r="B10079" s="210" t="s">
        <v>12104</v>
      </c>
      <c r="C10079" s="211" t="s">
        <v>662</v>
      </c>
      <c r="D10079" s="212">
        <v>7.0000000000000007E-2</v>
      </c>
    </row>
    <row r="10080" spans="1:4" ht="27">
      <c r="A10080" s="209">
        <v>95390</v>
      </c>
      <c r="B10080" s="210" t="s">
        <v>12105</v>
      </c>
      <c r="C10080" s="211" t="s">
        <v>662</v>
      </c>
      <c r="D10080" s="212">
        <v>0.03</v>
      </c>
    </row>
    <row r="10081" spans="1:4" ht="27">
      <c r="A10081" s="209">
        <v>95391</v>
      </c>
      <c r="B10081" s="210" t="s">
        <v>12106</v>
      </c>
      <c r="C10081" s="211" t="s">
        <v>662</v>
      </c>
      <c r="D10081" s="212">
        <v>7.0000000000000007E-2</v>
      </c>
    </row>
    <row r="10082" spans="1:4" ht="27">
      <c r="A10082" s="209">
        <v>95392</v>
      </c>
      <c r="B10082" s="210" t="s">
        <v>12107</v>
      </c>
      <c r="C10082" s="211" t="s">
        <v>662</v>
      </c>
      <c r="D10082" s="212">
        <v>0.04</v>
      </c>
    </row>
    <row r="10083" spans="1:4" ht="27">
      <c r="A10083" s="209">
        <v>95393</v>
      </c>
      <c r="B10083" s="210" t="s">
        <v>12108</v>
      </c>
      <c r="C10083" s="211" t="s">
        <v>662</v>
      </c>
      <c r="D10083" s="212">
        <v>0.19</v>
      </c>
    </row>
    <row r="10084" spans="1:4" ht="27">
      <c r="A10084" s="209">
        <v>95394</v>
      </c>
      <c r="B10084" s="210" t="s">
        <v>12109</v>
      </c>
      <c r="C10084" s="211" t="s">
        <v>662</v>
      </c>
      <c r="D10084" s="212">
        <v>0.44</v>
      </c>
    </row>
    <row r="10085" spans="1:4" ht="27">
      <c r="A10085" s="209">
        <v>95395</v>
      </c>
      <c r="B10085" s="210" t="s">
        <v>12110</v>
      </c>
      <c r="C10085" s="211" t="s">
        <v>662</v>
      </c>
      <c r="D10085" s="212">
        <v>0.51</v>
      </c>
    </row>
    <row r="10086" spans="1:4" ht="27">
      <c r="A10086" s="209">
        <v>95396</v>
      </c>
      <c r="B10086" s="210" t="s">
        <v>12111</v>
      </c>
      <c r="C10086" s="211" t="s">
        <v>662</v>
      </c>
      <c r="D10086" s="212">
        <v>0.6</v>
      </c>
    </row>
    <row r="10087" spans="1:4" ht="27">
      <c r="A10087" s="209">
        <v>95397</v>
      </c>
      <c r="B10087" s="210" t="s">
        <v>12112</v>
      </c>
      <c r="C10087" s="211" t="s">
        <v>662</v>
      </c>
      <c r="D10087" s="212">
        <v>0.06</v>
      </c>
    </row>
    <row r="10088" spans="1:4" ht="27">
      <c r="A10088" s="209">
        <v>95398</v>
      </c>
      <c r="B10088" s="210" t="s">
        <v>12113</v>
      </c>
      <c r="C10088" s="211" t="s">
        <v>662</v>
      </c>
      <c r="D10088" s="212">
        <v>0.05</v>
      </c>
    </row>
    <row r="10089" spans="1:4" ht="27">
      <c r="A10089" s="209">
        <v>95399</v>
      </c>
      <c r="B10089" s="210" t="s">
        <v>12114</v>
      </c>
      <c r="C10089" s="211" t="s">
        <v>662</v>
      </c>
      <c r="D10089" s="212">
        <v>0.06</v>
      </c>
    </row>
    <row r="10090" spans="1:4" ht="27">
      <c r="A10090" s="209">
        <v>95400</v>
      </c>
      <c r="B10090" s="210" t="s">
        <v>12115</v>
      </c>
      <c r="C10090" s="211" t="s">
        <v>662</v>
      </c>
      <c r="D10090" s="212">
        <v>0.11</v>
      </c>
    </row>
    <row r="10091" spans="1:4" ht="27">
      <c r="A10091" s="209">
        <v>95401</v>
      </c>
      <c r="B10091" s="210" t="s">
        <v>12116</v>
      </c>
      <c r="C10091" s="211" t="s">
        <v>662</v>
      </c>
      <c r="D10091" s="212">
        <v>0.27</v>
      </c>
    </row>
    <row r="10092" spans="1:4" ht="27">
      <c r="A10092" s="209">
        <v>95402</v>
      </c>
      <c r="B10092" s="210" t="s">
        <v>12117</v>
      </c>
      <c r="C10092" s="211" t="s">
        <v>662</v>
      </c>
      <c r="D10092" s="212">
        <v>0.84</v>
      </c>
    </row>
    <row r="10093" spans="1:4" ht="27">
      <c r="A10093" s="209">
        <v>95403</v>
      </c>
      <c r="B10093" s="210" t="s">
        <v>12118</v>
      </c>
      <c r="C10093" s="211" t="s">
        <v>662</v>
      </c>
      <c r="D10093" s="212">
        <v>1.05</v>
      </c>
    </row>
    <row r="10094" spans="1:4" ht="27">
      <c r="A10094" s="209">
        <v>95404</v>
      </c>
      <c r="B10094" s="210" t="s">
        <v>12119</v>
      </c>
      <c r="C10094" s="211" t="s">
        <v>662</v>
      </c>
      <c r="D10094" s="212">
        <v>1.39</v>
      </c>
    </row>
    <row r="10095" spans="1:4" ht="27">
      <c r="A10095" s="209">
        <v>95405</v>
      </c>
      <c r="B10095" s="210" t="s">
        <v>12120</v>
      </c>
      <c r="C10095" s="211" t="s">
        <v>662</v>
      </c>
      <c r="D10095" s="212">
        <v>0.46</v>
      </c>
    </row>
    <row r="10096" spans="1:4" ht="27">
      <c r="A10096" s="209">
        <v>95406</v>
      </c>
      <c r="B10096" s="210" t="s">
        <v>12121</v>
      </c>
      <c r="C10096" s="211" t="s">
        <v>662</v>
      </c>
      <c r="D10096" s="212">
        <v>0.08</v>
      </c>
    </row>
    <row r="10097" spans="1:4" ht="27">
      <c r="A10097" s="209">
        <v>95407</v>
      </c>
      <c r="B10097" s="210" t="s">
        <v>12122</v>
      </c>
      <c r="C10097" s="211" t="s">
        <v>662</v>
      </c>
      <c r="D10097" s="212">
        <v>2.2400000000000002</v>
      </c>
    </row>
    <row r="10098" spans="1:4" ht="27">
      <c r="A10098" s="209">
        <v>95408</v>
      </c>
      <c r="B10098" s="210" t="s">
        <v>12123</v>
      </c>
      <c r="C10098" s="211" t="s">
        <v>595</v>
      </c>
      <c r="D10098" s="212">
        <v>5.64</v>
      </c>
    </row>
    <row r="10099" spans="1:4" ht="27">
      <c r="A10099" s="209">
        <v>95409</v>
      </c>
      <c r="B10099" s="210" t="s">
        <v>12124</v>
      </c>
      <c r="C10099" s="211" t="s">
        <v>595</v>
      </c>
      <c r="D10099" s="212">
        <v>10.050000000000001</v>
      </c>
    </row>
    <row r="10100" spans="1:4" ht="27">
      <c r="A10100" s="209">
        <v>95410</v>
      </c>
      <c r="B10100" s="210" t="s">
        <v>12125</v>
      </c>
      <c r="C10100" s="211" t="s">
        <v>595</v>
      </c>
      <c r="D10100" s="212">
        <v>8.27</v>
      </c>
    </row>
    <row r="10101" spans="1:4" ht="27">
      <c r="A10101" s="209">
        <v>95411</v>
      </c>
      <c r="B10101" s="210" t="s">
        <v>12126</v>
      </c>
      <c r="C10101" s="211" t="s">
        <v>595</v>
      </c>
      <c r="D10101" s="212">
        <v>15.03</v>
      </c>
    </row>
    <row r="10102" spans="1:4" ht="27">
      <c r="A10102" s="209">
        <v>95412</v>
      </c>
      <c r="B10102" s="210" t="s">
        <v>12127</v>
      </c>
      <c r="C10102" s="211" t="s">
        <v>595</v>
      </c>
      <c r="D10102" s="212">
        <v>8.16</v>
      </c>
    </row>
    <row r="10103" spans="1:4" ht="27">
      <c r="A10103" s="209">
        <v>95413</v>
      </c>
      <c r="B10103" s="210" t="s">
        <v>12128</v>
      </c>
      <c r="C10103" s="211" t="s">
        <v>595</v>
      </c>
      <c r="D10103" s="212">
        <v>6.66</v>
      </c>
    </row>
    <row r="10104" spans="1:4" ht="27">
      <c r="A10104" s="209">
        <v>95414</v>
      </c>
      <c r="B10104" s="210" t="s">
        <v>12129</v>
      </c>
      <c r="C10104" s="211" t="s">
        <v>595</v>
      </c>
      <c r="D10104" s="212">
        <v>26.4</v>
      </c>
    </row>
    <row r="10105" spans="1:4" ht="27">
      <c r="A10105" s="209">
        <v>95415</v>
      </c>
      <c r="B10105" s="210" t="s">
        <v>12130</v>
      </c>
      <c r="C10105" s="211" t="s">
        <v>595</v>
      </c>
      <c r="D10105" s="212">
        <v>113.39</v>
      </c>
    </row>
    <row r="10106" spans="1:4" ht="27">
      <c r="A10106" s="209">
        <v>95416</v>
      </c>
      <c r="B10106" s="210" t="s">
        <v>12131</v>
      </c>
      <c r="C10106" s="211" t="s">
        <v>595</v>
      </c>
      <c r="D10106" s="212">
        <v>6.85</v>
      </c>
    </row>
    <row r="10107" spans="1:4" ht="27">
      <c r="A10107" s="209">
        <v>95417</v>
      </c>
      <c r="B10107" s="210" t="s">
        <v>12132</v>
      </c>
      <c r="C10107" s="211" t="s">
        <v>595</v>
      </c>
      <c r="D10107" s="212">
        <v>142.81</v>
      </c>
    </row>
    <row r="10108" spans="1:4" ht="27">
      <c r="A10108" s="209">
        <v>95418</v>
      </c>
      <c r="B10108" s="210" t="s">
        <v>12133</v>
      </c>
      <c r="C10108" s="211" t="s">
        <v>595</v>
      </c>
      <c r="D10108" s="212">
        <v>187.6</v>
      </c>
    </row>
    <row r="10109" spans="1:4" ht="27">
      <c r="A10109" s="209">
        <v>95419</v>
      </c>
      <c r="B10109" s="210" t="s">
        <v>12134</v>
      </c>
      <c r="C10109" s="211" t="s">
        <v>595</v>
      </c>
      <c r="D10109" s="212">
        <v>60.06</v>
      </c>
    </row>
    <row r="10110" spans="1:4" ht="27">
      <c r="A10110" s="209">
        <v>95420</v>
      </c>
      <c r="B10110" s="210" t="s">
        <v>12135</v>
      </c>
      <c r="C10110" s="211" t="s">
        <v>595</v>
      </c>
      <c r="D10110" s="212">
        <v>68.92</v>
      </c>
    </row>
    <row r="10111" spans="1:4" ht="27">
      <c r="A10111" s="209">
        <v>95421</v>
      </c>
      <c r="B10111" s="210" t="s">
        <v>12136</v>
      </c>
      <c r="C10111" s="211" t="s">
        <v>595</v>
      </c>
      <c r="D10111" s="212">
        <v>81.650000000000006</v>
      </c>
    </row>
    <row r="10112" spans="1:4" ht="27">
      <c r="A10112" s="209">
        <v>95422</v>
      </c>
      <c r="B10112" s="210" t="s">
        <v>12137</v>
      </c>
      <c r="C10112" s="211" t="s">
        <v>595</v>
      </c>
      <c r="D10112" s="212">
        <v>37.42</v>
      </c>
    </row>
    <row r="10113" spans="1:4" ht="27">
      <c r="A10113" s="209">
        <v>95423</v>
      </c>
      <c r="B10113" s="210" t="s">
        <v>12138</v>
      </c>
      <c r="C10113" s="211" t="s">
        <v>595</v>
      </c>
      <c r="D10113" s="212">
        <v>62.37</v>
      </c>
    </row>
    <row r="10114" spans="1:4" ht="27">
      <c r="A10114" s="209">
        <v>95424</v>
      </c>
      <c r="B10114" s="210" t="s">
        <v>12139</v>
      </c>
      <c r="C10114" s="211" t="s">
        <v>595</v>
      </c>
      <c r="D10114" s="212">
        <v>10.96</v>
      </c>
    </row>
    <row r="10115" spans="1:4" ht="27">
      <c r="A10115" s="209">
        <v>95425</v>
      </c>
      <c r="B10115" s="210" t="s">
        <v>12140</v>
      </c>
      <c r="C10115" s="211" t="s">
        <v>1469</v>
      </c>
      <c r="D10115" s="212">
        <v>1.1000000000000001</v>
      </c>
    </row>
    <row r="10116" spans="1:4" ht="27">
      <c r="A10116" s="209">
        <v>95426</v>
      </c>
      <c r="B10116" s="210" t="s">
        <v>12141</v>
      </c>
      <c r="C10116" s="211" t="s">
        <v>1469</v>
      </c>
      <c r="D10116" s="212">
        <v>0.84</v>
      </c>
    </row>
    <row r="10117" spans="1:4" ht="27">
      <c r="A10117" s="209">
        <v>95427</v>
      </c>
      <c r="B10117" s="210" t="s">
        <v>12142</v>
      </c>
      <c r="C10117" s="211" t="s">
        <v>1469</v>
      </c>
      <c r="D10117" s="212">
        <v>0.56000000000000005</v>
      </c>
    </row>
    <row r="10118" spans="1:4" ht="27">
      <c r="A10118" s="209">
        <v>95428</v>
      </c>
      <c r="B10118" s="210" t="s">
        <v>12143</v>
      </c>
      <c r="C10118" s="211" t="s">
        <v>1463</v>
      </c>
      <c r="D10118" s="212">
        <v>0.72</v>
      </c>
    </row>
    <row r="10119" spans="1:4" ht="27">
      <c r="A10119" s="209">
        <v>95429</v>
      </c>
      <c r="B10119" s="210" t="s">
        <v>12144</v>
      </c>
      <c r="C10119" s="211" t="s">
        <v>1463</v>
      </c>
      <c r="D10119" s="212">
        <v>0.56000000000000005</v>
      </c>
    </row>
    <row r="10120" spans="1:4" ht="27">
      <c r="A10120" s="209">
        <v>95430</v>
      </c>
      <c r="B10120" s="210" t="s">
        <v>12145</v>
      </c>
      <c r="C10120" s="211" t="s">
        <v>1463</v>
      </c>
      <c r="D10120" s="212">
        <v>0.37</v>
      </c>
    </row>
    <row r="10121" spans="1:4" ht="27">
      <c r="A10121" s="209">
        <v>95445</v>
      </c>
      <c r="B10121" s="210" t="s">
        <v>12146</v>
      </c>
      <c r="C10121" s="211" t="s">
        <v>546</v>
      </c>
      <c r="D10121" s="212">
        <v>4.6500000000000004</v>
      </c>
    </row>
    <row r="10122" spans="1:4" ht="27">
      <c r="A10122" s="209">
        <v>95446</v>
      </c>
      <c r="B10122" s="210" t="s">
        <v>12147</v>
      </c>
      <c r="C10122" s="211" t="s">
        <v>546</v>
      </c>
      <c r="D10122" s="212">
        <v>4.75</v>
      </c>
    </row>
    <row r="10123" spans="1:4" ht="54">
      <c r="A10123" s="209">
        <v>95463</v>
      </c>
      <c r="B10123" s="210" t="s">
        <v>12148</v>
      </c>
      <c r="C10123" s="211" t="s">
        <v>542</v>
      </c>
      <c r="D10123" s="212">
        <v>1321.16</v>
      </c>
    </row>
    <row r="10124" spans="1:4" ht="13.5">
      <c r="A10124" s="209">
        <v>95464</v>
      </c>
      <c r="B10124" s="210" t="s">
        <v>1562</v>
      </c>
      <c r="C10124" s="211" t="s">
        <v>591</v>
      </c>
      <c r="D10124" s="212">
        <v>17.8</v>
      </c>
    </row>
    <row r="10125" spans="1:4" ht="27">
      <c r="A10125" s="209">
        <v>95465</v>
      </c>
      <c r="B10125" s="210" t="s">
        <v>1488</v>
      </c>
      <c r="C10125" s="211" t="s">
        <v>591</v>
      </c>
      <c r="D10125" s="212">
        <v>127.43</v>
      </c>
    </row>
    <row r="10126" spans="1:4" ht="13.5">
      <c r="A10126" s="209">
        <v>95467</v>
      </c>
      <c r="B10126" s="210" t="s">
        <v>982</v>
      </c>
      <c r="C10126" s="211" t="s">
        <v>820</v>
      </c>
      <c r="D10126" s="212">
        <v>330.79</v>
      </c>
    </row>
    <row r="10127" spans="1:4" ht="27">
      <c r="A10127" s="209">
        <v>95468</v>
      </c>
      <c r="B10127" s="210" t="s">
        <v>12149</v>
      </c>
      <c r="C10127" s="211" t="s">
        <v>591</v>
      </c>
      <c r="D10127" s="212">
        <v>30.55</v>
      </c>
    </row>
    <row r="10128" spans="1:4" ht="27">
      <c r="A10128" s="209">
        <v>95469</v>
      </c>
      <c r="B10128" s="210" t="s">
        <v>1357</v>
      </c>
      <c r="C10128" s="211" t="s">
        <v>542</v>
      </c>
      <c r="D10128" s="212">
        <v>164.08</v>
      </c>
    </row>
    <row r="10129" spans="1:4" ht="40.5">
      <c r="A10129" s="209">
        <v>95470</v>
      </c>
      <c r="B10129" s="210" t="s">
        <v>12150</v>
      </c>
      <c r="C10129" s="211" t="s">
        <v>542</v>
      </c>
      <c r="D10129" s="212">
        <v>169.6</v>
      </c>
    </row>
    <row r="10130" spans="1:4" ht="27">
      <c r="A10130" s="209">
        <v>95471</v>
      </c>
      <c r="B10130" s="210" t="s">
        <v>12151</v>
      </c>
      <c r="C10130" s="211" t="s">
        <v>542</v>
      </c>
      <c r="D10130" s="212">
        <v>623.97</v>
      </c>
    </row>
    <row r="10131" spans="1:4" ht="40.5">
      <c r="A10131" s="209">
        <v>95472</v>
      </c>
      <c r="B10131" s="210" t="s">
        <v>12152</v>
      </c>
      <c r="C10131" s="211" t="s">
        <v>542</v>
      </c>
      <c r="D10131" s="212">
        <v>629.49</v>
      </c>
    </row>
    <row r="10132" spans="1:4" ht="27">
      <c r="A10132" s="209">
        <v>95474</v>
      </c>
      <c r="B10132" s="210" t="s">
        <v>12153</v>
      </c>
      <c r="C10132" s="211" t="s">
        <v>820</v>
      </c>
      <c r="D10132" s="212">
        <v>591.62</v>
      </c>
    </row>
    <row r="10133" spans="1:4" ht="27">
      <c r="A10133" s="209">
        <v>95541</v>
      </c>
      <c r="B10133" s="210" t="s">
        <v>12154</v>
      </c>
      <c r="C10133" s="211" t="s">
        <v>542</v>
      </c>
      <c r="D10133" s="212">
        <v>3.13</v>
      </c>
    </row>
    <row r="10134" spans="1:4" ht="27">
      <c r="A10134" s="209">
        <v>95542</v>
      </c>
      <c r="B10134" s="210" t="s">
        <v>12155</v>
      </c>
      <c r="C10134" s="211" t="s">
        <v>542</v>
      </c>
      <c r="D10134" s="212">
        <v>27.42</v>
      </c>
    </row>
    <row r="10135" spans="1:4" ht="27">
      <c r="A10135" s="209">
        <v>95543</v>
      </c>
      <c r="B10135" s="210" t="s">
        <v>12156</v>
      </c>
      <c r="C10135" s="211" t="s">
        <v>542</v>
      </c>
      <c r="D10135" s="212">
        <v>44.09</v>
      </c>
    </row>
    <row r="10136" spans="1:4" ht="27">
      <c r="A10136" s="209">
        <v>95544</v>
      </c>
      <c r="B10136" s="210" t="s">
        <v>12157</v>
      </c>
      <c r="C10136" s="211" t="s">
        <v>542</v>
      </c>
      <c r="D10136" s="212">
        <v>34.93</v>
      </c>
    </row>
    <row r="10137" spans="1:4" ht="13.5">
      <c r="A10137" s="209">
        <v>95545</v>
      </c>
      <c r="B10137" s="210" t="s">
        <v>1358</v>
      </c>
      <c r="C10137" s="211" t="s">
        <v>542</v>
      </c>
      <c r="D10137" s="212">
        <v>34.130000000000003</v>
      </c>
    </row>
    <row r="10138" spans="1:4" ht="27">
      <c r="A10138" s="209">
        <v>95546</v>
      </c>
      <c r="B10138" s="210" t="s">
        <v>12158</v>
      </c>
      <c r="C10138" s="211" t="s">
        <v>542</v>
      </c>
      <c r="D10138" s="212">
        <v>100.5</v>
      </c>
    </row>
    <row r="10139" spans="1:4" ht="27">
      <c r="A10139" s="209">
        <v>95547</v>
      </c>
      <c r="B10139" s="210" t="s">
        <v>12159</v>
      </c>
      <c r="C10139" s="211" t="s">
        <v>542</v>
      </c>
      <c r="D10139" s="212">
        <v>35.72</v>
      </c>
    </row>
    <row r="10140" spans="1:4" ht="40.5">
      <c r="A10140" s="209">
        <v>95563</v>
      </c>
      <c r="B10140" s="210" t="s">
        <v>12160</v>
      </c>
      <c r="C10140" s="211" t="s">
        <v>820</v>
      </c>
      <c r="D10140" s="212">
        <v>526.13</v>
      </c>
    </row>
    <row r="10141" spans="1:4" ht="40.5">
      <c r="A10141" s="209">
        <v>95565</v>
      </c>
      <c r="B10141" s="210" t="s">
        <v>12161</v>
      </c>
      <c r="C10141" s="211" t="s">
        <v>518</v>
      </c>
      <c r="D10141" s="212">
        <v>88</v>
      </c>
    </row>
    <row r="10142" spans="1:4" ht="40.5">
      <c r="A10142" s="209">
        <v>95566</v>
      </c>
      <c r="B10142" s="210" t="s">
        <v>12162</v>
      </c>
      <c r="C10142" s="211" t="s">
        <v>518</v>
      </c>
      <c r="D10142" s="212">
        <v>93.14</v>
      </c>
    </row>
    <row r="10143" spans="1:4" ht="40.5">
      <c r="A10143" s="209">
        <v>95567</v>
      </c>
      <c r="B10143" s="210" t="s">
        <v>12163</v>
      </c>
      <c r="C10143" s="211" t="s">
        <v>518</v>
      </c>
      <c r="D10143" s="212">
        <v>56.94</v>
      </c>
    </row>
    <row r="10144" spans="1:4" ht="40.5">
      <c r="A10144" s="209">
        <v>95568</v>
      </c>
      <c r="B10144" s="210" t="s">
        <v>12164</v>
      </c>
      <c r="C10144" s="211" t="s">
        <v>518</v>
      </c>
      <c r="D10144" s="212">
        <v>74.22</v>
      </c>
    </row>
    <row r="10145" spans="1:4" ht="40.5">
      <c r="A10145" s="209">
        <v>95569</v>
      </c>
      <c r="B10145" s="210" t="s">
        <v>12165</v>
      </c>
      <c r="C10145" s="211" t="s">
        <v>518</v>
      </c>
      <c r="D10145" s="212">
        <v>99.62</v>
      </c>
    </row>
    <row r="10146" spans="1:4" ht="40.5">
      <c r="A10146" s="209">
        <v>95570</v>
      </c>
      <c r="B10146" s="210" t="s">
        <v>12166</v>
      </c>
      <c r="C10146" s="211" t="s">
        <v>518</v>
      </c>
      <c r="D10146" s="212">
        <v>62.08</v>
      </c>
    </row>
    <row r="10147" spans="1:4" ht="40.5">
      <c r="A10147" s="209">
        <v>95571</v>
      </c>
      <c r="B10147" s="210" t="s">
        <v>12167</v>
      </c>
      <c r="C10147" s="211" t="s">
        <v>518</v>
      </c>
      <c r="D10147" s="212">
        <v>80.8</v>
      </c>
    </row>
    <row r="10148" spans="1:4" ht="40.5">
      <c r="A10148" s="209">
        <v>95572</v>
      </c>
      <c r="B10148" s="210" t="s">
        <v>12168</v>
      </c>
      <c r="C10148" s="211" t="s">
        <v>518</v>
      </c>
      <c r="D10148" s="212">
        <v>107.76</v>
      </c>
    </row>
    <row r="10149" spans="1:4" ht="27">
      <c r="A10149" s="209">
        <v>95573</v>
      </c>
      <c r="B10149" s="210" t="s">
        <v>12169</v>
      </c>
      <c r="C10149" s="211" t="s">
        <v>542</v>
      </c>
      <c r="D10149" s="212">
        <v>40.51</v>
      </c>
    </row>
    <row r="10150" spans="1:4" ht="27">
      <c r="A10150" s="209">
        <v>95574</v>
      </c>
      <c r="B10150" s="210" t="s">
        <v>12170</v>
      </c>
      <c r="C10150" s="211" t="s">
        <v>542</v>
      </c>
      <c r="D10150" s="212">
        <v>30.6</v>
      </c>
    </row>
    <row r="10151" spans="1:4" ht="27">
      <c r="A10151" s="209">
        <v>95576</v>
      </c>
      <c r="B10151" s="210" t="s">
        <v>12171</v>
      </c>
      <c r="C10151" s="211" t="s">
        <v>546</v>
      </c>
      <c r="D10151" s="212">
        <v>7.64</v>
      </c>
    </row>
    <row r="10152" spans="1:4" ht="27">
      <c r="A10152" s="209">
        <v>95577</v>
      </c>
      <c r="B10152" s="210" t="s">
        <v>12172</v>
      </c>
      <c r="C10152" s="211" t="s">
        <v>546</v>
      </c>
      <c r="D10152" s="212">
        <v>6.33</v>
      </c>
    </row>
    <row r="10153" spans="1:4" ht="27">
      <c r="A10153" s="209">
        <v>95578</v>
      </c>
      <c r="B10153" s="210" t="s">
        <v>12173</v>
      </c>
      <c r="C10153" s="211" t="s">
        <v>546</v>
      </c>
      <c r="D10153" s="212">
        <v>5.75</v>
      </c>
    </row>
    <row r="10154" spans="1:4" ht="27">
      <c r="A10154" s="209">
        <v>95579</v>
      </c>
      <c r="B10154" s="210" t="s">
        <v>12174</v>
      </c>
      <c r="C10154" s="211" t="s">
        <v>546</v>
      </c>
      <c r="D10154" s="212">
        <v>5.45</v>
      </c>
    </row>
    <row r="10155" spans="1:4" ht="27">
      <c r="A10155" s="209">
        <v>95580</v>
      </c>
      <c r="B10155" s="210" t="s">
        <v>12175</v>
      </c>
      <c r="C10155" s="211" t="s">
        <v>546</v>
      </c>
      <c r="D10155" s="212">
        <v>5.09</v>
      </c>
    </row>
    <row r="10156" spans="1:4" ht="27">
      <c r="A10156" s="209">
        <v>95581</v>
      </c>
      <c r="B10156" s="210" t="s">
        <v>12176</v>
      </c>
      <c r="C10156" s="211" t="s">
        <v>546</v>
      </c>
      <c r="D10156" s="212">
        <v>5.61</v>
      </c>
    </row>
    <row r="10157" spans="1:4" ht="27">
      <c r="A10157" s="209">
        <v>95583</v>
      </c>
      <c r="B10157" s="210" t="s">
        <v>12177</v>
      </c>
      <c r="C10157" s="211" t="s">
        <v>546</v>
      </c>
      <c r="D10157" s="212">
        <v>9.93</v>
      </c>
    </row>
    <row r="10158" spans="1:4" ht="27">
      <c r="A10158" s="209">
        <v>95584</v>
      </c>
      <c r="B10158" s="210" t="s">
        <v>12178</v>
      </c>
      <c r="C10158" s="211" t="s">
        <v>546</v>
      </c>
      <c r="D10158" s="212">
        <v>8.1</v>
      </c>
    </row>
    <row r="10159" spans="1:4" ht="27">
      <c r="A10159" s="209">
        <v>95585</v>
      </c>
      <c r="B10159" s="210" t="s">
        <v>12179</v>
      </c>
      <c r="C10159" s="211" t="s">
        <v>546</v>
      </c>
      <c r="D10159" s="212">
        <v>7.97</v>
      </c>
    </row>
    <row r="10160" spans="1:4" ht="27">
      <c r="A10160" s="209">
        <v>95586</v>
      </c>
      <c r="B10160" s="210" t="s">
        <v>12180</v>
      </c>
      <c r="C10160" s="211" t="s">
        <v>546</v>
      </c>
      <c r="D10160" s="212">
        <v>6.57</v>
      </c>
    </row>
    <row r="10161" spans="1:4" ht="27">
      <c r="A10161" s="209">
        <v>95587</v>
      </c>
      <c r="B10161" s="210" t="s">
        <v>12181</v>
      </c>
      <c r="C10161" s="211" t="s">
        <v>546</v>
      </c>
      <c r="D10161" s="212">
        <v>5.96</v>
      </c>
    </row>
    <row r="10162" spans="1:4" ht="27">
      <c r="A10162" s="209">
        <v>95588</v>
      </c>
      <c r="B10162" s="210" t="s">
        <v>12182</v>
      </c>
      <c r="C10162" s="211" t="s">
        <v>546</v>
      </c>
      <c r="D10162" s="212">
        <v>5.62</v>
      </c>
    </row>
    <row r="10163" spans="1:4" ht="27">
      <c r="A10163" s="209">
        <v>95589</v>
      </c>
      <c r="B10163" s="210" t="s">
        <v>12183</v>
      </c>
      <c r="C10163" s="211" t="s">
        <v>546</v>
      </c>
      <c r="D10163" s="212">
        <v>5.22</v>
      </c>
    </row>
    <row r="10164" spans="1:4" ht="27">
      <c r="A10164" s="209">
        <v>95590</v>
      </c>
      <c r="B10164" s="210" t="s">
        <v>12184</v>
      </c>
      <c r="C10164" s="211" t="s">
        <v>546</v>
      </c>
      <c r="D10164" s="212">
        <v>5.72</v>
      </c>
    </row>
    <row r="10165" spans="1:4" ht="27">
      <c r="A10165" s="209">
        <v>95592</v>
      </c>
      <c r="B10165" s="210" t="s">
        <v>12185</v>
      </c>
      <c r="C10165" s="211" t="s">
        <v>546</v>
      </c>
      <c r="D10165" s="212">
        <v>12.21</v>
      </c>
    </row>
    <row r="10166" spans="1:4" ht="27">
      <c r="A10166" s="209">
        <v>95593</v>
      </c>
      <c r="B10166" s="210" t="s">
        <v>12186</v>
      </c>
      <c r="C10166" s="211" t="s">
        <v>546</v>
      </c>
      <c r="D10166" s="212">
        <v>9.4499999999999993</v>
      </c>
    </row>
    <row r="10167" spans="1:4" ht="27">
      <c r="A10167" s="209">
        <v>95601</v>
      </c>
      <c r="B10167" s="210" t="s">
        <v>952</v>
      </c>
      <c r="C10167" s="211" t="s">
        <v>542</v>
      </c>
      <c r="D10167" s="212">
        <v>11.76</v>
      </c>
    </row>
    <row r="10168" spans="1:4" ht="27">
      <c r="A10168" s="209">
        <v>95602</v>
      </c>
      <c r="B10168" s="210" t="s">
        <v>953</v>
      </c>
      <c r="C10168" s="211" t="s">
        <v>542</v>
      </c>
      <c r="D10168" s="212">
        <v>15.07</v>
      </c>
    </row>
    <row r="10169" spans="1:4" ht="27">
      <c r="A10169" s="209">
        <v>95603</v>
      </c>
      <c r="B10169" s="210" t="s">
        <v>954</v>
      </c>
      <c r="C10169" s="211" t="s">
        <v>542</v>
      </c>
      <c r="D10169" s="212">
        <v>19.78</v>
      </c>
    </row>
    <row r="10170" spans="1:4" ht="27">
      <c r="A10170" s="209">
        <v>95604</v>
      </c>
      <c r="B10170" s="210" t="s">
        <v>955</v>
      </c>
      <c r="C10170" s="211" t="s">
        <v>542</v>
      </c>
      <c r="D10170" s="212">
        <v>26.03</v>
      </c>
    </row>
    <row r="10171" spans="1:4" ht="27">
      <c r="A10171" s="209">
        <v>95605</v>
      </c>
      <c r="B10171" s="210" t="s">
        <v>956</v>
      </c>
      <c r="C10171" s="211" t="s">
        <v>542</v>
      </c>
      <c r="D10171" s="212">
        <v>40.83</v>
      </c>
    </row>
    <row r="10172" spans="1:4" ht="27">
      <c r="A10172" s="209">
        <v>95606</v>
      </c>
      <c r="B10172" s="210" t="s">
        <v>12187</v>
      </c>
      <c r="C10172" s="211" t="s">
        <v>820</v>
      </c>
      <c r="D10172" s="212">
        <v>1.1100000000000001</v>
      </c>
    </row>
    <row r="10173" spans="1:4" ht="27">
      <c r="A10173" s="209">
        <v>95607</v>
      </c>
      <c r="B10173" s="210" t="s">
        <v>12188</v>
      </c>
      <c r="C10173" s="211" t="s">
        <v>542</v>
      </c>
      <c r="D10173" s="212">
        <v>4.75</v>
      </c>
    </row>
    <row r="10174" spans="1:4" ht="27">
      <c r="A10174" s="209">
        <v>95608</v>
      </c>
      <c r="B10174" s="210" t="s">
        <v>12189</v>
      </c>
      <c r="C10174" s="211" t="s">
        <v>542</v>
      </c>
      <c r="D10174" s="212">
        <v>5.47</v>
      </c>
    </row>
    <row r="10175" spans="1:4" ht="27">
      <c r="A10175" s="209">
        <v>95609</v>
      </c>
      <c r="B10175" s="210" t="s">
        <v>12190</v>
      </c>
      <c r="C10175" s="211" t="s">
        <v>542</v>
      </c>
      <c r="D10175" s="212">
        <v>6.11</v>
      </c>
    </row>
    <row r="10176" spans="1:4" ht="40.5">
      <c r="A10176" s="209">
        <v>95617</v>
      </c>
      <c r="B10176" s="210" t="s">
        <v>12191</v>
      </c>
      <c r="C10176" s="211" t="s">
        <v>662</v>
      </c>
      <c r="D10176" s="212">
        <v>0.81</v>
      </c>
    </row>
    <row r="10177" spans="1:4" ht="40.5">
      <c r="A10177" s="209">
        <v>95618</v>
      </c>
      <c r="B10177" s="210" t="s">
        <v>12192</v>
      </c>
      <c r="C10177" s="211" t="s">
        <v>662</v>
      </c>
      <c r="D10177" s="212">
        <v>0.18</v>
      </c>
    </row>
    <row r="10178" spans="1:4" ht="40.5">
      <c r="A10178" s="209">
        <v>95619</v>
      </c>
      <c r="B10178" s="210" t="s">
        <v>12193</v>
      </c>
      <c r="C10178" s="211" t="s">
        <v>662</v>
      </c>
      <c r="D10178" s="212">
        <v>1.01</v>
      </c>
    </row>
    <row r="10179" spans="1:4" ht="40.5">
      <c r="A10179" s="209">
        <v>95620</v>
      </c>
      <c r="B10179" s="210" t="s">
        <v>12194</v>
      </c>
      <c r="C10179" s="211" t="s">
        <v>596</v>
      </c>
      <c r="D10179" s="212">
        <v>12.38</v>
      </c>
    </row>
    <row r="10180" spans="1:4" ht="40.5">
      <c r="A10180" s="209">
        <v>95621</v>
      </c>
      <c r="B10180" s="210" t="s">
        <v>12195</v>
      </c>
      <c r="C10180" s="211" t="s">
        <v>630</v>
      </c>
      <c r="D10180" s="212">
        <v>11.37</v>
      </c>
    </row>
    <row r="10181" spans="1:4" ht="27">
      <c r="A10181" s="209">
        <v>95622</v>
      </c>
      <c r="B10181" s="210" t="s">
        <v>1540</v>
      </c>
      <c r="C10181" s="211" t="s">
        <v>591</v>
      </c>
      <c r="D10181" s="212">
        <v>9.5</v>
      </c>
    </row>
    <row r="10182" spans="1:4" ht="27">
      <c r="A10182" s="209">
        <v>95623</v>
      </c>
      <c r="B10182" s="210" t="s">
        <v>1541</v>
      </c>
      <c r="C10182" s="211" t="s">
        <v>591</v>
      </c>
      <c r="D10182" s="212">
        <v>7.3</v>
      </c>
    </row>
    <row r="10183" spans="1:4" ht="27">
      <c r="A10183" s="209">
        <v>95624</v>
      </c>
      <c r="B10183" s="210" t="s">
        <v>12196</v>
      </c>
      <c r="C10183" s="211" t="s">
        <v>591</v>
      </c>
      <c r="D10183" s="212">
        <v>13.98</v>
      </c>
    </row>
    <row r="10184" spans="1:4" ht="27">
      <c r="A10184" s="209">
        <v>95625</v>
      </c>
      <c r="B10184" s="210" t="s">
        <v>12197</v>
      </c>
      <c r="C10184" s="211" t="s">
        <v>591</v>
      </c>
      <c r="D10184" s="212">
        <v>15.4</v>
      </c>
    </row>
    <row r="10185" spans="1:4" ht="27">
      <c r="A10185" s="209">
        <v>95626</v>
      </c>
      <c r="B10185" s="210" t="s">
        <v>1542</v>
      </c>
      <c r="C10185" s="211" t="s">
        <v>591</v>
      </c>
      <c r="D10185" s="212">
        <v>10.210000000000001</v>
      </c>
    </row>
    <row r="10186" spans="1:4" ht="40.5">
      <c r="A10186" s="209">
        <v>95627</v>
      </c>
      <c r="B10186" s="210" t="s">
        <v>12198</v>
      </c>
      <c r="C10186" s="211" t="s">
        <v>662</v>
      </c>
      <c r="D10186" s="212">
        <v>17.850000000000001</v>
      </c>
    </row>
    <row r="10187" spans="1:4" ht="40.5">
      <c r="A10187" s="209">
        <v>95628</v>
      </c>
      <c r="B10187" s="210" t="s">
        <v>12199</v>
      </c>
      <c r="C10187" s="211" t="s">
        <v>662</v>
      </c>
      <c r="D10187" s="212">
        <v>4.6900000000000004</v>
      </c>
    </row>
    <row r="10188" spans="1:4" ht="40.5">
      <c r="A10188" s="209">
        <v>95629</v>
      </c>
      <c r="B10188" s="210" t="s">
        <v>12200</v>
      </c>
      <c r="C10188" s="211" t="s">
        <v>662</v>
      </c>
      <c r="D10188" s="212">
        <v>22.34</v>
      </c>
    </row>
    <row r="10189" spans="1:4" ht="40.5">
      <c r="A10189" s="209">
        <v>95630</v>
      </c>
      <c r="B10189" s="210" t="s">
        <v>12201</v>
      </c>
      <c r="C10189" s="211" t="s">
        <v>662</v>
      </c>
      <c r="D10189" s="212">
        <v>59.26</v>
      </c>
    </row>
    <row r="10190" spans="1:4" ht="40.5">
      <c r="A10190" s="209">
        <v>95631</v>
      </c>
      <c r="B10190" s="210" t="s">
        <v>12202</v>
      </c>
      <c r="C10190" s="211" t="s">
        <v>596</v>
      </c>
      <c r="D10190" s="212">
        <v>118.24</v>
      </c>
    </row>
    <row r="10191" spans="1:4" ht="40.5">
      <c r="A10191" s="209">
        <v>95632</v>
      </c>
      <c r="B10191" s="210" t="s">
        <v>12203</v>
      </c>
      <c r="C10191" s="211" t="s">
        <v>630</v>
      </c>
      <c r="D10191" s="212">
        <v>36.64</v>
      </c>
    </row>
    <row r="10192" spans="1:4" ht="40.5">
      <c r="A10192" s="209">
        <v>95634</v>
      </c>
      <c r="B10192" s="210" t="s">
        <v>12204</v>
      </c>
      <c r="C10192" s="211" t="s">
        <v>542</v>
      </c>
      <c r="D10192" s="212">
        <v>92.75</v>
      </c>
    </row>
    <row r="10193" spans="1:4" ht="40.5">
      <c r="A10193" s="209">
        <v>95635</v>
      </c>
      <c r="B10193" s="210" t="s">
        <v>12205</v>
      </c>
      <c r="C10193" s="211" t="s">
        <v>542</v>
      </c>
      <c r="D10193" s="212">
        <v>99.36</v>
      </c>
    </row>
    <row r="10194" spans="1:4" ht="40.5">
      <c r="A10194" s="209">
        <v>95637</v>
      </c>
      <c r="B10194" s="210" t="s">
        <v>12206</v>
      </c>
      <c r="C10194" s="211" t="s">
        <v>542</v>
      </c>
      <c r="D10194" s="212">
        <v>340.16</v>
      </c>
    </row>
    <row r="10195" spans="1:4" ht="40.5">
      <c r="A10195" s="209">
        <v>95638</v>
      </c>
      <c r="B10195" s="210" t="s">
        <v>12207</v>
      </c>
      <c r="C10195" s="211" t="s">
        <v>542</v>
      </c>
      <c r="D10195" s="212">
        <v>412.94</v>
      </c>
    </row>
    <row r="10196" spans="1:4" ht="40.5">
      <c r="A10196" s="209">
        <v>95639</v>
      </c>
      <c r="B10196" s="210" t="s">
        <v>12208</v>
      </c>
      <c r="C10196" s="211" t="s">
        <v>542</v>
      </c>
      <c r="D10196" s="212">
        <v>522.78</v>
      </c>
    </row>
    <row r="10197" spans="1:4" ht="40.5">
      <c r="A10197" s="209">
        <v>95641</v>
      </c>
      <c r="B10197" s="210" t="s">
        <v>12209</v>
      </c>
      <c r="C10197" s="211" t="s">
        <v>542</v>
      </c>
      <c r="D10197" s="212">
        <v>190.31</v>
      </c>
    </row>
    <row r="10198" spans="1:4" ht="40.5">
      <c r="A10198" s="209">
        <v>95642</v>
      </c>
      <c r="B10198" s="210" t="s">
        <v>12210</v>
      </c>
      <c r="C10198" s="211" t="s">
        <v>542</v>
      </c>
      <c r="D10198" s="212">
        <v>280.77999999999997</v>
      </c>
    </row>
    <row r="10199" spans="1:4" ht="40.5">
      <c r="A10199" s="209">
        <v>95643</v>
      </c>
      <c r="B10199" s="210" t="s">
        <v>12211</v>
      </c>
      <c r="C10199" s="211" t="s">
        <v>542</v>
      </c>
      <c r="D10199" s="212">
        <v>366.75</v>
      </c>
    </row>
    <row r="10200" spans="1:4" ht="40.5">
      <c r="A10200" s="209">
        <v>95644</v>
      </c>
      <c r="B10200" s="210" t="s">
        <v>12212</v>
      </c>
      <c r="C10200" s="211" t="s">
        <v>542</v>
      </c>
      <c r="D10200" s="212">
        <v>137.93</v>
      </c>
    </row>
    <row r="10201" spans="1:4" ht="40.5">
      <c r="A10201" s="209">
        <v>95645</v>
      </c>
      <c r="B10201" s="210" t="s">
        <v>12213</v>
      </c>
      <c r="C10201" s="211" t="s">
        <v>542</v>
      </c>
      <c r="D10201" s="212">
        <v>250.07</v>
      </c>
    </row>
    <row r="10202" spans="1:4" ht="40.5">
      <c r="A10202" s="209">
        <v>95646</v>
      </c>
      <c r="B10202" s="210" t="s">
        <v>12214</v>
      </c>
      <c r="C10202" s="211" t="s">
        <v>542</v>
      </c>
      <c r="D10202" s="212">
        <v>372.13</v>
      </c>
    </row>
    <row r="10203" spans="1:4" ht="40.5">
      <c r="A10203" s="209">
        <v>95647</v>
      </c>
      <c r="B10203" s="210" t="s">
        <v>12215</v>
      </c>
      <c r="C10203" s="211" t="s">
        <v>542</v>
      </c>
      <c r="D10203" s="212">
        <v>487.17</v>
      </c>
    </row>
    <row r="10204" spans="1:4" ht="13.5">
      <c r="A10204" s="209">
        <v>95673</v>
      </c>
      <c r="B10204" s="210" t="s">
        <v>12216</v>
      </c>
      <c r="C10204" s="211" t="s">
        <v>542</v>
      </c>
      <c r="D10204" s="212">
        <v>100.6</v>
      </c>
    </row>
    <row r="10205" spans="1:4" ht="13.5">
      <c r="A10205" s="209">
        <v>95674</v>
      </c>
      <c r="B10205" s="210" t="s">
        <v>12217</v>
      </c>
      <c r="C10205" s="211" t="s">
        <v>542</v>
      </c>
      <c r="D10205" s="212">
        <v>106.93</v>
      </c>
    </row>
    <row r="10206" spans="1:4" ht="13.5">
      <c r="A10206" s="209">
        <v>95675</v>
      </c>
      <c r="B10206" s="210" t="s">
        <v>1381</v>
      </c>
      <c r="C10206" s="211" t="s">
        <v>542</v>
      </c>
      <c r="D10206" s="212">
        <v>130.74</v>
      </c>
    </row>
    <row r="10207" spans="1:4" ht="27">
      <c r="A10207" s="209">
        <v>95676</v>
      </c>
      <c r="B10207" s="210" t="s">
        <v>12218</v>
      </c>
      <c r="C10207" s="211" t="s">
        <v>542</v>
      </c>
      <c r="D10207" s="212">
        <v>77.48</v>
      </c>
    </row>
    <row r="10208" spans="1:4" ht="40.5">
      <c r="A10208" s="209">
        <v>95693</v>
      </c>
      <c r="B10208" s="210" t="s">
        <v>12219</v>
      </c>
      <c r="C10208" s="211" t="s">
        <v>542</v>
      </c>
      <c r="D10208" s="212">
        <v>35.22</v>
      </c>
    </row>
    <row r="10209" spans="1:4" ht="40.5">
      <c r="A10209" s="209">
        <v>95694</v>
      </c>
      <c r="B10209" s="210" t="s">
        <v>1340</v>
      </c>
      <c r="C10209" s="211" t="s">
        <v>542</v>
      </c>
      <c r="D10209" s="212">
        <v>43.51</v>
      </c>
    </row>
    <row r="10210" spans="1:4" ht="40.5">
      <c r="A10210" s="209">
        <v>95695</v>
      </c>
      <c r="B10210" s="210" t="s">
        <v>12220</v>
      </c>
      <c r="C10210" s="211" t="s">
        <v>542</v>
      </c>
      <c r="D10210" s="212">
        <v>42.24</v>
      </c>
    </row>
    <row r="10211" spans="1:4" ht="27">
      <c r="A10211" s="209">
        <v>95696</v>
      </c>
      <c r="B10211" s="210" t="s">
        <v>12221</v>
      </c>
      <c r="C10211" s="211" t="s">
        <v>542</v>
      </c>
      <c r="D10211" s="212">
        <v>24.34</v>
      </c>
    </row>
    <row r="10212" spans="1:4" ht="40.5">
      <c r="A10212" s="209">
        <v>95697</v>
      </c>
      <c r="B10212" s="210" t="s">
        <v>12222</v>
      </c>
      <c r="C10212" s="211" t="s">
        <v>518</v>
      </c>
      <c r="D10212" s="212">
        <v>38.200000000000003</v>
      </c>
    </row>
    <row r="10213" spans="1:4" ht="27">
      <c r="A10213" s="209">
        <v>95698</v>
      </c>
      <c r="B10213" s="210" t="s">
        <v>12223</v>
      </c>
      <c r="C10213" s="211" t="s">
        <v>662</v>
      </c>
      <c r="D10213" s="212">
        <v>3.29</v>
      </c>
    </row>
    <row r="10214" spans="1:4" ht="27">
      <c r="A10214" s="209">
        <v>95699</v>
      </c>
      <c r="B10214" s="210" t="s">
        <v>12224</v>
      </c>
      <c r="C10214" s="211" t="s">
        <v>662</v>
      </c>
      <c r="D10214" s="212">
        <v>0.74</v>
      </c>
    </row>
    <row r="10215" spans="1:4" ht="27">
      <c r="A10215" s="209">
        <v>95700</v>
      </c>
      <c r="B10215" s="210" t="s">
        <v>12225</v>
      </c>
      <c r="C10215" s="211" t="s">
        <v>662</v>
      </c>
      <c r="D10215" s="212">
        <v>4.1100000000000003</v>
      </c>
    </row>
    <row r="10216" spans="1:4" ht="27">
      <c r="A10216" s="209">
        <v>95701</v>
      </c>
      <c r="B10216" s="210" t="s">
        <v>12226</v>
      </c>
      <c r="C10216" s="211" t="s">
        <v>662</v>
      </c>
      <c r="D10216" s="212">
        <v>1.94</v>
      </c>
    </row>
    <row r="10217" spans="1:4" ht="27">
      <c r="A10217" s="209">
        <v>95702</v>
      </c>
      <c r="B10217" s="210" t="s">
        <v>12227</v>
      </c>
      <c r="C10217" s="211" t="s">
        <v>596</v>
      </c>
      <c r="D10217" s="212">
        <v>24.57</v>
      </c>
    </row>
    <row r="10218" spans="1:4" ht="27">
      <c r="A10218" s="209">
        <v>95703</v>
      </c>
      <c r="B10218" s="210" t="s">
        <v>12228</v>
      </c>
      <c r="C10218" s="211" t="s">
        <v>630</v>
      </c>
      <c r="D10218" s="212">
        <v>18.52</v>
      </c>
    </row>
    <row r="10219" spans="1:4" ht="27">
      <c r="A10219" s="209">
        <v>95704</v>
      </c>
      <c r="B10219" s="210" t="s">
        <v>12229</v>
      </c>
      <c r="C10219" s="211" t="s">
        <v>662</v>
      </c>
      <c r="D10219" s="212">
        <v>23.17</v>
      </c>
    </row>
    <row r="10220" spans="1:4" ht="27">
      <c r="A10220" s="209">
        <v>95705</v>
      </c>
      <c r="B10220" s="210" t="s">
        <v>12230</v>
      </c>
      <c r="C10220" s="211" t="s">
        <v>662</v>
      </c>
      <c r="D10220" s="212">
        <v>6.08</v>
      </c>
    </row>
    <row r="10221" spans="1:4" ht="27">
      <c r="A10221" s="209">
        <v>95706</v>
      </c>
      <c r="B10221" s="210" t="s">
        <v>12231</v>
      </c>
      <c r="C10221" s="211" t="s">
        <v>662</v>
      </c>
      <c r="D10221" s="212">
        <v>29</v>
      </c>
    </row>
    <row r="10222" spans="1:4" ht="27">
      <c r="A10222" s="209">
        <v>95707</v>
      </c>
      <c r="B10222" s="210" t="s">
        <v>12232</v>
      </c>
      <c r="C10222" s="211" t="s">
        <v>662</v>
      </c>
      <c r="D10222" s="212">
        <v>21.62</v>
      </c>
    </row>
    <row r="10223" spans="1:4" ht="27">
      <c r="A10223" s="209">
        <v>95708</v>
      </c>
      <c r="B10223" s="210" t="s">
        <v>12233</v>
      </c>
      <c r="C10223" s="211" t="s">
        <v>596</v>
      </c>
      <c r="D10223" s="212">
        <v>94.36</v>
      </c>
    </row>
    <row r="10224" spans="1:4" ht="27">
      <c r="A10224" s="209">
        <v>95709</v>
      </c>
      <c r="B10224" s="210" t="s">
        <v>12234</v>
      </c>
      <c r="C10224" s="211" t="s">
        <v>630</v>
      </c>
      <c r="D10224" s="212">
        <v>43.74</v>
      </c>
    </row>
    <row r="10225" spans="1:4" ht="40.5">
      <c r="A10225" s="209">
        <v>95710</v>
      </c>
      <c r="B10225" s="210" t="s">
        <v>12235</v>
      </c>
      <c r="C10225" s="211" t="s">
        <v>662</v>
      </c>
      <c r="D10225" s="212">
        <v>27.85</v>
      </c>
    </row>
    <row r="10226" spans="1:4" ht="40.5">
      <c r="A10226" s="209">
        <v>95711</v>
      </c>
      <c r="B10226" s="210" t="s">
        <v>12236</v>
      </c>
      <c r="C10226" s="211" t="s">
        <v>662</v>
      </c>
      <c r="D10226" s="212">
        <v>7.16</v>
      </c>
    </row>
    <row r="10227" spans="1:4" ht="40.5">
      <c r="A10227" s="209">
        <v>95712</v>
      </c>
      <c r="B10227" s="210" t="s">
        <v>12237</v>
      </c>
      <c r="C10227" s="211" t="s">
        <v>662</v>
      </c>
      <c r="D10227" s="212">
        <v>34.82</v>
      </c>
    </row>
    <row r="10228" spans="1:4" ht="40.5">
      <c r="A10228" s="209">
        <v>95713</v>
      </c>
      <c r="B10228" s="210" t="s">
        <v>12238</v>
      </c>
      <c r="C10228" s="211" t="s">
        <v>662</v>
      </c>
      <c r="D10228" s="212">
        <v>73.45</v>
      </c>
    </row>
    <row r="10229" spans="1:4" ht="40.5">
      <c r="A10229" s="209">
        <v>95714</v>
      </c>
      <c r="B10229" s="210" t="s">
        <v>12239</v>
      </c>
      <c r="C10229" s="211" t="s">
        <v>596</v>
      </c>
      <c r="D10229" s="212">
        <v>159.77000000000001</v>
      </c>
    </row>
    <row r="10230" spans="1:4" ht="40.5">
      <c r="A10230" s="209">
        <v>95715</v>
      </c>
      <c r="B10230" s="210" t="s">
        <v>12240</v>
      </c>
      <c r="C10230" s="211" t="s">
        <v>630</v>
      </c>
      <c r="D10230" s="212">
        <v>51.5</v>
      </c>
    </row>
    <row r="10231" spans="1:4" ht="54">
      <c r="A10231" s="209">
        <v>95716</v>
      </c>
      <c r="B10231" s="210" t="s">
        <v>12241</v>
      </c>
      <c r="C10231" s="211" t="s">
        <v>662</v>
      </c>
      <c r="D10231" s="212">
        <v>26.82</v>
      </c>
    </row>
    <row r="10232" spans="1:4" ht="54">
      <c r="A10232" s="209">
        <v>95717</v>
      </c>
      <c r="B10232" s="210" t="s">
        <v>12242</v>
      </c>
      <c r="C10232" s="211" t="s">
        <v>662</v>
      </c>
      <c r="D10232" s="212">
        <v>6.89</v>
      </c>
    </row>
    <row r="10233" spans="1:4" ht="54">
      <c r="A10233" s="209">
        <v>95718</v>
      </c>
      <c r="B10233" s="210" t="s">
        <v>12243</v>
      </c>
      <c r="C10233" s="211" t="s">
        <v>662</v>
      </c>
      <c r="D10233" s="212">
        <v>33.520000000000003</v>
      </c>
    </row>
    <row r="10234" spans="1:4" ht="54">
      <c r="A10234" s="209">
        <v>95719</v>
      </c>
      <c r="B10234" s="210" t="s">
        <v>12244</v>
      </c>
      <c r="C10234" s="211" t="s">
        <v>662</v>
      </c>
      <c r="D10234" s="212">
        <v>73.45</v>
      </c>
    </row>
    <row r="10235" spans="1:4" ht="54">
      <c r="A10235" s="209">
        <v>95720</v>
      </c>
      <c r="B10235" s="210" t="s">
        <v>12245</v>
      </c>
      <c r="C10235" s="211" t="s">
        <v>596</v>
      </c>
      <c r="D10235" s="212">
        <v>157.16999999999999</v>
      </c>
    </row>
    <row r="10236" spans="1:4" ht="54">
      <c r="A10236" s="209">
        <v>95721</v>
      </c>
      <c r="B10236" s="210" t="s">
        <v>12246</v>
      </c>
      <c r="C10236" s="211" t="s">
        <v>630</v>
      </c>
      <c r="D10236" s="212">
        <v>50.2</v>
      </c>
    </row>
    <row r="10237" spans="1:4" ht="27">
      <c r="A10237" s="209">
        <v>95726</v>
      </c>
      <c r="B10237" s="210" t="s">
        <v>12247</v>
      </c>
      <c r="C10237" s="211" t="s">
        <v>518</v>
      </c>
      <c r="D10237" s="212">
        <v>3.91</v>
      </c>
    </row>
    <row r="10238" spans="1:4" ht="27">
      <c r="A10238" s="209">
        <v>95727</v>
      </c>
      <c r="B10238" s="210" t="s">
        <v>12248</v>
      </c>
      <c r="C10238" s="211" t="s">
        <v>518</v>
      </c>
      <c r="D10238" s="212">
        <v>4.45</v>
      </c>
    </row>
    <row r="10239" spans="1:4" ht="27">
      <c r="A10239" s="209">
        <v>95728</v>
      </c>
      <c r="B10239" s="210" t="s">
        <v>12249</v>
      </c>
      <c r="C10239" s="211" t="s">
        <v>518</v>
      </c>
      <c r="D10239" s="212">
        <v>5.53</v>
      </c>
    </row>
    <row r="10240" spans="1:4" ht="27">
      <c r="A10240" s="209">
        <v>95729</v>
      </c>
      <c r="B10240" s="210" t="s">
        <v>12250</v>
      </c>
      <c r="C10240" s="211" t="s">
        <v>518</v>
      </c>
      <c r="D10240" s="212">
        <v>5.27</v>
      </c>
    </row>
    <row r="10241" spans="1:4" ht="27">
      <c r="A10241" s="209">
        <v>95730</v>
      </c>
      <c r="B10241" s="210" t="s">
        <v>12251</v>
      </c>
      <c r="C10241" s="211" t="s">
        <v>518</v>
      </c>
      <c r="D10241" s="212">
        <v>5.81</v>
      </c>
    </row>
    <row r="10242" spans="1:4" ht="27">
      <c r="A10242" s="209">
        <v>95731</v>
      </c>
      <c r="B10242" s="210" t="s">
        <v>12252</v>
      </c>
      <c r="C10242" s="211" t="s">
        <v>518</v>
      </c>
      <c r="D10242" s="212">
        <v>6.89</v>
      </c>
    </row>
    <row r="10243" spans="1:4" ht="27">
      <c r="A10243" s="209">
        <v>95732</v>
      </c>
      <c r="B10243" s="210" t="s">
        <v>12253</v>
      </c>
      <c r="C10243" s="211" t="s">
        <v>542</v>
      </c>
      <c r="D10243" s="212">
        <v>2.85</v>
      </c>
    </row>
    <row r="10244" spans="1:4" ht="27">
      <c r="A10244" s="209">
        <v>95733</v>
      </c>
      <c r="B10244" s="210" t="s">
        <v>12254</v>
      </c>
      <c r="C10244" s="211" t="s">
        <v>542</v>
      </c>
      <c r="D10244" s="212">
        <v>3.73</v>
      </c>
    </row>
    <row r="10245" spans="1:4" ht="27">
      <c r="A10245" s="209">
        <v>95734</v>
      </c>
      <c r="B10245" s="210" t="s">
        <v>12255</v>
      </c>
      <c r="C10245" s="211" t="s">
        <v>542</v>
      </c>
      <c r="D10245" s="212">
        <v>4.95</v>
      </c>
    </row>
    <row r="10246" spans="1:4" ht="27">
      <c r="A10246" s="209">
        <v>95735</v>
      </c>
      <c r="B10246" s="210" t="s">
        <v>12256</v>
      </c>
      <c r="C10246" s="211" t="s">
        <v>542</v>
      </c>
      <c r="D10246" s="212">
        <v>4.26</v>
      </c>
    </row>
    <row r="10247" spans="1:4" ht="27">
      <c r="A10247" s="209">
        <v>95736</v>
      </c>
      <c r="B10247" s="210" t="s">
        <v>12257</v>
      </c>
      <c r="C10247" s="211" t="s">
        <v>542</v>
      </c>
      <c r="D10247" s="212">
        <v>4.9800000000000004</v>
      </c>
    </row>
    <row r="10248" spans="1:4" ht="27">
      <c r="A10248" s="209">
        <v>95738</v>
      </c>
      <c r="B10248" s="210" t="s">
        <v>12258</v>
      </c>
      <c r="C10248" s="211" t="s">
        <v>542</v>
      </c>
      <c r="D10248" s="212">
        <v>5.97</v>
      </c>
    </row>
    <row r="10249" spans="1:4" ht="27">
      <c r="A10249" s="209">
        <v>95745</v>
      </c>
      <c r="B10249" s="210" t="s">
        <v>12259</v>
      </c>
      <c r="C10249" s="211" t="s">
        <v>518</v>
      </c>
      <c r="D10249" s="212">
        <v>9.2100000000000009</v>
      </c>
    </row>
    <row r="10250" spans="1:4" ht="27">
      <c r="A10250" s="209">
        <v>95746</v>
      </c>
      <c r="B10250" s="210" t="s">
        <v>12260</v>
      </c>
      <c r="C10250" s="211" t="s">
        <v>518</v>
      </c>
      <c r="D10250" s="212">
        <v>11.29</v>
      </c>
    </row>
    <row r="10251" spans="1:4" ht="27">
      <c r="A10251" s="209">
        <v>95747</v>
      </c>
      <c r="B10251" s="210" t="s">
        <v>12261</v>
      </c>
      <c r="C10251" s="211" t="s">
        <v>518</v>
      </c>
      <c r="D10251" s="212">
        <v>18.260000000000002</v>
      </c>
    </row>
    <row r="10252" spans="1:4" ht="27">
      <c r="A10252" s="209">
        <v>95748</v>
      </c>
      <c r="B10252" s="210" t="s">
        <v>12262</v>
      </c>
      <c r="C10252" s="211" t="s">
        <v>518</v>
      </c>
      <c r="D10252" s="212">
        <v>19.399999999999999</v>
      </c>
    </row>
    <row r="10253" spans="1:4" ht="27">
      <c r="A10253" s="209">
        <v>95749</v>
      </c>
      <c r="B10253" s="210" t="s">
        <v>12263</v>
      </c>
      <c r="C10253" s="211" t="s">
        <v>518</v>
      </c>
      <c r="D10253" s="212">
        <v>12.19</v>
      </c>
    </row>
    <row r="10254" spans="1:4" ht="27">
      <c r="A10254" s="209">
        <v>95750</v>
      </c>
      <c r="B10254" s="210" t="s">
        <v>12264</v>
      </c>
      <c r="C10254" s="211" t="s">
        <v>518</v>
      </c>
      <c r="D10254" s="212">
        <v>14.27</v>
      </c>
    </row>
    <row r="10255" spans="1:4" ht="40.5">
      <c r="A10255" s="209">
        <v>95751</v>
      </c>
      <c r="B10255" s="210" t="s">
        <v>12265</v>
      </c>
      <c r="C10255" s="211" t="s">
        <v>518</v>
      </c>
      <c r="D10255" s="212">
        <v>21.25</v>
      </c>
    </row>
    <row r="10256" spans="1:4" ht="40.5">
      <c r="A10256" s="209">
        <v>95752</v>
      </c>
      <c r="B10256" s="210" t="s">
        <v>12266</v>
      </c>
      <c r="C10256" s="211" t="s">
        <v>518</v>
      </c>
      <c r="D10256" s="212">
        <v>22.38</v>
      </c>
    </row>
    <row r="10257" spans="1:4" ht="27">
      <c r="A10257" s="209">
        <v>95753</v>
      </c>
      <c r="B10257" s="210" t="s">
        <v>12267</v>
      </c>
      <c r="C10257" s="211" t="s">
        <v>542</v>
      </c>
      <c r="D10257" s="212">
        <v>4.26</v>
      </c>
    </row>
    <row r="10258" spans="1:4" ht="27">
      <c r="A10258" s="209">
        <v>95754</v>
      </c>
      <c r="B10258" s="210" t="s">
        <v>12268</v>
      </c>
      <c r="C10258" s="211" t="s">
        <v>542</v>
      </c>
      <c r="D10258" s="212">
        <v>5.37</v>
      </c>
    </row>
    <row r="10259" spans="1:4" ht="27">
      <c r="A10259" s="209">
        <v>95755</v>
      </c>
      <c r="B10259" s="210" t="s">
        <v>12269</v>
      </c>
      <c r="C10259" s="211" t="s">
        <v>542</v>
      </c>
      <c r="D10259" s="212">
        <v>7.5</v>
      </c>
    </row>
    <row r="10260" spans="1:4" ht="27">
      <c r="A10260" s="209">
        <v>95756</v>
      </c>
      <c r="B10260" s="210" t="s">
        <v>12270</v>
      </c>
      <c r="C10260" s="211" t="s">
        <v>542</v>
      </c>
      <c r="D10260" s="212">
        <v>9.85</v>
      </c>
    </row>
    <row r="10261" spans="1:4" ht="40.5">
      <c r="A10261" s="209">
        <v>95757</v>
      </c>
      <c r="B10261" s="210" t="s">
        <v>12271</v>
      </c>
      <c r="C10261" s="211" t="s">
        <v>542</v>
      </c>
      <c r="D10261" s="212">
        <v>6.72</v>
      </c>
    </row>
    <row r="10262" spans="1:4" ht="40.5">
      <c r="A10262" s="209">
        <v>95758</v>
      </c>
      <c r="B10262" s="210" t="s">
        <v>12272</v>
      </c>
      <c r="C10262" s="211" t="s">
        <v>542</v>
      </c>
      <c r="D10262" s="212">
        <v>7.53</v>
      </c>
    </row>
    <row r="10263" spans="1:4" ht="40.5">
      <c r="A10263" s="209">
        <v>95759</v>
      </c>
      <c r="B10263" s="210" t="s">
        <v>12273</v>
      </c>
      <c r="C10263" s="211" t="s">
        <v>542</v>
      </c>
      <c r="D10263" s="212">
        <v>9.26</v>
      </c>
    </row>
    <row r="10264" spans="1:4" ht="40.5">
      <c r="A10264" s="209">
        <v>95760</v>
      </c>
      <c r="B10264" s="210" t="s">
        <v>12274</v>
      </c>
      <c r="C10264" s="211" t="s">
        <v>542</v>
      </c>
      <c r="D10264" s="212">
        <v>11.15</v>
      </c>
    </row>
    <row r="10265" spans="1:4" ht="27">
      <c r="A10265" s="209">
        <v>95777</v>
      </c>
      <c r="B10265" s="210" t="s">
        <v>12275</v>
      </c>
      <c r="C10265" s="211" t="s">
        <v>542</v>
      </c>
      <c r="D10265" s="212">
        <v>18.3</v>
      </c>
    </row>
    <row r="10266" spans="1:4" ht="27">
      <c r="A10266" s="209">
        <v>95778</v>
      </c>
      <c r="B10266" s="210" t="s">
        <v>12276</v>
      </c>
      <c r="C10266" s="211" t="s">
        <v>542</v>
      </c>
      <c r="D10266" s="212">
        <v>18.72</v>
      </c>
    </row>
    <row r="10267" spans="1:4" ht="27">
      <c r="A10267" s="209">
        <v>95779</v>
      </c>
      <c r="B10267" s="210" t="s">
        <v>12277</v>
      </c>
      <c r="C10267" s="211" t="s">
        <v>542</v>
      </c>
      <c r="D10267" s="212">
        <v>17.32</v>
      </c>
    </row>
    <row r="10268" spans="1:4" ht="27">
      <c r="A10268" s="209">
        <v>95780</v>
      </c>
      <c r="B10268" s="210" t="s">
        <v>12278</v>
      </c>
      <c r="C10268" s="211" t="s">
        <v>542</v>
      </c>
      <c r="D10268" s="212">
        <v>20.68</v>
      </c>
    </row>
    <row r="10269" spans="1:4" ht="27">
      <c r="A10269" s="209">
        <v>95781</v>
      </c>
      <c r="B10269" s="210" t="s">
        <v>12279</v>
      </c>
      <c r="C10269" s="211" t="s">
        <v>542</v>
      </c>
      <c r="D10269" s="212">
        <v>20.99</v>
      </c>
    </row>
    <row r="10270" spans="1:4" ht="27">
      <c r="A10270" s="209">
        <v>95782</v>
      </c>
      <c r="B10270" s="210" t="s">
        <v>12280</v>
      </c>
      <c r="C10270" s="211" t="s">
        <v>542</v>
      </c>
      <c r="D10270" s="212">
        <v>21.81</v>
      </c>
    </row>
    <row r="10271" spans="1:4" ht="27">
      <c r="A10271" s="209">
        <v>95785</v>
      </c>
      <c r="B10271" s="210" t="s">
        <v>12281</v>
      </c>
      <c r="C10271" s="211" t="s">
        <v>542</v>
      </c>
      <c r="D10271" s="212">
        <v>24.69</v>
      </c>
    </row>
    <row r="10272" spans="1:4" ht="27">
      <c r="A10272" s="209">
        <v>95787</v>
      </c>
      <c r="B10272" s="210" t="s">
        <v>12282</v>
      </c>
      <c r="C10272" s="211" t="s">
        <v>542</v>
      </c>
      <c r="D10272" s="212">
        <v>18.579999999999998</v>
      </c>
    </row>
    <row r="10273" spans="1:4" ht="27">
      <c r="A10273" s="209">
        <v>95789</v>
      </c>
      <c r="B10273" s="210" t="s">
        <v>12283</v>
      </c>
      <c r="C10273" s="211" t="s">
        <v>542</v>
      </c>
      <c r="D10273" s="212">
        <v>22.78</v>
      </c>
    </row>
    <row r="10274" spans="1:4" ht="27">
      <c r="A10274" s="209">
        <v>95791</v>
      </c>
      <c r="B10274" s="210" t="s">
        <v>12284</v>
      </c>
      <c r="C10274" s="211" t="s">
        <v>542</v>
      </c>
      <c r="D10274" s="212">
        <v>29.03</v>
      </c>
    </row>
    <row r="10275" spans="1:4" ht="27">
      <c r="A10275" s="209">
        <v>95795</v>
      </c>
      <c r="B10275" s="210" t="s">
        <v>12285</v>
      </c>
      <c r="C10275" s="211" t="s">
        <v>542</v>
      </c>
      <c r="D10275" s="212">
        <v>21.43</v>
      </c>
    </row>
    <row r="10276" spans="1:4" ht="27">
      <c r="A10276" s="209">
        <v>95796</v>
      </c>
      <c r="B10276" s="210" t="s">
        <v>12286</v>
      </c>
      <c r="C10276" s="211" t="s">
        <v>542</v>
      </c>
      <c r="D10276" s="212">
        <v>26.78</v>
      </c>
    </row>
    <row r="10277" spans="1:4" ht="27">
      <c r="A10277" s="209">
        <v>95797</v>
      </c>
      <c r="B10277" s="210" t="s">
        <v>12287</v>
      </c>
      <c r="C10277" s="211" t="s">
        <v>542</v>
      </c>
      <c r="D10277" s="212">
        <v>33.75</v>
      </c>
    </row>
    <row r="10278" spans="1:4" ht="27">
      <c r="A10278" s="209">
        <v>95801</v>
      </c>
      <c r="B10278" s="210" t="s">
        <v>12288</v>
      </c>
      <c r="C10278" s="211" t="s">
        <v>542</v>
      </c>
      <c r="D10278" s="212">
        <v>25.63</v>
      </c>
    </row>
    <row r="10279" spans="1:4" ht="27">
      <c r="A10279" s="209">
        <v>95802</v>
      </c>
      <c r="B10279" s="210" t="s">
        <v>12289</v>
      </c>
      <c r="C10279" s="211" t="s">
        <v>542</v>
      </c>
      <c r="D10279" s="212">
        <v>28.53</v>
      </c>
    </row>
    <row r="10280" spans="1:4" ht="27">
      <c r="A10280" s="209">
        <v>95803</v>
      </c>
      <c r="B10280" s="210" t="s">
        <v>12290</v>
      </c>
      <c r="C10280" s="211" t="s">
        <v>542</v>
      </c>
      <c r="D10280" s="212">
        <v>37.44</v>
      </c>
    </row>
    <row r="10281" spans="1:4" ht="27">
      <c r="A10281" s="209">
        <v>95804</v>
      </c>
      <c r="B10281" s="210" t="s">
        <v>12291</v>
      </c>
      <c r="C10281" s="211" t="s">
        <v>542</v>
      </c>
      <c r="D10281" s="212">
        <v>15.89</v>
      </c>
    </row>
    <row r="10282" spans="1:4" ht="27">
      <c r="A10282" s="209">
        <v>95805</v>
      </c>
      <c r="B10282" s="210" t="s">
        <v>12292</v>
      </c>
      <c r="C10282" s="211" t="s">
        <v>542</v>
      </c>
      <c r="D10282" s="212">
        <v>16.03</v>
      </c>
    </row>
    <row r="10283" spans="1:4" ht="27">
      <c r="A10283" s="209">
        <v>95806</v>
      </c>
      <c r="B10283" s="210" t="s">
        <v>12293</v>
      </c>
      <c r="C10283" s="211" t="s">
        <v>542</v>
      </c>
      <c r="D10283" s="212">
        <v>16.54</v>
      </c>
    </row>
    <row r="10284" spans="1:4" ht="27">
      <c r="A10284" s="209">
        <v>95807</v>
      </c>
      <c r="B10284" s="210" t="s">
        <v>12294</v>
      </c>
      <c r="C10284" s="211" t="s">
        <v>542</v>
      </c>
      <c r="D10284" s="212">
        <v>18.260000000000002</v>
      </c>
    </row>
    <row r="10285" spans="1:4" ht="27">
      <c r="A10285" s="209">
        <v>95808</v>
      </c>
      <c r="B10285" s="210" t="s">
        <v>12295</v>
      </c>
      <c r="C10285" s="211" t="s">
        <v>542</v>
      </c>
      <c r="D10285" s="212">
        <v>18.71</v>
      </c>
    </row>
    <row r="10286" spans="1:4" ht="27">
      <c r="A10286" s="209">
        <v>95809</v>
      </c>
      <c r="B10286" s="210" t="s">
        <v>12296</v>
      </c>
      <c r="C10286" s="211" t="s">
        <v>542</v>
      </c>
      <c r="D10286" s="212">
        <v>20.51</v>
      </c>
    </row>
    <row r="10287" spans="1:4" ht="27">
      <c r="A10287" s="209">
        <v>95810</v>
      </c>
      <c r="B10287" s="210" t="s">
        <v>12297</v>
      </c>
      <c r="C10287" s="211" t="s">
        <v>542</v>
      </c>
      <c r="D10287" s="212">
        <v>9.66</v>
      </c>
    </row>
    <row r="10288" spans="1:4" ht="27">
      <c r="A10288" s="209">
        <v>95811</v>
      </c>
      <c r="B10288" s="210" t="s">
        <v>12298</v>
      </c>
      <c r="C10288" s="211" t="s">
        <v>542</v>
      </c>
      <c r="D10288" s="212">
        <v>10.11</v>
      </c>
    </row>
    <row r="10289" spans="1:4" ht="27">
      <c r="A10289" s="209">
        <v>95812</v>
      </c>
      <c r="B10289" s="210" t="s">
        <v>12299</v>
      </c>
      <c r="C10289" s="211" t="s">
        <v>542</v>
      </c>
      <c r="D10289" s="212">
        <v>11.9</v>
      </c>
    </row>
    <row r="10290" spans="1:4" ht="27">
      <c r="A10290" s="209">
        <v>95813</v>
      </c>
      <c r="B10290" s="210" t="s">
        <v>12300</v>
      </c>
      <c r="C10290" s="211" t="s">
        <v>542</v>
      </c>
      <c r="D10290" s="212">
        <v>11.68</v>
      </c>
    </row>
    <row r="10291" spans="1:4" ht="27">
      <c r="A10291" s="209">
        <v>95814</v>
      </c>
      <c r="B10291" s="210" t="s">
        <v>12301</v>
      </c>
      <c r="C10291" s="211" t="s">
        <v>542</v>
      </c>
      <c r="D10291" s="212">
        <v>12.36</v>
      </c>
    </row>
    <row r="10292" spans="1:4" ht="27">
      <c r="A10292" s="209">
        <v>95815</v>
      </c>
      <c r="B10292" s="210" t="s">
        <v>12302</v>
      </c>
      <c r="C10292" s="211" t="s">
        <v>542</v>
      </c>
      <c r="D10292" s="212">
        <v>15.8</v>
      </c>
    </row>
    <row r="10293" spans="1:4" ht="27">
      <c r="A10293" s="209">
        <v>95816</v>
      </c>
      <c r="B10293" s="210" t="s">
        <v>12303</v>
      </c>
      <c r="C10293" s="211" t="s">
        <v>542</v>
      </c>
      <c r="D10293" s="212">
        <v>22.47</v>
      </c>
    </row>
    <row r="10294" spans="1:4" ht="27">
      <c r="A10294" s="209">
        <v>95817</v>
      </c>
      <c r="B10294" s="210" t="s">
        <v>12304</v>
      </c>
      <c r="C10294" s="211" t="s">
        <v>542</v>
      </c>
      <c r="D10294" s="212">
        <v>23.08</v>
      </c>
    </row>
    <row r="10295" spans="1:4" ht="27">
      <c r="A10295" s="209">
        <v>95818</v>
      </c>
      <c r="B10295" s="210" t="s">
        <v>12305</v>
      </c>
      <c r="C10295" s="211" t="s">
        <v>542</v>
      </c>
      <c r="D10295" s="212">
        <v>27.71</v>
      </c>
    </row>
    <row r="10296" spans="1:4" ht="27">
      <c r="A10296" s="209">
        <v>95869</v>
      </c>
      <c r="B10296" s="210" t="s">
        <v>772</v>
      </c>
      <c r="C10296" s="211" t="s">
        <v>662</v>
      </c>
      <c r="D10296" s="212">
        <v>1.59</v>
      </c>
    </row>
    <row r="10297" spans="1:4" ht="27">
      <c r="A10297" s="209">
        <v>95870</v>
      </c>
      <c r="B10297" s="210" t="s">
        <v>773</v>
      </c>
      <c r="C10297" s="211" t="s">
        <v>662</v>
      </c>
      <c r="D10297" s="212">
        <v>4.1500000000000004</v>
      </c>
    </row>
    <row r="10298" spans="1:4" ht="27">
      <c r="A10298" s="209">
        <v>95871</v>
      </c>
      <c r="B10298" s="210" t="s">
        <v>774</v>
      </c>
      <c r="C10298" s="211" t="s">
        <v>662</v>
      </c>
      <c r="D10298" s="212">
        <v>152.63</v>
      </c>
    </row>
    <row r="10299" spans="1:4" ht="27">
      <c r="A10299" s="209">
        <v>95872</v>
      </c>
      <c r="B10299" s="210" t="s">
        <v>775</v>
      </c>
      <c r="C10299" s="211" t="s">
        <v>596</v>
      </c>
      <c r="D10299" s="212">
        <v>163.03</v>
      </c>
    </row>
    <row r="10300" spans="1:4" ht="27">
      <c r="A10300" s="209">
        <v>95873</v>
      </c>
      <c r="B10300" s="210" t="s">
        <v>776</v>
      </c>
      <c r="C10300" s="211" t="s">
        <v>630</v>
      </c>
      <c r="D10300" s="212">
        <v>6.25</v>
      </c>
    </row>
    <row r="10301" spans="1:4" ht="27">
      <c r="A10301" s="209">
        <v>95874</v>
      </c>
      <c r="B10301" s="210" t="s">
        <v>777</v>
      </c>
      <c r="C10301" s="211" t="s">
        <v>662</v>
      </c>
      <c r="D10301" s="212">
        <v>4.66</v>
      </c>
    </row>
    <row r="10302" spans="1:4" ht="27">
      <c r="A10302" s="209">
        <v>95875</v>
      </c>
      <c r="B10302" s="210" t="s">
        <v>12306</v>
      </c>
      <c r="C10302" s="211" t="s">
        <v>1469</v>
      </c>
      <c r="D10302" s="212">
        <v>1.01</v>
      </c>
    </row>
    <row r="10303" spans="1:4" ht="27">
      <c r="A10303" s="209">
        <v>95876</v>
      </c>
      <c r="B10303" s="210" t="s">
        <v>12307</v>
      </c>
      <c r="C10303" s="211" t="s">
        <v>1469</v>
      </c>
      <c r="D10303" s="212">
        <v>0.9</v>
      </c>
    </row>
    <row r="10304" spans="1:4" ht="27">
      <c r="A10304" s="209">
        <v>95877</v>
      </c>
      <c r="B10304" s="210" t="s">
        <v>12308</v>
      </c>
      <c r="C10304" s="211" t="s">
        <v>1469</v>
      </c>
      <c r="D10304" s="212">
        <v>0.79</v>
      </c>
    </row>
    <row r="10305" spans="1:4" ht="27">
      <c r="A10305" s="209">
        <v>95878</v>
      </c>
      <c r="B10305" s="210" t="s">
        <v>12309</v>
      </c>
      <c r="C10305" s="211" t="s">
        <v>1463</v>
      </c>
      <c r="D10305" s="212">
        <v>0.67</v>
      </c>
    </row>
    <row r="10306" spans="1:4" ht="27">
      <c r="A10306" s="209">
        <v>95879</v>
      </c>
      <c r="B10306" s="210" t="s">
        <v>12310</v>
      </c>
      <c r="C10306" s="211" t="s">
        <v>1463</v>
      </c>
      <c r="D10306" s="212">
        <v>0.6</v>
      </c>
    </row>
    <row r="10307" spans="1:4" ht="27">
      <c r="A10307" s="209">
        <v>95880</v>
      </c>
      <c r="B10307" s="210" t="s">
        <v>12311</v>
      </c>
      <c r="C10307" s="211" t="s">
        <v>1463</v>
      </c>
      <c r="D10307" s="212">
        <v>0.52</v>
      </c>
    </row>
    <row r="10308" spans="1:4" ht="27">
      <c r="A10308" s="209">
        <v>95934</v>
      </c>
      <c r="B10308" s="210" t="s">
        <v>12312</v>
      </c>
      <c r="C10308" s="211" t="s">
        <v>591</v>
      </c>
      <c r="D10308" s="212">
        <v>100.65</v>
      </c>
    </row>
    <row r="10309" spans="1:4" ht="27">
      <c r="A10309" s="209">
        <v>95935</v>
      </c>
      <c r="B10309" s="210" t="s">
        <v>12313</v>
      </c>
      <c r="C10309" s="211" t="s">
        <v>591</v>
      </c>
      <c r="D10309" s="212">
        <v>85.35</v>
      </c>
    </row>
    <row r="10310" spans="1:4" ht="27">
      <c r="A10310" s="209">
        <v>95936</v>
      </c>
      <c r="B10310" s="210" t="s">
        <v>12314</v>
      </c>
      <c r="C10310" s="211" t="s">
        <v>591</v>
      </c>
      <c r="D10310" s="212">
        <v>66.099999999999994</v>
      </c>
    </row>
    <row r="10311" spans="1:4" ht="27">
      <c r="A10311" s="209">
        <v>95937</v>
      </c>
      <c r="B10311" s="210" t="s">
        <v>12315</v>
      </c>
      <c r="C10311" s="211" t="s">
        <v>591</v>
      </c>
      <c r="D10311" s="212">
        <v>195.84</v>
      </c>
    </row>
    <row r="10312" spans="1:4" ht="27">
      <c r="A10312" s="209">
        <v>95938</v>
      </c>
      <c r="B10312" s="210" t="s">
        <v>12316</v>
      </c>
      <c r="C10312" s="211" t="s">
        <v>591</v>
      </c>
      <c r="D10312" s="212">
        <v>161.55000000000001</v>
      </c>
    </row>
    <row r="10313" spans="1:4" ht="27">
      <c r="A10313" s="209">
        <v>95939</v>
      </c>
      <c r="B10313" s="210" t="s">
        <v>12317</v>
      </c>
      <c r="C10313" s="211" t="s">
        <v>591</v>
      </c>
      <c r="D10313" s="212">
        <v>137.03</v>
      </c>
    </row>
    <row r="10314" spans="1:4" ht="27">
      <c r="A10314" s="209">
        <v>95940</v>
      </c>
      <c r="B10314" s="210" t="s">
        <v>12318</v>
      </c>
      <c r="C10314" s="211" t="s">
        <v>591</v>
      </c>
      <c r="D10314" s="212">
        <v>111.53</v>
      </c>
    </row>
    <row r="10315" spans="1:4" ht="27">
      <c r="A10315" s="209">
        <v>95941</v>
      </c>
      <c r="B10315" s="210" t="s">
        <v>12319</v>
      </c>
      <c r="C10315" s="211" t="s">
        <v>591</v>
      </c>
      <c r="D10315" s="212">
        <v>98.66</v>
      </c>
    </row>
    <row r="10316" spans="1:4" ht="27">
      <c r="A10316" s="209">
        <v>95942</v>
      </c>
      <c r="B10316" s="210" t="s">
        <v>12320</v>
      </c>
      <c r="C10316" s="211" t="s">
        <v>591</v>
      </c>
      <c r="D10316" s="212">
        <v>90.64</v>
      </c>
    </row>
    <row r="10317" spans="1:4" ht="27">
      <c r="A10317" s="209">
        <v>95943</v>
      </c>
      <c r="B10317" s="210" t="s">
        <v>12321</v>
      </c>
      <c r="C10317" s="211" t="s">
        <v>546</v>
      </c>
      <c r="D10317" s="212">
        <v>12.84</v>
      </c>
    </row>
    <row r="10318" spans="1:4" ht="27">
      <c r="A10318" s="209">
        <v>95944</v>
      </c>
      <c r="B10318" s="210" t="s">
        <v>12322</v>
      </c>
      <c r="C10318" s="211" t="s">
        <v>546</v>
      </c>
      <c r="D10318" s="212">
        <v>11.22</v>
      </c>
    </row>
    <row r="10319" spans="1:4" ht="27">
      <c r="A10319" s="209">
        <v>95945</v>
      </c>
      <c r="B10319" s="210" t="s">
        <v>12323</v>
      </c>
      <c r="C10319" s="211" t="s">
        <v>546</v>
      </c>
      <c r="D10319" s="212">
        <v>9.3699999999999992</v>
      </c>
    </row>
    <row r="10320" spans="1:4" ht="40.5">
      <c r="A10320" s="209">
        <v>95946</v>
      </c>
      <c r="B10320" s="210" t="s">
        <v>12324</v>
      </c>
      <c r="C10320" s="211" t="s">
        <v>546</v>
      </c>
      <c r="D10320" s="212">
        <v>6.83</v>
      </c>
    </row>
    <row r="10321" spans="1:4" ht="40.5">
      <c r="A10321" s="209">
        <v>95947</v>
      </c>
      <c r="B10321" s="210" t="s">
        <v>12325</v>
      </c>
      <c r="C10321" s="211" t="s">
        <v>546</v>
      </c>
      <c r="D10321" s="212">
        <v>5.53</v>
      </c>
    </row>
    <row r="10322" spans="1:4" ht="40.5">
      <c r="A10322" s="209">
        <v>95948</v>
      </c>
      <c r="B10322" s="210" t="s">
        <v>12326</v>
      </c>
      <c r="C10322" s="211" t="s">
        <v>546</v>
      </c>
      <c r="D10322" s="212">
        <v>4.8</v>
      </c>
    </row>
    <row r="10323" spans="1:4" ht="40.5">
      <c r="A10323" s="209">
        <v>95952</v>
      </c>
      <c r="B10323" s="210" t="s">
        <v>12327</v>
      </c>
      <c r="C10323" s="211" t="s">
        <v>820</v>
      </c>
      <c r="D10323" s="212">
        <v>1269.23</v>
      </c>
    </row>
    <row r="10324" spans="1:4" ht="40.5">
      <c r="A10324" s="209">
        <v>95953</v>
      </c>
      <c r="B10324" s="210" t="s">
        <v>12328</v>
      </c>
      <c r="C10324" s="211" t="s">
        <v>820</v>
      </c>
      <c r="D10324" s="212">
        <v>2065.2600000000002</v>
      </c>
    </row>
    <row r="10325" spans="1:4" ht="40.5">
      <c r="A10325" s="209">
        <v>95954</v>
      </c>
      <c r="B10325" s="210" t="s">
        <v>12329</v>
      </c>
      <c r="C10325" s="211" t="s">
        <v>820</v>
      </c>
      <c r="D10325" s="212">
        <v>1463.07</v>
      </c>
    </row>
    <row r="10326" spans="1:4" ht="40.5">
      <c r="A10326" s="209">
        <v>95955</v>
      </c>
      <c r="B10326" s="210" t="s">
        <v>12330</v>
      </c>
      <c r="C10326" s="211" t="s">
        <v>820</v>
      </c>
      <c r="D10326" s="212">
        <v>1792.45</v>
      </c>
    </row>
    <row r="10327" spans="1:4" ht="40.5">
      <c r="A10327" s="209">
        <v>95956</v>
      </c>
      <c r="B10327" s="210" t="s">
        <v>12331</v>
      </c>
      <c r="C10327" s="211" t="s">
        <v>820</v>
      </c>
      <c r="D10327" s="212">
        <v>1395.1</v>
      </c>
    </row>
    <row r="10328" spans="1:4" ht="40.5">
      <c r="A10328" s="209">
        <v>95957</v>
      </c>
      <c r="B10328" s="210" t="s">
        <v>12332</v>
      </c>
      <c r="C10328" s="211" t="s">
        <v>820</v>
      </c>
      <c r="D10328" s="212">
        <v>1777.23</v>
      </c>
    </row>
    <row r="10329" spans="1:4" ht="27">
      <c r="A10329" s="209">
        <v>95967</v>
      </c>
      <c r="B10329" s="210" t="s">
        <v>12333</v>
      </c>
      <c r="C10329" s="211" t="s">
        <v>662</v>
      </c>
      <c r="D10329" s="212">
        <v>110.29</v>
      </c>
    </row>
    <row r="10330" spans="1:4" ht="27">
      <c r="A10330" s="209">
        <v>95969</v>
      </c>
      <c r="B10330" s="210" t="s">
        <v>12334</v>
      </c>
      <c r="C10330" s="211" t="s">
        <v>820</v>
      </c>
      <c r="D10330" s="212">
        <v>1806.51</v>
      </c>
    </row>
    <row r="10331" spans="1:4" ht="40.5">
      <c r="A10331" s="209">
        <v>95990</v>
      </c>
      <c r="B10331" s="210" t="s">
        <v>12335</v>
      </c>
      <c r="C10331" s="211" t="s">
        <v>820</v>
      </c>
      <c r="D10331" s="212">
        <v>709.07</v>
      </c>
    </row>
    <row r="10332" spans="1:4" ht="40.5">
      <c r="A10332" s="209">
        <v>95992</v>
      </c>
      <c r="B10332" s="210" t="s">
        <v>12336</v>
      </c>
      <c r="C10332" s="211" t="s">
        <v>820</v>
      </c>
      <c r="D10332" s="212">
        <v>664.93</v>
      </c>
    </row>
    <row r="10333" spans="1:4" ht="40.5">
      <c r="A10333" s="209">
        <v>95993</v>
      </c>
      <c r="B10333" s="210" t="s">
        <v>12337</v>
      </c>
      <c r="C10333" s="211" t="s">
        <v>820</v>
      </c>
      <c r="D10333" s="212">
        <v>688.05</v>
      </c>
    </row>
    <row r="10334" spans="1:4" ht="40.5">
      <c r="A10334" s="209">
        <v>95994</v>
      </c>
      <c r="B10334" s="210" t="s">
        <v>12338</v>
      </c>
      <c r="C10334" s="211" t="s">
        <v>820</v>
      </c>
      <c r="D10334" s="212">
        <v>649.72</v>
      </c>
    </row>
    <row r="10335" spans="1:4" ht="40.5">
      <c r="A10335" s="209">
        <v>95995</v>
      </c>
      <c r="B10335" s="210" t="s">
        <v>12339</v>
      </c>
      <c r="C10335" s="211" t="s">
        <v>820</v>
      </c>
      <c r="D10335" s="212">
        <v>674.88</v>
      </c>
    </row>
    <row r="10336" spans="1:4" ht="40.5">
      <c r="A10336" s="209">
        <v>95996</v>
      </c>
      <c r="B10336" s="210" t="s">
        <v>12340</v>
      </c>
      <c r="C10336" s="211" t="s">
        <v>820</v>
      </c>
      <c r="D10336" s="212">
        <v>640.19000000000005</v>
      </c>
    </row>
    <row r="10337" spans="1:4" ht="40.5">
      <c r="A10337" s="209">
        <v>95997</v>
      </c>
      <c r="B10337" s="210" t="s">
        <v>12341</v>
      </c>
      <c r="C10337" s="211" t="s">
        <v>820</v>
      </c>
      <c r="D10337" s="212">
        <v>667.01</v>
      </c>
    </row>
    <row r="10338" spans="1:4" ht="40.5">
      <c r="A10338" s="209">
        <v>95998</v>
      </c>
      <c r="B10338" s="210" t="s">
        <v>12342</v>
      </c>
      <c r="C10338" s="211" t="s">
        <v>820</v>
      </c>
      <c r="D10338" s="212">
        <v>634.49</v>
      </c>
    </row>
    <row r="10339" spans="1:4" ht="40.5">
      <c r="A10339" s="209">
        <v>95999</v>
      </c>
      <c r="B10339" s="210" t="s">
        <v>12343</v>
      </c>
      <c r="C10339" s="211" t="s">
        <v>820</v>
      </c>
      <c r="D10339" s="212">
        <v>661.38</v>
      </c>
    </row>
    <row r="10340" spans="1:4" ht="40.5">
      <c r="A10340" s="209">
        <v>96000</v>
      </c>
      <c r="B10340" s="210" t="s">
        <v>12344</v>
      </c>
      <c r="C10340" s="211" t="s">
        <v>820</v>
      </c>
      <c r="D10340" s="212">
        <v>630.41</v>
      </c>
    </row>
    <row r="10341" spans="1:4" ht="27">
      <c r="A10341" s="209">
        <v>96001</v>
      </c>
      <c r="B10341" s="210" t="s">
        <v>12345</v>
      </c>
      <c r="C10341" s="211" t="s">
        <v>591</v>
      </c>
      <c r="D10341" s="212">
        <v>1.69</v>
      </c>
    </row>
    <row r="10342" spans="1:4" ht="27">
      <c r="A10342" s="209">
        <v>96002</v>
      </c>
      <c r="B10342" s="210" t="s">
        <v>12346</v>
      </c>
      <c r="C10342" s="211" t="s">
        <v>591</v>
      </c>
      <c r="D10342" s="212">
        <v>1.99</v>
      </c>
    </row>
    <row r="10343" spans="1:4" ht="27">
      <c r="A10343" s="209">
        <v>96008</v>
      </c>
      <c r="B10343" s="210" t="s">
        <v>12347</v>
      </c>
      <c r="C10343" s="211" t="s">
        <v>662</v>
      </c>
      <c r="D10343" s="212">
        <v>11.06</v>
      </c>
    </row>
    <row r="10344" spans="1:4" ht="27">
      <c r="A10344" s="209">
        <v>96009</v>
      </c>
      <c r="B10344" s="210" t="s">
        <v>12348</v>
      </c>
      <c r="C10344" s="211" t="s">
        <v>662</v>
      </c>
      <c r="D10344" s="212">
        <v>2.9</v>
      </c>
    </row>
    <row r="10345" spans="1:4" ht="27">
      <c r="A10345" s="209">
        <v>96011</v>
      </c>
      <c r="B10345" s="210" t="s">
        <v>12349</v>
      </c>
      <c r="C10345" s="211" t="s">
        <v>662</v>
      </c>
      <c r="D10345" s="212">
        <v>12.1</v>
      </c>
    </row>
    <row r="10346" spans="1:4" ht="27">
      <c r="A10346" s="209">
        <v>96012</v>
      </c>
      <c r="B10346" s="210" t="s">
        <v>12350</v>
      </c>
      <c r="C10346" s="211" t="s">
        <v>662</v>
      </c>
      <c r="D10346" s="212">
        <v>57.04</v>
      </c>
    </row>
    <row r="10347" spans="1:4" ht="27">
      <c r="A10347" s="209">
        <v>96013</v>
      </c>
      <c r="B10347" s="210" t="s">
        <v>12351</v>
      </c>
      <c r="C10347" s="211" t="s">
        <v>596</v>
      </c>
      <c r="D10347" s="212">
        <v>98.58</v>
      </c>
    </row>
    <row r="10348" spans="1:4" ht="27">
      <c r="A10348" s="209">
        <v>96014</v>
      </c>
      <c r="B10348" s="210" t="s">
        <v>12352</v>
      </c>
      <c r="C10348" s="211" t="s">
        <v>630</v>
      </c>
      <c r="D10348" s="212">
        <v>29.44</v>
      </c>
    </row>
    <row r="10349" spans="1:4" ht="27">
      <c r="A10349" s="209">
        <v>96015</v>
      </c>
      <c r="B10349" s="210" t="s">
        <v>12353</v>
      </c>
      <c r="C10349" s="211" t="s">
        <v>662</v>
      </c>
      <c r="D10349" s="212">
        <v>10.96</v>
      </c>
    </row>
    <row r="10350" spans="1:4" ht="27">
      <c r="A10350" s="209">
        <v>96016</v>
      </c>
      <c r="B10350" s="210" t="s">
        <v>12354</v>
      </c>
      <c r="C10350" s="211" t="s">
        <v>662</v>
      </c>
      <c r="D10350" s="212">
        <v>2.87</v>
      </c>
    </row>
    <row r="10351" spans="1:4" ht="27">
      <c r="A10351" s="209">
        <v>96018</v>
      </c>
      <c r="B10351" s="210" t="s">
        <v>12355</v>
      </c>
      <c r="C10351" s="211" t="s">
        <v>662</v>
      </c>
      <c r="D10351" s="212">
        <v>11.99</v>
      </c>
    </row>
    <row r="10352" spans="1:4" ht="27">
      <c r="A10352" s="209">
        <v>96019</v>
      </c>
      <c r="B10352" s="210" t="s">
        <v>12356</v>
      </c>
      <c r="C10352" s="211" t="s">
        <v>662</v>
      </c>
      <c r="D10352" s="212">
        <v>57.04</v>
      </c>
    </row>
    <row r="10353" spans="1:4" ht="27">
      <c r="A10353" s="209">
        <v>96020</v>
      </c>
      <c r="B10353" s="210" t="s">
        <v>12357</v>
      </c>
      <c r="C10353" s="211" t="s">
        <v>596</v>
      </c>
      <c r="D10353" s="212">
        <v>98.34</v>
      </c>
    </row>
    <row r="10354" spans="1:4" ht="27">
      <c r="A10354" s="209">
        <v>96021</v>
      </c>
      <c r="B10354" s="210" t="s">
        <v>12358</v>
      </c>
      <c r="C10354" s="211" t="s">
        <v>630</v>
      </c>
      <c r="D10354" s="212">
        <v>29.31</v>
      </c>
    </row>
    <row r="10355" spans="1:4" ht="27">
      <c r="A10355" s="209">
        <v>96023</v>
      </c>
      <c r="B10355" s="210" t="s">
        <v>12359</v>
      </c>
      <c r="C10355" s="211" t="s">
        <v>662</v>
      </c>
      <c r="D10355" s="212">
        <v>8.4600000000000009</v>
      </c>
    </row>
    <row r="10356" spans="1:4" ht="27">
      <c r="A10356" s="209">
        <v>96024</v>
      </c>
      <c r="B10356" s="210" t="s">
        <v>12360</v>
      </c>
      <c r="C10356" s="211" t="s">
        <v>662</v>
      </c>
      <c r="D10356" s="212">
        <v>2.21</v>
      </c>
    </row>
    <row r="10357" spans="1:4" ht="27">
      <c r="A10357" s="209">
        <v>96026</v>
      </c>
      <c r="B10357" s="210" t="s">
        <v>12361</v>
      </c>
      <c r="C10357" s="211" t="s">
        <v>662</v>
      </c>
      <c r="D10357" s="212">
        <v>9.25</v>
      </c>
    </row>
    <row r="10358" spans="1:4" ht="27">
      <c r="A10358" s="209">
        <v>96027</v>
      </c>
      <c r="B10358" s="210" t="s">
        <v>12362</v>
      </c>
      <c r="C10358" s="211" t="s">
        <v>662</v>
      </c>
      <c r="D10358" s="212">
        <v>39.74</v>
      </c>
    </row>
    <row r="10359" spans="1:4" ht="27">
      <c r="A10359" s="209">
        <v>96028</v>
      </c>
      <c r="B10359" s="210" t="s">
        <v>12363</v>
      </c>
      <c r="C10359" s="211" t="s">
        <v>596</v>
      </c>
      <c r="D10359" s="212">
        <v>75.14</v>
      </c>
    </row>
    <row r="10360" spans="1:4" ht="27">
      <c r="A10360" s="209">
        <v>96029</v>
      </c>
      <c r="B10360" s="210" t="s">
        <v>12364</v>
      </c>
      <c r="C10360" s="211" t="s">
        <v>630</v>
      </c>
      <c r="D10360" s="212">
        <v>26.15</v>
      </c>
    </row>
    <row r="10361" spans="1:4" ht="40.5">
      <c r="A10361" s="209">
        <v>96030</v>
      </c>
      <c r="B10361" s="210" t="s">
        <v>12365</v>
      </c>
      <c r="C10361" s="211" t="s">
        <v>662</v>
      </c>
      <c r="D10361" s="212">
        <v>12.67</v>
      </c>
    </row>
    <row r="10362" spans="1:4" ht="40.5">
      <c r="A10362" s="209">
        <v>96031</v>
      </c>
      <c r="B10362" s="210" t="s">
        <v>12366</v>
      </c>
      <c r="C10362" s="211" t="s">
        <v>662</v>
      </c>
      <c r="D10362" s="212">
        <v>4.43</v>
      </c>
    </row>
    <row r="10363" spans="1:4" ht="40.5">
      <c r="A10363" s="209">
        <v>96032</v>
      </c>
      <c r="B10363" s="210" t="s">
        <v>12367</v>
      </c>
      <c r="C10363" s="211" t="s">
        <v>662</v>
      </c>
      <c r="D10363" s="212">
        <v>0.9</v>
      </c>
    </row>
    <row r="10364" spans="1:4" ht="40.5">
      <c r="A10364" s="209">
        <v>96033</v>
      </c>
      <c r="B10364" s="210" t="s">
        <v>12368</v>
      </c>
      <c r="C10364" s="211" t="s">
        <v>662</v>
      </c>
      <c r="D10364" s="212">
        <v>23.78</v>
      </c>
    </row>
    <row r="10365" spans="1:4" ht="40.5">
      <c r="A10365" s="209">
        <v>96034</v>
      </c>
      <c r="B10365" s="210" t="s">
        <v>12369</v>
      </c>
      <c r="C10365" s="211" t="s">
        <v>662</v>
      </c>
      <c r="D10365" s="212">
        <v>107.55</v>
      </c>
    </row>
    <row r="10366" spans="1:4" ht="40.5">
      <c r="A10366" s="209">
        <v>96035</v>
      </c>
      <c r="B10366" s="210" t="s">
        <v>12370</v>
      </c>
      <c r="C10366" s="211" t="s">
        <v>596</v>
      </c>
      <c r="D10366" s="212">
        <v>162.83000000000001</v>
      </c>
    </row>
    <row r="10367" spans="1:4" ht="40.5">
      <c r="A10367" s="209">
        <v>96036</v>
      </c>
      <c r="B10367" s="210" t="s">
        <v>12371</v>
      </c>
      <c r="C10367" s="211" t="s">
        <v>630</v>
      </c>
      <c r="D10367" s="212">
        <v>31.5</v>
      </c>
    </row>
    <row r="10368" spans="1:4" ht="27">
      <c r="A10368" s="209">
        <v>96053</v>
      </c>
      <c r="B10368" s="210" t="s">
        <v>12372</v>
      </c>
      <c r="C10368" s="211" t="s">
        <v>662</v>
      </c>
      <c r="D10368" s="212">
        <v>8.56</v>
      </c>
    </row>
    <row r="10369" spans="1:4" ht="27">
      <c r="A10369" s="209">
        <v>96054</v>
      </c>
      <c r="B10369" s="210" t="s">
        <v>12373</v>
      </c>
      <c r="C10369" s="211" t="s">
        <v>662</v>
      </c>
      <c r="D10369" s="212">
        <v>13.34</v>
      </c>
    </row>
    <row r="10370" spans="1:4" ht="27">
      <c r="A10370" s="209">
        <v>96055</v>
      </c>
      <c r="B10370" s="210" t="s">
        <v>12374</v>
      </c>
      <c r="C10370" s="211" t="s">
        <v>662</v>
      </c>
      <c r="D10370" s="212">
        <v>2.2400000000000002</v>
      </c>
    </row>
    <row r="10371" spans="1:4" ht="27">
      <c r="A10371" s="209">
        <v>96056</v>
      </c>
      <c r="B10371" s="210" t="s">
        <v>12375</v>
      </c>
      <c r="C10371" s="211" t="s">
        <v>662</v>
      </c>
      <c r="D10371" s="212">
        <v>9.36</v>
      </c>
    </row>
    <row r="10372" spans="1:4" ht="27">
      <c r="A10372" s="209">
        <v>96057</v>
      </c>
      <c r="B10372" s="210" t="s">
        <v>12376</v>
      </c>
      <c r="C10372" s="211" t="s">
        <v>662</v>
      </c>
      <c r="D10372" s="212">
        <v>39.74</v>
      </c>
    </row>
    <row r="10373" spans="1:4" ht="27">
      <c r="A10373" s="209">
        <v>96060</v>
      </c>
      <c r="B10373" s="210" t="s">
        <v>12377</v>
      </c>
      <c r="C10373" s="211" t="s">
        <v>662</v>
      </c>
      <c r="D10373" s="212">
        <v>2.5499999999999998</v>
      </c>
    </row>
    <row r="10374" spans="1:4" ht="27">
      <c r="A10374" s="209">
        <v>96061</v>
      </c>
      <c r="B10374" s="210" t="s">
        <v>12378</v>
      </c>
      <c r="C10374" s="211" t="s">
        <v>662</v>
      </c>
      <c r="D10374" s="212">
        <v>16.670000000000002</v>
      </c>
    </row>
    <row r="10375" spans="1:4" ht="40.5">
      <c r="A10375" s="209">
        <v>96062</v>
      </c>
      <c r="B10375" s="210" t="s">
        <v>12379</v>
      </c>
      <c r="C10375" s="211" t="s">
        <v>662</v>
      </c>
      <c r="D10375" s="212">
        <v>22.27</v>
      </c>
    </row>
    <row r="10376" spans="1:4" ht="13.5">
      <c r="A10376" s="209">
        <v>96109</v>
      </c>
      <c r="B10376" s="210" t="s">
        <v>12380</v>
      </c>
      <c r="C10376" s="211" t="s">
        <v>591</v>
      </c>
      <c r="D10376" s="212">
        <v>34.85</v>
      </c>
    </row>
    <row r="10377" spans="1:4" ht="27">
      <c r="A10377" s="209">
        <v>96110</v>
      </c>
      <c r="B10377" s="210" t="s">
        <v>12381</v>
      </c>
      <c r="C10377" s="211" t="s">
        <v>591</v>
      </c>
      <c r="D10377" s="212">
        <v>54.47</v>
      </c>
    </row>
    <row r="10378" spans="1:4" ht="27">
      <c r="A10378" s="209">
        <v>96111</v>
      </c>
      <c r="B10378" s="210" t="s">
        <v>12382</v>
      </c>
      <c r="C10378" s="211" t="s">
        <v>591</v>
      </c>
      <c r="D10378" s="212">
        <v>31.45</v>
      </c>
    </row>
    <row r="10379" spans="1:4" ht="27">
      <c r="A10379" s="209">
        <v>96112</v>
      </c>
      <c r="B10379" s="210" t="s">
        <v>12383</v>
      </c>
      <c r="C10379" s="211" t="s">
        <v>591</v>
      </c>
      <c r="D10379" s="212">
        <v>70.430000000000007</v>
      </c>
    </row>
    <row r="10380" spans="1:4" ht="13.5">
      <c r="A10380" s="209">
        <v>96113</v>
      </c>
      <c r="B10380" s="210" t="s">
        <v>12384</v>
      </c>
      <c r="C10380" s="211" t="s">
        <v>591</v>
      </c>
      <c r="D10380" s="212">
        <v>31.81</v>
      </c>
    </row>
    <row r="10381" spans="1:4" ht="27">
      <c r="A10381" s="209">
        <v>96114</v>
      </c>
      <c r="B10381" s="210" t="s">
        <v>12385</v>
      </c>
      <c r="C10381" s="211" t="s">
        <v>591</v>
      </c>
      <c r="D10381" s="212">
        <v>56</v>
      </c>
    </row>
    <row r="10382" spans="1:4" ht="27">
      <c r="A10382" s="209">
        <v>96115</v>
      </c>
      <c r="B10382" s="210" t="s">
        <v>12386</v>
      </c>
      <c r="C10382" s="211" t="s">
        <v>591</v>
      </c>
      <c r="D10382" s="212">
        <v>65.84</v>
      </c>
    </row>
    <row r="10383" spans="1:4" ht="27">
      <c r="A10383" s="209">
        <v>96116</v>
      </c>
      <c r="B10383" s="210" t="s">
        <v>12387</v>
      </c>
      <c r="C10383" s="211" t="s">
        <v>591</v>
      </c>
      <c r="D10383" s="212">
        <v>34.700000000000003</v>
      </c>
    </row>
    <row r="10384" spans="1:4" ht="27">
      <c r="A10384" s="209">
        <v>96117</v>
      </c>
      <c r="B10384" s="210" t="s">
        <v>12388</v>
      </c>
      <c r="C10384" s="211" t="s">
        <v>591</v>
      </c>
      <c r="D10384" s="212">
        <v>73.44</v>
      </c>
    </row>
    <row r="10385" spans="1:4" ht="13.5">
      <c r="A10385" s="209">
        <v>96120</v>
      </c>
      <c r="B10385" s="210" t="s">
        <v>12389</v>
      </c>
      <c r="C10385" s="211" t="s">
        <v>518</v>
      </c>
      <c r="D10385" s="212">
        <v>2.52</v>
      </c>
    </row>
    <row r="10386" spans="1:4" ht="27">
      <c r="A10386" s="209">
        <v>96121</v>
      </c>
      <c r="B10386" s="210" t="s">
        <v>12390</v>
      </c>
      <c r="C10386" s="211" t="s">
        <v>518</v>
      </c>
      <c r="D10386" s="212">
        <v>5.76</v>
      </c>
    </row>
    <row r="10387" spans="1:4" ht="13.5">
      <c r="A10387" s="209">
        <v>96122</v>
      </c>
      <c r="B10387" s="210" t="s">
        <v>12391</v>
      </c>
      <c r="C10387" s="211" t="s">
        <v>518</v>
      </c>
      <c r="D10387" s="212">
        <v>15.79</v>
      </c>
    </row>
    <row r="10388" spans="1:4" ht="27">
      <c r="A10388" s="209">
        <v>96123</v>
      </c>
      <c r="B10388" s="210" t="s">
        <v>12392</v>
      </c>
      <c r="C10388" s="211" t="s">
        <v>518</v>
      </c>
      <c r="D10388" s="212">
        <v>19.75</v>
      </c>
    </row>
    <row r="10389" spans="1:4" ht="27">
      <c r="A10389" s="209">
        <v>96124</v>
      </c>
      <c r="B10389" s="210" t="s">
        <v>12393</v>
      </c>
      <c r="C10389" s="211" t="s">
        <v>518</v>
      </c>
      <c r="D10389" s="212">
        <v>36.71</v>
      </c>
    </row>
    <row r="10390" spans="1:4" ht="27">
      <c r="A10390" s="209">
        <v>96126</v>
      </c>
      <c r="B10390" s="210" t="s">
        <v>12394</v>
      </c>
      <c r="C10390" s="211" t="s">
        <v>591</v>
      </c>
      <c r="D10390" s="212">
        <v>12.5</v>
      </c>
    </row>
    <row r="10391" spans="1:4" ht="27">
      <c r="A10391" s="209">
        <v>96127</v>
      </c>
      <c r="B10391" s="210" t="s">
        <v>12395</v>
      </c>
      <c r="C10391" s="211" t="s">
        <v>591</v>
      </c>
      <c r="D10391" s="212">
        <v>9.75</v>
      </c>
    </row>
    <row r="10392" spans="1:4" ht="27">
      <c r="A10392" s="209">
        <v>96128</v>
      </c>
      <c r="B10392" s="210" t="s">
        <v>12396</v>
      </c>
      <c r="C10392" s="211" t="s">
        <v>591</v>
      </c>
      <c r="D10392" s="212">
        <v>18.079999999999998</v>
      </c>
    </row>
    <row r="10393" spans="1:4" ht="27">
      <c r="A10393" s="209">
        <v>96129</v>
      </c>
      <c r="B10393" s="210" t="s">
        <v>12397</v>
      </c>
      <c r="C10393" s="211" t="s">
        <v>591</v>
      </c>
      <c r="D10393" s="212">
        <v>19.86</v>
      </c>
    </row>
    <row r="10394" spans="1:4" ht="27">
      <c r="A10394" s="209">
        <v>96130</v>
      </c>
      <c r="B10394" s="210" t="s">
        <v>12398</v>
      </c>
      <c r="C10394" s="211" t="s">
        <v>591</v>
      </c>
      <c r="D10394" s="212">
        <v>13.37</v>
      </c>
    </row>
    <row r="10395" spans="1:4" ht="40.5">
      <c r="A10395" s="209">
        <v>96131</v>
      </c>
      <c r="B10395" s="210" t="s">
        <v>12399</v>
      </c>
      <c r="C10395" s="211" t="s">
        <v>591</v>
      </c>
      <c r="D10395" s="212">
        <v>17.38</v>
      </c>
    </row>
    <row r="10396" spans="1:4" ht="40.5">
      <c r="A10396" s="209">
        <v>96132</v>
      </c>
      <c r="B10396" s="210" t="s">
        <v>12400</v>
      </c>
      <c r="C10396" s="211" t="s">
        <v>591</v>
      </c>
      <c r="D10396" s="212">
        <v>13.71</v>
      </c>
    </row>
    <row r="10397" spans="1:4" ht="27">
      <c r="A10397" s="209">
        <v>96133</v>
      </c>
      <c r="B10397" s="210" t="s">
        <v>12401</v>
      </c>
      <c r="C10397" s="211" t="s">
        <v>591</v>
      </c>
      <c r="D10397" s="212">
        <v>24.8</v>
      </c>
    </row>
    <row r="10398" spans="1:4" ht="27">
      <c r="A10398" s="209">
        <v>96134</v>
      </c>
      <c r="B10398" s="210" t="s">
        <v>12402</v>
      </c>
      <c r="C10398" s="211" t="s">
        <v>591</v>
      </c>
      <c r="D10398" s="212">
        <v>27.16</v>
      </c>
    </row>
    <row r="10399" spans="1:4" ht="27">
      <c r="A10399" s="209">
        <v>96135</v>
      </c>
      <c r="B10399" s="210" t="s">
        <v>12403</v>
      </c>
      <c r="C10399" s="211" t="s">
        <v>591</v>
      </c>
      <c r="D10399" s="212">
        <v>18.55</v>
      </c>
    </row>
    <row r="10400" spans="1:4" ht="27">
      <c r="A10400" s="209">
        <v>96155</v>
      </c>
      <c r="B10400" s="210" t="s">
        <v>12404</v>
      </c>
      <c r="C10400" s="211" t="s">
        <v>630</v>
      </c>
      <c r="D10400" s="212">
        <v>26.28</v>
      </c>
    </row>
    <row r="10401" spans="1:4" ht="27">
      <c r="A10401" s="209">
        <v>96156</v>
      </c>
      <c r="B10401" s="210" t="s">
        <v>12405</v>
      </c>
      <c r="C10401" s="211" t="s">
        <v>630</v>
      </c>
      <c r="D10401" s="212">
        <v>31.59</v>
      </c>
    </row>
    <row r="10402" spans="1:4" ht="27">
      <c r="A10402" s="209">
        <v>96157</v>
      </c>
      <c r="B10402" s="210" t="s">
        <v>12406</v>
      </c>
      <c r="C10402" s="211" t="s">
        <v>596</v>
      </c>
      <c r="D10402" s="212">
        <v>75.38</v>
      </c>
    </row>
    <row r="10403" spans="1:4" ht="27">
      <c r="A10403" s="209">
        <v>96158</v>
      </c>
      <c r="B10403" s="210" t="s">
        <v>12407</v>
      </c>
      <c r="C10403" s="211" t="s">
        <v>596</v>
      </c>
      <c r="D10403" s="212">
        <v>70.53</v>
      </c>
    </row>
    <row r="10404" spans="1:4" ht="27">
      <c r="A10404" s="209">
        <v>96159</v>
      </c>
      <c r="B10404" s="210" t="s">
        <v>12408</v>
      </c>
      <c r="C10404" s="211" t="s">
        <v>630</v>
      </c>
      <c r="D10404" s="212">
        <v>39.549999999999997</v>
      </c>
    </row>
    <row r="10405" spans="1:4" ht="27">
      <c r="A10405" s="209">
        <v>96160</v>
      </c>
      <c r="B10405" s="210" t="s">
        <v>12409</v>
      </c>
      <c r="C10405" s="211" t="s">
        <v>518</v>
      </c>
      <c r="D10405" s="212">
        <v>156.75</v>
      </c>
    </row>
    <row r="10406" spans="1:4" ht="27">
      <c r="A10406" s="209">
        <v>96161</v>
      </c>
      <c r="B10406" s="210" t="s">
        <v>12410</v>
      </c>
      <c r="C10406" s="211" t="s">
        <v>518</v>
      </c>
      <c r="D10406" s="212">
        <v>235.29</v>
      </c>
    </row>
    <row r="10407" spans="1:4" ht="27">
      <c r="A10407" s="209">
        <v>96162</v>
      </c>
      <c r="B10407" s="210" t="s">
        <v>12411</v>
      </c>
      <c r="C10407" s="211" t="s">
        <v>518</v>
      </c>
      <c r="D10407" s="212">
        <v>310.11</v>
      </c>
    </row>
    <row r="10408" spans="1:4" ht="27">
      <c r="A10408" s="209">
        <v>96163</v>
      </c>
      <c r="B10408" s="210" t="s">
        <v>12412</v>
      </c>
      <c r="C10408" s="211" t="s">
        <v>518</v>
      </c>
      <c r="D10408" s="212">
        <v>354.69</v>
      </c>
    </row>
    <row r="10409" spans="1:4" ht="27">
      <c r="A10409" s="209">
        <v>96164</v>
      </c>
      <c r="B10409" s="210" t="s">
        <v>12413</v>
      </c>
      <c r="C10409" s="211" t="s">
        <v>518</v>
      </c>
      <c r="D10409" s="212">
        <v>142.22</v>
      </c>
    </row>
    <row r="10410" spans="1:4" ht="27">
      <c r="A10410" s="209">
        <v>96165</v>
      </c>
      <c r="B10410" s="210" t="s">
        <v>12414</v>
      </c>
      <c r="C10410" s="211" t="s">
        <v>518</v>
      </c>
      <c r="D10410" s="212">
        <v>215.38</v>
      </c>
    </row>
    <row r="10411" spans="1:4" ht="27">
      <c r="A10411" s="209">
        <v>96166</v>
      </c>
      <c r="B10411" s="210" t="s">
        <v>12415</v>
      </c>
      <c r="C10411" s="211" t="s">
        <v>518</v>
      </c>
      <c r="D10411" s="212">
        <v>279.77999999999997</v>
      </c>
    </row>
    <row r="10412" spans="1:4" ht="27">
      <c r="A10412" s="209">
        <v>96167</v>
      </c>
      <c r="B10412" s="210" t="s">
        <v>12416</v>
      </c>
      <c r="C10412" s="211" t="s">
        <v>518</v>
      </c>
      <c r="D10412" s="212">
        <v>311.94</v>
      </c>
    </row>
    <row r="10413" spans="1:4" ht="27">
      <c r="A10413" s="209">
        <v>96168</v>
      </c>
      <c r="B10413" s="210" t="s">
        <v>12417</v>
      </c>
      <c r="C10413" s="211" t="s">
        <v>518</v>
      </c>
      <c r="D10413" s="212">
        <v>135.22999999999999</v>
      </c>
    </row>
    <row r="10414" spans="1:4" ht="27">
      <c r="A10414" s="209">
        <v>96169</v>
      </c>
      <c r="B10414" s="210" t="s">
        <v>12418</v>
      </c>
      <c r="C10414" s="211" t="s">
        <v>518</v>
      </c>
      <c r="D10414" s="212">
        <v>206.42</v>
      </c>
    </row>
    <row r="10415" spans="1:4" ht="27">
      <c r="A10415" s="209">
        <v>96170</v>
      </c>
      <c r="B10415" s="210" t="s">
        <v>12419</v>
      </c>
      <c r="C10415" s="211" t="s">
        <v>518</v>
      </c>
      <c r="D10415" s="212">
        <v>268.8</v>
      </c>
    </row>
    <row r="10416" spans="1:4" ht="27">
      <c r="A10416" s="209">
        <v>96171</v>
      </c>
      <c r="B10416" s="210" t="s">
        <v>12420</v>
      </c>
      <c r="C10416" s="211" t="s">
        <v>518</v>
      </c>
      <c r="D10416" s="212">
        <v>297.3</v>
      </c>
    </row>
    <row r="10417" spans="1:4" ht="27">
      <c r="A10417" s="209">
        <v>96172</v>
      </c>
      <c r="B10417" s="210" t="s">
        <v>12421</v>
      </c>
      <c r="C10417" s="211" t="s">
        <v>518</v>
      </c>
      <c r="D10417" s="212">
        <v>166.78</v>
      </c>
    </row>
    <row r="10418" spans="1:4" ht="27">
      <c r="A10418" s="209">
        <v>96173</v>
      </c>
      <c r="B10418" s="210" t="s">
        <v>12422</v>
      </c>
      <c r="C10418" s="211" t="s">
        <v>518</v>
      </c>
      <c r="D10418" s="212">
        <v>247.83</v>
      </c>
    </row>
    <row r="10419" spans="1:4" ht="27">
      <c r="A10419" s="209">
        <v>96174</v>
      </c>
      <c r="B10419" s="210" t="s">
        <v>12423</v>
      </c>
      <c r="C10419" s="211" t="s">
        <v>518</v>
      </c>
      <c r="D10419" s="212">
        <v>326.13</v>
      </c>
    </row>
    <row r="10420" spans="1:4" ht="27">
      <c r="A10420" s="209">
        <v>96175</v>
      </c>
      <c r="B10420" s="210" t="s">
        <v>12424</v>
      </c>
      <c r="C10420" s="211" t="s">
        <v>518</v>
      </c>
      <c r="D10420" s="212">
        <v>373.34</v>
      </c>
    </row>
    <row r="10421" spans="1:4" ht="27">
      <c r="A10421" s="209">
        <v>96176</v>
      </c>
      <c r="B10421" s="210" t="s">
        <v>12425</v>
      </c>
      <c r="C10421" s="211" t="s">
        <v>518</v>
      </c>
      <c r="D10421" s="212">
        <v>148.86000000000001</v>
      </c>
    </row>
    <row r="10422" spans="1:4" ht="27">
      <c r="A10422" s="209">
        <v>96177</v>
      </c>
      <c r="B10422" s="210" t="s">
        <v>12426</v>
      </c>
      <c r="C10422" s="211" t="s">
        <v>518</v>
      </c>
      <c r="D10422" s="212">
        <v>223.08</v>
      </c>
    </row>
    <row r="10423" spans="1:4" ht="27">
      <c r="A10423" s="209">
        <v>96178</v>
      </c>
      <c r="B10423" s="210" t="s">
        <v>12427</v>
      </c>
      <c r="C10423" s="211" t="s">
        <v>518</v>
      </c>
      <c r="D10423" s="212">
        <v>288.87</v>
      </c>
    </row>
    <row r="10424" spans="1:4" ht="27">
      <c r="A10424" s="209">
        <v>96179</v>
      </c>
      <c r="B10424" s="210" t="s">
        <v>12428</v>
      </c>
      <c r="C10424" s="211" t="s">
        <v>518</v>
      </c>
      <c r="D10424" s="212">
        <v>321.8</v>
      </c>
    </row>
    <row r="10425" spans="1:4" ht="27">
      <c r="A10425" s="209">
        <v>96180</v>
      </c>
      <c r="B10425" s="210" t="s">
        <v>12429</v>
      </c>
      <c r="C10425" s="211" t="s">
        <v>518</v>
      </c>
      <c r="D10425" s="212">
        <v>140.13</v>
      </c>
    </row>
    <row r="10426" spans="1:4" ht="27">
      <c r="A10426" s="209">
        <v>96181</v>
      </c>
      <c r="B10426" s="210" t="s">
        <v>12430</v>
      </c>
      <c r="C10426" s="211" t="s">
        <v>518</v>
      </c>
      <c r="D10426" s="212">
        <v>212.13</v>
      </c>
    </row>
    <row r="10427" spans="1:4" ht="27">
      <c r="A10427" s="209">
        <v>96182</v>
      </c>
      <c r="B10427" s="210" t="s">
        <v>12431</v>
      </c>
      <c r="C10427" s="211" t="s">
        <v>518</v>
      </c>
      <c r="D10427" s="212">
        <v>274.32</v>
      </c>
    </row>
    <row r="10428" spans="1:4" ht="27">
      <c r="A10428" s="209">
        <v>96183</v>
      </c>
      <c r="B10428" s="210" t="s">
        <v>12432</v>
      </c>
      <c r="C10428" s="211" t="s">
        <v>518</v>
      </c>
      <c r="D10428" s="212">
        <v>303.97000000000003</v>
      </c>
    </row>
    <row r="10429" spans="1:4" ht="27">
      <c r="A10429" s="209">
        <v>96241</v>
      </c>
      <c r="B10429" s="210" t="s">
        <v>12433</v>
      </c>
      <c r="C10429" s="211" t="s">
        <v>662</v>
      </c>
      <c r="D10429" s="212">
        <v>11.47</v>
      </c>
    </row>
    <row r="10430" spans="1:4" ht="27">
      <c r="A10430" s="209">
        <v>96242</v>
      </c>
      <c r="B10430" s="210" t="s">
        <v>12434</v>
      </c>
      <c r="C10430" s="211" t="s">
        <v>662</v>
      </c>
      <c r="D10430" s="212">
        <v>2.95</v>
      </c>
    </row>
    <row r="10431" spans="1:4" ht="27">
      <c r="A10431" s="209">
        <v>96243</v>
      </c>
      <c r="B10431" s="210" t="s">
        <v>12435</v>
      </c>
      <c r="C10431" s="211" t="s">
        <v>662</v>
      </c>
      <c r="D10431" s="212">
        <v>14.34</v>
      </c>
    </row>
    <row r="10432" spans="1:4" ht="27">
      <c r="A10432" s="209">
        <v>96244</v>
      </c>
      <c r="B10432" s="210" t="s">
        <v>12436</v>
      </c>
      <c r="C10432" s="211" t="s">
        <v>662</v>
      </c>
      <c r="D10432" s="212">
        <v>14.22</v>
      </c>
    </row>
    <row r="10433" spans="1:4" ht="27">
      <c r="A10433" s="209">
        <v>96245</v>
      </c>
      <c r="B10433" s="210" t="s">
        <v>12437</v>
      </c>
      <c r="C10433" s="211" t="s">
        <v>596</v>
      </c>
      <c r="D10433" s="212">
        <v>59.47</v>
      </c>
    </row>
    <row r="10434" spans="1:4" ht="27">
      <c r="A10434" s="209">
        <v>96246</v>
      </c>
      <c r="B10434" s="210" t="s">
        <v>12438</v>
      </c>
      <c r="C10434" s="211" t="s">
        <v>630</v>
      </c>
      <c r="D10434" s="212">
        <v>30.91</v>
      </c>
    </row>
    <row r="10435" spans="1:4" ht="27">
      <c r="A10435" s="209">
        <v>96252</v>
      </c>
      <c r="B10435" s="210" t="s">
        <v>12439</v>
      </c>
      <c r="C10435" s="211" t="s">
        <v>591</v>
      </c>
      <c r="D10435" s="212">
        <v>114.39</v>
      </c>
    </row>
    <row r="10436" spans="1:4" ht="40.5">
      <c r="A10436" s="209">
        <v>96257</v>
      </c>
      <c r="B10436" s="210" t="s">
        <v>12440</v>
      </c>
      <c r="C10436" s="211" t="s">
        <v>591</v>
      </c>
      <c r="D10436" s="212">
        <v>104.69</v>
      </c>
    </row>
    <row r="10437" spans="1:4" ht="40.5">
      <c r="A10437" s="209">
        <v>96258</v>
      </c>
      <c r="B10437" s="210" t="s">
        <v>12441</v>
      </c>
      <c r="C10437" s="211" t="s">
        <v>591</v>
      </c>
      <c r="D10437" s="212">
        <v>97.03</v>
      </c>
    </row>
    <row r="10438" spans="1:4" ht="40.5">
      <c r="A10438" s="209">
        <v>96259</v>
      </c>
      <c r="B10438" s="210" t="s">
        <v>12442</v>
      </c>
      <c r="C10438" s="211" t="s">
        <v>591</v>
      </c>
      <c r="D10438" s="212">
        <v>119.51</v>
      </c>
    </row>
    <row r="10439" spans="1:4" ht="27">
      <c r="A10439" s="209">
        <v>96298</v>
      </c>
      <c r="B10439" s="210" t="s">
        <v>12443</v>
      </c>
      <c r="C10439" s="211" t="s">
        <v>662</v>
      </c>
      <c r="D10439" s="212">
        <v>36.18</v>
      </c>
    </row>
    <row r="10440" spans="1:4" ht="27">
      <c r="A10440" s="209">
        <v>96299</v>
      </c>
      <c r="B10440" s="210" t="s">
        <v>12444</v>
      </c>
      <c r="C10440" s="211" t="s">
        <v>662</v>
      </c>
      <c r="D10440" s="212">
        <v>9.5</v>
      </c>
    </row>
    <row r="10441" spans="1:4" ht="27">
      <c r="A10441" s="209">
        <v>96300</v>
      </c>
      <c r="B10441" s="210" t="s">
        <v>12445</v>
      </c>
      <c r="C10441" s="211" t="s">
        <v>662</v>
      </c>
      <c r="D10441" s="212">
        <v>45.28</v>
      </c>
    </row>
    <row r="10442" spans="1:4" ht="27">
      <c r="A10442" s="209">
        <v>96301</v>
      </c>
      <c r="B10442" s="210" t="s">
        <v>12446</v>
      </c>
      <c r="C10442" s="211" t="s">
        <v>662</v>
      </c>
      <c r="D10442" s="212">
        <v>52.13</v>
      </c>
    </row>
    <row r="10443" spans="1:4" ht="27">
      <c r="A10443" s="209">
        <v>96302</v>
      </c>
      <c r="B10443" s="210" t="s">
        <v>12447</v>
      </c>
      <c r="C10443" s="211" t="s">
        <v>630</v>
      </c>
      <c r="D10443" s="212">
        <v>60.17</v>
      </c>
    </row>
    <row r="10444" spans="1:4" ht="27">
      <c r="A10444" s="209">
        <v>96303</v>
      </c>
      <c r="B10444" s="210" t="s">
        <v>12448</v>
      </c>
      <c r="C10444" s="211" t="s">
        <v>596</v>
      </c>
      <c r="D10444" s="212">
        <v>157.58000000000001</v>
      </c>
    </row>
    <row r="10445" spans="1:4" ht="40.5">
      <c r="A10445" s="209">
        <v>96304</v>
      </c>
      <c r="B10445" s="210" t="s">
        <v>12449</v>
      </c>
      <c r="C10445" s="211" t="s">
        <v>662</v>
      </c>
      <c r="D10445" s="212">
        <v>0.09</v>
      </c>
    </row>
    <row r="10446" spans="1:4" ht="40.5">
      <c r="A10446" s="209">
        <v>96305</v>
      </c>
      <c r="B10446" s="210" t="s">
        <v>12450</v>
      </c>
      <c r="C10446" s="211" t="s">
        <v>662</v>
      </c>
      <c r="D10446" s="212">
        <v>0.02</v>
      </c>
    </row>
    <row r="10447" spans="1:4" ht="40.5">
      <c r="A10447" s="209">
        <v>96306</v>
      </c>
      <c r="B10447" s="210" t="s">
        <v>12451</v>
      </c>
      <c r="C10447" s="211" t="s">
        <v>662</v>
      </c>
      <c r="D10447" s="212">
        <v>0.11</v>
      </c>
    </row>
    <row r="10448" spans="1:4" ht="40.5">
      <c r="A10448" s="209">
        <v>96307</v>
      </c>
      <c r="B10448" s="210" t="s">
        <v>12452</v>
      </c>
      <c r="C10448" s="211" t="s">
        <v>662</v>
      </c>
      <c r="D10448" s="212">
        <v>0.78</v>
      </c>
    </row>
    <row r="10449" spans="1:4" ht="40.5">
      <c r="A10449" s="209">
        <v>96308</v>
      </c>
      <c r="B10449" s="210" t="s">
        <v>12453</v>
      </c>
      <c r="C10449" s="211" t="s">
        <v>630</v>
      </c>
      <c r="D10449" s="212">
        <v>0.11</v>
      </c>
    </row>
    <row r="10450" spans="1:4" ht="40.5">
      <c r="A10450" s="209">
        <v>96309</v>
      </c>
      <c r="B10450" s="210" t="s">
        <v>12454</v>
      </c>
      <c r="C10450" s="211" t="s">
        <v>596</v>
      </c>
      <c r="D10450" s="212">
        <v>1</v>
      </c>
    </row>
    <row r="10451" spans="1:4" ht="40.5">
      <c r="A10451" s="209">
        <v>96358</v>
      </c>
      <c r="B10451" s="210" t="s">
        <v>12455</v>
      </c>
      <c r="C10451" s="211" t="s">
        <v>591</v>
      </c>
      <c r="D10451" s="212">
        <v>79.06</v>
      </c>
    </row>
    <row r="10452" spans="1:4" ht="40.5">
      <c r="A10452" s="209">
        <v>96359</v>
      </c>
      <c r="B10452" s="210" t="s">
        <v>12456</v>
      </c>
      <c r="C10452" s="211" t="s">
        <v>591</v>
      </c>
      <c r="D10452" s="212">
        <v>85.55</v>
      </c>
    </row>
    <row r="10453" spans="1:4" ht="40.5">
      <c r="A10453" s="209">
        <v>96360</v>
      </c>
      <c r="B10453" s="210" t="s">
        <v>12457</v>
      </c>
      <c r="C10453" s="211" t="s">
        <v>591</v>
      </c>
      <c r="D10453" s="212">
        <v>97.37</v>
      </c>
    </row>
    <row r="10454" spans="1:4" ht="40.5">
      <c r="A10454" s="209">
        <v>96361</v>
      </c>
      <c r="B10454" s="210" t="s">
        <v>12458</v>
      </c>
      <c r="C10454" s="211" t="s">
        <v>591</v>
      </c>
      <c r="D10454" s="212">
        <v>110.06</v>
      </c>
    </row>
    <row r="10455" spans="1:4" ht="40.5">
      <c r="A10455" s="209">
        <v>96362</v>
      </c>
      <c r="B10455" s="210" t="s">
        <v>12459</v>
      </c>
      <c r="C10455" s="211" t="s">
        <v>591</v>
      </c>
      <c r="D10455" s="212">
        <v>105.81</v>
      </c>
    </row>
    <row r="10456" spans="1:4" ht="40.5">
      <c r="A10456" s="209">
        <v>96363</v>
      </c>
      <c r="B10456" s="210" t="s">
        <v>12460</v>
      </c>
      <c r="C10456" s="211" t="s">
        <v>591</v>
      </c>
      <c r="D10456" s="212">
        <v>112.52</v>
      </c>
    </row>
    <row r="10457" spans="1:4" ht="40.5">
      <c r="A10457" s="209">
        <v>96364</v>
      </c>
      <c r="B10457" s="210" t="s">
        <v>12461</v>
      </c>
      <c r="C10457" s="211" t="s">
        <v>591</v>
      </c>
      <c r="D10457" s="212">
        <v>124.11</v>
      </c>
    </row>
    <row r="10458" spans="1:4" ht="40.5">
      <c r="A10458" s="209">
        <v>96365</v>
      </c>
      <c r="B10458" s="210" t="s">
        <v>12462</v>
      </c>
      <c r="C10458" s="211" t="s">
        <v>591</v>
      </c>
      <c r="D10458" s="212">
        <v>137</v>
      </c>
    </row>
    <row r="10459" spans="1:4" ht="40.5">
      <c r="A10459" s="209">
        <v>96366</v>
      </c>
      <c r="B10459" s="210" t="s">
        <v>12463</v>
      </c>
      <c r="C10459" s="211" t="s">
        <v>591</v>
      </c>
      <c r="D10459" s="212">
        <v>132.54</v>
      </c>
    </row>
    <row r="10460" spans="1:4" ht="40.5">
      <c r="A10460" s="209">
        <v>96367</v>
      </c>
      <c r="B10460" s="210" t="s">
        <v>12464</v>
      </c>
      <c r="C10460" s="211" t="s">
        <v>591</v>
      </c>
      <c r="D10460" s="212">
        <v>139.44</v>
      </c>
    </row>
    <row r="10461" spans="1:4" ht="40.5">
      <c r="A10461" s="209">
        <v>96368</v>
      </c>
      <c r="B10461" s="210" t="s">
        <v>12465</v>
      </c>
      <c r="C10461" s="211" t="s">
        <v>591</v>
      </c>
      <c r="D10461" s="212">
        <v>150.84</v>
      </c>
    </row>
    <row r="10462" spans="1:4" ht="40.5">
      <c r="A10462" s="209">
        <v>96369</v>
      </c>
      <c r="B10462" s="210" t="s">
        <v>12466</v>
      </c>
      <c r="C10462" s="211" t="s">
        <v>591</v>
      </c>
      <c r="D10462" s="212">
        <v>163.94</v>
      </c>
    </row>
    <row r="10463" spans="1:4" ht="40.5">
      <c r="A10463" s="209">
        <v>96370</v>
      </c>
      <c r="B10463" s="210" t="s">
        <v>12467</v>
      </c>
      <c r="C10463" s="211" t="s">
        <v>591</v>
      </c>
      <c r="D10463" s="212">
        <v>48.97</v>
      </c>
    </row>
    <row r="10464" spans="1:4" ht="40.5">
      <c r="A10464" s="209">
        <v>96371</v>
      </c>
      <c r="B10464" s="210" t="s">
        <v>12468</v>
      </c>
      <c r="C10464" s="211" t="s">
        <v>591</v>
      </c>
      <c r="D10464" s="212">
        <v>55.36</v>
      </c>
    </row>
    <row r="10465" spans="1:4" ht="27">
      <c r="A10465" s="209">
        <v>96372</v>
      </c>
      <c r="B10465" s="210" t="s">
        <v>12469</v>
      </c>
      <c r="C10465" s="211" t="s">
        <v>591</v>
      </c>
      <c r="D10465" s="212">
        <v>43.14</v>
      </c>
    </row>
    <row r="10466" spans="1:4" ht="13.5">
      <c r="A10466" s="209">
        <v>96373</v>
      </c>
      <c r="B10466" s="210" t="s">
        <v>12470</v>
      </c>
      <c r="C10466" s="211" t="s">
        <v>518</v>
      </c>
      <c r="D10466" s="212">
        <v>5.88</v>
      </c>
    </row>
    <row r="10467" spans="1:4" ht="13.5">
      <c r="A10467" s="209">
        <v>96374</v>
      </c>
      <c r="B10467" s="210" t="s">
        <v>12471</v>
      </c>
      <c r="C10467" s="211" t="s">
        <v>518</v>
      </c>
      <c r="D10467" s="212">
        <v>10.050000000000001</v>
      </c>
    </row>
    <row r="10468" spans="1:4" ht="27">
      <c r="A10468" s="209">
        <v>96385</v>
      </c>
      <c r="B10468" s="210" t="s">
        <v>12472</v>
      </c>
      <c r="C10468" s="211" t="s">
        <v>820</v>
      </c>
      <c r="D10468" s="212">
        <v>4.71</v>
      </c>
    </row>
    <row r="10469" spans="1:4" ht="27">
      <c r="A10469" s="209">
        <v>96386</v>
      </c>
      <c r="B10469" s="210" t="s">
        <v>12473</v>
      </c>
      <c r="C10469" s="211" t="s">
        <v>820</v>
      </c>
      <c r="D10469" s="212">
        <v>4.55</v>
      </c>
    </row>
    <row r="10470" spans="1:4" ht="40.5">
      <c r="A10470" s="209">
        <v>96387</v>
      </c>
      <c r="B10470" s="210" t="s">
        <v>12474</v>
      </c>
      <c r="C10470" s="211" t="s">
        <v>820</v>
      </c>
      <c r="D10470" s="212">
        <v>5.91</v>
      </c>
    </row>
    <row r="10471" spans="1:4" ht="40.5">
      <c r="A10471" s="209">
        <v>96388</v>
      </c>
      <c r="B10471" s="210" t="s">
        <v>12475</v>
      </c>
      <c r="C10471" s="211" t="s">
        <v>820</v>
      </c>
      <c r="D10471" s="212">
        <v>5.67</v>
      </c>
    </row>
    <row r="10472" spans="1:4" ht="40.5">
      <c r="A10472" s="209">
        <v>96389</v>
      </c>
      <c r="B10472" s="210" t="s">
        <v>12476</v>
      </c>
      <c r="C10472" s="211" t="s">
        <v>820</v>
      </c>
      <c r="D10472" s="212">
        <v>30.49</v>
      </c>
    </row>
    <row r="10473" spans="1:4" ht="40.5">
      <c r="A10473" s="209">
        <v>96390</v>
      </c>
      <c r="B10473" s="210" t="s">
        <v>12477</v>
      </c>
      <c r="C10473" s="211" t="s">
        <v>820</v>
      </c>
      <c r="D10473" s="212">
        <v>52.1</v>
      </c>
    </row>
    <row r="10474" spans="1:4" ht="40.5">
      <c r="A10474" s="209">
        <v>96391</v>
      </c>
      <c r="B10474" s="210" t="s">
        <v>12478</v>
      </c>
      <c r="C10474" s="211" t="s">
        <v>820</v>
      </c>
      <c r="D10474" s="212">
        <v>73.3</v>
      </c>
    </row>
    <row r="10475" spans="1:4" ht="40.5">
      <c r="A10475" s="209">
        <v>96392</v>
      </c>
      <c r="B10475" s="210" t="s">
        <v>12479</v>
      </c>
      <c r="C10475" s="211" t="s">
        <v>820</v>
      </c>
      <c r="D10475" s="212">
        <v>98.4</v>
      </c>
    </row>
    <row r="10476" spans="1:4" ht="27">
      <c r="A10476" s="209">
        <v>96393</v>
      </c>
      <c r="B10476" s="210" t="s">
        <v>12480</v>
      </c>
      <c r="C10476" s="211" t="s">
        <v>820</v>
      </c>
      <c r="D10476" s="212">
        <v>83.24</v>
      </c>
    </row>
    <row r="10477" spans="1:4" ht="27">
      <c r="A10477" s="209">
        <v>96394</v>
      </c>
      <c r="B10477" s="210" t="s">
        <v>12481</v>
      </c>
      <c r="C10477" s="211" t="s">
        <v>820</v>
      </c>
      <c r="D10477" s="212">
        <v>122.29</v>
      </c>
    </row>
    <row r="10478" spans="1:4" ht="27">
      <c r="A10478" s="209">
        <v>96395</v>
      </c>
      <c r="B10478" s="210" t="s">
        <v>12482</v>
      </c>
      <c r="C10478" s="211" t="s">
        <v>820</v>
      </c>
      <c r="D10478" s="212">
        <v>138.27000000000001</v>
      </c>
    </row>
    <row r="10479" spans="1:4" ht="27">
      <c r="A10479" s="209">
        <v>96396</v>
      </c>
      <c r="B10479" s="210" t="s">
        <v>12483</v>
      </c>
      <c r="C10479" s="211" t="s">
        <v>820</v>
      </c>
      <c r="D10479" s="212">
        <v>88.59</v>
      </c>
    </row>
    <row r="10480" spans="1:4" ht="27">
      <c r="A10480" s="209">
        <v>96397</v>
      </c>
      <c r="B10480" s="210" t="s">
        <v>12484</v>
      </c>
      <c r="C10480" s="211" t="s">
        <v>820</v>
      </c>
      <c r="D10480" s="212">
        <v>128.24</v>
      </c>
    </row>
    <row r="10481" spans="1:4" ht="27">
      <c r="A10481" s="209">
        <v>96398</v>
      </c>
      <c r="B10481" s="210" t="s">
        <v>12485</v>
      </c>
      <c r="C10481" s="211" t="s">
        <v>820</v>
      </c>
      <c r="D10481" s="212">
        <v>143.59</v>
      </c>
    </row>
    <row r="10482" spans="1:4" ht="27">
      <c r="A10482" s="209">
        <v>96399</v>
      </c>
      <c r="B10482" s="210" t="s">
        <v>12486</v>
      </c>
      <c r="C10482" s="211" t="s">
        <v>820</v>
      </c>
      <c r="D10482" s="212">
        <v>72.41</v>
      </c>
    </row>
    <row r="10483" spans="1:4" ht="27">
      <c r="A10483" s="209">
        <v>96400</v>
      </c>
      <c r="B10483" s="210" t="s">
        <v>12487</v>
      </c>
      <c r="C10483" s="211" t="s">
        <v>820</v>
      </c>
      <c r="D10483" s="212">
        <v>79.89</v>
      </c>
    </row>
    <row r="10484" spans="1:4" ht="13.5">
      <c r="A10484" s="209">
        <v>96401</v>
      </c>
      <c r="B10484" s="210" t="s">
        <v>12488</v>
      </c>
      <c r="C10484" s="211" t="s">
        <v>591</v>
      </c>
      <c r="D10484" s="212">
        <v>4.18</v>
      </c>
    </row>
    <row r="10485" spans="1:4" ht="27">
      <c r="A10485" s="209">
        <v>96402</v>
      </c>
      <c r="B10485" s="210" t="s">
        <v>12489</v>
      </c>
      <c r="C10485" s="211" t="s">
        <v>591</v>
      </c>
      <c r="D10485" s="212">
        <v>2.4500000000000002</v>
      </c>
    </row>
    <row r="10486" spans="1:4" ht="40.5">
      <c r="A10486" s="209">
        <v>96457</v>
      </c>
      <c r="B10486" s="210" t="s">
        <v>12490</v>
      </c>
      <c r="C10486" s="211" t="s">
        <v>662</v>
      </c>
      <c r="D10486" s="212">
        <v>52.13</v>
      </c>
    </row>
    <row r="10487" spans="1:4" ht="40.5">
      <c r="A10487" s="209">
        <v>96458</v>
      </c>
      <c r="B10487" s="210" t="s">
        <v>12491</v>
      </c>
      <c r="C10487" s="211" t="s">
        <v>662</v>
      </c>
      <c r="D10487" s="212">
        <v>24.78</v>
      </c>
    </row>
    <row r="10488" spans="1:4" ht="40.5">
      <c r="A10488" s="209">
        <v>96459</v>
      </c>
      <c r="B10488" s="210" t="s">
        <v>12492</v>
      </c>
      <c r="C10488" s="211" t="s">
        <v>662</v>
      </c>
      <c r="D10488" s="212">
        <v>5.2</v>
      </c>
    </row>
    <row r="10489" spans="1:4" ht="40.5">
      <c r="A10489" s="209">
        <v>96460</v>
      </c>
      <c r="B10489" s="210" t="s">
        <v>12493</v>
      </c>
      <c r="C10489" s="211" t="s">
        <v>662</v>
      </c>
      <c r="D10489" s="212">
        <v>19.8</v>
      </c>
    </row>
    <row r="10490" spans="1:4" ht="40.5">
      <c r="A10490" s="209">
        <v>96463</v>
      </c>
      <c r="B10490" s="210" t="s">
        <v>12494</v>
      </c>
      <c r="C10490" s="211" t="s">
        <v>596</v>
      </c>
      <c r="D10490" s="212">
        <v>116.01</v>
      </c>
    </row>
    <row r="10491" spans="1:4" ht="40.5">
      <c r="A10491" s="209">
        <v>96464</v>
      </c>
      <c r="B10491" s="210" t="s">
        <v>12495</v>
      </c>
      <c r="C10491" s="211" t="s">
        <v>630</v>
      </c>
      <c r="D10491" s="212">
        <v>39.1</v>
      </c>
    </row>
    <row r="10492" spans="1:4" ht="27">
      <c r="A10492" s="209">
        <v>96467</v>
      </c>
      <c r="B10492" s="210" t="s">
        <v>12496</v>
      </c>
      <c r="C10492" s="211" t="s">
        <v>518</v>
      </c>
      <c r="D10492" s="212">
        <v>3.68</v>
      </c>
    </row>
    <row r="10493" spans="1:4" ht="27">
      <c r="A10493" s="209">
        <v>96485</v>
      </c>
      <c r="B10493" s="210" t="s">
        <v>12497</v>
      </c>
      <c r="C10493" s="211" t="s">
        <v>591</v>
      </c>
      <c r="D10493" s="212">
        <v>36.799999999999997</v>
      </c>
    </row>
    <row r="10494" spans="1:4" ht="27">
      <c r="A10494" s="209">
        <v>96486</v>
      </c>
      <c r="B10494" s="210" t="s">
        <v>12498</v>
      </c>
      <c r="C10494" s="211" t="s">
        <v>591</v>
      </c>
      <c r="D10494" s="212">
        <v>40.369999999999997</v>
      </c>
    </row>
    <row r="10495" spans="1:4" ht="27">
      <c r="A10495" s="209">
        <v>96520</v>
      </c>
      <c r="B10495" s="210" t="s">
        <v>12499</v>
      </c>
      <c r="C10495" s="211" t="s">
        <v>820</v>
      </c>
      <c r="D10495" s="212">
        <v>63.88</v>
      </c>
    </row>
    <row r="10496" spans="1:4" ht="27">
      <c r="A10496" s="209">
        <v>96521</v>
      </c>
      <c r="B10496" s="210" t="s">
        <v>12500</v>
      </c>
      <c r="C10496" s="211" t="s">
        <v>820</v>
      </c>
      <c r="D10496" s="212">
        <v>27.59</v>
      </c>
    </row>
    <row r="10497" spans="1:4" ht="27">
      <c r="A10497" s="209">
        <v>96522</v>
      </c>
      <c r="B10497" s="210" t="s">
        <v>12501</v>
      </c>
      <c r="C10497" s="211" t="s">
        <v>820</v>
      </c>
      <c r="D10497" s="212">
        <v>97.38</v>
      </c>
    </row>
    <row r="10498" spans="1:4" ht="27">
      <c r="A10498" s="209">
        <v>96523</v>
      </c>
      <c r="B10498" s="210" t="s">
        <v>12502</v>
      </c>
      <c r="C10498" s="211" t="s">
        <v>820</v>
      </c>
      <c r="D10498" s="212">
        <v>62.36</v>
      </c>
    </row>
    <row r="10499" spans="1:4" ht="27">
      <c r="A10499" s="209">
        <v>96524</v>
      </c>
      <c r="B10499" s="210" t="s">
        <v>12503</v>
      </c>
      <c r="C10499" s="211" t="s">
        <v>820</v>
      </c>
      <c r="D10499" s="212">
        <v>115.17</v>
      </c>
    </row>
    <row r="10500" spans="1:4" ht="27">
      <c r="A10500" s="209">
        <v>96525</v>
      </c>
      <c r="B10500" s="210" t="s">
        <v>12504</v>
      </c>
      <c r="C10500" s="211" t="s">
        <v>820</v>
      </c>
      <c r="D10500" s="212">
        <v>24.71</v>
      </c>
    </row>
    <row r="10501" spans="1:4" ht="27">
      <c r="A10501" s="209">
        <v>96526</v>
      </c>
      <c r="B10501" s="210" t="s">
        <v>12505</v>
      </c>
      <c r="C10501" s="211" t="s">
        <v>820</v>
      </c>
      <c r="D10501" s="212">
        <v>196.4</v>
      </c>
    </row>
    <row r="10502" spans="1:4" ht="27">
      <c r="A10502" s="209">
        <v>96527</v>
      </c>
      <c r="B10502" s="210" t="s">
        <v>12506</v>
      </c>
      <c r="C10502" s="211" t="s">
        <v>820</v>
      </c>
      <c r="D10502" s="212">
        <v>81.92</v>
      </c>
    </row>
    <row r="10503" spans="1:4" ht="27">
      <c r="A10503" s="209">
        <v>96528</v>
      </c>
      <c r="B10503" s="210" t="s">
        <v>12507</v>
      </c>
      <c r="C10503" s="211" t="s">
        <v>591</v>
      </c>
      <c r="D10503" s="212">
        <v>82.02</v>
      </c>
    </row>
    <row r="10504" spans="1:4" ht="27">
      <c r="A10504" s="209">
        <v>96529</v>
      </c>
      <c r="B10504" s="210" t="s">
        <v>12508</v>
      </c>
      <c r="C10504" s="211" t="s">
        <v>591</v>
      </c>
      <c r="D10504" s="212">
        <v>151.13</v>
      </c>
    </row>
    <row r="10505" spans="1:4" ht="27">
      <c r="A10505" s="209">
        <v>96530</v>
      </c>
      <c r="B10505" s="210" t="s">
        <v>12509</v>
      </c>
      <c r="C10505" s="211" t="s">
        <v>591</v>
      </c>
      <c r="D10505" s="212">
        <v>72.81</v>
      </c>
    </row>
    <row r="10506" spans="1:4" ht="27">
      <c r="A10506" s="209">
        <v>96531</v>
      </c>
      <c r="B10506" s="210" t="s">
        <v>12510</v>
      </c>
      <c r="C10506" s="211" t="s">
        <v>591</v>
      </c>
      <c r="D10506" s="212">
        <v>56.75</v>
      </c>
    </row>
    <row r="10507" spans="1:4" ht="27">
      <c r="A10507" s="209">
        <v>96532</v>
      </c>
      <c r="B10507" s="210" t="s">
        <v>12511</v>
      </c>
      <c r="C10507" s="211" t="s">
        <v>591</v>
      </c>
      <c r="D10507" s="212">
        <v>102.74</v>
      </c>
    </row>
    <row r="10508" spans="1:4" ht="27">
      <c r="A10508" s="209">
        <v>96533</v>
      </c>
      <c r="B10508" s="210" t="s">
        <v>12512</v>
      </c>
      <c r="C10508" s="211" t="s">
        <v>591</v>
      </c>
      <c r="D10508" s="212">
        <v>48.98</v>
      </c>
    </row>
    <row r="10509" spans="1:4" ht="27">
      <c r="A10509" s="209">
        <v>96534</v>
      </c>
      <c r="B10509" s="210" t="s">
        <v>12513</v>
      </c>
      <c r="C10509" s="211" t="s">
        <v>591</v>
      </c>
      <c r="D10509" s="212">
        <v>43.54</v>
      </c>
    </row>
    <row r="10510" spans="1:4" ht="27">
      <c r="A10510" s="209">
        <v>96535</v>
      </c>
      <c r="B10510" s="210" t="s">
        <v>12514</v>
      </c>
      <c r="C10510" s="211" t="s">
        <v>591</v>
      </c>
      <c r="D10510" s="212">
        <v>77.510000000000005</v>
      </c>
    </row>
    <row r="10511" spans="1:4" ht="27">
      <c r="A10511" s="209">
        <v>96536</v>
      </c>
      <c r="B10511" s="210" t="s">
        <v>12515</v>
      </c>
      <c r="C10511" s="211" t="s">
        <v>591</v>
      </c>
      <c r="D10511" s="212">
        <v>36.590000000000003</v>
      </c>
    </row>
    <row r="10512" spans="1:4" ht="40.5">
      <c r="A10512" s="209">
        <v>96537</v>
      </c>
      <c r="B10512" s="210" t="s">
        <v>12516</v>
      </c>
      <c r="C10512" s="211" t="s">
        <v>591</v>
      </c>
      <c r="D10512" s="212">
        <v>98.63</v>
      </c>
    </row>
    <row r="10513" spans="1:4" ht="27">
      <c r="A10513" s="209">
        <v>96538</v>
      </c>
      <c r="B10513" s="210" t="s">
        <v>12517</v>
      </c>
      <c r="C10513" s="211" t="s">
        <v>591</v>
      </c>
      <c r="D10513" s="212">
        <v>152.34</v>
      </c>
    </row>
    <row r="10514" spans="1:4" ht="40.5">
      <c r="A10514" s="209">
        <v>96539</v>
      </c>
      <c r="B10514" s="210" t="s">
        <v>12518</v>
      </c>
      <c r="C10514" s="211" t="s">
        <v>591</v>
      </c>
      <c r="D10514" s="212">
        <v>70.739999999999995</v>
      </c>
    </row>
    <row r="10515" spans="1:4" ht="40.5">
      <c r="A10515" s="209">
        <v>96540</v>
      </c>
      <c r="B10515" s="210" t="s">
        <v>12519</v>
      </c>
      <c r="C10515" s="211" t="s">
        <v>591</v>
      </c>
      <c r="D10515" s="212">
        <v>71.91</v>
      </c>
    </row>
    <row r="10516" spans="1:4" ht="27">
      <c r="A10516" s="209">
        <v>96541</v>
      </c>
      <c r="B10516" s="210" t="s">
        <v>12520</v>
      </c>
      <c r="C10516" s="211" t="s">
        <v>591</v>
      </c>
      <c r="D10516" s="212">
        <v>110.46</v>
      </c>
    </row>
    <row r="10517" spans="1:4" ht="40.5">
      <c r="A10517" s="209">
        <v>96542</v>
      </c>
      <c r="B10517" s="210" t="s">
        <v>12521</v>
      </c>
      <c r="C10517" s="211" t="s">
        <v>591</v>
      </c>
      <c r="D10517" s="212">
        <v>54.21</v>
      </c>
    </row>
    <row r="10518" spans="1:4" ht="27">
      <c r="A10518" s="209">
        <v>96543</v>
      </c>
      <c r="B10518" s="210" t="s">
        <v>12522</v>
      </c>
      <c r="C10518" s="211" t="s">
        <v>546</v>
      </c>
      <c r="D10518" s="212">
        <v>10.62</v>
      </c>
    </row>
    <row r="10519" spans="1:4" ht="27">
      <c r="A10519" s="209">
        <v>96544</v>
      </c>
      <c r="B10519" s="210" t="s">
        <v>12523</v>
      </c>
      <c r="C10519" s="211" t="s">
        <v>546</v>
      </c>
      <c r="D10519" s="212">
        <v>9.1199999999999992</v>
      </c>
    </row>
    <row r="10520" spans="1:4" ht="27">
      <c r="A10520" s="209">
        <v>96545</v>
      </c>
      <c r="B10520" s="210" t="s">
        <v>12524</v>
      </c>
      <c r="C10520" s="211" t="s">
        <v>546</v>
      </c>
      <c r="D10520" s="212">
        <v>8.68</v>
      </c>
    </row>
    <row r="10521" spans="1:4" ht="27">
      <c r="A10521" s="209">
        <v>96546</v>
      </c>
      <c r="B10521" s="210" t="s">
        <v>12525</v>
      </c>
      <c r="C10521" s="211" t="s">
        <v>546</v>
      </c>
      <c r="D10521" s="212">
        <v>7.07</v>
      </c>
    </row>
    <row r="10522" spans="1:4" ht="27">
      <c r="A10522" s="209">
        <v>96547</v>
      </c>
      <c r="B10522" s="210" t="s">
        <v>12526</v>
      </c>
      <c r="C10522" s="211" t="s">
        <v>546</v>
      </c>
      <c r="D10522" s="212">
        <v>6.25</v>
      </c>
    </row>
    <row r="10523" spans="1:4" ht="27">
      <c r="A10523" s="209">
        <v>96548</v>
      </c>
      <c r="B10523" s="210" t="s">
        <v>12527</v>
      </c>
      <c r="C10523" s="211" t="s">
        <v>546</v>
      </c>
      <c r="D10523" s="212">
        <v>5.77</v>
      </c>
    </row>
    <row r="10524" spans="1:4" ht="27">
      <c r="A10524" s="209">
        <v>96549</v>
      </c>
      <c r="B10524" s="210" t="s">
        <v>12528</v>
      </c>
      <c r="C10524" s="211" t="s">
        <v>546</v>
      </c>
      <c r="D10524" s="212">
        <v>5.27</v>
      </c>
    </row>
    <row r="10525" spans="1:4" ht="27">
      <c r="A10525" s="209">
        <v>96550</v>
      </c>
      <c r="B10525" s="210" t="s">
        <v>12529</v>
      </c>
      <c r="C10525" s="211" t="s">
        <v>546</v>
      </c>
      <c r="D10525" s="212">
        <v>5.67</v>
      </c>
    </row>
    <row r="10526" spans="1:4" ht="27">
      <c r="A10526" s="209">
        <v>96555</v>
      </c>
      <c r="B10526" s="210" t="s">
        <v>12530</v>
      </c>
      <c r="C10526" s="211" t="s">
        <v>820</v>
      </c>
      <c r="D10526" s="212">
        <v>434.27</v>
      </c>
    </row>
    <row r="10527" spans="1:4" ht="27">
      <c r="A10527" s="209">
        <v>96556</v>
      </c>
      <c r="B10527" s="210" t="s">
        <v>12531</v>
      </c>
      <c r="C10527" s="211" t="s">
        <v>820</v>
      </c>
      <c r="D10527" s="212">
        <v>489.02</v>
      </c>
    </row>
    <row r="10528" spans="1:4" ht="27">
      <c r="A10528" s="209">
        <v>96557</v>
      </c>
      <c r="B10528" s="210" t="s">
        <v>12532</v>
      </c>
      <c r="C10528" s="211" t="s">
        <v>820</v>
      </c>
      <c r="D10528" s="212">
        <v>397.81</v>
      </c>
    </row>
    <row r="10529" spans="1:4" ht="27">
      <c r="A10529" s="209">
        <v>96558</v>
      </c>
      <c r="B10529" s="210" t="s">
        <v>12533</v>
      </c>
      <c r="C10529" s="211" t="s">
        <v>820</v>
      </c>
      <c r="D10529" s="212">
        <v>402.77</v>
      </c>
    </row>
    <row r="10530" spans="1:4" ht="27">
      <c r="A10530" s="209">
        <v>96559</v>
      </c>
      <c r="B10530" s="210" t="s">
        <v>12534</v>
      </c>
      <c r="C10530" s="211" t="s">
        <v>591</v>
      </c>
      <c r="D10530" s="212">
        <v>55.44</v>
      </c>
    </row>
    <row r="10531" spans="1:4" ht="27">
      <c r="A10531" s="209">
        <v>96560</v>
      </c>
      <c r="B10531" s="210" t="s">
        <v>12535</v>
      </c>
      <c r="C10531" s="211" t="s">
        <v>591</v>
      </c>
      <c r="D10531" s="212">
        <v>28.38</v>
      </c>
    </row>
    <row r="10532" spans="1:4" ht="27">
      <c r="A10532" s="209">
        <v>96561</v>
      </c>
      <c r="B10532" s="210" t="s">
        <v>12536</v>
      </c>
      <c r="C10532" s="211" t="s">
        <v>591</v>
      </c>
      <c r="D10532" s="212">
        <v>17.47</v>
      </c>
    </row>
    <row r="10533" spans="1:4" ht="40.5">
      <c r="A10533" s="209">
        <v>96562</v>
      </c>
      <c r="B10533" s="210" t="s">
        <v>12537</v>
      </c>
      <c r="C10533" s="211" t="s">
        <v>518</v>
      </c>
      <c r="D10533" s="212">
        <v>28.76</v>
      </c>
    </row>
    <row r="10534" spans="1:4" ht="40.5">
      <c r="A10534" s="209">
        <v>96563</v>
      </c>
      <c r="B10534" s="210" t="s">
        <v>12538</v>
      </c>
      <c r="C10534" s="211" t="s">
        <v>518</v>
      </c>
      <c r="D10534" s="212">
        <v>31.06</v>
      </c>
    </row>
    <row r="10535" spans="1:4" ht="27">
      <c r="A10535" s="209">
        <v>96616</v>
      </c>
      <c r="B10535" s="210" t="s">
        <v>12539</v>
      </c>
      <c r="C10535" s="211" t="s">
        <v>820</v>
      </c>
      <c r="D10535" s="212">
        <v>395.35</v>
      </c>
    </row>
    <row r="10536" spans="1:4" ht="27">
      <c r="A10536" s="209">
        <v>96617</v>
      </c>
      <c r="B10536" s="210" t="s">
        <v>12540</v>
      </c>
      <c r="C10536" s="211" t="s">
        <v>591</v>
      </c>
      <c r="D10536" s="212">
        <v>11.85</v>
      </c>
    </row>
    <row r="10537" spans="1:4" ht="27">
      <c r="A10537" s="209">
        <v>96619</v>
      </c>
      <c r="B10537" s="210" t="s">
        <v>12541</v>
      </c>
      <c r="C10537" s="211" t="s">
        <v>591</v>
      </c>
      <c r="D10537" s="212">
        <v>19.75</v>
      </c>
    </row>
    <row r="10538" spans="1:4" ht="13.5">
      <c r="A10538" s="209">
        <v>96620</v>
      </c>
      <c r="B10538" s="210" t="s">
        <v>12542</v>
      </c>
      <c r="C10538" s="211" t="s">
        <v>820</v>
      </c>
      <c r="D10538" s="212">
        <v>379.27</v>
      </c>
    </row>
    <row r="10539" spans="1:4" ht="27">
      <c r="A10539" s="209">
        <v>96621</v>
      </c>
      <c r="B10539" s="210" t="s">
        <v>12543</v>
      </c>
      <c r="C10539" s="211" t="s">
        <v>820</v>
      </c>
      <c r="D10539" s="212">
        <v>129.71</v>
      </c>
    </row>
    <row r="10540" spans="1:4" ht="27">
      <c r="A10540" s="209">
        <v>96622</v>
      </c>
      <c r="B10540" s="210" t="s">
        <v>12544</v>
      </c>
      <c r="C10540" s="211" t="s">
        <v>820</v>
      </c>
      <c r="D10540" s="212">
        <v>82.43</v>
      </c>
    </row>
    <row r="10541" spans="1:4" ht="27">
      <c r="A10541" s="209">
        <v>96623</v>
      </c>
      <c r="B10541" s="210" t="s">
        <v>12545</v>
      </c>
      <c r="C10541" s="211" t="s">
        <v>820</v>
      </c>
      <c r="D10541" s="212">
        <v>118.69</v>
      </c>
    </row>
    <row r="10542" spans="1:4" ht="27">
      <c r="A10542" s="209">
        <v>96624</v>
      </c>
      <c r="B10542" s="210" t="s">
        <v>12546</v>
      </c>
      <c r="C10542" s="211" t="s">
        <v>820</v>
      </c>
      <c r="D10542" s="212">
        <v>78.540000000000006</v>
      </c>
    </row>
    <row r="10543" spans="1:4" ht="27">
      <c r="A10543" s="209">
        <v>96635</v>
      </c>
      <c r="B10543" s="210" t="s">
        <v>12547</v>
      </c>
      <c r="C10543" s="211" t="s">
        <v>518</v>
      </c>
      <c r="D10543" s="212">
        <v>19.18</v>
      </c>
    </row>
    <row r="10544" spans="1:4" ht="27">
      <c r="A10544" s="209">
        <v>96636</v>
      </c>
      <c r="B10544" s="210" t="s">
        <v>12548</v>
      </c>
      <c r="C10544" s="211" t="s">
        <v>518</v>
      </c>
      <c r="D10544" s="212">
        <v>20.309999999999999</v>
      </c>
    </row>
    <row r="10545" spans="1:4" ht="27">
      <c r="A10545" s="209">
        <v>96637</v>
      </c>
      <c r="B10545" s="210" t="s">
        <v>12549</v>
      </c>
      <c r="C10545" s="211" t="s">
        <v>542</v>
      </c>
      <c r="D10545" s="212">
        <v>9.09</v>
      </c>
    </row>
    <row r="10546" spans="1:4" ht="27">
      <c r="A10546" s="209">
        <v>96638</v>
      </c>
      <c r="B10546" s="210" t="s">
        <v>12550</v>
      </c>
      <c r="C10546" s="211" t="s">
        <v>542</v>
      </c>
      <c r="D10546" s="212">
        <v>8.7799999999999994</v>
      </c>
    </row>
    <row r="10547" spans="1:4" ht="27">
      <c r="A10547" s="209">
        <v>96639</v>
      </c>
      <c r="B10547" s="210" t="s">
        <v>12551</v>
      </c>
      <c r="C10547" s="211" t="s">
        <v>542</v>
      </c>
      <c r="D10547" s="212">
        <v>6.31</v>
      </c>
    </row>
    <row r="10548" spans="1:4" ht="27">
      <c r="A10548" s="209">
        <v>96640</v>
      </c>
      <c r="B10548" s="210" t="s">
        <v>12552</v>
      </c>
      <c r="C10548" s="211" t="s">
        <v>542</v>
      </c>
      <c r="D10548" s="212">
        <v>14.78</v>
      </c>
    </row>
    <row r="10549" spans="1:4" ht="27">
      <c r="A10549" s="209">
        <v>96641</v>
      </c>
      <c r="B10549" s="210" t="s">
        <v>12553</v>
      </c>
      <c r="C10549" s="211" t="s">
        <v>542</v>
      </c>
      <c r="D10549" s="212">
        <v>11.75</v>
      </c>
    </row>
    <row r="10550" spans="1:4" ht="27">
      <c r="A10550" s="209">
        <v>96642</v>
      </c>
      <c r="B10550" s="210" t="s">
        <v>12554</v>
      </c>
      <c r="C10550" s="211" t="s">
        <v>542</v>
      </c>
      <c r="D10550" s="212">
        <v>12.04</v>
      </c>
    </row>
    <row r="10551" spans="1:4" ht="27">
      <c r="A10551" s="209">
        <v>96643</v>
      </c>
      <c r="B10551" s="210" t="s">
        <v>12555</v>
      </c>
      <c r="C10551" s="211" t="s">
        <v>542</v>
      </c>
      <c r="D10551" s="212">
        <v>29.77</v>
      </c>
    </row>
    <row r="10552" spans="1:4" ht="27">
      <c r="A10552" s="209">
        <v>96644</v>
      </c>
      <c r="B10552" s="210" t="s">
        <v>12556</v>
      </c>
      <c r="C10552" s="211" t="s">
        <v>518</v>
      </c>
      <c r="D10552" s="212">
        <v>12.2</v>
      </c>
    </row>
    <row r="10553" spans="1:4" ht="27">
      <c r="A10553" s="209">
        <v>96645</v>
      </c>
      <c r="B10553" s="210" t="s">
        <v>12557</v>
      </c>
      <c r="C10553" s="211" t="s">
        <v>518</v>
      </c>
      <c r="D10553" s="212">
        <v>15.85</v>
      </c>
    </row>
    <row r="10554" spans="1:4" ht="27">
      <c r="A10554" s="209">
        <v>96646</v>
      </c>
      <c r="B10554" s="210" t="s">
        <v>12558</v>
      </c>
      <c r="C10554" s="211" t="s">
        <v>518</v>
      </c>
      <c r="D10554" s="212">
        <v>24.61</v>
      </c>
    </row>
    <row r="10555" spans="1:4" ht="27">
      <c r="A10555" s="209">
        <v>96647</v>
      </c>
      <c r="B10555" s="210" t="s">
        <v>12559</v>
      </c>
      <c r="C10555" s="211" t="s">
        <v>518</v>
      </c>
      <c r="D10555" s="212">
        <v>10.94</v>
      </c>
    </row>
    <row r="10556" spans="1:4" ht="27">
      <c r="A10556" s="209">
        <v>96648</v>
      </c>
      <c r="B10556" s="210" t="s">
        <v>12560</v>
      </c>
      <c r="C10556" s="211" t="s">
        <v>518</v>
      </c>
      <c r="D10556" s="212">
        <v>20.07</v>
      </c>
    </row>
    <row r="10557" spans="1:4" ht="27">
      <c r="A10557" s="209">
        <v>96649</v>
      </c>
      <c r="B10557" s="210" t="s">
        <v>12561</v>
      </c>
      <c r="C10557" s="211" t="s">
        <v>518</v>
      </c>
      <c r="D10557" s="212">
        <v>29.7</v>
      </c>
    </row>
    <row r="10558" spans="1:4" ht="27">
      <c r="A10558" s="209">
        <v>96650</v>
      </c>
      <c r="B10558" s="210" t="s">
        <v>12562</v>
      </c>
      <c r="C10558" s="211" t="s">
        <v>542</v>
      </c>
      <c r="D10558" s="212">
        <v>6.69</v>
      </c>
    </row>
    <row r="10559" spans="1:4" ht="27">
      <c r="A10559" s="209">
        <v>96651</v>
      </c>
      <c r="B10559" s="210" t="s">
        <v>12563</v>
      </c>
      <c r="C10559" s="211" t="s">
        <v>542</v>
      </c>
      <c r="D10559" s="212">
        <v>6.38</v>
      </c>
    </row>
    <row r="10560" spans="1:4" ht="27">
      <c r="A10560" s="209">
        <v>96652</v>
      </c>
      <c r="B10560" s="210" t="s">
        <v>12564</v>
      </c>
      <c r="C10560" s="211" t="s">
        <v>542</v>
      </c>
      <c r="D10560" s="212">
        <v>12.87</v>
      </c>
    </row>
    <row r="10561" spans="1:4" ht="27">
      <c r="A10561" s="209">
        <v>96653</v>
      </c>
      <c r="B10561" s="210" t="s">
        <v>12565</v>
      </c>
      <c r="C10561" s="211" t="s">
        <v>542</v>
      </c>
      <c r="D10561" s="212">
        <v>12.84</v>
      </c>
    </row>
    <row r="10562" spans="1:4" ht="27">
      <c r="A10562" s="209">
        <v>96654</v>
      </c>
      <c r="B10562" s="210" t="s">
        <v>12566</v>
      </c>
      <c r="C10562" s="211" t="s">
        <v>542</v>
      </c>
      <c r="D10562" s="212">
        <v>21.2</v>
      </c>
    </row>
    <row r="10563" spans="1:4" ht="27">
      <c r="A10563" s="209">
        <v>96655</v>
      </c>
      <c r="B10563" s="210" t="s">
        <v>12567</v>
      </c>
      <c r="C10563" s="211" t="s">
        <v>542</v>
      </c>
      <c r="D10563" s="212">
        <v>20.87</v>
      </c>
    </row>
    <row r="10564" spans="1:4" ht="27">
      <c r="A10564" s="209">
        <v>96656</v>
      </c>
      <c r="B10564" s="210" t="s">
        <v>12568</v>
      </c>
      <c r="C10564" s="211" t="s">
        <v>542</v>
      </c>
      <c r="D10564" s="212">
        <v>4.7300000000000004</v>
      </c>
    </row>
    <row r="10565" spans="1:4" ht="27">
      <c r="A10565" s="209">
        <v>96657</v>
      </c>
      <c r="B10565" s="210" t="s">
        <v>12569</v>
      </c>
      <c r="C10565" s="211" t="s">
        <v>542</v>
      </c>
      <c r="D10565" s="212">
        <v>13.2</v>
      </c>
    </row>
    <row r="10566" spans="1:4" ht="27">
      <c r="A10566" s="209">
        <v>96658</v>
      </c>
      <c r="B10566" s="210" t="s">
        <v>12570</v>
      </c>
      <c r="C10566" s="211" t="s">
        <v>542</v>
      </c>
      <c r="D10566" s="212">
        <v>10.17</v>
      </c>
    </row>
    <row r="10567" spans="1:4" ht="27">
      <c r="A10567" s="209">
        <v>96659</v>
      </c>
      <c r="B10567" s="210" t="s">
        <v>12571</v>
      </c>
      <c r="C10567" s="211" t="s">
        <v>542</v>
      </c>
      <c r="D10567" s="212">
        <v>8.68</v>
      </c>
    </row>
    <row r="10568" spans="1:4" ht="27">
      <c r="A10568" s="209">
        <v>96660</v>
      </c>
      <c r="B10568" s="210" t="s">
        <v>12572</v>
      </c>
      <c r="C10568" s="211" t="s">
        <v>542</v>
      </c>
      <c r="D10568" s="212">
        <v>22.8</v>
      </c>
    </row>
    <row r="10569" spans="1:4" ht="27">
      <c r="A10569" s="209">
        <v>96661</v>
      </c>
      <c r="B10569" s="210" t="s">
        <v>12573</v>
      </c>
      <c r="C10569" s="211" t="s">
        <v>542</v>
      </c>
      <c r="D10569" s="212">
        <v>18.149999999999999</v>
      </c>
    </row>
    <row r="10570" spans="1:4" ht="27">
      <c r="A10570" s="209">
        <v>96662</v>
      </c>
      <c r="B10570" s="210" t="s">
        <v>12574</v>
      </c>
      <c r="C10570" s="211" t="s">
        <v>542</v>
      </c>
      <c r="D10570" s="212">
        <v>8.84</v>
      </c>
    </row>
    <row r="10571" spans="1:4" ht="27">
      <c r="A10571" s="209">
        <v>96663</v>
      </c>
      <c r="B10571" s="210" t="s">
        <v>12575</v>
      </c>
      <c r="C10571" s="211" t="s">
        <v>542</v>
      </c>
      <c r="D10571" s="212">
        <v>15.49</v>
      </c>
    </row>
    <row r="10572" spans="1:4" ht="27">
      <c r="A10572" s="209">
        <v>96664</v>
      </c>
      <c r="B10572" s="210" t="s">
        <v>12576</v>
      </c>
      <c r="C10572" s="211" t="s">
        <v>542</v>
      </c>
      <c r="D10572" s="212">
        <v>16.48</v>
      </c>
    </row>
    <row r="10573" spans="1:4" ht="27">
      <c r="A10573" s="209">
        <v>96665</v>
      </c>
      <c r="B10573" s="210" t="s">
        <v>12577</v>
      </c>
      <c r="C10573" s="211" t="s">
        <v>542</v>
      </c>
      <c r="D10573" s="212">
        <v>8.83</v>
      </c>
    </row>
    <row r="10574" spans="1:4" ht="27">
      <c r="A10574" s="209">
        <v>96666</v>
      </c>
      <c r="B10574" s="210" t="s">
        <v>12578</v>
      </c>
      <c r="C10574" s="211" t="s">
        <v>542</v>
      </c>
      <c r="D10574" s="212">
        <v>17.22</v>
      </c>
    </row>
    <row r="10575" spans="1:4" ht="27">
      <c r="A10575" s="209">
        <v>96667</v>
      </c>
      <c r="B10575" s="210" t="s">
        <v>12579</v>
      </c>
      <c r="C10575" s="211" t="s">
        <v>542</v>
      </c>
      <c r="D10575" s="212">
        <v>29.66</v>
      </c>
    </row>
    <row r="10576" spans="1:4" ht="27">
      <c r="A10576" s="209">
        <v>96668</v>
      </c>
      <c r="B10576" s="210" t="s">
        <v>12580</v>
      </c>
      <c r="C10576" s="211" t="s">
        <v>518</v>
      </c>
      <c r="D10576" s="212">
        <v>7.33</v>
      </c>
    </row>
    <row r="10577" spans="1:4" ht="27">
      <c r="A10577" s="209">
        <v>96669</v>
      </c>
      <c r="B10577" s="210" t="s">
        <v>12581</v>
      </c>
      <c r="C10577" s="211" t="s">
        <v>518</v>
      </c>
      <c r="D10577" s="212">
        <v>9.1199999999999992</v>
      </c>
    </row>
    <row r="10578" spans="1:4" ht="27">
      <c r="A10578" s="209">
        <v>96670</v>
      </c>
      <c r="B10578" s="210" t="s">
        <v>12582</v>
      </c>
      <c r="C10578" s="211" t="s">
        <v>518</v>
      </c>
      <c r="D10578" s="212">
        <v>13.85</v>
      </c>
    </row>
    <row r="10579" spans="1:4" ht="27">
      <c r="A10579" s="209">
        <v>96671</v>
      </c>
      <c r="B10579" s="210" t="s">
        <v>12583</v>
      </c>
      <c r="C10579" s="211" t="s">
        <v>518</v>
      </c>
      <c r="D10579" s="212">
        <v>18.57</v>
      </c>
    </row>
    <row r="10580" spans="1:4" ht="27">
      <c r="A10580" s="209">
        <v>96672</v>
      </c>
      <c r="B10580" s="210" t="s">
        <v>12584</v>
      </c>
      <c r="C10580" s="211" t="s">
        <v>518</v>
      </c>
      <c r="D10580" s="212">
        <v>27.29</v>
      </c>
    </row>
    <row r="10581" spans="1:4" ht="27">
      <c r="A10581" s="209">
        <v>96673</v>
      </c>
      <c r="B10581" s="210" t="s">
        <v>12585</v>
      </c>
      <c r="C10581" s="211" t="s">
        <v>518</v>
      </c>
      <c r="D10581" s="212">
        <v>44.45</v>
      </c>
    </row>
    <row r="10582" spans="1:4" ht="27">
      <c r="A10582" s="209">
        <v>96674</v>
      </c>
      <c r="B10582" s="210" t="s">
        <v>12586</v>
      </c>
      <c r="C10582" s="211" t="s">
        <v>518</v>
      </c>
      <c r="D10582" s="212">
        <v>62.46</v>
      </c>
    </row>
    <row r="10583" spans="1:4" ht="27">
      <c r="A10583" s="209">
        <v>96675</v>
      </c>
      <c r="B10583" s="210" t="s">
        <v>12587</v>
      </c>
      <c r="C10583" s="211" t="s">
        <v>518</v>
      </c>
      <c r="D10583" s="212">
        <v>108.28</v>
      </c>
    </row>
    <row r="10584" spans="1:4" ht="27">
      <c r="A10584" s="209">
        <v>96676</v>
      </c>
      <c r="B10584" s="210" t="s">
        <v>12588</v>
      </c>
      <c r="C10584" s="211" t="s">
        <v>518</v>
      </c>
      <c r="D10584" s="212">
        <v>7.31</v>
      </c>
    </row>
    <row r="10585" spans="1:4" ht="27">
      <c r="A10585" s="209">
        <v>96677</v>
      </c>
      <c r="B10585" s="210" t="s">
        <v>12589</v>
      </c>
      <c r="C10585" s="211" t="s">
        <v>518</v>
      </c>
      <c r="D10585" s="212">
        <v>12.05</v>
      </c>
    </row>
    <row r="10586" spans="1:4" ht="27">
      <c r="A10586" s="209">
        <v>96678</v>
      </c>
      <c r="B10586" s="210" t="s">
        <v>12590</v>
      </c>
      <c r="C10586" s="211" t="s">
        <v>518</v>
      </c>
      <c r="D10586" s="212">
        <v>16.760000000000002</v>
      </c>
    </row>
    <row r="10587" spans="1:4" ht="27">
      <c r="A10587" s="209">
        <v>96679</v>
      </c>
      <c r="B10587" s="210" t="s">
        <v>12591</v>
      </c>
      <c r="C10587" s="211" t="s">
        <v>518</v>
      </c>
      <c r="D10587" s="212">
        <v>24.47</v>
      </c>
    </row>
    <row r="10588" spans="1:4" ht="27">
      <c r="A10588" s="209">
        <v>96680</v>
      </c>
      <c r="B10588" s="210" t="s">
        <v>12592</v>
      </c>
      <c r="C10588" s="211" t="s">
        <v>518</v>
      </c>
      <c r="D10588" s="212">
        <v>33.06</v>
      </c>
    </row>
    <row r="10589" spans="1:4" ht="27">
      <c r="A10589" s="209">
        <v>96681</v>
      </c>
      <c r="B10589" s="210" t="s">
        <v>12593</v>
      </c>
      <c r="C10589" s="211" t="s">
        <v>518</v>
      </c>
      <c r="D10589" s="212">
        <v>61.34</v>
      </c>
    </row>
    <row r="10590" spans="1:4" ht="27">
      <c r="A10590" s="209">
        <v>96682</v>
      </c>
      <c r="B10590" s="210" t="s">
        <v>12594</v>
      </c>
      <c r="C10590" s="211" t="s">
        <v>518</v>
      </c>
      <c r="D10590" s="212">
        <v>90.41</v>
      </c>
    </row>
    <row r="10591" spans="1:4" ht="27">
      <c r="A10591" s="209">
        <v>96683</v>
      </c>
      <c r="B10591" s="210" t="s">
        <v>12595</v>
      </c>
      <c r="C10591" s="211" t="s">
        <v>518</v>
      </c>
      <c r="D10591" s="212">
        <v>123.93</v>
      </c>
    </row>
    <row r="10592" spans="1:4" ht="27">
      <c r="A10592" s="209">
        <v>96684</v>
      </c>
      <c r="B10592" s="210" t="s">
        <v>12596</v>
      </c>
      <c r="C10592" s="211" t="s">
        <v>542</v>
      </c>
      <c r="D10592" s="212">
        <v>3.09</v>
      </c>
    </row>
    <row r="10593" spans="1:4" ht="27">
      <c r="A10593" s="209">
        <v>96685</v>
      </c>
      <c r="B10593" s="210" t="s">
        <v>12597</v>
      </c>
      <c r="C10593" s="211" t="s">
        <v>542</v>
      </c>
      <c r="D10593" s="212">
        <v>2.78</v>
      </c>
    </row>
    <row r="10594" spans="1:4" ht="27">
      <c r="A10594" s="209">
        <v>96686</v>
      </c>
      <c r="B10594" s="210" t="s">
        <v>12598</v>
      </c>
      <c r="C10594" s="211" t="s">
        <v>542</v>
      </c>
      <c r="D10594" s="212">
        <v>4.63</v>
      </c>
    </row>
    <row r="10595" spans="1:4" ht="27">
      <c r="A10595" s="209">
        <v>96687</v>
      </c>
      <c r="B10595" s="210" t="s">
        <v>12599</v>
      </c>
      <c r="C10595" s="211" t="s">
        <v>542</v>
      </c>
      <c r="D10595" s="212">
        <v>4.5999999999999996</v>
      </c>
    </row>
    <row r="10596" spans="1:4" ht="27">
      <c r="A10596" s="209">
        <v>96688</v>
      </c>
      <c r="B10596" s="210" t="s">
        <v>12600</v>
      </c>
      <c r="C10596" s="211" t="s">
        <v>542</v>
      </c>
      <c r="D10596" s="212">
        <v>7.87</v>
      </c>
    </row>
    <row r="10597" spans="1:4" ht="27">
      <c r="A10597" s="209">
        <v>96689</v>
      </c>
      <c r="B10597" s="210" t="s">
        <v>12601</v>
      </c>
      <c r="C10597" s="211" t="s">
        <v>542</v>
      </c>
      <c r="D10597" s="212">
        <v>7.54</v>
      </c>
    </row>
    <row r="10598" spans="1:4" ht="27">
      <c r="A10598" s="209">
        <v>96690</v>
      </c>
      <c r="B10598" s="210" t="s">
        <v>12602</v>
      </c>
      <c r="C10598" s="211" t="s">
        <v>542</v>
      </c>
      <c r="D10598" s="212">
        <v>14.48</v>
      </c>
    </row>
    <row r="10599" spans="1:4" ht="27">
      <c r="A10599" s="209">
        <v>96691</v>
      </c>
      <c r="B10599" s="210" t="s">
        <v>12603</v>
      </c>
      <c r="C10599" s="211" t="s">
        <v>542</v>
      </c>
      <c r="D10599" s="212">
        <v>14.94</v>
      </c>
    </row>
    <row r="10600" spans="1:4" ht="27">
      <c r="A10600" s="209">
        <v>96692</v>
      </c>
      <c r="B10600" s="210" t="s">
        <v>12604</v>
      </c>
      <c r="C10600" s="211" t="s">
        <v>542</v>
      </c>
      <c r="D10600" s="212">
        <v>21.92</v>
      </c>
    </row>
    <row r="10601" spans="1:4" ht="27">
      <c r="A10601" s="209">
        <v>96693</v>
      </c>
      <c r="B10601" s="210" t="s">
        <v>12605</v>
      </c>
      <c r="C10601" s="211" t="s">
        <v>542</v>
      </c>
      <c r="D10601" s="212">
        <v>20.81</v>
      </c>
    </row>
    <row r="10602" spans="1:4" ht="27">
      <c r="A10602" s="209">
        <v>96694</v>
      </c>
      <c r="B10602" s="210" t="s">
        <v>12606</v>
      </c>
      <c r="C10602" s="211" t="s">
        <v>542</v>
      </c>
      <c r="D10602" s="212">
        <v>47.41</v>
      </c>
    </row>
    <row r="10603" spans="1:4" ht="27">
      <c r="A10603" s="209">
        <v>96695</v>
      </c>
      <c r="B10603" s="210" t="s">
        <v>12607</v>
      </c>
      <c r="C10603" s="211" t="s">
        <v>542</v>
      </c>
      <c r="D10603" s="212">
        <v>46.1</v>
      </c>
    </row>
    <row r="10604" spans="1:4" ht="27">
      <c r="A10604" s="209">
        <v>96696</v>
      </c>
      <c r="B10604" s="210" t="s">
        <v>12608</v>
      </c>
      <c r="C10604" s="211" t="s">
        <v>542</v>
      </c>
      <c r="D10604" s="212">
        <v>71.260000000000005</v>
      </c>
    </row>
    <row r="10605" spans="1:4" ht="27">
      <c r="A10605" s="209">
        <v>96697</v>
      </c>
      <c r="B10605" s="210" t="s">
        <v>12609</v>
      </c>
      <c r="C10605" s="211" t="s">
        <v>542</v>
      </c>
      <c r="D10605" s="212">
        <v>106.58</v>
      </c>
    </row>
    <row r="10606" spans="1:4" ht="27">
      <c r="A10606" s="209">
        <v>96698</v>
      </c>
      <c r="B10606" s="210" t="s">
        <v>12610</v>
      </c>
      <c r="C10606" s="211" t="s">
        <v>542</v>
      </c>
      <c r="D10606" s="212">
        <v>2.3199999999999998</v>
      </c>
    </row>
    <row r="10607" spans="1:4" ht="27">
      <c r="A10607" s="209">
        <v>96699</v>
      </c>
      <c r="B10607" s="210" t="s">
        <v>12611</v>
      </c>
      <c r="C10607" s="211" t="s">
        <v>542</v>
      </c>
      <c r="D10607" s="212">
        <v>10.79</v>
      </c>
    </row>
    <row r="10608" spans="1:4" ht="27">
      <c r="A10608" s="209">
        <v>96700</v>
      </c>
      <c r="B10608" s="210" t="s">
        <v>12612</v>
      </c>
      <c r="C10608" s="211" t="s">
        <v>542</v>
      </c>
      <c r="D10608" s="212">
        <v>7.76</v>
      </c>
    </row>
    <row r="10609" spans="1:4" ht="27">
      <c r="A10609" s="209">
        <v>96701</v>
      </c>
      <c r="B10609" s="210" t="s">
        <v>12613</v>
      </c>
      <c r="C10609" s="211" t="s">
        <v>542</v>
      </c>
      <c r="D10609" s="212">
        <v>3.19</v>
      </c>
    </row>
    <row r="10610" spans="1:4" ht="27">
      <c r="A10610" s="209">
        <v>96702</v>
      </c>
      <c r="B10610" s="210" t="s">
        <v>12614</v>
      </c>
      <c r="C10610" s="211" t="s">
        <v>542</v>
      </c>
      <c r="D10610" s="212">
        <v>3.35</v>
      </c>
    </row>
    <row r="10611" spans="1:4" ht="27">
      <c r="A10611" s="209">
        <v>96703</v>
      </c>
      <c r="B10611" s="210" t="s">
        <v>12615</v>
      </c>
      <c r="C10611" s="211" t="s">
        <v>542</v>
      </c>
      <c r="D10611" s="212">
        <v>6.59</v>
      </c>
    </row>
    <row r="10612" spans="1:4" ht="27">
      <c r="A10612" s="209">
        <v>96704</v>
      </c>
      <c r="B10612" s="210" t="s">
        <v>12616</v>
      </c>
      <c r="C10612" s="211" t="s">
        <v>542</v>
      </c>
      <c r="D10612" s="212">
        <v>7.58</v>
      </c>
    </row>
    <row r="10613" spans="1:4" ht="27">
      <c r="A10613" s="209">
        <v>96705</v>
      </c>
      <c r="B10613" s="210" t="s">
        <v>12617</v>
      </c>
      <c r="C10613" s="211" t="s">
        <v>542</v>
      </c>
      <c r="D10613" s="212">
        <v>9.9</v>
      </c>
    </row>
    <row r="10614" spans="1:4" ht="27">
      <c r="A10614" s="209">
        <v>96706</v>
      </c>
      <c r="B10614" s="210" t="s">
        <v>12618</v>
      </c>
      <c r="C10614" s="211" t="s">
        <v>542</v>
      </c>
      <c r="D10614" s="212">
        <v>14.9</v>
      </c>
    </row>
    <row r="10615" spans="1:4" ht="27">
      <c r="A10615" s="209">
        <v>96707</v>
      </c>
      <c r="B10615" s="210" t="s">
        <v>12619</v>
      </c>
      <c r="C10615" s="211" t="s">
        <v>542</v>
      </c>
      <c r="D10615" s="212">
        <v>30.49</v>
      </c>
    </row>
    <row r="10616" spans="1:4" ht="27">
      <c r="A10616" s="209">
        <v>96708</v>
      </c>
      <c r="B10616" s="210" t="s">
        <v>12620</v>
      </c>
      <c r="C10616" s="211" t="s">
        <v>542</v>
      </c>
      <c r="D10616" s="212">
        <v>47.96</v>
      </c>
    </row>
    <row r="10617" spans="1:4" ht="27">
      <c r="A10617" s="209">
        <v>96709</v>
      </c>
      <c r="B10617" s="210" t="s">
        <v>12621</v>
      </c>
      <c r="C10617" s="211" t="s">
        <v>542</v>
      </c>
      <c r="D10617" s="212">
        <v>75.63</v>
      </c>
    </row>
    <row r="10618" spans="1:4" ht="27">
      <c r="A10618" s="209">
        <v>96710</v>
      </c>
      <c r="B10618" s="210" t="s">
        <v>12622</v>
      </c>
      <c r="C10618" s="211" t="s">
        <v>542</v>
      </c>
      <c r="D10618" s="212">
        <v>4.05</v>
      </c>
    </row>
    <row r="10619" spans="1:4" ht="27">
      <c r="A10619" s="209">
        <v>96711</v>
      </c>
      <c r="B10619" s="210" t="s">
        <v>12623</v>
      </c>
      <c r="C10619" s="211" t="s">
        <v>542</v>
      </c>
      <c r="D10619" s="212">
        <v>6.27</v>
      </c>
    </row>
    <row r="10620" spans="1:4" ht="27">
      <c r="A10620" s="209">
        <v>96712</v>
      </c>
      <c r="B10620" s="210" t="s">
        <v>12624</v>
      </c>
      <c r="C10620" s="211" t="s">
        <v>542</v>
      </c>
      <c r="D10620" s="212">
        <v>11.86</v>
      </c>
    </row>
    <row r="10621" spans="1:4" ht="27">
      <c r="A10621" s="209">
        <v>96713</v>
      </c>
      <c r="B10621" s="210" t="s">
        <v>12625</v>
      </c>
      <c r="C10621" s="211" t="s">
        <v>542</v>
      </c>
      <c r="D10621" s="212">
        <v>16.52</v>
      </c>
    </row>
    <row r="10622" spans="1:4" ht="27">
      <c r="A10622" s="209">
        <v>96714</v>
      </c>
      <c r="B10622" s="210" t="s">
        <v>12626</v>
      </c>
      <c r="C10622" s="211" t="s">
        <v>542</v>
      </c>
      <c r="D10622" s="212">
        <v>27.72</v>
      </c>
    </row>
    <row r="10623" spans="1:4" ht="27">
      <c r="A10623" s="209">
        <v>96715</v>
      </c>
      <c r="B10623" s="210" t="s">
        <v>12627</v>
      </c>
      <c r="C10623" s="211" t="s">
        <v>542</v>
      </c>
      <c r="D10623" s="212">
        <v>51.39</v>
      </c>
    </row>
    <row r="10624" spans="1:4" ht="27">
      <c r="A10624" s="209">
        <v>96716</v>
      </c>
      <c r="B10624" s="210" t="s">
        <v>12628</v>
      </c>
      <c r="C10624" s="211" t="s">
        <v>542</v>
      </c>
      <c r="D10624" s="212">
        <v>77.03</v>
      </c>
    </row>
    <row r="10625" spans="1:4" ht="27">
      <c r="A10625" s="209">
        <v>96717</v>
      </c>
      <c r="B10625" s="210" t="s">
        <v>12629</v>
      </c>
      <c r="C10625" s="211" t="s">
        <v>542</v>
      </c>
      <c r="D10625" s="212">
        <v>121.03</v>
      </c>
    </row>
    <row r="10626" spans="1:4" ht="40.5">
      <c r="A10626" s="209">
        <v>96718</v>
      </c>
      <c r="B10626" s="210" t="s">
        <v>12630</v>
      </c>
      <c r="C10626" s="211" t="s">
        <v>518</v>
      </c>
      <c r="D10626" s="212">
        <v>4.75</v>
      </c>
    </row>
    <row r="10627" spans="1:4" ht="40.5">
      <c r="A10627" s="209">
        <v>96719</v>
      </c>
      <c r="B10627" s="210" t="s">
        <v>12631</v>
      </c>
      <c r="C10627" s="211" t="s">
        <v>518</v>
      </c>
      <c r="D10627" s="212">
        <v>10.27</v>
      </c>
    </row>
    <row r="10628" spans="1:4" ht="40.5">
      <c r="A10628" s="209">
        <v>96720</v>
      </c>
      <c r="B10628" s="210" t="s">
        <v>12632</v>
      </c>
      <c r="C10628" s="211" t="s">
        <v>518</v>
      </c>
      <c r="D10628" s="212">
        <v>12.46</v>
      </c>
    </row>
    <row r="10629" spans="1:4" ht="40.5">
      <c r="A10629" s="209">
        <v>96721</v>
      </c>
      <c r="B10629" s="210" t="s">
        <v>12633</v>
      </c>
      <c r="C10629" s="211" t="s">
        <v>518</v>
      </c>
      <c r="D10629" s="212">
        <v>16.46</v>
      </c>
    </row>
    <row r="10630" spans="1:4" ht="40.5">
      <c r="A10630" s="209">
        <v>96722</v>
      </c>
      <c r="B10630" s="210" t="s">
        <v>12634</v>
      </c>
      <c r="C10630" s="211" t="s">
        <v>518</v>
      </c>
      <c r="D10630" s="212">
        <v>22.62</v>
      </c>
    </row>
    <row r="10631" spans="1:4" ht="40.5">
      <c r="A10631" s="209">
        <v>96723</v>
      </c>
      <c r="B10631" s="210" t="s">
        <v>12635</v>
      </c>
      <c r="C10631" s="211" t="s">
        <v>518</v>
      </c>
      <c r="D10631" s="212">
        <v>29.62</v>
      </c>
    </row>
    <row r="10632" spans="1:4" ht="40.5">
      <c r="A10632" s="209">
        <v>96724</v>
      </c>
      <c r="B10632" s="210" t="s">
        <v>12636</v>
      </c>
      <c r="C10632" s="211" t="s">
        <v>518</v>
      </c>
      <c r="D10632" s="212">
        <v>48.39</v>
      </c>
    </row>
    <row r="10633" spans="1:4" ht="40.5">
      <c r="A10633" s="209">
        <v>96725</v>
      </c>
      <c r="B10633" s="210" t="s">
        <v>12637</v>
      </c>
      <c r="C10633" s="211" t="s">
        <v>518</v>
      </c>
      <c r="D10633" s="212">
        <v>62.99</v>
      </c>
    </row>
    <row r="10634" spans="1:4" ht="40.5">
      <c r="A10634" s="209">
        <v>96726</v>
      </c>
      <c r="B10634" s="210" t="s">
        <v>12638</v>
      </c>
      <c r="C10634" s="211" t="s">
        <v>518</v>
      </c>
      <c r="D10634" s="212">
        <v>102.6</v>
      </c>
    </row>
    <row r="10635" spans="1:4" ht="40.5">
      <c r="A10635" s="209">
        <v>96727</v>
      </c>
      <c r="B10635" s="210" t="s">
        <v>12639</v>
      </c>
      <c r="C10635" s="211" t="s">
        <v>518</v>
      </c>
      <c r="D10635" s="212">
        <v>9.0399999999999991</v>
      </c>
    </row>
    <row r="10636" spans="1:4" ht="40.5">
      <c r="A10636" s="209">
        <v>96728</v>
      </c>
      <c r="B10636" s="210" t="s">
        <v>12640</v>
      </c>
      <c r="C10636" s="211" t="s">
        <v>518</v>
      </c>
      <c r="D10636" s="212">
        <v>10.65</v>
      </c>
    </row>
    <row r="10637" spans="1:4" ht="40.5">
      <c r="A10637" s="209">
        <v>96729</v>
      </c>
      <c r="B10637" s="210" t="s">
        <v>12641</v>
      </c>
      <c r="C10637" s="211" t="s">
        <v>518</v>
      </c>
      <c r="D10637" s="212">
        <v>15.97</v>
      </c>
    </row>
    <row r="10638" spans="1:4" ht="40.5">
      <c r="A10638" s="209">
        <v>96730</v>
      </c>
      <c r="B10638" s="210" t="s">
        <v>12642</v>
      </c>
      <c r="C10638" s="211" t="s">
        <v>518</v>
      </c>
      <c r="D10638" s="212">
        <v>19.89</v>
      </c>
    </row>
    <row r="10639" spans="1:4" ht="40.5">
      <c r="A10639" s="209">
        <v>96731</v>
      </c>
      <c r="B10639" s="210" t="s">
        <v>12643</v>
      </c>
      <c r="C10639" s="211" t="s">
        <v>518</v>
      </c>
      <c r="D10639" s="212">
        <v>29.18</v>
      </c>
    </row>
    <row r="10640" spans="1:4" ht="40.5">
      <c r="A10640" s="209">
        <v>96732</v>
      </c>
      <c r="B10640" s="210" t="s">
        <v>12644</v>
      </c>
      <c r="C10640" s="211" t="s">
        <v>518</v>
      </c>
      <c r="D10640" s="212">
        <v>35.82</v>
      </c>
    </row>
    <row r="10641" spans="1:4" ht="40.5">
      <c r="A10641" s="209">
        <v>96733</v>
      </c>
      <c r="B10641" s="210" t="s">
        <v>12645</v>
      </c>
      <c r="C10641" s="211" t="s">
        <v>518</v>
      </c>
      <c r="D10641" s="212">
        <v>65.459999999999994</v>
      </c>
    </row>
    <row r="10642" spans="1:4" ht="40.5">
      <c r="A10642" s="209">
        <v>96734</v>
      </c>
      <c r="B10642" s="210" t="s">
        <v>12646</v>
      </c>
      <c r="C10642" s="211" t="s">
        <v>518</v>
      </c>
      <c r="D10642" s="212">
        <v>89.92</v>
      </c>
    </row>
    <row r="10643" spans="1:4" ht="40.5">
      <c r="A10643" s="209">
        <v>96735</v>
      </c>
      <c r="B10643" s="210" t="s">
        <v>12647</v>
      </c>
      <c r="C10643" s="211" t="s">
        <v>518</v>
      </c>
      <c r="D10643" s="212">
        <v>117.96</v>
      </c>
    </row>
    <row r="10644" spans="1:4" ht="40.5">
      <c r="A10644" s="209">
        <v>96736</v>
      </c>
      <c r="B10644" s="210" t="s">
        <v>12648</v>
      </c>
      <c r="C10644" s="211" t="s">
        <v>542</v>
      </c>
      <c r="D10644" s="212">
        <v>3.59</v>
      </c>
    </row>
    <row r="10645" spans="1:4" ht="40.5">
      <c r="A10645" s="209">
        <v>96737</v>
      </c>
      <c r="B10645" s="210" t="s">
        <v>12649</v>
      </c>
      <c r="C10645" s="211" t="s">
        <v>542</v>
      </c>
      <c r="D10645" s="212">
        <v>4.0599999999999996</v>
      </c>
    </row>
    <row r="10646" spans="1:4" ht="40.5">
      <c r="A10646" s="209">
        <v>96738</v>
      </c>
      <c r="B10646" s="210" t="s">
        <v>12650</v>
      </c>
      <c r="C10646" s="211" t="s">
        <v>542</v>
      </c>
      <c r="D10646" s="212">
        <v>12.53</v>
      </c>
    </row>
    <row r="10647" spans="1:4" ht="40.5">
      <c r="A10647" s="209">
        <v>96739</v>
      </c>
      <c r="B10647" s="210" t="s">
        <v>12651</v>
      </c>
      <c r="C10647" s="211" t="s">
        <v>542</v>
      </c>
      <c r="D10647" s="212">
        <v>5.24</v>
      </c>
    </row>
    <row r="10648" spans="1:4" ht="40.5">
      <c r="A10648" s="209">
        <v>96740</v>
      </c>
      <c r="B10648" s="210" t="s">
        <v>12652</v>
      </c>
      <c r="C10648" s="211" t="s">
        <v>542</v>
      </c>
      <c r="D10648" s="212">
        <v>19.36</v>
      </c>
    </row>
    <row r="10649" spans="1:4" ht="40.5">
      <c r="A10649" s="209">
        <v>96741</v>
      </c>
      <c r="B10649" s="210" t="s">
        <v>12653</v>
      </c>
      <c r="C10649" s="211" t="s">
        <v>542</v>
      </c>
      <c r="D10649" s="212">
        <v>8</v>
      </c>
    </row>
    <row r="10650" spans="1:4" ht="40.5">
      <c r="A10650" s="209">
        <v>96742</v>
      </c>
      <c r="B10650" s="210" t="s">
        <v>12654</v>
      </c>
      <c r="C10650" s="211" t="s">
        <v>542</v>
      </c>
      <c r="D10650" s="212">
        <v>12.15</v>
      </c>
    </row>
    <row r="10651" spans="1:4" ht="40.5">
      <c r="A10651" s="209">
        <v>96743</v>
      </c>
      <c r="B10651" s="210" t="s">
        <v>12655</v>
      </c>
      <c r="C10651" s="211" t="s">
        <v>542</v>
      </c>
      <c r="D10651" s="212">
        <v>15.5</v>
      </c>
    </row>
    <row r="10652" spans="1:4" ht="40.5">
      <c r="A10652" s="209">
        <v>96744</v>
      </c>
      <c r="B10652" s="210" t="s">
        <v>12656</v>
      </c>
      <c r="C10652" s="211" t="s">
        <v>542</v>
      </c>
      <c r="D10652" s="212">
        <v>32.700000000000003</v>
      </c>
    </row>
    <row r="10653" spans="1:4" ht="40.5">
      <c r="A10653" s="209">
        <v>96745</v>
      </c>
      <c r="B10653" s="210" t="s">
        <v>12657</v>
      </c>
      <c r="C10653" s="211" t="s">
        <v>542</v>
      </c>
      <c r="D10653" s="212">
        <v>47.42</v>
      </c>
    </row>
    <row r="10654" spans="1:4" ht="40.5">
      <c r="A10654" s="209">
        <v>96746</v>
      </c>
      <c r="B10654" s="210" t="s">
        <v>12658</v>
      </c>
      <c r="C10654" s="211" t="s">
        <v>542</v>
      </c>
      <c r="D10654" s="212">
        <v>75.599999999999994</v>
      </c>
    </row>
    <row r="10655" spans="1:4" ht="40.5">
      <c r="A10655" s="209">
        <v>96747</v>
      </c>
      <c r="B10655" s="210" t="s">
        <v>12659</v>
      </c>
      <c r="C10655" s="211" t="s">
        <v>542</v>
      </c>
      <c r="D10655" s="212">
        <v>5.13</v>
      </c>
    </row>
    <row r="10656" spans="1:4" ht="40.5">
      <c r="A10656" s="209">
        <v>96748</v>
      </c>
      <c r="B10656" s="210" t="s">
        <v>12660</v>
      </c>
      <c r="C10656" s="211" t="s">
        <v>542</v>
      </c>
      <c r="D10656" s="212">
        <v>5.71</v>
      </c>
    </row>
    <row r="10657" spans="1:4" ht="40.5">
      <c r="A10657" s="209">
        <v>96749</v>
      </c>
      <c r="B10657" s="210" t="s">
        <v>12661</v>
      </c>
      <c r="C10657" s="211" t="s">
        <v>542</v>
      </c>
      <c r="D10657" s="212">
        <v>7.71</v>
      </c>
    </row>
    <row r="10658" spans="1:4" ht="40.5">
      <c r="A10658" s="209">
        <v>96750</v>
      </c>
      <c r="B10658" s="210" t="s">
        <v>12662</v>
      </c>
      <c r="C10658" s="211" t="s">
        <v>542</v>
      </c>
      <c r="D10658" s="212">
        <v>9.98</v>
      </c>
    </row>
    <row r="10659" spans="1:4" ht="40.5">
      <c r="A10659" s="209">
        <v>96751</v>
      </c>
      <c r="B10659" s="210" t="s">
        <v>12663</v>
      </c>
      <c r="C10659" s="211" t="s">
        <v>542</v>
      </c>
      <c r="D10659" s="212">
        <v>17.82</v>
      </c>
    </row>
    <row r="10660" spans="1:4" ht="40.5">
      <c r="A10660" s="209">
        <v>96752</v>
      </c>
      <c r="B10660" s="210" t="s">
        <v>12664</v>
      </c>
      <c r="C10660" s="211" t="s">
        <v>542</v>
      </c>
      <c r="D10660" s="212">
        <v>22.8</v>
      </c>
    </row>
    <row r="10661" spans="1:4" ht="40.5">
      <c r="A10661" s="209">
        <v>96753</v>
      </c>
      <c r="B10661" s="210" t="s">
        <v>12665</v>
      </c>
      <c r="C10661" s="211" t="s">
        <v>542</v>
      </c>
      <c r="D10661" s="212">
        <v>50.72</v>
      </c>
    </row>
    <row r="10662" spans="1:4" ht="40.5">
      <c r="A10662" s="209">
        <v>96754</v>
      </c>
      <c r="B10662" s="210" t="s">
        <v>12666</v>
      </c>
      <c r="C10662" s="211" t="s">
        <v>542</v>
      </c>
      <c r="D10662" s="212">
        <v>70.44</v>
      </c>
    </row>
    <row r="10663" spans="1:4" ht="40.5">
      <c r="A10663" s="209">
        <v>96755</v>
      </c>
      <c r="B10663" s="210" t="s">
        <v>12667</v>
      </c>
      <c r="C10663" s="211" t="s">
        <v>542</v>
      </c>
      <c r="D10663" s="212">
        <v>106.56</v>
      </c>
    </row>
    <row r="10664" spans="1:4" ht="40.5">
      <c r="A10664" s="209">
        <v>96756</v>
      </c>
      <c r="B10664" s="210" t="s">
        <v>12668</v>
      </c>
      <c r="C10664" s="211" t="s">
        <v>542</v>
      </c>
      <c r="D10664" s="212">
        <v>9.0399999999999991</v>
      </c>
    </row>
    <row r="10665" spans="1:4" ht="40.5">
      <c r="A10665" s="209">
        <v>96757</v>
      </c>
      <c r="B10665" s="210" t="s">
        <v>12669</v>
      </c>
      <c r="C10665" s="211" t="s">
        <v>542</v>
      </c>
      <c r="D10665" s="212">
        <v>8.73</v>
      </c>
    </row>
    <row r="10666" spans="1:4" ht="40.5">
      <c r="A10666" s="209">
        <v>96758</v>
      </c>
      <c r="B10666" s="210" t="s">
        <v>12670</v>
      </c>
      <c r="C10666" s="211" t="s">
        <v>542</v>
      </c>
      <c r="D10666" s="212">
        <v>10.37</v>
      </c>
    </row>
    <row r="10667" spans="1:4" ht="40.5">
      <c r="A10667" s="209">
        <v>96759</v>
      </c>
      <c r="B10667" s="210" t="s">
        <v>12671</v>
      </c>
      <c r="C10667" s="211" t="s">
        <v>542</v>
      </c>
      <c r="D10667" s="212">
        <v>14.69</v>
      </c>
    </row>
    <row r="10668" spans="1:4" ht="40.5">
      <c r="A10668" s="209">
        <v>96760</v>
      </c>
      <c r="B10668" s="210" t="s">
        <v>12672</v>
      </c>
      <c r="C10668" s="211" t="s">
        <v>542</v>
      </c>
      <c r="D10668" s="212">
        <v>20.97</v>
      </c>
    </row>
    <row r="10669" spans="1:4" ht="40.5">
      <c r="A10669" s="209">
        <v>96761</v>
      </c>
      <c r="B10669" s="210" t="s">
        <v>12673</v>
      </c>
      <c r="C10669" s="211" t="s">
        <v>542</v>
      </c>
      <c r="D10669" s="212">
        <v>28.92</v>
      </c>
    </row>
    <row r="10670" spans="1:4" ht="40.5">
      <c r="A10670" s="209">
        <v>96762</v>
      </c>
      <c r="B10670" s="210" t="s">
        <v>12674</v>
      </c>
      <c r="C10670" s="211" t="s">
        <v>542</v>
      </c>
      <c r="D10670" s="212">
        <v>55.78</v>
      </c>
    </row>
    <row r="10671" spans="1:4" ht="40.5">
      <c r="A10671" s="209">
        <v>96763</v>
      </c>
      <c r="B10671" s="210" t="s">
        <v>12675</v>
      </c>
      <c r="C10671" s="211" t="s">
        <v>542</v>
      </c>
      <c r="D10671" s="212">
        <v>75.930000000000007</v>
      </c>
    </row>
    <row r="10672" spans="1:4" ht="40.5">
      <c r="A10672" s="209">
        <v>96764</v>
      </c>
      <c r="B10672" s="210" t="s">
        <v>12676</v>
      </c>
      <c r="C10672" s="211" t="s">
        <v>542</v>
      </c>
      <c r="D10672" s="212">
        <v>120.97</v>
      </c>
    </row>
    <row r="10673" spans="1:4" ht="54">
      <c r="A10673" s="209">
        <v>96765</v>
      </c>
      <c r="B10673" s="210" t="s">
        <v>12677</v>
      </c>
      <c r="C10673" s="211" t="s">
        <v>542</v>
      </c>
      <c r="D10673" s="212">
        <v>1079.78</v>
      </c>
    </row>
    <row r="10674" spans="1:4" ht="27">
      <c r="A10674" s="209">
        <v>96794</v>
      </c>
      <c r="B10674" s="210" t="s">
        <v>12678</v>
      </c>
      <c r="C10674" s="211" t="s">
        <v>518</v>
      </c>
      <c r="D10674" s="212">
        <v>5.72</v>
      </c>
    </row>
    <row r="10675" spans="1:4" ht="27">
      <c r="A10675" s="209">
        <v>96795</v>
      </c>
      <c r="B10675" s="210" t="s">
        <v>12679</v>
      </c>
      <c r="C10675" s="211" t="s">
        <v>518</v>
      </c>
      <c r="D10675" s="212">
        <v>7.23</v>
      </c>
    </row>
    <row r="10676" spans="1:4" ht="27">
      <c r="A10676" s="209">
        <v>96796</v>
      </c>
      <c r="B10676" s="210" t="s">
        <v>12680</v>
      </c>
      <c r="C10676" s="211" t="s">
        <v>518</v>
      </c>
      <c r="D10676" s="212">
        <v>10.09</v>
      </c>
    </row>
    <row r="10677" spans="1:4" ht="27">
      <c r="A10677" s="209">
        <v>96797</v>
      </c>
      <c r="B10677" s="210" t="s">
        <v>12681</v>
      </c>
      <c r="C10677" s="211" t="s">
        <v>518</v>
      </c>
      <c r="D10677" s="212">
        <v>15.17</v>
      </c>
    </row>
    <row r="10678" spans="1:4" ht="27">
      <c r="A10678" s="209">
        <v>96798</v>
      </c>
      <c r="B10678" s="210" t="s">
        <v>12682</v>
      </c>
      <c r="C10678" s="211" t="s">
        <v>518</v>
      </c>
      <c r="D10678" s="212">
        <v>5.8</v>
      </c>
    </row>
    <row r="10679" spans="1:4" ht="27">
      <c r="A10679" s="209">
        <v>96799</v>
      </c>
      <c r="B10679" s="210" t="s">
        <v>12683</v>
      </c>
      <c r="C10679" s="211" t="s">
        <v>518</v>
      </c>
      <c r="D10679" s="212">
        <v>7.78</v>
      </c>
    </row>
    <row r="10680" spans="1:4" ht="27">
      <c r="A10680" s="209">
        <v>96800</v>
      </c>
      <c r="B10680" s="210" t="s">
        <v>12684</v>
      </c>
      <c r="C10680" s="211" t="s">
        <v>518</v>
      </c>
      <c r="D10680" s="212">
        <v>11.22</v>
      </c>
    </row>
    <row r="10681" spans="1:4" ht="27">
      <c r="A10681" s="209">
        <v>96801</v>
      </c>
      <c r="B10681" s="210" t="s">
        <v>12685</v>
      </c>
      <c r="C10681" s="211" t="s">
        <v>518</v>
      </c>
      <c r="D10681" s="212">
        <v>17.11</v>
      </c>
    </row>
    <row r="10682" spans="1:4" ht="27">
      <c r="A10682" s="209">
        <v>96802</v>
      </c>
      <c r="B10682" s="210" t="s">
        <v>12686</v>
      </c>
      <c r="C10682" s="211" t="s">
        <v>542</v>
      </c>
      <c r="D10682" s="212">
        <v>178.79</v>
      </c>
    </row>
    <row r="10683" spans="1:4" ht="27">
      <c r="A10683" s="209">
        <v>96803</v>
      </c>
      <c r="B10683" s="210" t="s">
        <v>12687</v>
      </c>
      <c r="C10683" s="211" t="s">
        <v>542</v>
      </c>
      <c r="D10683" s="212">
        <v>91.9</v>
      </c>
    </row>
    <row r="10684" spans="1:4" ht="40.5">
      <c r="A10684" s="209">
        <v>96804</v>
      </c>
      <c r="B10684" s="210" t="s">
        <v>12688</v>
      </c>
      <c r="C10684" s="211" t="s">
        <v>542</v>
      </c>
      <c r="D10684" s="212">
        <v>164.76</v>
      </c>
    </row>
    <row r="10685" spans="1:4" ht="27">
      <c r="A10685" s="209">
        <v>96805</v>
      </c>
      <c r="B10685" s="210" t="s">
        <v>12689</v>
      </c>
      <c r="C10685" s="211" t="s">
        <v>542</v>
      </c>
      <c r="D10685" s="212">
        <v>184.8</v>
      </c>
    </row>
    <row r="10686" spans="1:4" ht="27">
      <c r="A10686" s="209">
        <v>96806</v>
      </c>
      <c r="B10686" s="210" t="s">
        <v>12690</v>
      </c>
      <c r="C10686" s="211" t="s">
        <v>542</v>
      </c>
      <c r="D10686" s="212">
        <v>89.89</v>
      </c>
    </row>
    <row r="10687" spans="1:4" ht="40.5">
      <c r="A10687" s="209">
        <v>96807</v>
      </c>
      <c r="B10687" s="210" t="s">
        <v>12691</v>
      </c>
      <c r="C10687" s="211" t="s">
        <v>542</v>
      </c>
      <c r="D10687" s="212">
        <v>150.06</v>
      </c>
    </row>
    <row r="10688" spans="1:4" ht="27">
      <c r="A10688" s="209">
        <v>96808</v>
      </c>
      <c r="B10688" s="210" t="s">
        <v>12692</v>
      </c>
      <c r="C10688" s="211" t="s">
        <v>542</v>
      </c>
      <c r="D10688" s="212">
        <v>8.51</v>
      </c>
    </row>
    <row r="10689" spans="1:4" ht="27">
      <c r="A10689" s="209">
        <v>96809</v>
      </c>
      <c r="B10689" s="210" t="s">
        <v>12693</v>
      </c>
      <c r="C10689" s="211" t="s">
        <v>542</v>
      </c>
      <c r="D10689" s="212">
        <v>9.7200000000000006</v>
      </c>
    </row>
    <row r="10690" spans="1:4" ht="27">
      <c r="A10690" s="209">
        <v>96810</v>
      </c>
      <c r="B10690" s="210" t="s">
        <v>12694</v>
      </c>
      <c r="C10690" s="211" t="s">
        <v>542</v>
      </c>
      <c r="D10690" s="212">
        <v>10.53</v>
      </c>
    </row>
    <row r="10691" spans="1:4" ht="27">
      <c r="A10691" s="209">
        <v>96811</v>
      </c>
      <c r="B10691" s="210" t="s">
        <v>12695</v>
      </c>
      <c r="C10691" s="211" t="s">
        <v>542</v>
      </c>
      <c r="D10691" s="212">
        <v>11.35</v>
      </c>
    </row>
    <row r="10692" spans="1:4" ht="27">
      <c r="A10692" s="209">
        <v>96812</v>
      </c>
      <c r="B10692" s="210" t="s">
        <v>12696</v>
      </c>
      <c r="C10692" s="211" t="s">
        <v>542</v>
      </c>
      <c r="D10692" s="212">
        <v>10.92</v>
      </c>
    </row>
    <row r="10693" spans="1:4" ht="27">
      <c r="A10693" s="209">
        <v>96813</v>
      </c>
      <c r="B10693" s="210" t="s">
        <v>12697</v>
      </c>
      <c r="C10693" s="211" t="s">
        <v>542</v>
      </c>
      <c r="D10693" s="212">
        <v>12.54</v>
      </c>
    </row>
    <row r="10694" spans="1:4" ht="27">
      <c r="A10694" s="209">
        <v>96814</v>
      </c>
      <c r="B10694" s="210" t="s">
        <v>12698</v>
      </c>
      <c r="C10694" s="211" t="s">
        <v>542</v>
      </c>
      <c r="D10694" s="212">
        <v>10.65</v>
      </c>
    </row>
    <row r="10695" spans="1:4" ht="27">
      <c r="A10695" s="209">
        <v>96815</v>
      </c>
      <c r="B10695" s="210" t="s">
        <v>12699</v>
      </c>
      <c r="C10695" s="211" t="s">
        <v>542</v>
      </c>
      <c r="D10695" s="212">
        <v>17.809999999999999</v>
      </c>
    </row>
    <row r="10696" spans="1:4" ht="27">
      <c r="A10696" s="209">
        <v>96816</v>
      </c>
      <c r="B10696" s="210" t="s">
        <v>12700</v>
      </c>
      <c r="C10696" s="211" t="s">
        <v>542</v>
      </c>
      <c r="D10696" s="212">
        <v>14.72</v>
      </c>
    </row>
    <row r="10697" spans="1:4" ht="27">
      <c r="A10697" s="209">
        <v>96817</v>
      </c>
      <c r="B10697" s="210" t="s">
        <v>12701</v>
      </c>
      <c r="C10697" s="211" t="s">
        <v>542</v>
      </c>
      <c r="D10697" s="212">
        <v>16.690000000000001</v>
      </c>
    </row>
    <row r="10698" spans="1:4" ht="27">
      <c r="A10698" s="209">
        <v>96818</v>
      </c>
      <c r="B10698" s="210" t="s">
        <v>12702</v>
      </c>
      <c r="C10698" s="211" t="s">
        <v>542</v>
      </c>
      <c r="D10698" s="212">
        <v>15.57</v>
      </c>
    </row>
    <row r="10699" spans="1:4" ht="27">
      <c r="A10699" s="209">
        <v>96819</v>
      </c>
      <c r="B10699" s="210" t="s">
        <v>12703</v>
      </c>
      <c r="C10699" s="211" t="s">
        <v>542</v>
      </c>
      <c r="D10699" s="212">
        <v>15.57</v>
      </c>
    </row>
    <row r="10700" spans="1:4" ht="27">
      <c r="A10700" s="209">
        <v>96820</v>
      </c>
      <c r="B10700" s="210" t="s">
        <v>12704</v>
      </c>
      <c r="C10700" s="211" t="s">
        <v>542</v>
      </c>
      <c r="D10700" s="212">
        <v>28.09</v>
      </c>
    </row>
    <row r="10701" spans="1:4" ht="27">
      <c r="A10701" s="209">
        <v>96821</v>
      </c>
      <c r="B10701" s="210" t="s">
        <v>12705</v>
      </c>
      <c r="C10701" s="211" t="s">
        <v>542</v>
      </c>
      <c r="D10701" s="212">
        <v>24</v>
      </c>
    </row>
    <row r="10702" spans="1:4" ht="27">
      <c r="A10702" s="209">
        <v>96822</v>
      </c>
      <c r="B10702" s="210" t="s">
        <v>12706</v>
      </c>
      <c r="C10702" s="211" t="s">
        <v>542</v>
      </c>
      <c r="D10702" s="212">
        <v>24.32</v>
      </c>
    </row>
    <row r="10703" spans="1:4" ht="27">
      <c r="A10703" s="209">
        <v>96823</v>
      </c>
      <c r="B10703" s="210" t="s">
        <v>12707</v>
      </c>
      <c r="C10703" s="211" t="s">
        <v>542</v>
      </c>
      <c r="D10703" s="212">
        <v>10.029999999999999</v>
      </c>
    </row>
    <row r="10704" spans="1:4" ht="27">
      <c r="A10704" s="209">
        <v>96824</v>
      </c>
      <c r="B10704" s="210" t="s">
        <v>12708</v>
      </c>
      <c r="C10704" s="211" t="s">
        <v>542</v>
      </c>
      <c r="D10704" s="212">
        <v>11.29</v>
      </c>
    </row>
    <row r="10705" spans="1:4" ht="27">
      <c r="A10705" s="209">
        <v>96825</v>
      </c>
      <c r="B10705" s="210" t="s">
        <v>12709</v>
      </c>
      <c r="C10705" s="211" t="s">
        <v>542</v>
      </c>
      <c r="D10705" s="212">
        <v>15.22</v>
      </c>
    </row>
    <row r="10706" spans="1:4" ht="27">
      <c r="A10706" s="209">
        <v>96826</v>
      </c>
      <c r="B10706" s="210" t="s">
        <v>12710</v>
      </c>
      <c r="C10706" s="211" t="s">
        <v>542</v>
      </c>
      <c r="D10706" s="212">
        <v>13.87</v>
      </c>
    </row>
    <row r="10707" spans="1:4" ht="27">
      <c r="A10707" s="209">
        <v>96827</v>
      </c>
      <c r="B10707" s="210" t="s">
        <v>12711</v>
      </c>
      <c r="C10707" s="211" t="s">
        <v>542</v>
      </c>
      <c r="D10707" s="212">
        <v>14.38</v>
      </c>
    </row>
    <row r="10708" spans="1:4" ht="27">
      <c r="A10708" s="209">
        <v>96828</v>
      </c>
      <c r="B10708" s="210" t="s">
        <v>12712</v>
      </c>
      <c r="C10708" s="211" t="s">
        <v>542</v>
      </c>
      <c r="D10708" s="212">
        <v>17.989999999999998</v>
      </c>
    </row>
    <row r="10709" spans="1:4" ht="27">
      <c r="A10709" s="209">
        <v>96829</v>
      </c>
      <c r="B10709" s="210" t="s">
        <v>12713</v>
      </c>
      <c r="C10709" s="211" t="s">
        <v>542</v>
      </c>
      <c r="D10709" s="212">
        <v>13.85</v>
      </c>
    </row>
    <row r="10710" spans="1:4" ht="27">
      <c r="A10710" s="209">
        <v>96830</v>
      </c>
      <c r="B10710" s="210" t="s">
        <v>12714</v>
      </c>
      <c r="C10710" s="211" t="s">
        <v>542</v>
      </c>
      <c r="D10710" s="212">
        <v>20.059999999999999</v>
      </c>
    </row>
    <row r="10711" spans="1:4" ht="27">
      <c r="A10711" s="209">
        <v>96831</v>
      </c>
      <c r="B10711" s="210" t="s">
        <v>12715</v>
      </c>
      <c r="C10711" s="211" t="s">
        <v>542</v>
      </c>
      <c r="D10711" s="212">
        <v>16.420000000000002</v>
      </c>
    </row>
    <row r="10712" spans="1:4" ht="27">
      <c r="A10712" s="209">
        <v>96832</v>
      </c>
      <c r="B10712" s="210" t="s">
        <v>12716</v>
      </c>
      <c r="C10712" s="211" t="s">
        <v>542</v>
      </c>
      <c r="D10712" s="212">
        <v>18.920000000000002</v>
      </c>
    </row>
    <row r="10713" spans="1:4" ht="27">
      <c r="A10713" s="209">
        <v>96833</v>
      </c>
      <c r="B10713" s="210" t="s">
        <v>12717</v>
      </c>
      <c r="C10713" s="211" t="s">
        <v>542</v>
      </c>
      <c r="D10713" s="212">
        <v>17.739999999999998</v>
      </c>
    </row>
    <row r="10714" spans="1:4" ht="27">
      <c r="A10714" s="209">
        <v>96834</v>
      </c>
      <c r="B10714" s="210" t="s">
        <v>12718</v>
      </c>
      <c r="C10714" s="211" t="s">
        <v>542</v>
      </c>
      <c r="D10714" s="212">
        <v>29.18</v>
      </c>
    </row>
    <row r="10715" spans="1:4" ht="27">
      <c r="A10715" s="209">
        <v>96835</v>
      </c>
      <c r="B10715" s="210" t="s">
        <v>12719</v>
      </c>
      <c r="C10715" s="211" t="s">
        <v>542</v>
      </c>
      <c r="D10715" s="212">
        <v>25.28</v>
      </c>
    </row>
    <row r="10716" spans="1:4" ht="27">
      <c r="A10716" s="209">
        <v>96836</v>
      </c>
      <c r="B10716" s="210" t="s">
        <v>12720</v>
      </c>
      <c r="C10716" s="211" t="s">
        <v>542</v>
      </c>
      <c r="D10716" s="212">
        <v>26.9</v>
      </c>
    </row>
    <row r="10717" spans="1:4" ht="27">
      <c r="A10717" s="209">
        <v>96837</v>
      </c>
      <c r="B10717" s="210" t="s">
        <v>12721</v>
      </c>
      <c r="C10717" s="211" t="s">
        <v>542</v>
      </c>
      <c r="D10717" s="212">
        <v>14.82</v>
      </c>
    </row>
    <row r="10718" spans="1:4" ht="40.5">
      <c r="A10718" s="209">
        <v>96838</v>
      </c>
      <c r="B10718" s="210" t="s">
        <v>12722</v>
      </c>
      <c r="C10718" s="211" t="s">
        <v>542</v>
      </c>
      <c r="D10718" s="212">
        <v>13.65</v>
      </c>
    </row>
    <row r="10719" spans="1:4" ht="40.5">
      <c r="A10719" s="209">
        <v>96839</v>
      </c>
      <c r="B10719" s="210" t="s">
        <v>12723</v>
      </c>
      <c r="C10719" s="211" t="s">
        <v>542</v>
      </c>
      <c r="D10719" s="212">
        <v>13.45</v>
      </c>
    </row>
    <row r="10720" spans="1:4" ht="27">
      <c r="A10720" s="209">
        <v>96840</v>
      </c>
      <c r="B10720" s="210" t="s">
        <v>12724</v>
      </c>
      <c r="C10720" s="211" t="s">
        <v>542</v>
      </c>
      <c r="D10720" s="212">
        <v>17.329999999999998</v>
      </c>
    </row>
    <row r="10721" spans="1:4" ht="40.5">
      <c r="A10721" s="209">
        <v>96841</v>
      </c>
      <c r="B10721" s="210" t="s">
        <v>12725</v>
      </c>
      <c r="C10721" s="211" t="s">
        <v>542</v>
      </c>
      <c r="D10721" s="212">
        <v>15.23</v>
      </c>
    </row>
    <row r="10722" spans="1:4" ht="40.5">
      <c r="A10722" s="209">
        <v>96842</v>
      </c>
      <c r="B10722" s="210" t="s">
        <v>12726</v>
      </c>
      <c r="C10722" s="211" t="s">
        <v>542</v>
      </c>
      <c r="D10722" s="212">
        <v>19.239999999999998</v>
      </c>
    </row>
    <row r="10723" spans="1:4" ht="40.5">
      <c r="A10723" s="209">
        <v>96843</v>
      </c>
      <c r="B10723" s="210" t="s">
        <v>12727</v>
      </c>
      <c r="C10723" s="211" t="s">
        <v>542</v>
      </c>
      <c r="D10723" s="212">
        <v>18.52</v>
      </c>
    </row>
    <row r="10724" spans="1:4" ht="40.5">
      <c r="A10724" s="209">
        <v>96844</v>
      </c>
      <c r="B10724" s="210" t="s">
        <v>12728</v>
      </c>
      <c r="C10724" s="211" t="s">
        <v>542</v>
      </c>
      <c r="D10724" s="212">
        <v>25.06</v>
      </c>
    </row>
    <row r="10725" spans="1:4" ht="27">
      <c r="A10725" s="209">
        <v>96845</v>
      </c>
      <c r="B10725" s="210" t="s">
        <v>12729</v>
      </c>
      <c r="C10725" s="211" t="s">
        <v>542</v>
      </c>
      <c r="D10725" s="212">
        <v>26.91</v>
      </c>
    </row>
    <row r="10726" spans="1:4" ht="40.5">
      <c r="A10726" s="209">
        <v>96846</v>
      </c>
      <c r="B10726" s="210" t="s">
        <v>12730</v>
      </c>
      <c r="C10726" s="211" t="s">
        <v>542</v>
      </c>
      <c r="D10726" s="212">
        <v>21.32</v>
      </c>
    </row>
    <row r="10727" spans="1:4" ht="40.5">
      <c r="A10727" s="209">
        <v>96847</v>
      </c>
      <c r="B10727" s="210" t="s">
        <v>12731</v>
      </c>
      <c r="C10727" s="211" t="s">
        <v>542</v>
      </c>
      <c r="D10727" s="212">
        <v>23.37</v>
      </c>
    </row>
    <row r="10728" spans="1:4" ht="27">
      <c r="A10728" s="209">
        <v>96848</v>
      </c>
      <c r="B10728" s="210" t="s">
        <v>12732</v>
      </c>
      <c r="C10728" s="211" t="s">
        <v>542</v>
      </c>
      <c r="D10728" s="212">
        <v>34.840000000000003</v>
      </c>
    </row>
    <row r="10729" spans="1:4" ht="27">
      <c r="A10729" s="209">
        <v>96849</v>
      </c>
      <c r="B10729" s="210" t="s">
        <v>12733</v>
      </c>
      <c r="C10729" s="211" t="s">
        <v>542</v>
      </c>
      <c r="D10729" s="212">
        <v>12.71</v>
      </c>
    </row>
    <row r="10730" spans="1:4" ht="40.5">
      <c r="A10730" s="209">
        <v>96850</v>
      </c>
      <c r="B10730" s="210" t="s">
        <v>12734</v>
      </c>
      <c r="C10730" s="211" t="s">
        <v>542</v>
      </c>
      <c r="D10730" s="212">
        <v>14.8</v>
      </c>
    </row>
    <row r="10731" spans="1:4" ht="40.5">
      <c r="A10731" s="209">
        <v>96851</v>
      </c>
      <c r="B10731" s="210" t="s">
        <v>12735</v>
      </c>
      <c r="C10731" s="211" t="s">
        <v>542</v>
      </c>
      <c r="D10731" s="212">
        <v>19.48</v>
      </c>
    </row>
    <row r="10732" spans="1:4" ht="27">
      <c r="A10732" s="209">
        <v>96852</v>
      </c>
      <c r="B10732" s="210" t="s">
        <v>12736</v>
      </c>
      <c r="C10732" s="211" t="s">
        <v>542</v>
      </c>
      <c r="D10732" s="212">
        <v>16.86</v>
      </c>
    </row>
    <row r="10733" spans="1:4" ht="40.5">
      <c r="A10733" s="209">
        <v>96853</v>
      </c>
      <c r="B10733" s="210" t="s">
        <v>12737</v>
      </c>
      <c r="C10733" s="211" t="s">
        <v>542</v>
      </c>
      <c r="D10733" s="212">
        <v>18.899999999999999</v>
      </c>
    </row>
    <row r="10734" spans="1:4" ht="40.5">
      <c r="A10734" s="209">
        <v>96854</v>
      </c>
      <c r="B10734" s="210" t="s">
        <v>12738</v>
      </c>
      <c r="C10734" s="211" t="s">
        <v>542</v>
      </c>
      <c r="D10734" s="212">
        <v>22.52</v>
      </c>
    </row>
    <row r="10735" spans="1:4" ht="27">
      <c r="A10735" s="209">
        <v>96855</v>
      </c>
      <c r="B10735" s="210" t="s">
        <v>12739</v>
      </c>
      <c r="C10735" s="211" t="s">
        <v>542</v>
      </c>
      <c r="D10735" s="212">
        <v>20.9</v>
      </c>
    </row>
    <row r="10736" spans="1:4" ht="40.5">
      <c r="A10736" s="209">
        <v>96856</v>
      </c>
      <c r="B10736" s="210" t="s">
        <v>12740</v>
      </c>
      <c r="C10736" s="211" t="s">
        <v>542</v>
      </c>
      <c r="D10736" s="212">
        <v>21.2</v>
      </c>
    </row>
    <row r="10737" spans="1:4" ht="40.5">
      <c r="A10737" s="209">
        <v>96857</v>
      </c>
      <c r="B10737" s="210" t="s">
        <v>12741</v>
      </c>
      <c r="C10737" s="211" t="s">
        <v>542</v>
      </c>
      <c r="D10737" s="212">
        <v>33.450000000000003</v>
      </c>
    </row>
    <row r="10738" spans="1:4" ht="27">
      <c r="A10738" s="209">
        <v>96858</v>
      </c>
      <c r="B10738" s="210" t="s">
        <v>12742</v>
      </c>
      <c r="C10738" s="211" t="s">
        <v>542</v>
      </c>
      <c r="D10738" s="212">
        <v>33.93</v>
      </c>
    </row>
    <row r="10739" spans="1:4" ht="27">
      <c r="A10739" s="209">
        <v>96859</v>
      </c>
      <c r="B10739" s="210" t="s">
        <v>12743</v>
      </c>
      <c r="C10739" s="211" t="s">
        <v>542</v>
      </c>
      <c r="D10739" s="212">
        <v>41.89</v>
      </c>
    </row>
    <row r="10740" spans="1:4" ht="27">
      <c r="A10740" s="209">
        <v>96860</v>
      </c>
      <c r="B10740" s="210" t="s">
        <v>12744</v>
      </c>
      <c r="C10740" s="211" t="s">
        <v>542</v>
      </c>
      <c r="D10740" s="212">
        <v>17.28</v>
      </c>
    </row>
    <row r="10741" spans="1:4" ht="27">
      <c r="A10741" s="209">
        <v>96861</v>
      </c>
      <c r="B10741" s="210" t="s">
        <v>12745</v>
      </c>
      <c r="C10741" s="211" t="s">
        <v>542</v>
      </c>
      <c r="D10741" s="212">
        <v>18.600000000000001</v>
      </c>
    </row>
    <row r="10742" spans="1:4" ht="27">
      <c r="A10742" s="209">
        <v>96862</v>
      </c>
      <c r="B10742" s="210" t="s">
        <v>12746</v>
      </c>
      <c r="C10742" s="211" t="s">
        <v>542</v>
      </c>
      <c r="D10742" s="212">
        <v>20.83</v>
      </c>
    </row>
    <row r="10743" spans="1:4" ht="27">
      <c r="A10743" s="209">
        <v>96863</v>
      </c>
      <c r="B10743" s="210" t="s">
        <v>12747</v>
      </c>
      <c r="C10743" s="211" t="s">
        <v>542</v>
      </c>
      <c r="D10743" s="212">
        <v>20.61</v>
      </c>
    </row>
    <row r="10744" spans="1:4" ht="27">
      <c r="A10744" s="209">
        <v>96864</v>
      </c>
      <c r="B10744" s="210" t="s">
        <v>12748</v>
      </c>
      <c r="C10744" s="211" t="s">
        <v>542</v>
      </c>
      <c r="D10744" s="212">
        <v>32.31</v>
      </c>
    </row>
    <row r="10745" spans="1:4" ht="27">
      <c r="A10745" s="209">
        <v>96865</v>
      </c>
      <c r="B10745" s="210" t="s">
        <v>12749</v>
      </c>
      <c r="C10745" s="211" t="s">
        <v>542</v>
      </c>
      <c r="D10745" s="212">
        <v>31.67</v>
      </c>
    </row>
    <row r="10746" spans="1:4" ht="27">
      <c r="A10746" s="209">
        <v>96866</v>
      </c>
      <c r="B10746" s="210" t="s">
        <v>12750</v>
      </c>
      <c r="C10746" s="211" t="s">
        <v>542</v>
      </c>
      <c r="D10746" s="212">
        <v>42.41</v>
      </c>
    </row>
    <row r="10747" spans="1:4" ht="27">
      <c r="A10747" s="209">
        <v>96867</v>
      </c>
      <c r="B10747" s="210" t="s">
        <v>12751</v>
      </c>
      <c r="C10747" s="211" t="s">
        <v>542</v>
      </c>
      <c r="D10747" s="212">
        <v>49.08</v>
      </c>
    </row>
    <row r="10748" spans="1:4" ht="27">
      <c r="A10748" s="209">
        <v>96868</v>
      </c>
      <c r="B10748" s="210" t="s">
        <v>12752</v>
      </c>
      <c r="C10748" s="211" t="s">
        <v>542</v>
      </c>
      <c r="D10748" s="212">
        <v>19.61</v>
      </c>
    </row>
    <row r="10749" spans="1:4" ht="27">
      <c r="A10749" s="209">
        <v>96869</v>
      </c>
      <c r="B10749" s="210" t="s">
        <v>12753</v>
      </c>
      <c r="C10749" s="211" t="s">
        <v>542</v>
      </c>
      <c r="D10749" s="212">
        <v>23.42</v>
      </c>
    </row>
    <row r="10750" spans="1:4" ht="27">
      <c r="A10750" s="209">
        <v>96870</v>
      </c>
      <c r="B10750" s="210" t="s">
        <v>12754</v>
      </c>
      <c r="C10750" s="211" t="s">
        <v>542</v>
      </c>
      <c r="D10750" s="212">
        <v>36.76</v>
      </c>
    </row>
    <row r="10751" spans="1:4" ht="27">
      <c r="A10751" s="209">
        <v>96871</v>
      </c>
      <c r="B10751" s="210" t="s">
        <v>12755</v>
      </c>
      <c r="C10751" s="211" t="s">
        <v>542</v>
      </c>
      <c r="D10751" s="212">
        <v>53.12</v>
      </c>
    </row>
    <row r="10752" spans="1:4" ht="40.5">
      <c r="A10752" s="209">
        <v>96872</v>
      </c>
      <c r="B10752" s="210" t="s">
        <v>12756</v>
      </c>
      <c r="C10752" s="211" t="s">
        <v>542</v>
      </c>
      <c r="D10752" s="212">
        <v>49.75</v>
      </c>
    </row>
    <row r="10753" spans="1:4" ht="40.5">
      <c r="A10753" s="209">
        <v>96873</v>
      </c>
      <c r="B10753" s="210" t="s">
        <v>12757</v>
      </c>
      <c r="C10753" s="211" t="s">
        <v>542</v>
      </c>
      <c r="D10753" s="212">
        <v>57.11</v>
      </c>
    </row>
    <row r="10754" spans="1:4" ht="40.5">
      <c r="A10754" s="209">
        <v>96874</v>
      </c>
      <c r="B10754" s="210" t="s">
        <v>12758</v>
      </c>
      <c r="C10754" s="211" t="s">
        <v>542</v>
      </c>
      <c r="D10754" s="212">
        <v>60.64</v>
      </c>
    </row>
    <row r="10755" spans="1:4" ht="40.5">
      <c r="A10755" s="209">
        <v>96875</v>
      </c>
      <c r="B10755" s="210" t="s">
        <v>12759</v>
      </c>
      <c r="C10755" s="211" t="s">
        <v>542</v>
      </c>
      <c r="D10755" s="212">
        <v>72.48</v>
      </c>
    </row>
    <row r="10756" spans="1:4" ht="40.5">
      <c r="A10756" s="209">
        <v>96876</v>
      </c>
      <c r="B10756" s="210" t="s">
        <v>12760</v>
      </c>
      <c r="C10756" s="211" t="s">
        <v>542</v>
      </c>
      <c r="D10756" s="212">
        <v>127.57</v>
      </c>
    </row>
    <row r="10757" spans="1:4" ht="40.5">
      <c r="A10757" s="209">
        <v>96877</v>
      </c>
      <c r="B10757" s="210" t="s">
        <v>12761</v>
      </c>
      <c r="C10757" s="211" t="s">
        <v>542</v>
      </c>
      <c r="D10757" s="212">
        <v>136.16999999999999</v>
      </c>
    </row>
    <row r="10758" spans="1:4" ht="40.5">
      <c r="A10758" s="209">
        <v>96878</v>
      </c>
      <c r="B10758" s="210" t="s">
        <v>12762</v>
      </c>
      <c r="C10758" s="211" t="s">
        <v>542</v>
      </c>
      <c r="D10758" s="212">
        <v>137.78</v>
      </c>
    </row>
    <row r="10759" spans="1:4" ht="40.5">
      <c r="A10759" s="209">
        <v>96879</v>
      </c>
      <c r="B10759" s="210" t="s">
        <v>12763</v>
      </c>
      <c r="C10759" s="211" t="s">
        <v>542</v>
      </c>
      <c r="D10759" s="212">
        <v>138.66999999999999</v>
      </c>
    </row>
    <row r="10760" spans="1:4" ht="40.5">
      <c r="A10760" s="209">
        <v>96880</v>
      </c>
      <c r="B10760" s="210" t="s">
        <v>12764</v>
      </c>
      <c r="C10760" s="211" t="s">
        <v>542</v>
      </c>
      <c r="D10760" s="212">
        <v>157.93</v>
      </c>
    </row>
    <row r="10761" spans="1:4" ht="40.5">
      <c r="A10761" s="209">
        <v>96881</v>
      </c>
      <c r="B10761" s="210" t="s">
        <v>12765</v>
      </c>
      <c r="C10761" s="211" t="s">
        <v>542</v>
      </c>
      <c r="D10761" s="212">
        <v>166.66</v>
      </c>
    </row>
    <row r="10762" spans="1:4">
      <c r="A10762" s="206" t="s">
        <v>6986</v>
      </c>
      <c r="B10762" s="207"/>
      <c r="C10762" s="206"/>
      <c r="D10762" s="206"/>
    </row>
    <row r="10763" spans="1:4" ht="27">
      <c r="A10763" s="211" t="s">
        <v>12766</v>
      </c>
      <c r="B10763" s="210" t="s">
        <v>12767</v>
      </c>
      <c r="C10763" s="211" t="s">
        <v>591</v>
      </c>
      <c r="D10763" s="212">
        <v>88.01</v>
      </c>
    </row>
    <row r="10764" spans="1:4" ht="13.5">
      <c r="A10764" s="211" t="s">
        <v>12768</v>
      </c>
      <c r="B10764" s="210" t="s">
        <v>917</v>
      </c>
      <c r="C10764" s="211" t="s">
        <v>542</v>
      </c>
      <c r="D10764" s="212">
        <v>37.07</v>
      </c>
    </row>
    <row r="10765" spans="1:4" ht="27">
      <c r="A10765" s="211" t="s">
        <v>12769</v>
      </c>
      <c r="B10765" s="210" t="s">
        <v>12770</v>
      </c>
      <c r="C10765" s="211" t="s">
        <v>518</v>
      </c>
      <c r="D10765" s="212">
        <v>196.98</v>
      </c>
    </row>
    <row r="10766" spans="1:4" ht="27">
      <c r="A10766" s="211" t="s">
        <v>12771</v>
      </c>
      <c r="B10766" s="210" t="s">
        <v>12772</v>
      </c>
      <c r="C10766" s="211" t="s">
        <v>518</v>
      </c>
      <c r="D10766" s="212">
        <v>437.25</v>
      </c>
    </row>
    <row r="10767" spans="1:4" ht="27">
      <c r="A10767" s="211" t="s">
        <v>12773</v>
      </c>
      <c r="B10767" s="210" t="s">
        <v>12774</v>
      </c>
      <c r="C10767" s="211" t="s">
        <v>518</v>
      </c>
      <c r="D10767" s="212">
        <v>514.49</v>
      </c>
    </row>
    <row r="10768" spans="1:4" ht="13.5">
      <c r="A10768" s="211" t="s">
        <v>12775</v>
      </c>
      <c r="B10768" s="210" t="s">
        <v>1552</v>
      </c>
      <c r="C10768" s="211" t="s">
        <v>591</v>
      </c>
      <c r="D10768" s="212">
        <v>13.19</v>
      </c>
    </row>
    <row r="10769" spans="1:4" ht="27">
      <c r="A10769" s="211" t="s">
        <v>12776</v>
      </c>
      <c r="B10769" s="210" t="s">
        <v>1583</v>
      </c>
      <c r="C10769" s="211" t="s">
        <v>591</v>
      </c>
      <c r="D10769" s="212">
        <v>183.14</v>
      </c>
    </row>
    <row r="10770" spans="1:4" ht="27">
      <c r="A10770" s="211" t="s">
        <v>12777</v>
      </c>
      <c r="B10770" s="210" t="s">
        <v>12778</v>
      </c>
      <c r="C10770" s="211" t="s">
        <v>542</v>
      </c>
      <c r="D10770" s="212">
        <v>160.86000000000001</v>
      </c>
    </row>
    <row r="10771" spans="1:4" ht="27">
      <c r="A10771" s="211" t="s">
        <v>12779</v>
      </c>
      <c r="B10771" s="210" t="s">
        <v>12780</v>
      </c>
      <c r="C10771" s="211" t="s">
        <v>542</v>
      </c>
      <c r="D10771" s="212">
        <v>292.44</v>
      </c>
    </row>
    <row r="10772" spans="1:4" ht="27">
      <c r="A10772" s="211" t="s">
        <v>12781</v>
      </c>
      <c r="B10772" s="210" t="s">
        <v>12782</v>
      </c>
      <c r="C10772" s="211" t="s">
        <v>542</v>
      </c>
      <c r="D10772" s="212">
        <v>959.62</v>
      </c>
    </row>
    <row r="10773" spans="1:4" ht="40.5">
      <c r="A10773" s="211" t="s">
        <v>12783</v>
      </c>
      <c r="B10773" s="210" t="s">
        <v>12784</v>
      </c>
      <c r="C10773" s="211" t="s">
        <v>591</v>
      </c>
      <c r="D10773" s="212">
        <v>68.790000000000006</v>
      </c>
    </row>
    <row r="10774" spans="1:4" ht="54">
      <c r="A10774" s="211" t="s">
        <v>12785</v>
      </c>
      <c r="B10774" s="210" t="s">
        <v>12786</v>
      </c>
      <c r="C10774" s="211" t="s">
        <v>518</v>
      </c>
      <c r="D10774" s="212">
        <v>1.44</v>
      </c>
    </row>
    <row r="10775" spans="1:4" ht="27">
      <c r="A10775" s="211" t="s">
        <v>12787</v>
      </c>
      <c r="B10775" s="210" t="s">
        <v>1518</v>
      </c>
      <c r="C10775" s="211" t="s">
        <v>820</v>
      </c>
      <c r="D10775" s="212">
        <v>329.03</v>
      </c>
    </row>
    <row r="10776" spans="1:4" ht="40.5">
      <c r="A10776" s="211" t="s">
        <v>12788</v>
      </c>
      <c r="B10776" s="210" t="s">
        <v>1505</v>
      </c>
      <c r="C10776" s="211" t="s">
        <v>591</v>
      </c>
      <c r="D10776" s="212">
        <v>3.01</v>
      </c>
    </row>
    <row r="10777" spans="1:4" ht="27">
      <c r="A10777" s="211" t="s">
        <v>12789</v>
      </c>
      <c r="B10777" s="210" t="s">
        <v>12790</v>
      </c>
      <c r="C10777" s="211" t="s">
        <v>591</v>
      </c>
      <c r="D10777" s="212">
        <v>75.55</v>
      </c>
    </row>
    <row r="10778" spans="1:4" ht="27">
      <c r="A10778" s="211" t="s">
        <v>12791</v>
      </c>
      <c r="B10778" s="210" t="s">
        <v>12792</v>
      </c>
      <c r="C10778" s="211" t="s">
        <v>591</v>
      </c>
      <c r="D10778" s="212">
        <v>122.7</v>
      </c>
    </row>
    <row r="10779" spans="1:4" ht="27">
      <c r="A10779" s="211" t="s">
        <v>12793</v>
      </c>
      <c r="B10779" s="210" t="s">
        <v>1098</v>
      </c>
      <c r="C10779" s="211" t="s">
        <v>542</v>
      </c>
      <c r="D10779" s="212">
        <v>9.07</v>
      </c>
    </row>
    <row r="10780" spans="1:4" ht="27">
      <c r="A10780" s="211" t="s">
        <v>12794</v>
      </c>
      <c r="B10780" s="210" t="s">
        <v>1099</v>
      </c>
      <c r="C10780" s="211" t="s">
        <v>542</v>
      </c>
      <c r="D10780" s="212">
        <v>8.61</v>
      </c>
    </row>
    <row r="10781" spans="1:4" ht="27">
      <c r="A10781" s="211" t="s">
        <v>12795</v>
      </c>
      <c r="B10781" s="210" t="s">
        <v>12796</v>
      </c>
      <c r="C10781" s="211" t="s">
        <v>542</v>
      </c>
      <c r="D10781" s="212">
        <v>6.17</v>
      </c>
    </row>
    <row r="10782" spans="1:4" ht="27">
      <c r="A10782" s="211" t="s">
        <v>12797</v>
      </c>
      <c r="B10782" s="210" t="s">
        <v>12798</v>
      </c>
      <c r="C10782" s="211" t="s">
        <v>542</v>
      </c>
      <c r="D10782" s="212">
        <v>3.95</v>
      </c>
    </row>
    <row r="10783" spans="1:4" ht="27">
      <c r="A10783" s="211" t="s">
        <v>12799</v>
      </c>
      <c r="B10783" s="210" t="s">
        <v>12800</v>
      </c>
      <c r="C10783" s="211" t="s">
        <v>542</v>
      </c>
      <c r="D10783" s="212">
        <v>3.59</v>
      </c>
    </row>
    <row r="10784" spans="1:4" ht="27">
      <c r="A10784" s="211" t="s">
        <v>12801</v>
      </c>
      <c r="B10784" s="210" t="s">
        <v>12802</v>
      </c>
      <c r="C10784" s="211" t="s">
        <v>518</v>
      </c>
      <c r="D10784" s="212">
        <v>2.09</v>
      </c>
    </row>
    <row r="10785" spans="1:4" ht="27">
      <c r="A10785" s="211" t="s">
        <v>12803</v>
      </c>
      <c r="B10785" s="210" t="s">
        <v>12804</v>
      </c>
      <c r="C10785" s="211" t="s">
        <v>518</v>
      </c>
      <c r="D10785" s="212">
        <v>2.0299999999999998</v>
      </c>
    </row>
    <row r="10786" spans="1:4" ht="27">
      <c r="A10786" s="211" t="s">
        <v>12805</v>
      </c>
      <c r="B10786" s="210" t="s">
        <v>12806</v>
      </c>
      <c r="C10786" s="211" t="s">
        <v>518</v>
      </c>
      <c r="D10786" s="212">
        <v>2.8</v>
      </c>
    </row>
    <row r="10787" spans="1:4" ht="27">
      <c r="A10787" s="211" t="s">
        <v>12807</v>
      </c>
      <c r="B10787" s="210" t="s">
        <v>12808</v>
      </c>
      <c r="C10787" s="211" t="s">
        <v>518</v>
      </c>
      <c r="D10787" s="212">
        <v>3.7</v>
      </c>
    </row>
    <row r="10788" spans="1:4" ht="27">
      <c r="A10788" s="211" t="s">
        <v>12809</v>
      </c>
      <c r="B10788" s="210" t="s">
        <v>12810</v>
      </c>
      <c r="C10788" s="211" t="s">
        <v>518</v>
      </c>
      <c r="D10788" s="212">
        <v>4.9800000000000004</v>
      </c>
    </row>
    <row r="10789" spans="1:4" ht="27">
      <c r="A10789" s="211" t="s">
        <v>12811</v>
      </c>
      <c r="B10789" s="210" t="s">
        <v>12812</v>
      </c>
      <c r="C10789" s="211" t="s">
        <v>518</v>
      </c>
      <c r="D10789" s="212">
        <v>6.17</v>
      </c>
    </row>
    <row r="10790" spans="1:4" ht="27">
      <c r="A10790" s="211" t="s">
        <v>12813</v>
      </c>
      <c r="B10790" s="210" t="s">
        <v>1157</v>
      </c>
      <c r="C10790" s="211" t="s">
        <v>518</v>
      </c>
      <c r="D10790" s="212">
        <v>2.98</v>
      </c>
    </row>
    <row r="10791" spans="1:4" ht="27">
      <c r="A10791" s="211" t="s">
        <v>12814</v>
      </c>
      <c r="B10791" s="210" t="s">
        <v>12815</v>
      </c>
      <c r="C10791" s="211" t="s">
        <v>518</v>
      </c>
      <c r="D10791" s="212">
        <v>10.3</v>
      </c>
    </row>
    <row r="10792" spans="1:4" ht="27">
      <c r="A10792" s="211" t="s">
        <v>12816</v>
      </c>
      <c r="B10792" s="210" t="s">
        <v>12817</v>
      </c>
      <c r="C10792" s="211" t="s">
        <v>518</v>
      </c>
      <c r="D10792" s="212">
        <v>18.53</v>
      </c>
    </row>
    <row r="10793" spans="1:4" ht="27">
      <c r="A10793" s="211" t="s">
        <v>12818</v>
      </c>
      <c r="B10793" s="210" t="s">
        <v>12819</v>
      </c>
      <c r="C10793" s="211" t="s">
        <v>518</v>
      </c>
      <c r="D10793" s="212">
        <v>24.75</v>
      </c>
    </row>
    <row r="10794" spans="1:4" ht="27">
      <c r="A10794" s="211" t="s">
        <v>12820</v>
      </c>
      <c r="B10794" s="210" t="s">
        <v>12821</v>
      </c>
      <c r="C10794" s="211" t="s">
        <v>518</v>
      </c>
      <c r="D10794" s="212">
        <v>42.64</v>
      </c>
    </row>
    <row r="10795" spans="1:4" ht="27">
      <c r="A10795" s="211" t="s">
        <v>12822</v>
      </c>
      <c r="B10795" s="210" t="s">
        <v>12823</v>
      </c>
      <c r="C10795" s="211" t="s">
        <v>518</v>
      </c>
      <c r="D10795" s="212">
        <v>68.28</v>
      </c>
    </row>
    <row r="10796" spans="1:4" ht="27">
      <c r="A10796" s="211" t="s">
        <v>12824</v>
      </c>
      <c r="B10796" s="210" t="s">
        <v>12825</v>
      </c>
      <c r="C10796" s="211" t="s">
        <v>518</v>
      </c>
      <c r="D10796" s="212">
        <v>165.23</v>
      </c>
    </row>
    <row r="10797" spans="1:4" ht="27">
      <c r="A10797" s="211" t="s">
        <v>12826</v>
      </c>
      <c r="B10797" s="210" t="s">
        <v>1158</v>
      </c>
      <c r="C10797" s="211" t="s">
        <v>518</v>
      </c>
      <c r="D10797" s="212">
        <v>1.43</v>
      </c>
    </row>
    <row r="10798" spans="1:4" ht="27">
      <c r="A10798" s="211" t="s">
        <v>12827</v>
      </c>
      <c r="B10798" s="210" t="s">
        <v>12828</v>
      </c>
      <c r="C10798" s="211" t="s">
        <v>542</v>
      </c>
      <c r="D10798" s="212">
        <v>1256.8900000000001</v>
      </c>
    </row>
    <row r="10799" spans="1:4" ht="27">
      <c r="A10799" s="211" t="s">
        <v>12829</v>
      </c>
      <c r="B10799" s="210" t="s">
        <v>12830</v>
      </c>
      <c r="C10799" s="211" t="s">
        <v>542</v>
      </c>
      <c r="D10799" s="212">
        <v>1258.54</v>
      </c>
    </row>
    <row r="10800" spans="1:4" ht="27">
      <c r="A10800" s="211" t="s">
        <v>12831</v>
      </c>
      <c r="B10800" s="210" t="s">
        <v>12832</v>
      </c>
      <c r="C10800" s="211" t="s">
        <v>542</v>
      </c>
      <c r="D10800" s="212">
        <v>1297.73</v>
      </c>
    </row>
    <row r="10801" spans="1:4" ht="27">
      <c r="A10801" s="211" t="s">
        <v>12833</v>
      </c>
      <c r="B10801" s="210" t="s">
        <v>12834</v>
      </c>
      <c r="C10801" s="211" t="s">
        <v>542</v>
      </c>
      <c r="D10801" s="212">
        <v>1309.95</v>
      </c>
    </row>
    <row r="10802" spans="1:4" ht="40.5">
      <c r="A10802" s="211" t="s">
        <v>12835</v>
      </c>
      <c r="B10802" s="210" t="s">
        <v>12836</v>
      </c>
      <c r="C10802" s="211" t="s">
        <v>518</v>
      </c>
      <c r="D10802" s="212">
        <v>438.07</v>
      </c>
    </row>
    <row r="10803" spans="1:4" ht="27">
      <c r="A10803" s="211" t="s">
        <v>12837</v>
      </c>
      <c r="B10803" s="210" t="s">
        <v>1515</v>
      </c>
      <c r="C10803" s="211" t="s">
        <v>518</v>
      </c>
      <c r="D10803" s="212">
        <v>379.49</v>
      </c>
    </row>
    <row r="10804" spans="1:4" ht="13.5">
      <c r="A10804" s="211" t="s">
        <v>12838</v>
      </c>
      <c r="B10804" s="210" t="s">
        <v>965</v>
      </c>
      <c r="C10804" s="211" t="s">
        <v>542</v>
      </c>
      <c r="D10804" s="212">
        <v>20.68</v>
      </c>
    </row>
    <row r="10805" spans="1:4" ht="40.5">
      <c r="A10805" s="211" t="s">
        <v>12839</v>
      </c>
      <c r="B10805" s="210" t="s">
        <v>12840</v>
      </c>
      <c r="C10805" s="211" t="s">
        <v>591</v>
      </c>
      <c r="D10805" s="212">
        <v>244.14</v>
      </c>
    </row>
    <row r="10806" spans="1:4" ht="13.5">
      <c r="A10806" s="211" t="s">
        <v>12841</v>
      </c>
      <c r="B10806" s="210" t="s">
        <v>1154</v>
      </c>
      <c r="C10806" s="211" t="s">
        <v>542</v>
      </c>
      <c r="D10806" s="212">
        <v>125.38</v>
      </c>
    </row>
    <row r="10807" spans="1:4" ht="27">
      <c r="A10807" s="211" t="s">
        <v>12842</v>
      </c>
      <c r="B10807" s="210" t="s">
        <v>12843</v>
      </c>
      <c r="C10807" s="211" t="s">
        <v>542</v>
      </c>
      <c r="D10807" s="212">
        <v>129.13999999999999</v>
      </c>
    </row>
    <row r="10808" spans="1:4" ht="27">
      <c r="A10808" s="211" t="s">
        <v>12844</v>
      </c>
      <c r="B10808" s="210" t="s">
        <v>12845</v>
      </c>
      <c r="C10808" s="211" t="s">
        <v>542</v>
      </c>
      <c r="D10808" s="212">
        <v>270.64</v>
      </c>
    </row>
    <row r="10809" spans="1:4" ht="13.5">
      <c r="A10809" s="211" t="s">
        <v>12846</v>
      </c>
      <c r="B10809" s="210" t="s">
        <v>1141</v>
      </c>
      <c r="C10809" s="211" t="s">
        <v>542</v>
      </c>
      <c r="D10809" s="212">
        <v>182.42</v>
      </c>
    </row>
    <row r="10810" spans="1:4" ht="13.5">
      <c r="A10810" s="211" t="s">
        <v>12847</v>
      </c>
      <c r="B10810" s="210" t="s">
        <v>1142</v>
      </c>
      <c r="C10810" s="211" t="s">
        <v>542</v>
      </c>
      <c r="D10810" s="212">
        <v>279.52</v>
      </c>
    </row>
    <row r="10811" spans="1:4" ht="13.5">
      <c r="A10811" s="211" t="s">
        <v>12848</v>
      </c>
      <c r="B10811" s="210" t="s">
        <v>1143</v>
      </c>
      <c r="C10811" s="211" t="s">
        <v>542</v>
      </c>
      <c r="D10811" s="212">
        <v>514.87</v>
      </c>
    </row>
    <row r="10812" spans="1:4" ht="40.5">
      <c r="A10812" s="211" t="s">
        <v>12849</v>
      </c>
      <c r="B10812" s="210" t="s">
        <v>12850</v>
      </c>
      <c r="C10812" s="211" t="s">
        <v>542</v>
      </c>
      <c r="D10812" s="212">
        <v>293.76</v>
      </c>
    </row>
    <row r="10813" spans="1:4" ht="27">
      <c r="A10813" s="211" t="s">
        <v>12851</v>
      </c>
      <c r="B10813" s="210" t="s">
        <v>12852</v>
      </c>
      <c r="C10813" s="211" t="s">
        <v>542</v>
      </c>
      <c r="D10813" s="212">
        <v>26.81</v>
      </c>
    </row>
    <row r="10814" spans="1:4" ht="27">
      <c r="A10814" s="211" t="s">
        <v>12853</v>
      </c>
      <c r="B10814" s="210" t="s">
        <v>12854</v>
      </c>
      <c r="C10814" s="211" t="s">
        <v>542</v>
      </c>
      <c r="D10814" s="212">
        <v>82.79</v>
      </c>
    </row>
    <row r="10815" spans="1:4" ht="27">
      <c r="A10815" s="211" t="s">
        <v>12855</v>
      </c>
      <c r="B10815" s="210" t="s">
        <v>12856</v>
      </c>
      <c r="C10815" s="211" t="s">
        <v>542</v>
      </c>
      <c r="D10815" s="212">
        <v>29.85</v>
      </c>
    </row>
    <row r="10816" spans="1:4" ht="27">
      <c r="A10816" s="211" t="s">
        <v>12857</v>
      </c>
      <c r="B10816" s="210" t="s">
        <v>12858</v>
      </c>
      <c r="C10816" s="211" t="s">
        <v>542</v>
      </c>
      <c r="D10816" s="212">
        <v>46.29</v>
      </c>
    </row>
    <row r="10817" spans="1:4" ht="27">
      <c r="A10817" s="211" t="s">
        <v>12859</v>
      </c>
      <c r="B10817" s="210" t="s">
        <v>12860</v>
      </c>
      <c r="C10817" s="211" t="s">
        <v>542</v>
      </c>
      <c r="D10817" s="212">
        <v>111.04</v>
      </c>
    </row>
    <row r="10818" spans="1:4" ht="27">
      <c r="A10818" s="211" t="s">
        <v>12861</v>
      </c>
      <c r="B10818" s="210" t="s">
        <v>1008</v>
      </c>
      <c r="C10818" s="211" t="s">
        <v>542</v>
      </c>
      <c r="D10818" s="212">
        <v>18.38</v>
      </c>
    </row>
    <row r="10819" spans="1:4" ht="27">
      <c r="A10819" s="211" t="s">
        <v>12862</v>
      </c>
      <c r="B10819" s="210" t="s">
        <v>1100</v>
      </c>
      <c r="C10819" s="211" t="s">
        <v>542</v>
      </c>
      <c r="D10819" s="212">
        <v>522.20000000000005</v>
      </c>
    </row>
    <row r="10820" spans="1:4" ht="40.5">
      <c r="A10820" s="211" t="s">
        <v>12863</v>
      </c>
      <c r="B10820" s="210" t="s">
        <v>12864</v>
      </c>
      <c r="C10820" s="211" t="s">
        <v>542</v>
      </c>
      <c r="D10820" s="212">
        <v>1314.07</v>
      </c>
    </row>
    <row r="10821" spans="1:4" ht="40.5">
      <c r="A10821" s="211" t="s">
        <v>12865</v>
      </c>
      <c r="B10821" s="210" t="s">
        <v>12866</v>
      </c>
      <c r="C10821" s="211" t="s">
        <v>542</v>
      </c>
      <c r="D10821" s="212">
        <v>2011.47</v>
      </c>
    </row>
    <row r="10822" spans="1:4" ht="40.5">
      <c r="A10822" s="211" t="s">
        <v>12867</v>
      </c>
      <c r="B10822" s="210" t="s">
        <v>12868</v>
      </c>
      <c r="C10822" s="211" t="s">
        <v>542</v>
      </c>
      <c r="D10822" s="212">
        <v>727.96</v>
      </c>
    </row>
    <row r="10823" spans="1:4" ht="40.5">
      <c r="A10823" s="211" t="s">
        <v>12869</v>
      </c>
      <c r="B10823" s="210" t="s">
        <v>12870</v>
      </c>
      <c r="C10823" s="211" t="s">
        <v>542</v>
      </c>
      <c r="D10823" s="212">
        <v>823.17</v>
      </c>
    </row>
    <row r="10824" spans="1:4" ht="40.5">
      <c r="A10824" s="211" t="s">
        <v>12871</v>
      </c>
      <c r="B10824" s="210" t="s">
        <v>12872</v>
      </c>
      <c r="C10824" s="211" t="s">
        <v>542</v>
      </c>
      <c r="D10824" s="212">
        <v>884.48</v>
      </c>
    </row>
    <row r="10825" spans="1:4" ht="40.5">
      <c r="A10825" s="211" t="s">
        <v>12873</v>
      </c>
      <c r="B10825" s="210" t="s">
        <v>12874</v>
      </c>
      <c r="C10825" s="211" t="s">
        <v>542</v>
      </c>
      <c r="D10825" s="212">
        <v>1051.8599999999999</v>
      </c>
    </row>
    <row r="10826" spans="1:4" ht="40.5">
      <c r="A10826" s="211" t="s">
        <v>12875</v>
      </c>
      <c r="B10826" s="210" t="s">
        <v>12876</v>
      </c>
      <c r="C10826" s="211" t="s">
        <v>542</v>
      </c>
      <c r="D10826" s="212">
        <v>1391.86</v>
      </c>
    </row>
    <row r="10827" spans="1:4" ht="27">
      <c r="A10827" s="211" t="s">
        <v>12877</v>
      </c>
      <c r="B10827" s="210" t="s">
        <v>1101</v>
      </c>
      <c r="C10827" s="211" t="s">
        <v>542</v>
      </c>
      <c r="D10827" s="212">
        <v>486.84</v>
      </c>
    </row>
    <row r="10828" spans="1:4" ht="27">
      <c r="A10828" s="211" t="s">
        <v>12878</v>
      </c>
      <c r="B10828" s="210" t="s">
        <v>1102</v>
      </c>
      <c r="C10828" s="211" t="s">
        <v>542</v>
      </c>
      <c r="D10828" s="212">
        <v>539.04</v>
      </c>
    </row>
    <row r="10829" spans="1:4" ht="27">
      <c r="A10829" s="211" t="s">
        <v>12879</v>
      </c>
      <c r="B10829" s="210" t="s">
        <v>1103</v>
      </c>
      <c r="C10829" s="211" t="s">
        <v>542</v>
      </c>
      <c r="D10829" s="212">
        <v>630.04</v>
      </c>
    </row>
    <row r="10830" spans="1:4" ht="27">
      <c r="A10830" s="211" t="s">
        <v>12880</v>
      </c>
      <c r="B10830" s="210" t="s">
        <v>12881</v>
      </c>
      <c r="C10830" s="211" t="s">
        <v>542</v>
      </c>
      <c r="D10830" s="212">
        <v>1101.42</v>
      </c>
    </row>
    <row r="10831" spans="1:4" ht="40.5">
      <c r="A10831" s="211" t="s">
        <v>12882</v>
      </c>
      <c r="B10831" s="210" t="s">
        <v>12883</v>
      </c>
      <c r="C10831" s="211" t="s">
        <v>542</v>
      </c>
      <c r="D10831" s="212">
        <v>1103.77</v>
      </c>
    </row>
    <row r="10832" spans="1:4" ht="54">
      <c r="A10832" s="211" t="s">
        <v>12884</v>
      </c>
      <c r="B10832" s="210" t="s">
        <v>12885</v>
      </c>
      <c r="C10832" s="211" t="s">
        <v>591</v>
      </c>
      <c r="D10832" s="212">
        <v>174.62</v>
      </c>
    </row>
    <row r="10833" spans="1:4" ht="13.5">
      <c r="A10833" s="211" t="s">
        <v>12886</v>
      </c>
      <c r="B10833" s="210" t="s">
        <v>1904</v>
      </c>
      <c r="C10833" s="211" t="s">
        <v>542</v>
      </c>
      <c r="D10833" s="212">
        <v>87.78</v>
      </c>
    </row>
    <row r="10834" spans="1:4" ht="40.5">
      <c r="A10834" s="211" t="s">
        <v>12887</v>
      </c>
      <c r="B10834" s="210" t="s">
        <v>12888</v>
      </c>
      <c r="C10834" s="211" t="s">
        <v>591</v>
      </c>
      <c r="D10834" s="212">
        <v>41.16</v>
      </c>
    </row>
    <row r="10835" spans="1:4" ht="40.5">
      <c r="A10835" s="211" t="s">
        <v>12889</v>
      </c>
      <c r="B10835" s="210" t="s">
        <v>12890</v>
      </c>
      <c r="C10835" s="211" t="s">
        <v>591</v>
      </c>
      <c r="D10835" s="212">
        <v>36.07</v>
      </c>
    </row>
    <row r="10836" spans="1:4" ht="27">
      <c r="A10836" s="211" t="s">
        <v>12891</v>
      </c>
      <c r="B10836" s="210" t="s">
        <v>12892</v>
      </c>
      <c r="C10836" s="211" t="s">
        <v>591</v>
      </c>
      <c r="D10836" s="212">
        <v>28.21</v>
      </c>
    </row>
    <row r="10837" spans="1:4" ht="27">
      <c r="A10837" s="211" t="s">
        <v>12893</v>
      </c>
      <c r="B10837" s="210" t="s">
        <v>1360</v>
      </c>
      <c r="C10837" s="211" t="s">
        <v>542</v>
      </c>
      <c r="D10837" s="212">
        <v>56.02</v>
      </c>
    </row>
    <row r="10838" spans="1:4" ht="27">
      <c r="A10838" s="211" t="s">
        <v>12894</v>
      </c>
      <c r="B10838" s="210" t="s">
        <v>12895</v>
      </c>
      <c r="C10838" s="211" t="s">
        <v>542</v>
      </c>
      <c r="D10838" s="212">
        <v>136.97999999999999</v>
      </c>
    </row>
    <row r="10839" spans="1:4" ht="27">
      <c r="A10839" s="211" t="s">
        <v>12896</v>
      </c>
      <c r="B10839" s="210" t="s">
        <v>12897</v>
      </c>
      <c r="C10839" s="211" t="s">
        <v>542</v>
      </c>
      <c r="D10839" s="212">
        <v>154.07</v>
      </c>
    </row>
    <row r="10840" spans="1:4" ht="27">
      <c r="A10840" s="211" t="s">
        <v>12898</v>
      </c>
      <c r="B10840" s="210" t="s">
        <v>1365</v>
      </c>
      <c r="C10840" s="211" t="s">
        <v>542</v>
      </c>
      <c r="D10840" s="212">
        <v>207.05</v>
      </c>
    </row>
    <row r="10841" spans="1:4" ht="27">
      <c r="A10841" s="211" t="s">
        <v>12899</v>
      </c>
      <c r="B10841" s="210" t="s">
        <v>12900</v>
      </c>
      <c r="C10841" s="211" t="s">
        <v>542</v>
      </c>
      <c r="D10841" s="212">
        <v>295.44</v>
      </c>
    </row>
    <row r="10842" spans="1:4" ht="27">
      <c r="A10842" s="211" t="s">
        <v>12901</v>
      </c>
      <c r="B10842" s="210" t="s">
        <v>1366</v>
      </c>
      <c r="C10842" s="211" t="s">
        <v>542</v>
      </c>
      <c r="D10842" s="212">
        <v>390.62</v>
      </c>
    </row>
    <row r="10843" spans="1:4" ht="27">
      <c r="A10843" s="211" t="s">
        <v>12902</v>
      </c>
      <c r="B10843" s="210" t="s">
        <v>12903</v>
      </c>
      <c r="C10843" s="211" t="s">
        <v>542</v>
      </c>
      <c r="D10843" s="212">
        <v>598.11</v>
      </c>
    </row>
    <row r="10844" spans="1:4" ht="13.5">
      <c r="A10844" s="211" t="s">
        <v>12904</v>
      </c>
      <c r="B10844" s="210" t="s">
        <v>1361</v>
      </c>
      <c r="C10844" s="211" t="s">
        <v>542</v>
      </c>
      <c r="D10844" s="212">
        <v>59.51</v>
      </c>
    </row>
    <row r="10845" spans="1:4" ht="27">
      <c r="A10845" s="211" t="s">
        <v>12905</v>
      </c>
      <c r="B10845" s="210" t="s">
        <v>12906</v>
      </c>
      <c r="C10845" s="211" t="s">
        <v>542</v>
      </c>
      <c r="D10845" s="212">
        <v>79.930000000000007</v>
      </c>
    </row>
    <row r="10846" spans="1:4" ht="27">
      <c r="A10846" s="211" t="s">
        <v>12907</v>
      </c>
      <c r="B10846" s="210" t="s">
        <v>12908</v>
      </c>
      <c r="C10846" s="211" t="s">
        <v>542</v>
      </c>
      <c r="D10846" s="212">
        <v>92.41</v>
      </c>
    </row>
    <row r="10847" spans="1:4" ht="13.5">
      <c r="A10847" s="211" t="s">
        <v>12909</v>
      </c>
      <c r="B10847" s="210" t="s">
        <v>1362</v>
      </c>
      <c r="C10847" s="211" t="s">
        <v>542</v>
      </c>
      <c r="D10847" s="212">
        <v>124.6</v>
      </c>
    </row>
    <row r="10848" spans="1:4" ht="13.5">
      <c r="A10848" s="211" t="s">
        <v>12910</v>
      </c>
      <c r="B10848" s="210" t="s">
        <v>1363</v>
      </c>
      <c r="C10848" s="211" t="s">
        <v>542</v>
      </c>
      <c r="D10848" s="212">
        <v>249.55</v>
      </c>
    </row>
    <row r="10849" spans="1:4" ht="13.5">
      <c r="A10849" s="211" t="s">
        <v>12911</v>
      </c>
      <c r="B10849" s="210" t="s">
        <v>1364</v>
      </c>
      <c r="C10849" s="211" t="s">
        <v>542</v>
      </c>
      <c r="D10849" s="212">
        <v>420.61</v>
      </c>
    </row>
    <row r="10850" spans="1:4" ht="27">
      <c r="A10850" s="211" t="s">
        <v>12912</v>
      </c>
      <c r="B10850" s="210" t="s">
        <v>12913</v>
      </c>
      <c r="C10850" s="211" t="s">
        <v>542</v>
      </c>
      <c r="D10850" s="212">
        <v>76.83</v>
      </c>
    </row>
    <row r="10851" spans="1:4" ht="13.5">
      <c r="A10851" s="211" t="s">
        <v>12914</v>
      </c>
      <c r="B10851" s="210" t="s">
        <v>12915</v>
      </c>
      <c r="C10851" s="211" t="s">
        <v>542</v>
      </c>
      <c r="D10851" s="212">
        <v>97.85</v>
      </c>
    </row>
    <row r="10852" spans="1:4" ht="13.5">
      <c r="A10852" s="211" t="s">
        <v>12916</v>
      </c>
      <c r="B10852" s="210" t="s">
        <v>1367</v>
      </c>
      <c r="C10852" s="211" t="s">
        <v>542</v>
      </c>
      <c r="D10852" s="212">
        <v>55.13</v>
      </c>
    </row>
    <row r="10853" spans="1:4" ht="13.5">
      <c r="A10853" s="211" t="s">
        <v>12917</v>
      </c>
      <c r="B10853" s="210" t="s">
        <v>1368</v>
      </c>
      <c r="C10853" s="211" t="s">
        <v>542</v>
      </c>
      <c r="D10853" s="212">
        <v>59.01</v>
      </c>
    </row>
    <row r="10854" spans="1:4" ht="13.5">
      <c r="A10854" s="211" t="s">
        <v>12918</v>
      </c>
      <c r="B10854" s="210" t="s">
        <v>1369</v>
      </c>
      <c r="C10854" s="211" t="s">
        <v>542</v>
      </c>
      <c r="D10854" s="212">
        <v>90.18</v>
      </c>
    </row>
    <row r="10855" spans="1:4" ht="13.5">
      <c r="A10855" s="211" t="s">
        <v>12919</v>
      </c>
      <c r="B10855" s="210" t="s">
        <v>1370</v>
      </c>
      <c r="C10855" s="211" t="s">
        <v>542</v>
      </c>
      <c r="D10855" s="212">
        <v>125.26</v>
      </c>
    </row>
    <row r="10856" spans="1:4" ht="13.5">
      <c r="A10856" s="211" t="s">
        <v>12920</v>
      </c>
      <c r="B10856" s="210" t="s">
        <v>1371</v>
      </c>
      <c r="C10856" s="211" t="s">
        <v>542</v>
      </c>
      <c r="D10856" s="212">
        <v>215.23</v>
      </c>
    </row>
    <row r="10857" spans="1:4" ht="13.5">
      <c r="A10857" s="211" t="s">
        <v>12921</v>
      </c>
      <c r="B10857" s="210" t="s">
        <v>1372</v>
      </c>
      <c r="C10857" s="211" t="s">
        <v>542</v>
      </c>
      <c r="D10857" s="212">
        <v>277.93</v>
      </c>
    </row>
    <row r="10858" spans="1:4" ht="13.5">
      <c r="A10858" s="211" t="s">
        <v>12922</v>
      </c>
      <c r="B10858" s="210" t="s">
        <v>1373</v>
      </c>
      <c r="C10858" s="211" t="s">
        <v>542</v>
      </c>
      <c r="D10858" s="212">
        <v>476.01</v>
      </c>
    </row>
    <row r="10859" spans="1:4" ht="27">
      <c r="A10859" s="211" t="s">
        <v>12923</v>
      </c>
      <c r="B10859" s="210" t="s">
        <v>12924</v>
      </c>
      <c r="C10859" s="211" t="s">
        <v>518</v>
      </c>
      <c r="D10859" s="212">
        <v>21.45</v>
      </c>
    </row>
    <row r="10860" spans="1:4" ht="27">
      <c r="A10860" s="211" t="s">
        <v>12925</v>
      </c>
      <c r="B10860" s="210" t="s">
        <v>12926</v>
      </c>
      <c r="C10860" s="211" t="s">
        <v>518</v>
      </c>
      <c r="D10860" s="212">
        <v>33.22</v>
      </c>
    </row>
    <row r="10861" spans="1:4" ht="40.5">
      <c r="A10861" s="211" t="s">
        <v>12927</v>
      </c>
      <c r="B10861" s="210" t="s">
        <v>12928</v>
      </c>
      <c r="C10861" s="211" t="s">
        <v>542</v>
      </c>
      <c r="D10861" s="212">
        <v>288.83</v>
      </c>
    </row>
    <row r="10862" spans="1:4" ht="13.5">
      <c r="A10862" s="211" t="s">
        <v>12929</v>
      </c>
      <c r="B10862" s="210" t="s">
        <v>1800</v>
      </c>
      <c r="C10862" s="211" t="s">
        <v>591</v>
      </c>
      <c r="D10862" s="212">
        <v>20.71</v>
      </c>
    </row>
    <row r="10863" spans="1:4" ht="13.5">
      <c r="A10863" s="211" t="s">
        <v>12930</v>
      </c>
      <c r="B10863" s="210" t="s">
        <v>1801</v>
      </c>
      <c r="C10863" s="211" t="s">
        <v>591</v>
      </c>
      <c r="D10863" s="212">
        <v>6.9</v>
      </c>
    </row>
    <row r="10864" spans="1:4" ht="27">
      <c r="A10864" s="211" t="s">
        <v>12931</v>
      </c>
      <c r="B10864" s="210" t="s">
        <v>12932</v>
      </c>
      <c r="C10864" s="211" t="s">
        <v>591</v>
      </c>
      <c r="D10864" s="212">
        <v>18.079999999999998</v>
      </c>
    </row>
    <row r="10865" spans="1:4" ht="13.5">
      <c r="A10865" s="211" t="s">
        <v>12933</v>
      </c>
      <c r="B10865" s="210" t="s">
        <v>1733</v>
      </c>
      <c r="C10865" s="211" t="s">
        <v>591</v>
      </c>
      <c r="D10865" s="212">
        <v>1.46</v>
      </c>
    </row>
    <row r="10866" spans="1:4" ht="13.5">
      <c r="A10866" s="211" t="s">
        <v>12934</v>
      </c>
      <c r="B10866" s="210" t="s">
        <v>1643</v>
      </c>
      <c r="C10866" s="211" t="s">
        <v>518</v>
      </c>
      <c r="D10866" s="212">
        <v>78.47</v>
      </c>
    </row>
    <row r="10867" spans="1:4" ht="27">
      <c r="A10867" s="211" t="s">
        <v>12935</v>
      </c>
      <c r="B10867" s="210" t="s">
        <v>12936</v>
      </c>
      <c r="C10867" s="211" t="s">
        <v>542</v>
      </c>
      <c r="D10867" s="212">
        <v>1169.73</v>
      </c>
    </row>
    <row r="10868" spans="1:4" ht="27">
      <c r="A10868" s="211" t="s">
        <v>12937</v>
      </c>
      <c r="B10868" s="210" t="s">
        <v>12938</v>
      </c>
      <c r="C10868" s="211" t="s">
        <v>518</v>
      </c>
      <c r="D10868" s="212">
        <v>23.78</v>
      </c>
    </row>
    <row r="10869" spans="1:4" ht="13.5">
      <c r="A10869" s="211" t="s">
        <v>12939</v>
      </c>
      <c r="B10869" s="210" t="s">
        <v>816</v>
      </c>
      <c r="C10869" s="211" t="s">
        <v>518</v>
      </c>
      <c r="D10869" s="212">
        <v>22.27</v>
      </c>
    </row>
    <row r="10870" spans="1:4" ht="13.5">
      <c r="A10870" s="211" t="s">
        <v>12940</v>
      </c>
      <c r="B10870" s="210" t="s">
        <v>978</v>
      </c>
      <c r="C10870" s="211" t="s">
        <v>820</v>
      </c>
      <c r="D10870" s="212">
        <v>72.5</v>
      </c>
    </row>
    <row r="10871" spans="1:4" ht="13.5">
      <c r="A10871" s="211" t="s">
        <v>12941</v>
      </c>
      <c r="B10871" s="210" t="s">
        <v>979</v>
      </c>
      <c r="C10871" s="211" t="s">
        <v>820</v>
      </c>
      <c r="D10871" s="212">
        <v>96.87</v>
      </c>
    </row>
    <row r="10872" spans="1:4" ht="27">
      <c r="A10872" s="211" t="s">
        <v>12942</v>
      </c>
      <c r="B10872" s="210" t="s">
        <v>12943</v>
      </c>
      <c r="C10872" s="211" t="s">
        <v>591</v>
      </c>
      <c r="D10872" s="212">
        <v>0.5</v>
      </c>
    </row>
    <row r="10873" spans="1:4" ht="13.5">
      <c r="A10873" s="211" t="s">
        <v>12944</v>
      </c>
      <c r="B10873" s="210" t="s">
        <v>1426</v>
      </c>
      <c r="C10873" s="211" t="s">
        <v>542</v>
      </c>
      <c r="D10873" s="212">
        <v>343.9</v>
      </c>
    </row>
    <row r="10874" spans="1:4" ht="13.5">
      <c r="A10874" s="211" t="s">
        <v>12945</v>
      </c>
      <c r="B10874" s="210" t="s">
        <v>1427</v>
      </c>
      <c r="C10874" s="211" t="s">
        <v>591</v>
      </c>
      <c r="D10874" s="212">
        <v>778.87</v>
      </c>
    </row>
    <row r="10875" spans="1:4" ht="13.5">
      <c r="A10875" s="211" t="s">
        <v>12946</v>
      </c>
      <c r="B10875" s="210" t="s">
        <v>1404</v>
      </c>
      <c r="C10875" s="211" t="s">
        <v>542</v>
      </c>
      <c r="D10875" s="212">
        <v>349.8</v>
      </c>
    </row>
    <row r="10876" spans="1:4" ht="13.5">
      <c r="A10876" s="211" t="s">
        <v>12947</v>
      </c>
      <c r="B10876" s="210" t="s">
        <v>1405</v>
      </c>
      <c r="C10876" s="211" t="s">
        <v>542</v>
      </c>
      <c r="D10876" s="212">
        <v>454.74</v>
      </c>
    </row>
    <row r="10877" spans="1:4" ht="13.5">
      <c r="A10877" s="211" t="s">
        <v>12948</v>
      </c>
      <c r="B10877" s="210" t="s">
        <v>1433</v>
      </c>
      <c r="C10877" s="211" t="s">
        <v>542</v>
      </c>
      <c r="D10877" s="212">
        <v>55.79</v>
      </c>
    </row>
    <row r="10878" spans="1:4" ht="13.5">
      <c r="A10878" s="211" t="s">
        <v>12949</v>
      </c>
      <c r="B10878" s="210" t="s">
        <v>1106</v>
      </c>
      <c r="C10878" s="211" t="s">
        <v>542</v>
      </c>
      <c r="D10878" s="212">
        <v>15.21</v>
      </c>
    </row>
    <row r="10879" spans="1:4" ht="13.5">
      <c r="A10879" s="211" t="s">
        <v>12950</v>
      </c>
      <c r="B10879" s="210" t="s">
        <v>1107</v>
      </c>
      <c r="C10879" s="211" t="s">
        <v>542</v>
      </c>
      <c r="D10879" s="212">
        <v>25.94</v>
      </c>
    </row>
    <row r="10880" spans="1:4" ht="13.5">
      <c r="A10880" s="211" t="s">
        <v>12951</v>
      </c>
      <c r="B10880" s="210" t="s">
        <v>1108</v>
      </c>
      <c r="C10880" s="211" t="s">
        <v>542</v>
      </c>
      <c r="D10880" s="212">
        <v>34.119999999999997</v>
      </c>
    </row>
    <row r="10881" spans="1:4" ht="13.5">
      <c r="A10881" s="211" t="s">
        <v>12952</v>
      </c>
      <c r="B10881" s="210" t="s">
        <v>1109</v>
      </c>
      <c r="C10881" s="211" t="s">
        <v>542</v>
      </c>
      <c r="D10881" s="212">
        <v>16.739999999999998</v>
      </c>
    </row>
    <row r="10882" spans="1:4" ht="13.5">
      <c r="A10882" s="211" t="s">
        <v>12953</v>
      </c>
      <c r="B10882" s="210" t="s">
        <v>1110</v>
      </c>
      <c r="C10882" s="211" t="s">
        <v>542</v>
      </c>
      <c r="D10882" s="212">
        <v>21.6</v>
      </c>
    </row>
    <row r="10883" spans="1:4" ht="13.5">
      <c r="A10883" s="211" t="s">
        <v>12954</v>
      </c>
      <c r="B10883" s="210" t="s">
        <v>1111</v>
      </c>
      <c r="C10883" s="211" t="s">
        <v>542</v>
      </c>
      <c r="D10883" s="212">
        <v>38.08</v>
      </c>
    </row>
    <row r="10884" spans="1:4" ht="13.5">
      <c r="A10884" s="211" t="s">
        <v>12955</v>
      </c>
      <c r="B10884" s="210" t="s">
        <v>1112</v>
      </c>
      <c r="C10884" s="211" t="s">
        <v>542</v>
      </c>
      <c r="D10884" s="212">
        <v>30.77</v>
      </c>
    </row>
    <row r="10885" spans="1:4" ht="13.5">
      <c r="A10885" s="211" t="s">
        <v>12956</v>
      </c>
      <c r="B10885" s="210" t="s">
        <v>1113</v>
      </c>
      <c r="C10885" s="211" t="s">
        <v>542</v>
      </c>
      <c r="D10885" s="212">
        <v>35.03</v>
      </c>
    </row>
    <row r="10886" spans="1:4" ht="13.5">
      <c r="A10886" s="211" t="s">
        <v>12957</v>
      </c>
      <c r="B10886" s="210" t="s">
        <v>1114</v>
      </c>
      <c r="C10886" s="211" t="s">
        <v>542</v>
      </c>
      <c r="D10886" s="212">
        <v>40.26</v>
      </c>
    </row>
    <row r="10887" spans="1:4" ht="13.5">
      <c r="A10887" s="211" t="s">
        <v>12958</v>
      </c>
      <c r="B10887" s="210" t="s">
        <v>1644</v>
      </c>
      <c r="C10887" s="211" t="s">
        <v>591</v>
      </c>
      <c r="D10887" s="212">
        <v>56.54</v>
      </c>
    </row>
    <row r="10888" spans="1:4" ht="13.5">
      <c r="A10888" s="211" t="s">
        <v>12959</v>
      </c>
      <c r="B10888" s="210" t="s">
        <v>1406</v>
      </c>
      <c r="C10888" s="211" t="s">
        <v>542</v>
      </c>
      <c r="D10888" s="212">
        <v>164.12</v>
      </c>
    </row>
    <row r="10889" spans="1:4" ht="13.5">
      <c r="A10889" s="211" t="s">
        <v>12960</v>
      </c>
      <c r="B10889" s="210" t="s">
        <v>1407</v>
      </c>
      <c r="C10889" s="211" t="s">
        <v>542</v>
      </c>
      <c r="D10889" s="212">
        <v>262.60000000000002</v>
      </c>
    </row>
    <row r="10890" spans="1:4" ht="13.5">
      <c r="A10890" s="211" t="s">
        <v>12961</v>
      </c>
      <c r="B10890" s="210" t="s">
        <v>1408</v>
      </c>
      <c r="C10890" s="211" t="s">
        <v>542</v>
      </c>
      <c r="D10890" s="212">
        <v>525.20000000000005</v>
      </c>
    </row>
    <row r="10891" spans="1:4" ht="13.5">
      <c r="A10891" s="211" t="s">
        <v>12962</v>
      </c>
      <c r="B10891" s="210" t="s">
        <v>1409</v>
      </c>
      <c r="C10891" s="211" t="s">
        <v>542</v>
      </c>
      <c r="D10891" s="212">
        <v>787.8</v>
      </c>
    </row>
    <row r="10892" spans="1:4" ht="13.5">
      <c r="A10892" s="211" t="s">
        <v>12963</v>
      </c>
      <c r="B10892" s="210" t="s">
        <v>1410</v>
      </c>
      <c r="C10892" s="211" t="s">
        <v>542</v>
      </c>
      <c r="D10892" s="212">
        <v>1077.8699999999999</v>
      </c>
    </row>
    <row r="10893" spans="1:4" ht="13.5">
      <c r="A10893" s="211" t="s">
        <v>12964</v>
      </c>
      <c r="B10893" s="210" t="s">
        <v>1411</v>
      </c>
      <c r="C10893" s="211" t="s">
        <v>542</v>
      </c>
      <c r="D10893" s="212">
        <v>1465.91</v>
      </c>
    </row>
    <row r="10894" spans="1:4" ht="13.5">
      <c r="A10894" s="211" t="s">
        <v>12965</v>
      </c>
      <c r="B10894" s="210" t="s">
        <v>1412</v>
      </c>
      <c r="C10894" s="211" t="s">
        <v>542</v>
      </c>
      <c r="D10894" s="212">
        <v>1638.37</v>
      </c>
    </row>
    <row r="10895" spans="1:4" ht="13.5">
      <c r="A10895" s="211" t="s">
        <v>12966</v>
      </c>
      <c r="B10895" s="210" t="s">
        <v>1413</v>
      </c>
      <c r="C10895" s="211" t="s">
        <v>542</v>
      </c>
      <c r="D10895" s="212">
        <v>431.15</v>
      </c>
    </row>
    <row r="10896" spans="1:4" ht="13.5">
      <c r="A10896" s="211" t="s">
        <v>12967</v>
      </c>
      <c r="B10896" s="210" t="s">
        <v>1414</v>
      </c>
      <c r="C10896" s="211" t="s">
        <v>542</v>
      </c>
      <c r="D10896" s="212">
        <v>560.49</v>
      </c>
    </row>
    <row r="10897" spans="1:4" ht="13.5">
      <c r="A10897" s="211" t="s">
        <v>12968</v>
      </c>
      <c r="B10897" s="210" t="s">
        <v>1415</v>
      </c>
      <c r="C10897" s="211" t="s">
        <v>542</v>
      </c>
      <c r="D10897" s="212">
        <v>862.3</v>
      </c>
    </row>
    <row r="10898" spans="1:4" ht="13.5">
      <c r="A10898" s="211" t="s">
        <v>12969</v>
      </c>
      <c r="B10898" s="210" t="s">
        <v>1416</v>
      </c>
      <c r="C10898" s="211" t="s">
        <v>542</v>
      </c>
      <c r="D10898" s="212">
        <v>1379.68</v>
      </c>
    </row>
    <row r="10899" spans="1:4" ht="13.5">
      <c r="A10899" s="211" t="s">
        <v>12970</v>
      </c>
      <c r="B10899" s="210" t="s">
        <v>1417</v>
      </c>
      <c r="C10899" s="211" t="s">
        <v>542</v>
      </c>
      <c r="D10899" s="212">
        <v>164.12</v>
      </c>
    </row>
    <row r="10900" spans="1:4" ht="13.5">
      <c r="A10900" s="211" t="s">
        <v>12971</v>
      </c>
      <c r="B10900" s="210" t="s">
        <v>1418</v>
      </c>
      <c r="C10900" s="211" t="s">
        <v>542</v>
      </c>
      <c r="D10900" s="212">
        <v>328.25</v>
      </c>
    </row>
    <row r="10901" spans="1:4" ht="13.5">
      <c r="A10901" s="211" t="s">
        <v>12972</v>
      </c>
      <c r="B10901" s="210" t="s">
        <v>1419</v>
      </c>
      <c r="C10901" s="211" t="s">
        <v>542</v>
      </c>
      <c r="D10901" s="212">
        <v>656.5</v>
      </c>
    </row>
    <row r="10902" spans="1:4" ht="27">
      <c r="A10902" s="211" t="s">
        <v>12973</v>
      </c>
      <c r="B10902" s="210" t="s">
        <v>12974</v>
      </c>
      <c r="C10902" s="211" t="s">
        <v>542</v>
      </c>
      <c r="D10902" s="212">
        <v>1783.62</v>
      </c>
    </row>
    <row r="10903" spans="1:4" ht="27">
      <c r="A10903" s="211" t="s">
        <v>12975</v>
      </c>
      <c r="B10903" s="210" t="s">
        <v>576</v>
      </c>
      <c r="C10903" s="211" t="s">
        <v>518</v>
      </c>
      <c r="D10903" s="212">
        <v>6.59</v>
      </c>
    </row>
    <row r="10904" spans="1:4" ht="27">
      <c r="A10904" s="211" t="s">
        <v>12976</v>
      </c>
      <c r="B10904" s="210" t="s">
        <v>585</v>
      </c>
      <c r="C10904" s="211" t="s">
        <v>518</v>
      </c>
      <c r="D10904" s="212">
        <v>29.19</v>
      </c>
    </row>
    <row r="10905" spans="1:4" ht="27">
      <c r="A10905" s="211" t="s">
        <v>12977</v>
      </c>
      <c r="B10905" s="210" t="s">
        <v>586</v>
      </c>
      <c r="C10905" s="211" t="s">
        <v>518</v>
      </c>
      <c r="D10905" s="212">
        <v>33.56</v>
      </c>
    </row>
    <row r="10906" spans="1:4" ht="27">
      <c r="A10906" s="211" t="s">
        <v>12978</v>
      </c>
      <c r="B10906" s="210" t="s">
        <v>587</v>
      </c>
      <c r="C10906" s="211" t="s">
        <v>518</v>
      </c>
      <c r="D10906" s="212">
        <v>42.01</v>
      </c>
    </row>
    <row r="10907" spans="1:4" ht="27">
      <c r="A10907" s="211" t="s">
        <v>12979</v>
      </c>
      <c r="B10907" s="210" t="s">
        <v>588</v>
      </c>
      <c r="C10907" s="211" t="s">
        <v>518</v>
      </c>
      <c r="D10907" s="212">
        <v>49.82</v>
      </c>
    </row>
    <row r="10908" spans="1:4" ht="27">
      <c r="A10908" s="211" t="s">
        <v>12980</v>
      </c>
      <c r="B10908" s="210" t="s">
        <v>589</v>
      </c>
      <c r="C10908" s="211" t="s">
        <v>518</v>
      </c>
      <c r="D10908" s="212">
        <v>58.83</v>
      </c>
    </row>
    <row r="10909" spans="1:4" ht="27">
      <c r="A10909" s="211" t="s">
        <v>12981</v>
      </c>
      <c r="B10909" s="210" t="s">
        <v>590</v>
      </c>
      <c r="C10909" s="211" t="s">
        <v>518</v>
      </c>
      <c r="D10909" s="212">
        <v>39.159999999999997</v>
      </c>
    </row>
    <row r="10910" spans="1:4" ht="27">
      <c r="A10910" s="211" t="s">
        <v>12982</v>
      </c>
      <c r="B10910" s="210" t="s">
        <v>577</v>
      </c>
      <c r="C10910" s="211" t="s">
        <v>518</v>
      </c>
      <c r="D10910" s="212">
        <v>8.44</v>
      </c>
    </row>
    <row r="10911" spans="1:4" ht="27">
      <c r="A10911" s="211" t="s">
        <v>12983</v>
      </c>
      <c r="B10911" s="210" t="s">
        <v>578</v>
      </c>
      <c r="C10911" s="211" t="s">
        <v>518</v>
      </c>
      <c r="D10911" s="212">
        <v>10.19</v>
      </c>
    </row>
    <row r="10912" spans="1:4" ht="27">
      <c r="A10912" s="211" t="s">
        <v>12984</v>
      </c>
      <c r="B10912" s="210" t="s">
        <v>579</v>
      </c>
      <c r="C10912" s="211" t="s">
        <v>518</v>
      </c>
      <c r="D10912" s="212">
        <v>11.51</v>
      </c>
    </row>
    <row r="10913" spans="1:4" ht="27">
      <c r="A10913" s="211" t="s">
        <v>12985</v>
      </c>
      <c r="B10913" s="210" t="s">
        <v>580</v>
      </c>
      <c r="C10913" s="211" t="s">
        <v>518</v>
      </c>
      <c r="D10913" s="212">
        <v>13.45</v>
      </c>
    </row>
    <row r="10914" spans="1:4" ht="27">
      <c r="A10914" s="211" t="s">
        <v>12986</v>
      </c>
      <c r="B10914" s="210" t="s">
        <v>581</v>
      </c>
      <c r="C10914" s="211" t="s">
        <v>518</v>
      </c>
      <c r="D10914" s="212">
        <v>15.38</v>
      </c>
    </row>
    <row r="10915" spans="1:4" ht="27">
      <c r="A10915" s="211" t="s">
        <v>12987</v>
      </c>
      <c r="B10915" s="210" t="s">
        <v>582</v>
      </c>
      <c r="C10915" s="211" t="s">
        <v>518</v>
      </c>
      <c r="D10915" s="212">
        <v>17.29</v>
      </c>
    </row>
    <row r="10916" spans="1:4" ht="27">
      <c r="A10916" s="211" t="s">
        <v>12988</v>
      </c>
      <c r="B10916" s="210" t="s">
        <v>583</v>
      </c>
      <c r="C10916" s="211" t="s">
        <v>518</v>
      </c>
      <c r="D10916" s="212">
        <v>19.149999999999999</v>
      </c>
    </row>
    <row r="10917" spans="1:4" ht="27">
      <c r="A10917" s="211" t="s">
        <v>12989</v>
      </c>
      <c r="B10917" s="210" t="s">
        <v>584</v>
      </c>
      <c r="C10917" s="211" t="s">
        <v>518</v>
      </c>
      <c r="D10917" s="212">
        <v>23.09</v>
      </c>
    </row>
    <row r="10918" spans="1:4" ht="13.5">
      <c r="A10918" s="211" t="s">
        <v>12990</v>
      </c>
      <c r="B10918" s="210" t="s">
        <v>852</v>
      </c>
      <c r="C10918" s="211" t="s">
        <v>820</v>
      </c>
      <c r="D10918" s="212">
        <v>305.91000000000003</v>
      </c>
    </row>
    <row r="10919" spans="1:4" ht="13.5">
      <c r="A10919" s="211" t="s">
        <v>12991</v>
      </c>
      <c r="B10919" s="210" t="s">
        <v>853</v>
      </c>
      <c r="C10919" s="211" t="s">
        <v>820</v>
      </c>
      <c r="D10919" s="212">
        <v>439.68</v>
      </c>
    </row>
    <row r="10920" spans="1:4" ht="13.5">
      <c r="A10920" s="211" t="s">
        <v>12992</v>
      </c>
      <c r="B10920" s="210" t="s">
        <v>854</v>
      </c>
      <c r="C10920" s="211" t="s">
        <v>820</v>
      </c>
      <c r="D10920" s="212">
        <v>442.32</v>
      </c>
    </row>
    <row r="10921" spans="1:4" ht="27">
      <c r="A10921" s="211" t="s">
        <v>12993</v>
      </c>
      <c r="B10921" s="210" t="s">
        <v>12994</v>
      </c>
      <c r="C10921" s="211" t="s">
        <v>820</v>
      </c>
      <c r="D10921" s="212">
        <v>237.7</v>
      </c>
    </row>
    <row r="10922" spans="1:4" ht="40.5">
      <c r="A10922" s="211" t="s">
        <v>12995</v>
      </c>
      <c r="B10922" s="210" t="s">
        <v>12996</v>
      </c>
      <c r="C10922" s="211" t="s">
        <v>820</v>
      </c>
      <c r="D10922" s="212">
        <v>107.89</v>
      </c>
    </row>
    <row r="10923" spans="1:4" ht="40.5">
      <c r="A10923" s="211" t="s">
        <v>12997</v>
      </c>
      <c r="B10923" s="210" t="s">
        <v>12998</v>
      </c>
      <c r="C10923" s="211" t="s">
        <v>595</v>
      </c>
      <c r="D10923" s="212">
        <v>396.48</v>
      </c>
    </row>
    <row r="10924" spans="1:4" ht="27">
      <c r="A10924" s="211" t="s">
        <v>12999</v>
      </c>
      <c r="B10924" s="210" t="s">
        <v>13000</v>
      </c>
      <c r="C10924" s="211" t="s">
        <v>820</v>
      </c>
      <c r="D10924" s="212">
        <v>613.67999999999995</v>
      </c>
    </row>
    <row r="10925" spans="1:4" ht="27">
      <c r="A10925" s="211" t="s">
        <v>13001</v>
      </c>
      <c r="B10925" s="210" t="s">
        <v>13002</v>
      </c>
      <c r="C10925" s="211" t="s">
        <v>820</v>
      </c>
      <c r="D10925" s="212">
        <v>460.05</v>
      </c>
    </row>
    <row r="10926" spans="1:4" ht="13.5">
      <c r="A10926" s="211" t="s">
        <v>13003</v>
      </c>
      <c r="B10926" s="210" t="s">
        <v>1596</v>
      </c>
      <c r="C10926" s="211" t="s">
        <v>518</v>
      </c>
      <c r="D10926" s="212">
        <v>20.95</v>
      </c>
    </row>
    <row r="10927" spans="1:4" ht="27">
      <c r="A10927" s="211" t="s">
        <v>13004</v>
      </c>
      <c r="B10927" s="210" t="s">
        <v>1104</v>
      </c>
      <c r="C10927" s="211" t="s">
        <v>542</v>
      </c>
      <c r="D10927" s="212">
        <v>599.84</v>
      </c>
    </row>
    <row r="10928" spans="1:4" ht="40.5">
      <c r="A10928" s="211" t="s">
        <v>13005</v>
      </c>
      <c r="B10928" s="210" t="s">
        <v>13006</v>
      </c>
      <c r="C10928" s="211" t="s">
        <v>542</v>
      </c>
      <c r="D10928" s="212">
        <v>455.33</v>
      </c>
    </row>
    <row r="10929" spans="1:4" ht="40.5">
      <c r="A10929" s="211" t="s">
        <v>13007</v>
      </c>
      <c r="B10929" s="210" t="s">
        <v>865</v>
      </c>
      <c r="C10929" s="211" t="s">
        <v>542</v>
      </c>
      <c r="D10929" s="212">
        <v>3056.22</v>
      </c>
    </row>
    <row r="10930" spans="1:4" ht="40.5">
      <c r="A10930" s="211" t="s">
        <v>13008</v>
      </c>
      <c r="B10930" s="210" t="s">
        <v>13009</v>
      </c>
      <c r="C10930" s="211" t="s">
        <v>542</v>
      </c>
      <c r="D10930" s="212">
        <v>833.68</v>
      </c>
    </row>
    <row r="10931" spans="1:4" ht="40.5">
      <c r="A10931" s="211" t="s">
        <v>13010</v>
      </c>
      <c r="B10931" s="210" t="s">
        <v>13011</v>
      </c>
      <c r="C10931" s="211" t="s">
        <v>542</v>
      </c>
      <c r="D10931" s="212">
        <v>1382.78</v>
      </c>
    </row>
    <row r="10932" spans="1:4" ht="40.5">
      <c r="A10932" s="211" t="s">
        <v>13012</v>
      </c>
      <c r="B10932" s="210" t="s">
        <v>13013</v>
      </c>
      <c r="C10932" s="211" t="s">
        <v>542</v>
      </c>
      <c r="D10932" s="212">
        <v>2082.8000000000002</v>
      </c>
    </row>
    <row r="10933" spans="1:4" ht="40.5">
      <c r="A10933" s="211" t="s">
        <v>13014</v>
      </c>
      <c r="B10933" s="210" t="s">
        <v>13015</v>
      </c>
      <c r="C10933" s="211" t="s">
        <v>542</v>
      </c>
      <c r="D10933" s="212">
        <v>2941.02</v>
      </c>
    </row>
    <row r="10934" spans="1:4" ht="40.5">
      <c r="A10934" s="211" t="s">
        <v>13016</v>
      </c>
      <c r="B10934" s="210" t="s">
        <v>13017</v>
      </c>
      <c r="C10934" s="211" t="s">
        <v>542</v>
      </c>
      <c r="D10934" s="212">
        <v>3964.42</v>
      </c>
    </row>
    <row r="10935" spans="1:4" ht="40.5">
      <c r="A10935" s="211" t="s">
        <v>13018</v>
      </c>
      <c r="B10935" s="210" t="s">
        <v>13019</v>
      </c>
      <c r="C10935" s="211" t="s">
        <v>542</v>
      </c>
      <c r="D10935" s="212">
        <v>748.54</v>
      </c>
    </row>
    <row r="10936" spans="1:4" ht="40.5">
      <c r="A10936" s="211" t="s">
        <v>13020</v>
      </c>
      <c r="B10936" s="210" t="s">
        <v>13021</v>
      </c>
      <c r="C10936" s="211" t="s">
        <v>542</v>
      </c>
      <c r="D10936" s="212">
        <v>1124.73</v>
      </c>
    </row>
    <row r="10937" spans="1:4" ht="40.5">
      <c r="A10937" s="211" t="s">
        <v>13022</v>
      </c>
      <c r="B10937" s="210" t="s">
        <v>13023</v>
      </c>
      <c r="C10937" s="211" t="s">
        <v>542</v>
      </c>
      <c r="D10937" s="212">
        <v>1589.71</v>
      </c>
    </row>
    <row r="10938" spans="1:4" ht="40.5">
      <c r="A10938" s="211" t="s">
        <v>13024</v>
      </c>
      <c r="B10938" s="210" t="s">
        <v>13025</v>
      </c>
      <c r="C10938" s="211" t="s">
        <v>542</v>
      </c>
      <c r="D10938" s="212">
        <v>2148.09</v>
      </c>
    </row>
    <row r="10939" spans="1:4" ht="40.5">
      <c r="A10939" s="211" t="s">
        <v>13026</v>
      </c>
      <c r="B10939" s="210" t="s">
        <v>13027</v>
      </c>
      <c r="C10939" s="211" t="s">
        <v>542</v>
      </c>
      <c r="D10939" s="212">
        <v>644.70000000000005</v>
      </c>
    </row>
    <row r="10940" spans="1:4" ht="40.5">
      <c r="A10940" s="211" t="s">
        <v>13028</v>
      </c>
      <c r="B10940" s="210" t="s">
        <v>13029</v>
      </c>
      <c r="C10940" s="211" t="s">
        <v>542</v>
      </c>
      <c r="D10940" s="212">
        <v>1065.8499999999999</v>
      </c>
    </row>
    <row r="10941" spans="1:4" ht="40.5">
      <c r="A10941" s="211" t="s">
        <v>13030</v>
      </c>
      <c r="B10941" s="210" t="s">
        <v>13031</v>
      </c>
      <c r="C10941" s="211" t="s">
        <v>542</v>
      </c>
      <c r="D10941" s="212">
        <v>1603.93</v>
      </c>
    </row>
    <row r="10942" spans="1:4" ht="40.5">
      <c r="A10942" s="211" t="s">
        <v>13032</v>
      </c>
      <c r="B10942" s="210" t="s">
        <v>13033</v>
      </c>
      <c r="C10942" s="211" t="s">
        <v>542</v>
      </c>
      <c r="D10942" s="212">
        <v>2007.91</v>
      </c>
    </row>
    <row r="10943" spans="1:4" ht="27">
      <c r="A10943" s="211" t="s">
        <v>13034</v>
      </c>
      <c r="B10943" s="210" t="s">
        <v>1120</v>
      </c>
      <c r="C10943" s="211" t="s">
        <v>542</v>
      </c>
      <c r="D10943" s="212">
        <v>9047.84</v>
      </c>
    </row>
    <row r="10944" spans="1:4" ht="27">
      <c r="A10944" s="211" t="s">
        <v>13035</v>
      </c>
      <c r="B10944" s="210" t="s">
        <v>1124</v>
      </c>
      <c r="C10944" s="211" t="s">
        <v>542</v>
      </c>
      <c r="D10944" s="212">
        <v>71994.91</v>
      </c>
    </row>
    <row r="10945" spans="1:4" ht="27">
      <c r="A10945" s="211" t="s">
        <v>13036</v>
      </c>
      <c r="B10945" s="210" t="s">
        <v>1121</v>
      </c>
      <c r="C10945" s="211" t="s">
        <v>542</v>
      </c>
      <c r="D10945" s="212">
        <v>11180.65</v>
      </c>
    </row>
    <row r="10946" spans="1:4" ht="27">
      <c r="A10946" s="211" t="s">
        <v>13037</v>
      </c>
      <c r="B10946" s="210" t="s">
        <v>13038</v>
      </c>
      <c r="C10946" s="211" t="s">
        <v>542</v>
      </c>
      <c r="D10946" s="212">
        <v>14096.67</v>
      </c>
    </row>
    <row r="10947" spans="1:4" ht="27">
      <c r="A10947" s="211" t="s">
        <v>13039</v>
      </c>
      <c r="B10947" s="210" t="s">
        <v>13040</v>
      </c>
      <c r="C10947" s="211" t="s">
        <v>542</v>
      </c>
      <c r="D10947" s="212">
        <v>19753.310000000001</v>
      </c>
    </row>
    <row r="10948" spans="1:4" ht="27">
      <c r="A10948" s="211" t="s">
        <v>13041</v>
      </c>
      <c r="B10948" s="210" t="s">
        <v>13042</v>
      </c>
      <c r="C10948" s="211" t="s">
        <v>542</v>
      </c>
      <c r="D10948" s="212">
        <v>23042.91</v>
      </c>
    </row>
    <row r="10949" spans="1:4" ht="27">
      <c r="A10949" s="211" t="s">
        <v>13043</v>
      </c>
      <c r="B10949" s="210" t="s">
        <v>13044</v>
      </c>
      <c r="C10949" s="211" t="s">
        <v>542</v>
      </c>
      <c r="D10949" s="212">
        <v>37538.74</v>
      </c>
    </row>
    <row r="10950" spans="1:4" ht="27">
      <c r="A10950" s="211" t="s">
        <v>13045</v>
      </c>
      <c r="B10950" s="210" t="s">
        <v>1122</v>
      </c>
      <c r="C10950" s="211" t="s">
        <v>542</v>
      </c>
      <c r="D10950" s="212">
        <v>6251.81</v>
      </c>
    </row>
    <row r="10951" spans="1:4" ht="27">
      <c r="A10951" s="211" t="s">
        <v>13046</v>
      </c>
      <c r="B10951" s="210" t="s">
        <v>1123</v>
      </c>
      <c r="C10951" s="211" t="s">
        <v>542</v>
      </c>
      <c r="D10951" s="212">
        <v>6995.04</v>
      </c>
    </row>
    <row r="10952" spans="1:4" ht="27">
      <c r="A10952" s="211" t="s">
        <v>13047</v>
      </c>
      <c r="B10952" s="210" t="s">
        <v>13048</v>
      </c>
      <c r="C10952" s="211" t="s">
        <v>542</v>
      </c>
      <c r="D10952" s="212">
        <v>51454</v>
      </c>
    </row>
    <row r="10953" spans="1:4" ht="27">
      <c r="A10953" s="211" t="s">
        <v>13049</v>
      </c>
      <c r="B10953" s="210" t="s">
        <v>13050</v>
      </c>
      <c r="C10953" s="211" t="s">
        <v>591</v>
      </c>
      <c r="D10953" s="212">
        <v>0.12</v>
      </c>
    </row>
    <row r="10954" spans="1:4" ht="13.5">
      <c r="A10954" s="211" t="s">
        <v>13051</v>
      </c>
      <c r="B10954" s="210" t="s">
        <v>1783</v>
      </c>
      <c r="C10954" s="211" t="s">
        <v>591</v>
      </c>
      <c r="D10954" s="212">
        <v>1.1000000000000001</v>
      </c>
    </row>
    <row r="10955" spans="1:4" ht="40.5">
      <c r="A10955" s="211" t="s">
        <v>13052</v>
      </c>
      <c r="B10955" s="210" t="s">
        <v>13053</v>
      </c>
      <c r="C10955" s="211" t="s">
        <v>591</v>
      </c>
      <c r="D10955" s="212">
        <v>58.28</v>
      </c>
    </row>
    <row r="10956" spans="1:4" ht="40.5">
      <c r="A10956" s="211" t="s">
        <v>13054</v>
      </c>
      <c r="B10956" s="210" t="s">
        <v>13055</v>
      </c>
      <c r="C10956" s="211" t="s">
        <v>591</v>
      </c>
      <c r="D10956" s="212">
        <v>119.41</v>
      </c>
    </row>
    <row r="10957" spans="1:4" ht="27">
      <c r="A10957" s="211" t="s">
        <v>13056</v>
      </c>
      <c r="B10957" s="210" t="s">
        <v>1564</v>
      </c>
      <c r="C10957" s="211" t="s">
        <v>591</v>
      </c>
      <c r="D10957" s="212">
        <v>7.92</v>
      </c>
    </row>
    <row r="10958" spans="1:4" ht="27">
      <c r="A10958" s="211" t="s">
        <v>13057</v>
      </c>
      <c r="B10958" s="210" t="s">
        <v>13058</v>
      </c>
      <c r="C10958" s="211" t="s">
        <v>591</v>
      </c>
      <c r="D10958" s="212">
        <v>605.14</v>
      </c>
    </row>
    <row r="10959" spans="1:4" ht="27">
      <c r="A10959" s="211" t="s">
        <v>13059</v>
      </c>
      <c r="B10959" s="210" t="s">
        <v>13060</v>
      </c>
      <c r="C10959" s="211" t="s">
        <v>591</v>
      </c>
      <c r="D10959" s="212">
        <v>643.62</v>
      </c>
    </row>
    <row r="10960" spans="1:4" ht="27">
      <c r="A10960" s="211" t="s">
        <v>13061</v>
      </c>
      <c r="B10960" s="210" t="s">
        <v>13062</v>
      </c>
      <c r="C10960" s="211" t="s">
        <v>591</v>
      </c>
      <c r="D10960" s="212">
        <v>675.23</v>
      </c>
    </row>
    <row r="10961" spans="1:4" ht="27">
      <c r="A10961" s="211" t="s">
        <v>13063</v>
      </c>
      <c r="B10961" s="210" t="s">
        <v>794</v>
      </c>
      <c r="C10961" s="211" t="s">
        <v>591</v>
      </c>
      <c r="D10961" s="212">
        <v>718.35</v>
      </c>
    </row>
    <row r="10962" spans="1:4" ht="27">
      <c r="A10962" s="211" t="s">
        <v>13064</v>
      </c>
      <c r="B10962" s="210" t="s">
        <v>795</v>
      </c>
      <c r="C10962" s="211" t="s">
        <v>591</v>
      </c>
      <c r="D10962" s="212">
        <v>873.02</v>
      </c>
    </row>
    <row r="10963" spans="1:4" ht="27">
      <c r="A10963" s="211" t="s">
        <v>13065</v>
      </c>
      <c r="B10963" s="210" t="s">
        <v>796</v>
      </c>
      <c r="C10963" s="211" t="s">
        <v>591</v>
      </c>
      <c r="D10963" s="212">
        <v>905.63</v>
      </c>
    </row>
    <row r="10964" spans="1:4" ht="13.5">
      <c r="A10964" s="211" t="s">
        <v>13066</v>
      </c>
      <c r="B10964" s="210" t="s">
        <v>797</v>
      </c>
      <c r="C10964" s="211" t="s">
        <v>591</v>
      </c>
      <c r="D10964" s="212">
        <v>265.27</v>
      </c>
    </row>
    <row r="10965" spans="1:4" ht="13.5">
      <c r="A10965" s="211" t="s">
        <v>13067</v>
      </c>
      <c r="B10965" s="210" t="s">
        <v>798</v>
      </c>
      <c r="C10965" s="211" t="s">
        <v>591</v>
      </c>
      <c r="D10965" s="212">
        <v>301.86</v>
      </c>
    </row>
    <row r="10966" spans="1:4" ht="13.5">
      <c r="A10966" s="211" t="s">
        <v>13068</v>
      </c>
      <c r="B10966" s="210" t="s">
        <v>799</v>
      </c>
      <c r="C10966" s="211" t="s">
        <v>591</v>
      </c>
      <c r="D10966" s="212">
        <v>383.16</v>
      </c>
    </row>
    <row r="10967" spans="1:4" ht="13.5">
      <c r="A10967" s="211" t="s">
        <v>13069</v>
      </c>
      <c r="B10967" s="210" t="s">
        <v>800</v>
      </c>
      <c r="C10967" s="211" t="s">
        <v>591</v>
      </c>
      <c r="D10967" s="212">
        <v>399.42</v>
      </c>
    </row>
    <row r="10968" spans="1:4" ht="13.5">
      <c r="A10968" s="211" t="s">
        <v>13070</v>
      </c>
      <c r="B10968" s="210" t="s">
        <v>1374</v>
      </c>
      <c r="C10968" s="211" t="s">
        <v>542</v>
      </c>
      <c r="D10968" s="212">
        <v>71.63</v>
      </c>
    </row>
    <row r="10969" spans="1:4" ht="27">
      <c r="A10969" s="211" t="s">
        <v>13071</v>
      </c>
      <c r="B10969" s="210" t="s">
        <v>13072</v>
      </c>
      <c r="C10969" s="211" t="s">
        <v>591</v>
      </c>
      <c r="D10969" s="212">
        <v>25.22</v>
      </c>
    </row>
    <row r="10970" spans="1:4" ht="27">
      <c r="A10970" s="211" t="s">
        <v>13073</v>
      </c>
      <c r="B10970" s="210" t="s">
        <v>13074</v>
      </c>
      <c r="C10970" s="211" t="s">
        <v>591</v>
      </c>
      <c r="D10970" s="212">
        <v>49.08</v>
      </c>
    </row>
    <row r="10971" spans="1:4" ht="13.5">
      <c r="A10971" s="211" t="s">
        <v>13075</v>
      </c>
      <c r="B10971" s="210" t="s">
        <v>1428</v>
      </c>
      <c r="C10971" s="211" t="s">
        <v>820</v>
      </c>
      <c r="D10971" s="212">
        <v>64.67</v>
      </c>
    </row>
    <row r="10972" spans="1:4" ht="13.5">
      <c r="A10972" s="211" t="s">
        <v>13076</v>
      </c>
      <c r="B10972" s="210" t="s">
        <v>1429</v>
      </c>
      <c r="C10972" s="211" t="s">
        <v>820</v>
      </c>
      <c r="D10972" s="212">
        <v>133.91999999999999</v>
      </c>
    </row>
    <row r="10973" spans="1:4" ht="13.5">
      <c r="A10973" s="211" t="s">
        <v>13077</v>
      </c>
      <c r="B10973" s="210" t="s">
        <v>1430</v>
      </c>
      <c r="C10973" s="211" t="s">
        <v>820</v>
      </c>
      <c r="D10973" s="212">
        <v>64.67</v>
      </c>
    </row>
    <row r="10974" spans="1:4" ht="13.5">
      <c r="A10974" s="211" t="s">
        <v>13078</v>
      </c>
      <c r="B10974" s="210" t="s">
        <v>1431</v>
      </c>
      <c r="C10974" s="211" t="s">
        <v>820</v>
      </c>
      <c r="D10974" s="212">
        <v>70.83</v>
      </c>
    </row>
    <row r="10975" spans="1:4" ht="13.5">
      <c r="A10975" s="211" t="s">
        <v>13079</v>
      </c>
      <c r="B10975" s="210" t="s">
        <v>1432</v>
      </c>
      <c r="C10975" s="211" t="s">
        <v>820</v>
      </c>
      <c r="D10975" s="212">
        <v>64.67</v>
      </c>
    </row>
    <row r="10976" spans="1:4" ht="13.5">
      <c r="A10976" s="211" t="s">
        <v>13080</v>
      </c>
      <c r="B10976" s="210" t="s">
        <v>1802</v>
      </c>
      <c r="C10976" s="211" t="s">
        <v>591</v>
      </c>
      <c r="D10976" s="212">
        <v>24.45</v>
      </c>
    </row>
    <row r="10977" spans="1:4" ht="13.5">
      <c r="A10977" s="211" t="s">
        <v>13081</v>
      </c>
      <c r="B10977" s="210" t="s">
        <v>1588</v>
      </c>
      <c r="C10977" s="211" t="s">
        <v>591</v>
      </c>
      <c r="D10977" s="212">
        <v>138.21</v>
      </c>
    </row>
    <row r="10978" spans="1:4" ht="13.5">
      <c r="A10978" s="211" t="s">
        <v>13082</v>
      </c>
      <c r="B10978" s="210" t="s">
        <v>880</v>
      </c>
      <c r="C10978" s="211" t="s">
        <v>591</v>
      </c>
      <c r="D10978" s="212">
        <v>51.98</v>
      </c>
    </row>
    <row r="10979" spans="1:4" ht="13.5">
      <c r="A10979" s="211" t="s">
        <v>13083</v>
      </c>
      <c r="B10979" s="210" t="s">
        <v>881</v>
      </c>
      <c r="C10979" s="211" t="s">
        <v>591</v>
      </c>
      <c r="D10979" s="212">
        <v>35.67</v>
      </c>
    </row>
    <row r="10980" spans="1:4" ht="13.5">
      <c r="A10980" s="211" t="s">
        <v>13084</v>
      </c>
      <c r="B10980" s="210" t="s">
        <v>817</v>
      </c>
      <c r="C10980" s="211" t="s">
        <v>591</v>
      </c>
      <c r="D10980" s="212">
        <v>4.97</v>
      </c>
    </row>
    <row r="10981" spans="1:4" ht="13.5">
      <c r="A10981" s="211" t="s">
        <v>13085</v>
      </c>
      <c r="B10981" s="210" t="s">
        <v>818</v>
      </c>
      <c r="C10981" s="211" t="s">
        <v>591</v>
      </c>
      <c r="D10981" s="212">
        <v>9.6999999999999993</v>
      </c>
    </row>
    <row r="10982" spans="1:4" ht="13.5">
      <c r="A10982" s="211" t="s">
        <v>13086</v>
      </c>
      <c r="B10982" s="210" t="s">
        <v>814</v>
      </c>
      <c r="C10982" s="211" t="s">
        <v>518</v>
      </c>
      <c r="D10982" s="212">
        <v>25.36</v>
      </c>
    </row>
    <row r="10983" spans="1:4" ht="13.5">
      <c r="A10983" s="211" t="s">
        <v>13087</v>
      </c>
      <c r="B10983" s="210" t="s">
        <v>815</v>
      </c>
      <c r="C10983" s="211" t="s">
        <v>518</v>
      </c>
      <c r="D10983" s="212">
        <v>71.41</v>
      </c>
    </row>
    <row r="10984" spans="1:4" ht="13.5">
      <c r="A10984" s="211" t="s">
        <v>13088</v>
      </c>
      <c r="B10984" s="210" t="s">
        <v>819</v>
      </c>
      <c r="C10984" s="211" t="s">
        <v>820</v>
      </c>
      <c r="D10984" s="212">
        <v>89.95</v>
      </c>
    </row>
    <row r="10985" spans="1:4" ht="13.5">
      <c r="A10985" s="211" t="s">
        <v>13089</v>
      </c>
      <c r="B10985" s="210" t="s">
        <v>821</v>
      </c>
      <c r="C10985" s="211" t="s">
        <v>820</v>
      </c>
      <c r="D10985" s="212">
        <v>84.77</v>
      </c>
    </row>
    <row r="10986" spans="1:4" ht="13.5">
      <c r="A10986" s="211" t="s">
        <v>13090</v>
      </c>
      <c r="B10986" s="210" t="s">
        <v>822</v>
      </c>
      <c r="C10986" s="211" t="s">
        <v>820</v>
      </c>
      <c r="D10986" s="212">
        <v>52.58</v>
      </c>
    </row>
    <row r="10987" spans="1:4" ht="13.5">
      <c r="A10987" s="211" t="s">
        <v>13091</v>
      </c>
      <c r="B10987" s="210" t="s">
        <v>548</v>
      </c>
      <c r="C10987" s="211" t="s">
        <v>542</v>
      </c>
      <c r="D10987" s="212">
        <v>49.49</v>
      </c>
    </row>
    <row r="10988" spans="1:4" ht="13.5">
      <c r="A10988" s="211" t="s">
        <v>13092</v>
      </c>
      <c r="B10988" s="210" t="s">
        <v>557</v>
      </c>
      <c r="C10988" s="211" t="s">
        <v>542</v>
      </c>
      <c r="D10988" s="212">
        <v>811.98</v>
      </c>
    </row>
    <row r="10989" spans="1:4" ht="13.5">
      <c r="A10989" s="211" t="s">
        <v>13093</v>
      </c>
      <c r="B10989" s="210" t="s">
        <v>558</v>
      </c>
      <c r="C10989" s="211" t="s">
        <v>542</v>
      </c>
      <c r="D10989" s="212">
        <v>882.6</v>
      </c>
    </row>
    <row r="10990" spans="1:4" ht="13.5">
      <c r="A10990" s="211" t="s">
        <v>13094</v>
      </c>
      <c r="B10990" s="210" t="s">
        <v>559</v>
      </c>
      <c r="C10990" s="211" t="s">
        <v>542</v>
      </c>
      <c r="D10990" s="212">
        <v>953.19</v>
      </c>
    </row>
    <row r="10991" spans="1:4" ht="13.5">
      <c r="A10991" s="211" t="s">
        <v>13095</v>
      </c>
      <c r="B10991" s="210" t="s">
        <v>560</v>
      </c>
      <c r="C10991" s="211" t="s">
        <v>542</v>
      </c>
      <c r="D10991" s="212">
        <v>1065.83</v>
      </c>
    </row>
    <row r="10992" spans="1:4" ht="13.5">
      <c r="A10992" s="211" t="s">
        <v>13096</v>
      </c>
      <c r="B10992" s="210" t="s">
        <v>561</v>
      </c>
      <c r="C10992" s="211" t="s">
        <v>542</v>
      </c>
      <c r="D10992" s="212">
        <v>1065.83</v>
      </c>
    </row>
    <row r="10993" spans="1:4" ht="13.5">
      <c r="A10993" s="211" t="s">
        <v>13097</v>
      </c>
      <c r="B10993" s="210" t="s">
        <v>562</v>
      </c>
      <c r="C10993" s="211" t="s">
        <v>542</v>
      </c>
      <c r="D10993" s="212">
        <v>1078.24</v>
      </c>
    </row>
    <row r="10994" spans="1:4" ht="13.5">
      <c r="A10994" s="211" t="s">
        <v>13098</v>
      </c>
      <c r="B10994" s="210" t="s">
        <v>563</v>
      </c>
      <c r="C10994" s="211" t="s">
        <v>542</v>
      </c>
      <c r="D10994" s="212">
        <v>1218.0999999999999</v>
      </c>
    </row>
    <row r="10995" spans="1:4" ht="13.5">
      <c r="A10995" s="211" t="s">
        <v>13099</v>
      </c>
      <c r="B10995" s="210" t="s">
        <v>549</v>
      </c>
      <c r="C10995" s="211" t="s">
        <v>542</v>
      </c>
      <c r="D10995" s="212">
        <v>77.2</v>
      </c>
    </row>
    <row r="10996" spans="1:4" ht="13.5">
      <c r="A10996" s="211" t="s">
        <v>13100</v>
      </c>
      <c r="B10996" s="210" t="s">
        <v>550</v>
      </c>
      <c r="C10996" s="211" t="s">
        <v>542</v>
      </c>
      <c r="D10996" s="212">
        <v>96.52</v>
      </c>
    </row>
    <row r="10997" spans="1:4" ht="13.5">
      <c r="A10997" s="211" t="s">
        <v>13101</v>
      </c>
      <c r="B10997" s="210" t="s">
        <v>551</v>
      </c>
      <c r="C10997" s="211" t="s">
        <v>542</v>
      </c>
      <c r="D10997" s="212">
        <v>423.63</v>
      </c>
    </row>
    <row r="10998" spans="1:4" ht="13.5">
      <c r="A10998" s="211" t="s">
        <v>13102</v>
      </c>
      <c r="B10998" s="210" t="s">
        <v>552</v>
      </c>
      <c r="C10998" s="211" t="s">
        <v>542</v>
      </c>
      <c r="D10998" s="212">
        <v>494.24</v>
      </c>
    </row>
    <row r="10999" spans="1:4" ht="13.5">
      <c r="A10999" s="211" t="s">
        <v>13103</v>
      </c>
      <c r="B10999" s="210" t="s">
        <v>553</v>
      </c>
      <c r="C10999" s="211" t="s">
        <v>542</v>
      </c>
      <c r="D10999" s="212">
        <v>600.15</v>
      </c>
    </row>
    <row r="11000" spans="1:4" ht="13.5">
      <c r="A11000" s="211" t="s">
        <v>13104</v>
      </c>
      <c r="B11000" s="210" t="s">
        <v>554</v>
      </c>
      <c r="C11000" s="211" t="s">
        <v>542</v>
      </c>
      <c r="D11000" s="212">
        <v>670.76</v>
      </c>
    </row>
    <row r="11001" spans="1:4" ht="13.5">
      <c r="A11001" s="211" t="s">
        <v>13105</v>
      </c>
      <c r="B11001" s="210" t="s">
        <v>555</v>
      </c>
      <c r="C11001" s="211" t="s">
        <v>542</v>
      </c>
      <c r="D11001" s="212">
        <v>706.08</v>
      </c>
    </row>
    <row r="11002" spans="1:4" ht="13.5">
      <c r="A11002" s="211" t="s">
        <v>13106</v>
      </c>
      <c r="B11002" s="210" t="s">
        <v>556</v>
      </c>
      <c r="C11002" s="211" t="s">
        <v>542</v>
      </c>
      <c r="D11002" s="212">
        <v>776.67</v>
      </c>
    </row>
    <row r="11003" spans="1:4" ht="13.5">
      <c r="A11003" s="211" t="s">
        <v>13107</v>
      </c>
      <c r="B11003" s="210" t="s">
        <v>564</v>
      </c>
      <c r="C11003" s="211" t="s">
        <v>542</v>
      </c>
      <c r="D11003" s="212">
        <v>24.1</v>
      </c>
    </row>
    <row r="11004" spans="1:4" ht="13.5">
      <c r="A11004" s="211" t="s">
        <v>13108</v>
      </c>
      <c r="B11004" s="210" t="s">
        <v>573</v>
      </c>
      <c r="C11004" s="211" t="s">
        <v>542</v>
      </c>
      <c r="D11004" s="212">
        <v>335.37</v>
      </c>
    </row>
    <row r="11005" spans="1:4" ht="13.5">
      <c r="A11005" s="211" t="s">
        <v>13109</v>
      </c>
      <c r="B11005" s="210" t="s">
        <v>574</v>
      </c>
      <c r="C11005" s="211" t="s">
        <v>542</v>
      </c>
      <c r="D11005" s="212">
        <v>353.04</v>
      </c>
    </row>
    <row r="11006" spans="1:4" ht="13.5">
      <c r="A11006" s="211" t="s">
        <v>13110</v>
      </c>
      <c r="B11006" s="210" t="s">
        <v>575</v>
      </c>
      <c r="C11006" s="211" t="s">
        <v>542</v>
      </c>
      <c r="D11006" s="212">
        <v>402.45</v>
      </c>
    </row>
    <row r="11007" spans="1:4" ht="13.5">
      <c r="A11007" s="211" t="s">
        <v>13111</v>
      </c>
      <c r="B11007" s="210" t="s">
        <v>565</v>
      </c>
      <c r="C11007" s="211" t="s">
        <v>542</v>
      </c>
      <c r="D11007" s="212">
        <v>28.94</v>
      </c>
    </row>
    <row r="11008" spans="1:4" ht="13.5">
      <c r="A11008" s="211" t="s">
        <v>13112</v>
      </c>
      <c r="B11008" s="210" t="s">
        <v>566</v>
      </c>
      <c r="C11008" s="211" t="s">
        <v>542</v>
      </c>
      <c r="D11008" s="212">
        <v>32.81</v>
      </c>
    </row>
    <row r="11009" spans="1:4" ht="13.5">
      <c r="A11009" s="211" t="s">
        <v>13113</v>
      </c>
      <c r="B11009" s="210" t="s">
        <v>567</v>
      </c>
      <c r="C11009" s="211" t="s">
        <v>542</v>
      </c>
      <c r="D11009" s="212">
        <v>155.33000000000001</v>
      </c>
    </row>
    <row r="11010" spans="1:4" ht="13.5">
      <c r="A11010" s="211" t="s">
        <v>13114</v>
      </c>
      <c r="B11010" s="210" t="s">
        <v>568</v>
      </c>
      <c r="C11010" s="211" t="s">
        <v>542</v>
      </c>
      <c r="D11010" s="212">
        <v>201.22</v>
      </c>
    </row>
    <row r="11011" spans="1:4" ht="13.5">
      <c r="A11011" s="211" t="s">
        <v>13115</v>
      </c>
      <c r="B11011" s="210" t="s">
        <v>569</v>
      </c>
      <c r="C11011" s="211" t="s">
        <v>542</v>
      </c>
      <c r="D11011" s="212">
        <v>236.52</v>
      </c>
    </row>
    <row r="11012" spans="1:4" ht="13.5">
      <c r="A11012" s="211" t="s">
        <v>13116</v>
      </c>
      <c r="B11012" s="210" t="s">
        <v>570</v>
      </c>
      <c r="C11012" s="211" t="s">
        <v>542</v>
      </c>
      <c r="D11012" s="212">
        <v>257.7</v>
      </c>
    </row>
    <row r="11013" spans="1:4" ht="13.5">
      <c r="A11013" s="211" t="s">
        <v>13117</v>
      </c>
      <c r="B11013" s="210" t="s">
        <v>571</v>
      </c>
      <c r="C11013" s="211" t="s">
        <v>542</v>
      </c>
      <c r="D11013" s="212">
        <v>282.42</v>
      </c>
    </row>
    <row r="11014" spans="1:4" ht="13.5">
      <c r="A11014" s="211" t="s">
        <v>13118</v>
      </c>
      <c r="B11014" s="210" t="s">
        <v>572</v>
      </c>
      <c r="C11014" s="211" t="s">
        <v>542</v>
      </c>
      <c r="D11014" s="212">
        <v>310.67</v>
      </c>
    </row>
    <row r="11015" spans="1:4" ht="13.5">
      <c r="A11015" s="211" t="s">
        <v>13119</v>
      </c>
      <c r="B11015" s="210" t="s">
        <v>1594</v>
      </c>
      <c r="C11015" s="211" t="s">
        <v>518</v>
      </c>
      <c r="D11015" s="212">
        <v>9.43</v>
      </c>
    </row>
    <row r="11016" spans="1:4" ht="27">
      <c r="A11016" s="211" t="s">
        <v>13120</v>
      </c>
      <c r="B11016" s="210" t="s">
        <v>13121</v>
      </c>
      <c r="C11016" s="211" t="s">
        <v>518</v>
      </c>
      <c r="D11016" s="212">
        <v>2.95</v>
      </c>
    </row>
    <row r="11017" spans="1:4" ht="27">
      <c r="A11017" s="211" t="s">
        <v>13122</v>
      </c>
      <c r="B11017" s="210" t="s">
        <v>13123</v>
      </c>
      <c r="C11017" s="211" t="s">
        <v>518</v>
      </c>
      <c r="D11017" s="212">
        <v>17.850000000000001</v>
      </c>
    </row>
    <row r="11018" spans="1:4" ht="27">
      <c r="A11018" s="211" t="s">
        <v>13124</v>
      </c>
      <c r="B11018" s="210" t="s">
        <v>13125</v>
      </c>
      <c r="C11018" s="211" t="s">
        <v>518</v>
      </c>
      <c r="D11018" s="212">
        <v>21.58</v>
      </c>
    </row>
    <row r="11019" spans="1:4" ht="27">
      <c r="A11019" s="211" t="s">
        <v>13126</v>
      </c>
      <c r="B11019" s="210" t="s">
        <v>13127</v>
      </c>
      <c r="C11019" s="211" t="s">
        <v>518</v>
      </c>
      <c r="D11019" s="212">
        <v>27.28</v>
      </c>
    </row>
    <row r="11020" spans="1:4" ht="27">
      <c r="A11020" s="211" t="s">
        <v>13128</v>
      </c>
      <c r="B11020" s="210" t="s">
        <v>13129</v>
      </c>
      <c r="C11020" s="211" t="s">
        <v>518</v>
      </c>
      <c r="D11020" s="212">
        <v>31.44</v>
      </c>
    </row>
    <row r="11021" spans="1:4" ht="27">
      <c r="A11021" s="211" t="s">
        <v>13130</v>
      </c>
      <c r="B11021" s="210" t="s">
        <v>13131</v>
      </c>
      <c r="C11021" s="211" t="s">
        <v>518</v>
      </c>
      <c r="D11021" s="212">
        <v>36.72</v>
      </c>
    </row>
    <row r="11022" spans="1:4" ht="27">
      <c r="A11022" s="211" t="s">
        <v>13132</v>
      </c>
      <c r="B11022" s="210" t="s">
        <v>13133</v>
      </c>
      <c r="C11022" s="211" t="s">
        <v>518</v>
      </c>
      <c r="D11022" s="212">
        <v>39.520000000000003</v>
      </c>
    </row>
    <row r="11023" spans="1:4" ht="27">
      <c r="A11023" s="211" t="s">
        <v>13134</v>
      </c>
      <c r="B11023" s="210" t="s">
        <v>13135</v>
      </c>
      <c r="C11023" s="211" t="s">
        <v>518</v>
      </c>
      <c r="D11023" s="212">
        <v>46.83</v>
      </c>
    </row>
    <row r="11024" spans="1:4" ht="27">
      <c r="A11024" s="211" t="s">
        <v>13136</v>
      </c>
      <c r="B11024" s="210" t="s">
        <v>13137</v>
      </c>
      <c r="C11024" s="211" t="s">
        <v>518</v>
      </c>
      <c r="D11024" s="212">
        <v>55.25</v>
      </c>
    </row>
    <row r="11025" spans="1:4" ht="27">
      <c r="A11025" s="211" t="s">
        <v>13138</v>
      </c>
      <c r="B11025" s="210" t="s">
        <v>13139</v>
      </c>
      <c r="C11025" s="211" t="s">
        <v>518</v>
      </c>
      <c r="D11025" s="212">
        <v>3.56</v>
      </c>
    </row>
    <row r="11026" spans="1:4" ht="27">
      <c r="A11026" s="211" t="s">
        <v>13140</v>
      </c>
      <c r="B11026" s="210" t="s">
        <v>13141</v>
      </c>
      <c r="C11026" s="211" t="s">
        <v>518</v>
      </c>
      <c r="D11026" s="212">
        <v>6.1</v>
      </c>
    </row>
    <row r="11027" spans="1:4" ht="27">
      <c r="A11027" s="211" t="s">
        <v>13142</v>
      </c>
      <c r="B11027" s="210" t="s">
        <v>13143</v>
      </c>
      <c r="C11027" s="211" t="s">
        <v>518</v>
      </c>
      <c r="D11027" s="212">
        <v>7.8</v>
      </c>
    </row>
    <row r="11028" spans="1:4" ht="27">
      <c r="A11028" s="211" t="s">
        <v>13144</v>
      </c>
      <c r="B11028" s="210" t="s">
        <v>13145</v>
      </c>
      <c r="C11028" s="211" t="s">
        <v>518</v>
      </c>
      <c r="D11028" s="212">
        <v>9.44</v>
      </c>
    </row>
    <row r="11029" spans="1:4" ht="27">
      <c r="A11029" s="211" t="s">
        <v>13146</v>
      </c>
      <c r="B11029" s="210" t="s">
        <v>13147</v>
      </c>
      <c r="C11029" s="211" t="s">
        <v>518</v>
      </c>
      <c r="D11029" s="212">
        <v>10.69</v>
      </c>
    </row>
    <row r="11030" spans="1:4" ht="27">
      <c r="A11030" s="211" t="s">
        <v>13148</v>
      </c>
      <c r="B11030" s="210" t="s">
        <v>13149</v>
      </c>
      <c r="C11030" s="211" t="s">
        <v>518</v>
      </c>
      <c r="D11030" s="212">
        <v>12.49</v>
      </c>
    </row>
    <row r="11031" spans="1:4" ht="27">
      <c r="A11031" s="211" t="s">
        <v>13150</v>
      </c>
      <c r="B11031" s="210" t="s">
        <v>13151</v>
      </c>
      <c r="C11031" s="211" t="s">
        <v>518</v>
      </c>
      <c r="D11031" s="212">
        <v>13.78</v>
      </c>
    </row>
    <row r="11032" spans="1:4" ht="27">
      <c r="A11032" s="211" t="s">
        <v>13152</v>
      </c>
      <c r="B11032" s="210" t="s">
        <v>13153</v>
      </c>
      <c r="C11032" s="211" t="s">
        <v>518</v>
      </c>
      <c r="D11032" s="212">
        <v>16.11</v>
      </c>
    </row>
    <row r="11033" spans="1:4" ht="27">
      <c r="A11033" s="211" t="s">
        <v>13154</v>
      </c>
      <c r="B11033" s="210" t="s">
        <v>519</v>
      </c>
      <c r="C11033" s="211" t="s">
        <v>518</v>
      </c>
      <c r="D11033" s="212">
        <v>1.43</v>
      </c>
    </row>
    <row r="11034" spans="1:4" ht="27">
      <c r="A11034" s="211" t="s">
        <v>13155</v>
      </c>
      <c r="B11034" s="210" t="s">
        <v>523</v>
      </c>
      <c r="C11034" s="211" t="s">
        <v>518</v>
      </c>
      <c r="D11034" s="212">
        <v>7.92</v>
      </c>
    </row>
    <row r="11035" spans="1:4" ht="27">
      <c r="A11035" s="211" t="s">
        <v>13156</v>
      </c>
      <c r="B11035" s="210" t="s">
        <v>524</v>
      </c>
      <c r="C11035" s="211" t="s">
        <v>518</v>
      </c>
      <c r="D11035" s="212">
        <v>8.8699999999999992</v>
      </c>
    </row>
    <row r="11036" spans="1:4" ht="27">
      <c r="A11036" s="211" t="s">
        <v>13157</v>
      </c>
      <c r="B11036" s="210" t="s">
        <v>525</v>
      </c>
      <c r="C11036" s="211" t="s">
        <v>518</v>
      </c>
      <c r="D11036" s="212">
        <v>9.65</v>
      </c>
    </row>
    <row r="11037" spans="1:4" ht="27">
      <c r="A11037" s="211" t="s">
        <v>13158</v>
      </c>
      <c r="B11037" s="210" t="s">
        <v>526</v>
      </c>
      <c r="C11037" s="211" t="s">
        <v>518</v>
      </c>
      <c r="D11037" s="212">
        <v>10.54</v>
      </c>
    </row>
    <row r="11038" spans="1:4" ht="27">
      <c r="A11038" s="211" t="s">
        <v>13159</v>
      </c>
      <c r="B11038" s="210" t="s">
        <v>527</v>
      </c>
      <c r="C11038" s="211" t="s">
        <v>518</v>
      </c>
      <c r="D11038" s="212">
        <v>11.38</v>
      </c>
    </row>
    <row r="11039" spans="1:4" ht="27">
      <c r="A11039" s="211" t="s">
        <v>13160</v>
      </c>
      <c r="B11039" s="210" t="s">
        <v>13161</v>
      </c>
      <c r="C11039" s="211" t="s">
        <v>518</v>
      </c>
      <c r="D11039" s="212">
        <v>12.13</v>
      </c>
    </row>
    <row r="11040" spans="1:4" ht="27">
      <c r="A11040" s="211" t="s">
        <v>13162</v>
      </c>
      <c r="B11040" s="210" t="s">
        <v>520</v>
      </c>
      <c r="C11040" s="211" t="s">
        <v>518</v>
      </c>
      <c r="D11040" s="212">
        <v>1.92</v>
      </c>
    </row>
    <row r="11041" spans="1:4" ht="27">
      <c r="A11041" s="211" t="s">
        <v>13163</v>
      </c>
      <c r="B11041" s="210" t="s">
        <v>521</v>
      </c>
      <c r="C11041" s="211" t="s">
        <v>518</v>
      </c>
      <c r="D11041" s="212">
        <v>2.4</v>
      </c>
    </row>
    <row r="11042" spans="1:4" ht="27">
      <c r="A11042" s="211" t="s">
        <v>13164</v>
      </c>
      <c r="B11042" s="210" t="s">
        <v>522</v>
      </c>
      <c r="C11042" s="211" t="s">
        <v>518</v>
      </c>
      <c r="D11042" s="212">
        <v>7.18</v>
      </c>
    </row>
    <row r="11043" spans="1:4" ht="13.5">
      <c r="A11043" s="211" t="s">
        <v>13165</v>
      </c>
      <c r="B11043" s="210" t="s">
        <v>844</v>
      </c>
      <c r="C11043" s="211" t="s">
        <v>591</v>
      </c>
      <c r="D11043" s="212">
        <v>98.66</v>
      </c>
    </row>
    <row r="11044" spans="1:4" ht="13.5">
      <c r="A11044" s="211" t="s">
        <v>13166</v>
      </c>
      <c r="B11044" s="210" t="s">
        <v>845</v>
      </c>
      <c r="C11044" s="211" t="s">
        <v>591</v>
      </c>
      <c r="D11044" s="212">
        <v>248.48</v>
      </c>
    </row>
    <row r="11045" spans="1:4" ht="13.5">
      <c r="A11045" s="211" t="s">
        <v>13167</v>
      </c>
      <c r="B11045" s="210" t="s">
        <v>813</v>
      </c>
      <c r="C11045" s="211" t="s">
        <v>662</v>
      </c>
      <c r="D11045" s="212">
        <v>4.82</v>
      </c>
    </row>
    <row r="11046" spans="1:4" ht="13.5">
      <c r="A11046" s="211" t="s">
        <v>13168</v>
      </c>
      <c r="B11046" s="210" t="s">
        <v>984</v>
      </c>
      <c r="C11046" s="211" t="s">
        <v>518</v>
      </c>
      <c r="D11046" s="212">
        <v>94.86</v>
      </c>
    </row>
    <row r="11047" spans="1:4" ht="13.5">
      <c r="A11047" s="211" t="s">
        <v>13169</v>
      </c>
      <c r="B11047" s="210" t="s">
        <v>1803</v>
      </c>
      <c r="C11047" s="211" t="s">
        <v>820</v>
      </c>
      <c r="D11047" s="212">
        <v>62.03</v>
      </c>
    </row>
    <row r="11048" spans="1:4" ht="13.5">
      <c r="A11048" s="211" t="s">
        <v>13170</v>
      </c>
      <c r="B11048" s="210" t="s">
        <v>1804</v>
      </c>
      <c r="C11048" s="211" t="s">
        <v>820</v>
      </c>
      <c r="D11048" s="212">
        <v>77.540000000000006</v>
      </c>
    </row>
    <row r="11049" spans="1:4" ht="13.5">
      <c r="A11049" s="211" t="s">
        <v>13171</v>
      </c>
      <c r="B11049" s="210" t="s">
        <v>1838</v>
      </c>
      <c r="C11049" s="211" t="s">
        <v>1466</v>
      </c>
      <c r="D11049" s="212">
        <v>23.66</v>
      </c>
    </row>
    <row r="11050" spans="1:4" ht="13.5">
      <c r="A11050" s="211" t="s">
        <v>13172</v>
      </c>
      <c r="B11050" s="210" t="s">
        <v>1839</v>
      </c>
      <c r="C11050" s="211" t="s">
        <v>1466</v>
      </c>
      <c r="D11050" s="212">
        <v>32.97</v>
      </c>
    </row>
    <row r="11051" spans="1:4" ht="13.5">
      <c r="A11051" s="211" t="s">
        <v>13173</v>
      </c>
      <c r="B11051" s="210" t="s">
        <v>823</v>
      </c>
      <c r="C11051" s="211" t="s">
        <v>820</v>
      </c>
      <c r="D11051" s="212">
        <v>89.19</v>
      </c>
    </row>
    <row r="11052" spans="1:4" ht="13.5">
      <c r="A11052" s="211" t="s">
        <v>13174</v>
      </c>
      <c r="B11052" s="210" t="s">
        <v>1440</v>
      </c>
      <c r="C11052" s="211" t="s">
        <v>591</v>
      </c>
      <c r="D11052" s="212">
        <v>0.31</v>
      </c>
    </row>
    <row r="11053" spans="1:4" ht="13.5">
      <c r="A11053" s="211" t="s">
        <v>13175</v>
      </c>
      <c r="B11053" s="210" t="s">
        <v>1441</v>
      </c>
      <c r="C11053" s="211" t="s">
        <v>820</v>
      </c>
      <c r="D11053" s="212">
        <v>1.68</v>
      </c>
    </row>
    <row r="11054" spans="1:4" ht="13.5">
      <c r="A11054" s="211" t="s">
        <v>13176</v>
      </c>
      <c r="B11054" s="210" t="s">
        <v>945</v>
      </c>
      <c r="C11054" s="211" t="s">
        <v>518</v>
      </c>
      <c r="D11054" s="212">
        <v>50.11</v>
      </c>
    </row>
    <row r="11055" spans="1:4" ht="13.5">
      <c r="A11055" s="211" t="s">
        <v>13177</v>
      </c>
      <c r="B11055" s="210" t="s">
        <v>13178</v>
      </c>
      <c r="C11055" s="211" t="s">
        <v>518</v>
      </c>
      <c r="D11055" s="212">
        <v>35.78</v>
      </c>
    </row>
    <row r="11056" spans="1:4" ht="27">
      <c r="A11056" s="211" t="s">
        <v>13179</v>
      </c>
      <c r="B11056" s="210" t="s">
        <v>1490</v>
      </c>
      <c r="C11056" s="211" t="s">
        <v>591</v>
      </c>
      <c r="D11056" s="212">
        <v>170</v>
      </c>
    </row>
    <row r="11057" spans="1:4" ht="27">
      <c r="A11057" s="211" t="s">
        <v>13180</v>
      </c>
      <c r="B11057" s="210" t="s">
        <v>13181</v>
      </c>
      <c r="C11057" s="211" t="s">
        <v>542</v>
      </c>
      <c r="D11057" s="212">
        <v>624.57000000000005</v>
      </c>
    </row>
    <row r="11058" spans="1:4" ht="27">
      <c r="A11058" s="211" t="s">
        <v>13182</v>
      </c>
      <c r="B11058" s="210" t="s">
        <v>883</v>
      </c>
      <c r="C11058" s="211" t="s">
        <v>542</v>
      </c>
      <c r="D11058" s="212">
        <v>713.19</v>
      </c>
    </row>
    <row r="11059" spans="1:4" ht="13.5">
      <c r="A11059" s="211" t="s">
        <v>13183</v>
      </c>
      <c r="B11059" s="210" t="s">
        <v>1782</v>
      </c>
      <c r="C11059" s="211" t="s">
        <v>542</v>
      </c>
      <c r="D11059" s="212">
        <v>121.82</v>
      </c>
    </row>
    <row r="11060" spans="1:4" ht="27">
      <c r="A11060" s="211" t="s">
        <v>13184</v>
      </c>
      <c r="B11060" s="210" t="s">
        <v>1584</v>
      </c>
      <c r="C11060" s="211" t="s">
        <v>591</v>
      </c>
      <c r="D11060" s="212">
        <v>38.72</v>
      </c>
    </row>
    <row r="11061" spans="1:4" ht="27">
      <c r="A11061" s="211" t="s">
        <v>13185</v>
      </c>
      <c r="B11061" s="210" t="s">
        <v>13186</v>
      </c>
      <c r="C11061" s="211" t="s">
        <v>591</v>
      </c>
      <c r="D11061" s="212">
        <v>44.73</v>
      </c>
    </row>
    <row r="11062" spans="1:4" ht="27">
      <c r="A11062" s="211" t="s">
        <v>13187</v>
      </c>
      <c r="B11062" s="210" t="s">
        <v>13188</v>
      </c>
      <c r="C11062" s="211" t="s">
        <v>591</v>
      </c>
      <c r="D11062" s="212">
        <v>39.869999999999997</v>
      </c>
    </row>
    <row r="11063" spans="1:4" ht="27">
      <c r="A11063" s="211" t="s">
        <v>13189</v>
      </c>
      <c r="B11063" s="210" t="s">
        <v>13190</v>
      </c>
      <c r="C11063" s="211" t="s">
        <v>591</v>
      </c>
      <c r="D11063" s="212">
        <v>38.76</v>
      </c>
    </row>
    <row r="11064" spans="1:4" ht="27">
      <c r="A11064" s="211" t="s">
        <v>13191</v>
      </c>
      <c r="B11064" s="210" t="s">
        <v>13192</v>
      </c>
      <c r="C11064" s="211" t="s">
        <v>591</v>
      </c>
      <c r="D11064" s="212">
        <v>38.049999999999997</v>
      </c>
    </row>
    <row r="11065" spans="1:4" ht="27">
      <c r="A11065" s="211" t="s">
        <v>13193</v>
      </c>
      <c r="B11065" s="210" t="s">
        <v>13194</v>
      </c>
      <c r="C11065" s="211" t="s">
        <v>591</v>
      </c>
      <c r="D11065" s="212">
        <v>42.74</v>
      </c>
    </row>
    <row r="11066" spans="1:4" ht="27">
      <c r="A11066" s="211" t="s">
        <v>13195</v>
      </c>
      <c r="B11066" s="210" t="s">
        <v>13196</v>
      </c>
      <c r="C11066" s="211" t="s">
        <v>591</v>
      </c>
      <c r="D11066" s="212">
        <v>33.42</v>
      </c>
    </row>
    <row r="11067" spans="1:4" ht="27">
      <c r="A11067" s="211" t="s">
        <v>13197</v>
      </c>
      <c r="B11067" s="210" t="s">
        <v>13198</v>
      </c>
      <c r="C11067" s="211" t="s">
        <v>591</v>
      </c>
      <c r="D11067" s="212">
        <v>50.79</v>
      </c>
    </row>
    <row r="11068" spans="1:4" ht="27">
      <c r="A11068" s="211" t="s">
        <v>13199</v>
      </c>
      <c r="B11068" s="210" t="s">
        <v>13200</v>
      </c>
      <c r="C11068" s="211" t="s">
        <v>591</v>
      </c>
      <c r="D11068" s="212">
        <v>38.76</v>
      </c>
    </row>
    <row r="11069" spans="1:4" ht="13.5">
      <c r="A11069" s="211" t="s">
        <v>13201</v>
      </c>
      <c r="B11069" s="210" t="s">
        <v>1565</v>
      </c>
      <c r="C11069" s="211" t="s">
        <v>591</v>
      </c>
      <c r="D11069" s="212">
        <v>20.57</v>
      </c>
    </row>
    <row r="11070" spans="1:4" ht="13.5">
      <c r="A11070" s="211" t="s">
        <v>13202</v>
      </c>
      <c r="B11070" s="210" t="s">
        <v>1566</v>
      </c>
      <c r="C11070" s="211" t="s">
        <v>591</v>
      </c>
      <c r="D11070" s="212">
        <v>20.65</v>
      </c>
    </row>
    <row r="11071" spans="1:4" ht="13.5">
      <c r="A11071" s="211" t="s">
        <v>13203</v>
      </c>
      <c r="B11071" s="210" t="s">
        <v>1567</v>
      </c>
      <c r="C11071" s="211" t="s">
        <v>591</v>
      </c>
      <c r="D11071" s="212">
        <v>20.95</v>
      </c>
    </row>
    <row r="11072" spans="1:4" ht="27">
      <c r="A11072" s="211" t="s">
        <v>13204</v>
      </c>
      <c r="B11072" s="210" t="s">
        <v>1002</v>
      </c>
      <c r="C11072" s="211" t="s">
        <v>591</v>
      </c>
      <c r="D11072" s="212">
        <v>28.02</v>
      </c>
    </row>
    <row r="11073" spans="1:4" ht="27">
      <c r="A11073" s="211" t="s">
        <v>13205</v>
      </c>
      <c r="B11073" s="210" t="s">
        <v>1003</v>
      </c>
      <c r="C11073" s="211" t="s">
        <v>591</v>
      </c>
      <c r="D11073" s="212">
        <v>52.37</v>
      </c>
    </row>
    <row r="11074" spans="1:4" ht="13.5">
      <c r="A11074" s="211" t="s">
        <v>13206</v>
      </c>
      <c r="B11074" s="210" t="s">
        <v>902</v>
      </c>
      <c r="C11074" s="211" t="s">
        <v>591</v>
      </c>
      <c r="D11074" s="212">
        <v>298.25</v>
      </c>
    </row>
    <row r="11075" spans="1:4" ht="27">
      <c r="A11075" s="211" t="s">
        <v>13207</v>
      </c>
      <c r="B11075" s="210" t="s">
        <v>13208</v>
      </c>
      <c r="C11075" s="211" t="s">
        <v>591</v>
      </c>
      <c r="D11075" s="212">
        <v>444.58</v>
      </c>
    </row>
    <row r="11076" spans="1:4" ht="13.5">
      <c r="A11076" s="211" t="s">
        <v>13209</v>
      </c>
      <c r="B11076" s="210" t="s">
        <v>893</v>
      </c>
      <c r="C11076" s="211" t="s">
        <v>591</v>
      </c>
      <c r="D11076" s="212">
        <v>309.69</v>
      </c>
    </row>
    <row r="11077" spans="1:4" ht="27">
      <c r="A11077" s="211" t="s">
        <v>13210</v>
      </c>
      <c r="B11077" s="210" t="s">
        <v>13211</v>
      </c>
      <c r="C11077" s="211" t="s">
        <v>591</v>
      </c>
      <c r="D11077" s="212">
        <v>417.18</v>
      </c>
    </row>
    <row r="11078" spans="1:4" ht="27">
      <c r="A11078" s="211" t="s">
        <v>13212</v>
      </c>
      <c r="B11078" s="210" t="s">
        <v>13213</v>
      </c>
      <c r="C11078" s="211" t="s">
        <v>591</v>
      </c>
      <c r="D11078" s="212">
        <v>108.19</v>
      </c>
    </row>
    <row r="11079" spans="1:4" ht="27">
      <c r="A11079" s="211" t="s">
        <v>13214</v>
      </c>
      <c r="B11079" s="210" t="s">
        <v>13215</v>
      </c>
      <c r="C11079" s="211" t="s">
        <v>591</v>
      </c>
      <c r="D11079" s="212">
        <v>108.36</v>
      </c>
    </row>
    <row r="11080" spans="1:4" ht="40.5">
      <c r="A11080" s="211" t="s">
        <v>13216</v>
      </c>
      <c r="B11080" s="210" t="s">
        <v>13217</v>
      </c>
      <c r="C11080" s="211" t="s">
        <v>591</v>
      </c>
      <c r="D11080" s="212">
        <v>191.77</v>
      </c>
    </row>
    <row r="11081" spans="1:4" ht="13.5">
      <c r="A11081" s="211" t="s">
        <v>13218</v>
      </c>
      <c r="B11081" s="210" t="s">
        <v>1738</v>
      </c>
      <c r="C11081" s="211" t="s">
        <v>591</v>
      </c>
      <c r="D11081" s="212">
        <v>17.84</v>
      </c>
    </row>
    <row r="11082" spans="1:4" ht="13.5">
      <c r="A11082" s="211" t="s">
        <v>13219</v>
      </c>
      <c r="B11082" s="210" t="s">
        <v>1739</v>
      </c>
      <c r="C11082" s="211" t="s">
        <v>591</v>
      </c>
      <c r="D11082" s="212">
        <v>11.54</v>
      </c>
    </row>
    <row r="11083" spans="1:4" ht="13.5">
      <c r="A11083" s="211" t="s">
        <v>13220</v>
      </c>
      <c r="B11083" s="210" t="s">
        <v>1740</v>
      </c>
      <c r="C11083" s="211" t="s">
        <v>591</v>
      </c>
      <c r="D11083" s="212">
        <v>3.45</v>
      </c>
    </row>
    <row r="11084" spans="1:4" ht="13.5">
      <c r="A11084" s="211" t="s">
        <v>13221</v>
      </c>
      <c r="B11084" s="210" t="s">
        <v>1734</v>
      </c>
      <c r="C11084" s="211" t="s">
        <v>591</v>
      </c>
      <c r="D11084" s="212">
        <v>7.27</v>
      </c>
    </row>
    <row r="11085" spans="1:4" ht="13.5">
      <c r="A11085" s="211" t="s">
        <v>13222</v>
      </c>
      <c r="B11085" s="210" t="s">
        <v>1735</v>
      </c>
      <c r="C11085" s="211" t="s">
        <v>591</v>
      </c>
      <c r="D11085" s="212">
        <v>5.18</v>
      </c>
    </row>
    <row r="11086" spans="1:4" ht="13.5">
      <c r="A11086" s="211" t="s">
        <v>13223</v>
      </c>
      <c r="B11086" s="210" t="s">
        <v>1736</v>
      </c>
      <c r="C11086" s="211" t="s">
        <v>591</v>
      </c>
      <c r="D11086" s="212">
        <v>10.02</v>
      </c>
    </row>
    <row r="11087" spans="1:4" ht="13.5">
      <c r="A11087" s="211" t="s">
        <v>13224</v>
      </c>
      <c r="B11087" s="210" t="s">
        <v>1737</v>
      </c>
      <c r="C11087" s="211" t="s">
        <v>591</v>
      </c>
      <c r="D11087" s="212">
        <v>21.08</v>
      </c>
    </row>
    <row r="11088" spans="1:4" ht="27">
      <c r="A11088" s="211" t="s">
        <v>13225</v>
      </c>
      <c r="B11088" s="210" t="s">
        <v>13226</v>
      </c>
      <c r="C11088" s="211" t="s">
        <v>542</v>
      </c>
      <c r="D11088" s="212">
        <v>45.27</v>
      </c>
    </row>
    <row r="11089" spans="1:4" ht="27">
      <c r="A11089" s="211" t="s">
        <v>13227</v>
      </c>
      <c r="B11089" s="210" t="s">
        <v>13228</v>
      </c>
      <c r="C11089" s="211" t="s">
        <v>542</v>
      </c>
      <c r="D11089" s="212">
        <v>58.98</v>
      </c>
    </row>
    <row r="11090" spans="1:4" ht="27">
      <c r="A11090" s="211" t="s">
        <v>13229</v>
      </c>
      <c r="B11090" s="210" t="s">
        <v>13230</v>
      </c>
      <c r="C11090" s="211" t="s">
        <v>542</v>
      </c>
      <c r="D11090" s="212">
        <v>102.28</v>
      </c>
    </row>
    <row r="11091" spans="1:4" ht="27">
      <c r="A11091" s="211" t="s">
        <v>13231</v>
      </c>
      <c r="B11091" s="210" t="s">
        <v>13232</v>
      </c>
      <c r="C11091" s="211" t="s">
        <v>542</v>
      </c>
      <c r="D11091" s="212">
        <v>61.07</v>
      </c>
    </row>
    <row r="11092" spans="1:4" ht="27">
      <c r="A11092" s="211" t="s">
        <v>13233</v>
      </c>
      <c r="B11092" s="210" t="s">
        <v>13234</v>
      </c>
      <c r="C11092" s="211" t="s">
        <v>542</v>
      </c>
      <c r="D11092" s="212">
        <v>77.08</v>
      </c>
    </row>
    <row r="11093" spans="1:4" ht="27">
      <c r="A11093" s="211" t="s">
        <v>13235</v>
      </c>
      <c r="B11093" s="210" t="s">
        <v>13236</v>
      </c>
      <c r="C11093" s="211" t="s">
        <v>542</v>
      </c>
      <c r="D11093" s="212">
        <v>133.75</v>
      </c>
    </row>
    <row r="11094" spans="1:4" ht="27">
      <c r="A11094" s="211" t="s">
        <v>13237</v>
      </c>
      <c r="B11094" s="210" t="s">
        <v>13238</v>
      </c>
      <c r="C11094" s="211" t="s">
        <v>542</v>
      </c>
      <c r="D11094" s="212">
        <v>39</v>
      </c>
    </row>
    <row r="11095" spans="1:4" ht="40.5">
      <c r="A11095" s="211" t="s">
        <v>13239</v>
      </c>
      <c r="B11095" s="210" t="s">
        <v>13240</v>
      </c>
      <c r="C11095" s="211" t="s">
        <v>542</v>
      </c>
      <c r="D11095" s="212">
        <v>324.86</v>
      </c>
    </row>
    <row r="11096" spans="1:4" ht="40.5">
      <c r="A11096" s="211" t="s">
        <v>13241</v>
      </c>
      <c r="B11096" s="210" t="s">
        <v>13242</v>
      </c>
      <c r="C11096" s="211" t="s">
        <v>542</v>
      </c>
      <c r="D11096" s="212">
        <v>1311.25</v>
      </c>
    </row>
    <row r="11097" spans="1:4" ht="40.5">
      <c r="A11097" s="211" t="s">
        <v>13243</v>
      </c>
      <c r="B11097" s="210" t="s">
        <v>13244</v>
      </c>
      <c r="C11097" s="211" t="s">
        <v>542</v>
      </c>
      <c r="D11097" s="212">
        <v>1369.72</v>
      </c>
    </row>
    <row r="11098" spans="1:4" ht="40.5">
      <c r="A11098" s="211" t="s">
        <v>13245</v>
      </c>
      <c r="B11098" s="210" t="s">
        <v>13246</v>
      </c>
      <c r="C11098" s="211" t="s">
        <v>542</v>
      </c>
      <c r="D11098" s="212">
        <v>1529.78</v>
      </c>
    </row>
    <row r="11099" spans="1:4" ht="40.5">
      <c r="A11099" s="211" t="s">
        <v>13247</v>
      </c>
      <c r="B11099" s="210" t="s">
        <v>13248</v>
      </c>
      <c r="C11099" s="211" t="s">
        <v>542</v>
      </c>
      <c r="D11099" s="212">
        <v>1653.45</v>
      </c>
    </row>
    <row r="11100" spans="1:4" ht="40.5">
      <c r="A11100" s="211" t="s">
        <v>13249</v>
      </c>
      <c r="B11100" s="210" t="s">
        <v>13250</v>
      </c>
      <c r="C11100" s="211" t="s">
        <v>542</v>
      </c>
      <c r="D11100" s="212">
        <v>1738.84</v>
      </c>
    </row>
    <row r="11101" spans="1:4" ht="40.5">
      <c r="A11101" s="211" t="s">
        <v>13251</v>
      </c>
      <c r="B11101" s="210" t="s">
        <v>13252</v>
      </c>
      <c r="C11101" s="211" t="s">
        <v>542</v>
      </c>
      <c r="D11101" s="212">
        <v>1879.29</v>
      </c>
    </row>
    <row r="11102" spans="1:4" ht="40.5">
      <c r="A11102" s="211" t="s">
        <v>13253</v>
      </c>
      <c r="B11102" s="210" t="s">
        <v>13254</v>
      </c>
      <c r="C11102" s="211" t="s">
        <v>542</v>
      </c>
      <c r="D11102" s="212">
        <v>1986.4</v>
      </c>
    </row>
    <row r="11103" spans="1:4" ht="40.5">
      <c r="A11103" s="211" t="s">
        <v>13255</v>
      </c>
      <c r="B11103" s="210" t="s">
        <v>13256</v>
      </c>
      <c r="C11103" s="211" t="s">
        <v>542</v>
      </c>
      <c r="D11103" s="212">
        <v>2119.73</v>
      </c>
    </row>
    <row r="11104" spans="1:4" ht="40.5">
      <c r="A11104" s="211" t="s">
        <v>13257</v>
      </c>
      <c r="B11104" s="210" t="s">
        <v>13258</v>
      </c>
      <c r="C11104" s="211" t="s">
        <v>542</v>
      </c>
      <c r="D11104" s="212">
        <v>2243.12</v>
      </c>
    </row>
    <row r="11105" spans="1:4" ht="40.5">
      <c r="A11105" s="211" t="s">
        <v>13259</v>
      </c>
      <c r="B11105" s="210" t="s">
        <v>13260</v>
      </c>
      <c r="C11105" s="211" t="s">
        <v>542</v>
      </c>
      <c r="D11105" s="212">
        <v>2367.21</v>
      </c>
    </row>
    <row r="11106" spans="1:4" ht="27">
      <c r="A11106" s="211" t="s">
        <v>13261</v>
      </c>
      <c r="B11106" s="210" t="s">
        <v>13262</v>
      </c>
      <c r="C11106" s="211" t="s">
        <v>542</v>
      </c>
      <c r="D11106" s="212">
        <v>344.66</v>
      </c>
    </row>
    <row r="11107" spans="1:4" ht="40.5">
      <c r="A11107" s="211" t="s">
        <v>13263</v>
      </c>
      <c r="B11107" s="210" t="s">
        <v>13264</v>
      </c>
      <c r="C11107" s="211" t="s">
        <v>542</v>
      </c>
      <c r="D11107" s="212">
        <v>2490.61</v>
      </c>
    </row>
    <row r="11108" spans="1:4" ht="40.5">
      <c r="A11108" s="211" t="s">
        <v>13265</v>
      </c>
      <c r="B11108" s="210" t="s">
        <v>13266</v>
      </c>
      <c r="C11108" s="211" t="s">
        <v>542</v>
      </c>
      <c r="D11108" s="212">
        <v>2622.23</v>
      </c>
    </row>
    <row r="11109" spans="1:4" ht="40.5">
      <c r="A11109" s="211" t="s">
        <v>13267</v>
      </c>
      <c r="B11109" s="210" t="s">
        <v>13268</v>
      </c>
      <c r="C11109" s="211" t="s">
        <v>542</v>
      </c>
      <c r="D11109" s="212">
        <v>2745.63</v>
      </c>
    </row>
    <row r="11110" spans="1:4" ht="40.5">
      <c r="A11110" s="211" t="s">
        <v>13269</v>
      </c>
      <c r="B11110" s="210" t="s">
        <v>13270</v>
      </c>
      <c r="C11110" s="211" t="s">
        <v>542</v>
      </c>
      <c r="D11110" s="212">
        <v>2869.02</v>
      </c>
    </row>
    <row r="11111" spans="1:4" ht="40.5">
      <c r="A11111" s="211" t="s">
        <v>13271</v>
      </c>
      <c r="B11111" s="210" t="s">
        <v>13272</v>
      </c>
      <c r="C11111" s="211" t="s">
        <v>542</v>
      </c>
      <c r="D11111" s="212">
        <v>3163.29</v>
      </c>
    </row>
    <row r="11112" spans="1:4" ht="40.5">
      <c r="A11112" s="211" t="s">
        <v>13273</v>
      </c>
      <c r="B11112" s="210" t="s">
        <v>13274</v>
      </c>
      <c r="C11112" s="211" t="s">
        <v>542</v>
      </c>
      <c r="D11112" s="212">
        <v>3116.8</v>
      </c>
    </row>
    <row r="11113" spans="1:4" ht="40.5">
      <c r="A11113" s="211" t="s">
        <v>13275</v>
      </c>
      <c r="B11113" s="210" t="s">
        <v>13276</v>
      </c>
      <c r="C11113" s="211" t="s">
        <v>542</v>
      </c>
      <c r="D11113" s="212">
        <v>3240.9</v>
      </c>
    </row>
    <row r="11114" spans="1:4" ht="40.5">
      <c r="A11114" s="211" t="s">
        <v>13277</v>
      </c>
      <c r="B11114" s="210" t="s">
        <v>13278</v>
      </c>
      <c r="C11114" s="211" t="s">
        <v>542</v>
      </c>
      <c r="D11114" s="212">
        <v>3364.29</v>
      </c>
    </row>
    <row r="11115" spans="1:4" ht="54">
      <c r="A11115" s="211" t="s">
        <v>13279</v>
      </c>
      <c r="B11115" s="210" t="s">
        <v>13280</v>
      </c>
      <c r="C11115" s="211" t="s">
        <v>542</v>
      </c>
      <c r="D11115" s="212">
        <v>1252.4100000000001</v>
      </c>
    </row>
    <row r="11116" spans="1:4" ht="54">
      <c r="A11116" s="211" t="s">
        <v>13281</v>
      </c>
      <c r="B11116" s="210" t="s">
        <v>13282</v>
      </c>
      <c r="C11116" s="211" t="s">
        <v>542</v>
      </c>
      <c r="D11116" s="212">
        <v>1309.03</v>
      </c>
    </row>
    <row r="11117" spans="1:4" ht="40.5">
      <c r="A11117" s="211" t="s">
        <v>13283</v>
      </c>
      <c r="B11117" s="210" t="s">
        <v>13284</v>
      </c>
      <c r="C11117" s="211" t="s">
        <v>542</v>
      </c>
      <c r="D11117" s="212">
        <v>317.47000000000003</v>
      </c>
    </row>
    <row r="11118" spans="1:4" ht="54">
      <c r="A11118" s="211" t="s">
        <v>13285</v>
      </c>
      <c r="B11118" s="210" t="s">
        <v>13286</v>
      </c>
      <c r="C11118" s="211" t="s">
        <v>542</v>
      </c>
      <c r="D11118" s="212">
        <v>1424.36</v>
      </c>
    </row>
    <row r="11119" spans="1:4" ht="54">
      <c r="A11119" s="211" t="s">
        <v>13287</v>
      </c>
      <c r="B11119" s="210" t="s">
        <v>13288</v>
      </c>
      <c r="C11119" s="211" t="s">
        <v>542</v>
      </c>
      <c r="D11119" s="212">
        <v>1434.05</v>
      </c>
    </row>
    <row r="11120" spans="1:4" ht="54">
      <c r="A11120" s="211" t="s">
        <v>13289</v>
      </c>
      <c r="B11120" s="210" t="s">
        <v>13290</v>
      </c>
      <c r="C11120" s="211" t="s">
        <v>542</v>
      </c>
      <c r="D11120" s="212">
        <v>1446.13</v>
      </c>
    </row>
    <row r="11121" spans="1:4" ht="54">
      <c r="A11121" s="211" t="s">
        <v>13291</v>
      </c>
      <c r="B11121" s="210" t="s">
        <v>13292</v>
      </c>
      <c r="C11121" s="211" t="s">
        <v>542</v>
      </c>
      <c r="D11121" s="212">
        <v>1571.12</v>
      </c>
    </row>
    <row r="11122" spans="1:4" ht="54">
      <c r="A11122" s="211" t="s">
        <v>13293</v>
      </c>
      <c r="B11122" s="210" t="s">
        <v>13294</v>
      </c>
      <c r="C11122" s="211" t="s">
        <v>542</v>
      </c>
      <c r="D11122" s="212">
        <v>1646.63</v>
      </c>
    </row>
    <row r="11123" spans="1:4" ht="54">
      <c r="A11123" s="211" t="s">
        <v>13295</v>
      </c>
      <c r="B11123" s="210" t="s">
        <v>13296</v>
      </c>
      <c r="C11123" s="211" t="s">
        <v>542</v>
      </c>
      <c r="D11123" s="212">
        <v>1771.61</v>
      </c>
    </row>
    <row r="11124" spans="1:4" ht="54">
      <c r="A11124" s="211" t="s">
        <v>13297</v>
      </c>
      <c r="B11124" s="210" t="s">
        <v>13298</v>
      </c>
      <c r="C11124" s="211" t="s">
        <v>542</v>
      </c>
      <c r="D11124" s="212">
        <v>1896.6</v>
      </c>
    </row>
    <row r="11125" spans="1:4" ht="54">
      <c r="A11125" s="211" t="s">
        <v>13299</v>
      </c>
      <c r="B11125" s="210" t="s">
        <v>13300</v>
      </c>
      <c r="C11125" s="211" t="s">
        <v>542</v>
      </c>
      <c r="D11125" s="212">
        <v>2021.59</v>
      </c>
    </row>
    <row r="11126" spans="1:4" ht="54">
      <c r="A11126" s="211" t="s">
        <v>13301</v>
      </c>
      <c r="B11126" s="210" t="s">
        <v>13302</v>
      </c>
      <c r="C11126" s="211" t="s">
        <v>542</v>
      </c>
      <c r="D11126" s="212">
        <v>2147.21</v>
      </c>
    </row>
    <row r="11127" spans="1:4" ht="54">
      <c r="A11127" s="211" t="s">
        <v>13303</v>
      </c>
      <c r="B11127" s="210" t="s">
        <v>13304</v>
      </c>
      <c r="C11127" s="211" t="s">
        <v>542</v>
      </c>
      <c r="D11127" s="212">
        <v>2272.62</v>
      </c>
    </row>
    <row r="11128" spans="1:4" ht="54">
      <c r="A11128" s="211" t="s">
        <v>13305</v>
      </c>
      <c r="B11128" s="210" t="s">
        <v>13306</v>
      </c>
      <c r="C11128" s="211" t="s">
        <v>542</v>
      </c>
      <c r="D11128" s="212">
        <v>2394.71</v>
      </c>
    </row>
    <row r="11129" spans="1:4" ht="54">
      <c r="A11129" s="211" t="s">
        <v>13307</v>
      </c>
      <c r="B11129" s="210" t="s">
        <v>13308</v>
      </c>
      <c r="C11129" s="211" t="s">
        <v>542</v>
      </c>
      <c r="D11129" s="212">
        <v>2515.81</v>
      </c>
    </row>
    <row r="11130" spans="1:4" ht="54">
      <c r="A11130" s="211" t="s">
        <v>13309</v>
      </c>
      <c r="B11130" s="210" t="s">
        <v>13310</v>
      </c>
      <c r="C11130" s="211" t="s">
        <v>542</v>
      </c>
      <c r="D11130" s="212">
        <v>2648.07</v>
      </c>
    </row>
    <row r="11131" spans="1:4" ht="54">
      <c r="A11131" s="211" t="s">
        <v>13311</v>
      </c>
      <c r="B11131" s="210" t="s">
        <v>13312</v>
      </c>
      <c r="C11131" s="211" t="s">
        <v>542</v>
      </c>
      <c r="D11131" s="212">
        <v>2737.18</v>
      </c>
    </row>
    <row r="11132" spans="1:4" ht="54">
      <c r="A11132" s="211" t="s">
        <v>13313</v>
      </c>
      <c r="B11132" s="210" t="s">
        <v>13314</v>
      </c>
      <c r="C11132" s="211" t="s">
        <v>542</v>
      </c>
      <c r="D11132" s="212">
        <v>642.34</v>
      </c>
    </row>
    <row r="11133" spans="1:4" ht="40.5">
      <c r="A11133" s="211" t="s">
        <v>13315</v>
      </c>
      <c r="B11133" s="210" t="s">
        <v>13316</v>
      </c>
      <c r="C11133" s="211" t="s">
        <v>542</v>
      </c>
      <c r="D11133" s="212">
        <v>1457.87</v>
      </c>
    </row>
    <row r="11134" spans="1:4" ht="40.5">
      <c r="A11134" s="211" t="s">
        <v>13317</v>
      </c>
      <c r="B11134" s="210" t="s">
        <v>13318</v>
      </c>
      <c r="C11134" s="211" t="s">
        <v>542</v>
      </c>
      <c r="D11134" s="212">
        <v>1476.41</v>
      </c>
    </row>
    <row r="11135" spans="1:4" ht="40.5">
      <c r="A11135" s="211" t="s">
        <v>13319</v>
      </c>
      <c r="B11135" s="210" t="s">
        <v>13320</v>
      </c>
      <c r="C11135" s="211" t="s">
        <v>542</v>
      </c>
      <c r="D11135" s="212">
        <v>1612.22</v>
      </c>
    </row>
    <row r="11136" spans="1:4" ht="40.5">
      <c r="A11136" s="211" t="s">
        <v>13321</v>
      </c>
      <c r="B11136" s="210" t="s">
        <v>13322</v>
      </c>
      <c r="C11136" s="211" t="s">
        <v>542</v>
      </c>
      <c r="D11136" s="212">
        <v>1710.37</v>
      </c>
    </row>
    <row r="11137" spans="1:4" ht="40.5">
      <c r="A11137" s="211" t="s">
        <v>13323</v>
      </c>
      <c r="B11137" s="210" t="s">
        <v>13324</v>
      </c>
      <c r="C11137" s="211" t="s">
        <v>542</v>
      </c>
      <c r="D11137" s="212">
        <v>1010.45</v>
      </c>
    </row>
    <row r="11138" spans="1:4" ht="40.5">
      <c r="A11138" s="211" t="s">
        <v>13325</v>
      </c>
      <c r="B11138" s="210" t="s">
        <v>13326</v>
      </c>
      <c r="C11138" s="211" t="s">
        <v>542</v>
      </c>
      <c r="D11138" s="212">
        <v>1082.6300000000001</v>
      </c>
    </row>
    <row r="11139" spans="1:4" ht="40.5">
      <c r="A11139" s="211" t="s">
        <v>13327</v>
      </c>
      <c r="B11139" s="210" t="s">
        <v>13328</v>
      </c>
      <c r="C11139" s="211" t="s">
        <v>542</v>
      </c>
      <c r="D11139" s="212">
        <v>1142.92</v>
      </c>
    </row>
    <row r="11140" spans="1:4" ht="40.5">
      <c r="A11140" s="211" t="s">
        <v>13329</v>
      </c>
      <c r="B11140" s="210" t="s">
        <v>13330</v>
      </c>
      <c r="C11140" s="211" t="s">
        <v>542</v>
      </c>
      <c r="D11140" s="212">
        <v>1151.48</v>
      </c>
    </row>
    <row r="11141" spans="1:4" ht="27">
      <c r="A11141" s="211" t="s">
        <v>13331</v>
      </c>
      <c r="B11141" s="210" t="s">
        <v>13332</v>
      </c>
      <c r="C11141" s="211" t="s">
        <v>542</v>
      </c>
      <c r="D11141" s="212">
        <v>1208.58</v>
      </c>
    </row>
    <row r="11142" spans="1:4" ht="13.5">
      <c r="A11142" s="211" t="s">
        <v>13333</v>
      </c>
      <c r="B11142" s="210" t="s">
        <v>1460</v>
      </c>
      <c r="C11142" s="211" t="s">
        <v>820</v>
      </c>
      <c r="D11142" s="212">
        <v>41.43</v>
      </c>
    </row>
    <row r="11143" spans="1:4" ht="27">
      <c r="A11143" s="211" t="s">
        <v>13334</v>
      </c>
      <c r="B11143" s="210" t="s">
        <v>13335</v>
      </c>
      <c r="C11143" s="211" t="s">
        <v>820</v>
      </c>
      <c r="D11143" s="212">
        <v>138.1</v>
      </c>
    </row>
    <row r="11144" spans="1:4" ht="13.5">
      <c r="A11144" s="211" t="s">
        <v>13336</v>
      </c>
      <c r="B11144" s="210" t="s">
        <v>1905</v>
      </c>
      <c r="C11144" s="211" t="s">
        <v>542</v>
      </c>
      <c r="D11144" s="212">
        <v>109.41</v>
      </c>
    </row>
    <row r="11145" spans="1:4" ht="27">
      <c r="A11145" s="211" t="s">
        <v>13337</v>
      </c>
      <c r="B11145" s="210" t="s">
        <v>13338</v>
      </c>
      <c r="C11145" s="211" t="s">
        <v>542</v>
      </c>
      <c r="D11145" s="212">
        <v>165.44</v>
      </c>
    </row>
    <row r="11146" spans="1:4" ht="13.5">
      <c r="A11146" s="211" t="s">
        <v>13339</v>
      </c>
      <c r="B11146" s="210" t="s">
        <v>1906</v>
      </c>
      <c r="C11146" s="211" t="s">
        <v>542</v>
      </c>
      <c r="D11146" s="212">
        <v>0.34</v>
      </c>
    </row>
    <row r="11147" spans="1:4" ht="13.5">
      <c r="A11147" s="211" t="s">
        <v>13340</v>
      </c>
      <c r="B11147" s="210" t="s">
        <v>824</v>
      </c>
      <c r="C11147" s="211" t="s">
        <v>591</v>
      </c>
      <c r="D11147" s="212">
        <v>37.340000000000003</v>
      </c>
    </row>
    <row r="11148" spans="1:4" ht="27">
      <c r="A11148" s="211" t="s">
        <v>13341</v>
      </c>
      <c r="B11148" s="210" t="s">
        <v>13342</v>
      </c>
      <c r="C11148" s="211" t="s">
        <v>518</v>
      </c>
      <c r="D11148" s="212">
        <v>59.24</v>
      </c>
    </row>
    <row r="11149" spans="1:4" ht="13.5">
      <c r="A11149" s="211" t="s">
        <v>13343</v>
      </c>
      <c r="B11149" s="210" t="s">
        <v>13344</v>
      </c>
      <c r="C11149" s="211" t="s">
        <v>546</v>
      </c>
      <c r="D11149" s="212">
        <v>8.19</v>
      </c>
    </row>
    <row r="11150" spans="1:4" ht="13.5">
      <c r="A11150" s="211" t="s">
        <v>13345</v>
      </c>
      <c r="B11150" s="210" t="s">
        <v>13346</v>
      </c>
      <c r="C11150" s="211" t="s">
        <v>546</v>
      </c>
      <c r="D11150" s="212">
        <v>5.79</v>
      </c>
    </row>
    <row r="11151" spans="1:4" ht="27">
      <c r="A11151" s="211" t="s">
        <v>13347</v>
      </c>
      <c r="B11151" s="210" t="s">
        <v>13348</v>
      </c>
      <c r="C11151" s="211" t="s">
        <v>591</v>
      </c>
      <c r="D11151" s="212">
        <v>32.86</v>
      </c>
    </row>
    <row r="11152" spans="1:4" ht="27">
      <c r="A11152" s="211" t="s">
        <v>13349</v>
      </c>
      <c r="B11152" s="210" t="s">
        <v>13350</v>
      </c>
      <c r="C11152" s="211" t="s">
        <v>518</v>
      </c>
      <c r="D11152" s="212">
        <v>178.58</v>
      </c>
    </row>
    <row r="11153" spans="1:4" ht="27">
      <c r="A11153" s="211" t="s">
        <v>13351</v>
      </c>
      <c r="B11153" s="210" t="s">
        <v>13352</v>
      </c>
      <c r="C11153" s="211" t="s">
        <v>518</v>
      </c>
      <c r="D11153" s="212">
        <v>260.72000000000003</v>
      </c>
    </row>
    <row r="11154" spans="1:4" ht="27">
      <c r="A11154" s="211" t="s">
        <v>13353</v>
      </c>
      <c r="B11154" s="210" t="s">
        <v>13354</v>
      </c>
      <c r="C11154" s="211" t="s">
        <v>518</v>
      </c>
      <c r="D11154" s="212">
        <v>58.3</v>
      </c>
    </row>
    <row r="11155" spans="1:4" ht="13.5">
      <c r="A11155" s="211" t="s">
        <v>13355</v>
      </c>
      <c r="B11155" s="210" t="s">
        <v>1574</v>
      </c>
      <c r="C11155" s="211" t="s">
        <v>591</v>
      </c>
      <c r="D11155" s="212">
        <v>14.56</v>
      </c>
    </row>
    <row r="11156" spans="1:4" ht="13.5">
      <c r="A11156" s="211" t="s">
        <v>13356</v>
      </c>
      <c r="B11156" s="210" t="s">
        <v>966</v>
      </c>
      <c r="C11156" s="211" t="s">
        <v>542</v>
      </c>
      <c r="D11156" s="212">
        <v>474.65</v>
      </c>
    </row>
    <row r="11157" spans="1:4" ht="40.5">
      <c r="A11157" s="211" t="s">
        <v>13357</v>
      </c>
      <c r="B11157" s="210" t="s">
        <v>13358</v>
      </c>
      <c r="C11157" s="211" t="s">
        <v>591</v>
      </c>
      <c r="D11157" s="212">
        <v>37.68</v>
      </c>
    </row>
    <row r="11158" spans="1:4" ht="27">
      <c r="A11158" s="211" t="s">
        <v>13359</v>
      </c>
      <c r="B11158" s="210" t="s">
        <v>13360</v>
      </c>
      <c r="C11158" s="211" t="s">
        <v>591</v>
      </c>
      <c r="D11158" s="212">
        <v>36.770000000000003</v>
      </c>
    </row>
    <row r="11159" spans="1:4" ht="40.5">
      <c r="A11159" s="211" t="s">
        <v>13361</v>
      </c>
      <c r="B11159" s="210" t="s">
        <v>13362</v>
      </c>
      <c r="C11159" s="211" t="s">
        <v>591</v>
      </c>
      <c r="D11159" s="212">
        <v>43.57</v>
      </c>
    </row>
    <row r="11160" spans="1:4" ht="40.5">
      <c r="A11160" s="211" t="s">
        <v>13363</v>
      </c>
      <c r="B11160" s="210" t="s">
        <v>13364</v>
      </c>
      <c r="C11160" s="211" t="s">
        <v>591</v>
      </c>
      <c r="D11160" s="212">
        <v>38.130000000000003</v>
      </c>
    </row>
    <row r="11161" spans="1:4" ht="27">
      <c r="A11161" s="211" t="s">
        <v>13365</v>
      </c>
      <c r="B11161" s="210" t="s">
        <v>13366</v>
      </c>
      <c r="C11161" s="211" t="s">
        <v>591</v>
      </c>
      <c r="D11161" s="212">
        <v>7.29</v>
      </c>
    </row>
    <row r="11162" spans="1:4" ht="27">
      <c r="A11162" s="211" t="s">
        <v>13367</v>
      </c>
      <c r="B11162" s="210" t="s">
        <v>13368</v>
      </c>
      <c r="C11162" s="211" t="s">
        <v>546</v>
      </c>
      <c r="D11162" s="212">
        <v>7.44</v>
      </c>
    </row>
    <row r="11163" spans="1:4" ht="27">
      <c r="A11163" s="211" t="s">
        <v>13369</v>
      </c>
      <c r="B11163" s="210" t="s">
        <v>13370</v>
      </c>
      <c r="C11163" s="211" t="s">
        <v>542</v>
      </c>
      <c r="D11163" s="212">
        <v>4727.1000000000004</v>
      </c>
    </row>
    <row r="11164" spans="1:4" ht="13.5">
      <c r="A11164" s="211" t="s">
        <v>13371</v>
      </c>
      <c r="B11164" s="210" t="s">
        <v>1486</v>
      </c>
      <c r="C11164" s="211" t="s">
        <v>820</v>
      </c>
      <c r="D11164" s="212">
        <v>4.01</v>
      </c>
    </row>
    <row r="11165" spans="1:4" ht="27">
      <c r="A11165" s="211" t="s">
        <v>13372</v>
      </c>
      <c r="B11165" s="210" t="s">
        <v>13373</v>
      </c>
      <c r="C11165" s="211" t="s">
        <v>820</v>
      </c>
      <c r="D11165" s="212">
        <v>4.72</v>
      </c>
    </row>
    <row r="11166" spans="1:4" ht="40.5">
      <c r="A11166" s="211" t="s">
        <v>13374</v>
      </c>
      <c r="B11166" s="210" t="s">
        <v>13375</v>
      </c>
      <c r="C11166" s="211" t="s">
        <v>820</v>
      </c>
      <c r="D11166" s="212">
        <v>1.44</v>
      </c>
    </row>
    <row r="11167" spans="1:4" ht="27">
      <c r="A11167" s="211" t="s">
        <v>13376</v>
      </c>
      <c r="B11167" s="210" t="s">
        <v>13377</v>
      </c>
      <c r="C11167" s="211" t="s">
        <v>518</v>
      </c>
      <c r="D11167" s="212">
        <v>38.97</v>
      </c>
    </row>
    <row r="11168" spans="1:4" ht="27">
      <c r="A11168" s="211" t="s">
        <v>13378</v>
      </c>
      <c r="B11168" s="210" t="s">
        <v>13379</v>
      </c>
      <c r="C11168" s="211" t="s">
        <v>518</v>
      </c>
      <c r="D11168" s="212">
        <v>52.96</v>
      </c>
    </row>
    <row r="11169" spans="1:4" ht="13.5">
      <c r="A11169" s="211" t="s">
        <v>13380</v>
      </c>
      <c r="B11169" s="210" t="s">
        <v>1840</v>
      </c>
      <c r="C11169" s="211" t="s">
        <v>820</v>
      </c>
      <c r="D11169" s="212">
        <v>16.07</v>
      </c>
    </row>
    <row r="11170" spans="1:4" ht="13.5">
      <c r="A11170" s="211" t="s">
        <v>13381</v>
      </c>
      <c r="B11170" s="210" t="s">
        <v>1841</v>
      </c>
      <c r="C11170" s="211" t="s">
        <v>820</v>
      </c>
      <c r="D11170" s="212">
        <v>14.37</v>
      </c>
    </row>
    <row r="11171" spans="1:4" ht="13.5">
      <c r="A11171" s="211" t="s">
        <v>13382</v>
      </c>
      <c r="B11171" s="210" t="s">
        <v>1842</v>
      </c>
      <c r="C11171" s="211" t="s">
        <v>820</v>
      </c>
      <c r="D11171" s="212">
        <v>1.22</v>
      </c>
    </row>
    <row r="11172" spans="1:4" ht="13.5">
      <c r="A11172" s="211" t="s">
        <v>13383</v>
      </c>
      <c r="B11172" s="210" t="s">
        <v>1843</v>
      </c>
      <c r="C11172" s="211" t="s">
        <v>591</v>
      </c>
      <c r="D11172" s="212">
        <v>0.55000000000000004</v>
      </c>
    </row>
    <row r="11173" spans="1:4" ht="13.5">
      <c r="A11173" s="211" t="s">
        <v>13384</v>
      </c>
      <c r="B11173" s="210" t="s">
        <v>1844</v>
      </c>
      <c r="C11173" s="211" t="s">
        <v>820</v>
      </c>
      <c r="D11173" s="212">
        <v>1.02</v>
      </c>
    </row>
    <row r="11174" spans="1:4" ht="13.5">
      <c r="A11174" s="211" t="s">
        <v>13385</v>
      </c>
      <c r="B11174" s="210" t="s">
        <v>1845</v>
      </c>
      <c r="C11174" s="211" t="s">
        <v>820</v>
      </c>
      <c r="D11174" s="212">
        <v>1.02</v>
      </c>
    </row>
    <row r="11175" spans="1:4" ht="13.5">
      <c r="A11175" s="211" t="s">
        <v>13386</v>
      </c>
      <c r="B11175" s="210" t="s">
        <v>1846</v>
      </c>
      <c r="C11175" s="211" t="s">
        <v>820</v>
      </c>
      <c r="D11175" s="212">
        <v>1.1000000000000001</v>
      </c>
    </row>
    <row r="11176" spans="1:4" ht="13.5">
      <c r="A11176" s="211" t="s">
        <v>13387</v>
      </c>
      <c r="B11176" s="210" t="s">
        <v>1847</v>
      </c>
      <c r="C11176" s="211" t="s">
        <v>820</v>
      </c>
      <c r="D11176" s="212">
        <v>1.02</v>
      </c>
    </row>
    <row r="11177" spans="1:4" ht="13.5">
      <c r="A11177" s="211" t="s">
        <v>13388</v>
      </c>
      <c r="B11177" s="210" t="s">
        <v>1848</v>
      </c>
      <c r="C11177" s="211" t="s">
        <v>820</v>
      </c>
      <c r="D11177" s="212">
        <v>1.1299999999999999</v>
      </c>
    </row>
    <row r="11178" spans="1:4" ht="13.5">
      <c r="A11178" s="211" t="s">
        <v>13389</v>
      </c>
      <c r="B11178" s="210" t="s">
        <v>1849</v>
      </c>
      <c r="C11178" s="211" t="s">
        <v>542</v>
      </c>
      <c r="D11178" s="212">
        <v>89.31</v>
      </c>
    </row>
    <row r="11179" spans="1:4" ht="27">
      <c r="A11179" s="211" t="s">
        <v>13390</v>
      </c>
      <c r="B11179" s="210" t="s">
        <v>13391</v>
      </c>
      <c r="C11179" s="211" t="s">
        <v>542</v>
      </c>
      <c r="D11179" s="212">
        <v>99.82</v>
      </c>
    </row>
    <row r="11180" spans="1:4" ht="27">
      <c r="A11180" s="211" t="s">
        <v>13392</v>
      </c>
      <c r="B11180" s="210" t="s">
        <v>13393</v>
      </c>
      <c r="C11180" s="211" t="s">
        <v>542</v>
      </c>
      <c r="D11180" s="212">
        <v>152.36000000000001</v>
      </c>
    </row>
    <row r="11181" spans="1:4" ht="27">
      <c r="A11181" s="211" t="s">
        <v>13394</v>
      </c>
      <c r="B11181" s="210" t="s">
        <v>1857</v>
      </c>
      <c r="C11181" s="211" t="s">
        <v>542</v>
      </c>
      <c r="D11181" s="212">
        <v>199.64</v>
      </c>
    </row>
    <row r="11182" spans="1:4" ht="13.5">
      <c r="A11182" s="211" t="s">
        <v>13395</v>
      </c>
      <c r="B11182" s="210" t="s">
        <v>1858</v>
      </c>
      <c r="C11182" s="211" t="s">
        <v>542</v>
      </c>
      <c r="D11182" s="212">
        <v>105.08</v>
      </c>
    </row>
    <row r="11183" spans="1:4" ht="13.5">
      <c r="A11183" s="211" t="s">
        <v>13396</v>
      </c>
      <c r="B11183" s="210" t="s">
        <v>1859</v>
      </c>
      <c r="C11183" s="211" t="s">
        <v>542</v>
      </c>
      <c r="D11183" s="212">
        <v>36.770000000000003</v>
      </c>
    </row>
    <row r="11184" spans="1:4" ht="27">
      <c r="A11184" s="211" t="s">
        <v>13397</v>
      </c>
      <c r="B11184" s="210" t="s">
        <v>13398</v>
      </c>
      <c r="C11184" s="211" t="s">
        <v>542</v>
      </c>
      <c r="D11184" s="212">
        <v>42.02</v>
      </c>
    </row>
    <row r="11185" spans="1:4" ht="13.5">
      <c r="A11185" s="211" t="s">
        <v>13399</v>
      </c>
      <c r="B11185" s="210" t="s">
        <v>1860</v>
      </c>
      <c r="C11185" s="211" t="s">
        <v>542</v>
      </c>
      <c r="D11185" s="212">
        <v>47.28</v>
      </c>
    </row>
    <row r="11186" spans="1:4" ht="13.5">
      <c r="A11186" s="211" t="s">
        <v>13400</v>
      </c>
      <c r="B11186" s="210" t="s">
        <v>1861</v>
      </c>
      <c r="C11186" s="211" t="s">
        <v>542</v>
      </c>
      <c r="D11186" s="212">
        <v>220.66</v>
      </c>
    </row>
    <row r="11187" spans="1:4" ht="13.5">
      <c r="A11187" s="211" t="s">
        <v>13401</v>
      </c>
      <c r="B11187" s="210" t="s">
        <v>1862</v>
      </c>
      <c r="C11187" s="211" t="s">
        <v>542</v>
      </c>
      <c r="D11187" s="212">
        <v>57.78</v>
      </c>
    </row>
    <row r="11188" spans="1:4" ht="27">
      <c r="A11188" s="211" t="s">
        <v>13402</v>
      </c>
      <c r="B11188" s="210" t="s">
        <v>13403</v>
      </c>
      <c r="C11188" s="211" t="s">
        <v>542</v>
      </c>
      <c r="D11188" s="212">
        <v>120.83</v>
      </c>
    </row>
    <row r="11189" spans="1:4" ht="13.5">
      <c r="A11189" s="211" t="s">
        <v>13404</v>
      </c>
      <c r="B11189" s="210" t="s">
        <v>1850</v>
      </c>
      <c r="C11189" s="211" t="s">
        <v>542</v>
      </c>
      <c r="D11189" s="212">
        <v>115.58</v>
      </c>
    </row>
    <row r="11190" spans="1:4" ht="27">
      <c r="A11190" s="211" t="s">
        <v>13405</v>
      </c>
      <c r="B11190" s="210" t="s">
        <v>13406</v>
      </c>
      <c r="C11190" s="211" t="s">
        <v>542</v>
      </c>
      <c r="D11190" s="212">
        <v>136.59</v>
      </c>
    </row>
    <row r="11191" spans="1:4" ht="27">
      <c r="A11191" s="211" t="s">
        <v>13407</v>
      </c>
      <c r="B11191" s="210" t="s">
        <v>13408</v>
      </c>
      <c r="C11191" s="211" t="s">
        <v>542</v>
      </c>
      <c r="D11191" s="212">
        <v>147.1</v>
      </c>
    </row>
    <row r="11192" spans="1:4" ht="13.5">
      <c r="A11192" s="211" t="s">
        <v>13409</v>
      </c>
      <c r="B11192" s="210" t="s">
        <v>1863</v>
      </c>
      <c r="C11192" s="211" t="s">
        <v>542</v>
      </c>
      <c r="D11192" s="212">
        <v>31.51</v>
      </c>
    </row>
    <row r="11193" spans="1:4" ht="27">
      <c r="A11193" s="211" t="s">
        <v>13410</v>
      </c>
      <c r="B11193" s="210" t="s">
        <v>1864</v>
      </c>
      <c r="C11193" s="211" t="s">
        <v>542</v>
      </c>
      <c r="D11193" s="212">
        <v>31.51</v>
      </c>
    </row>
    <row r="11194" spans="1:4" ht="13.5">
      <c r="A11194" s="211" t="s">
        <v>13411</v>
      </c>
      <c r="B11194" s="210" t="s">
        <v>1865</v>
      </c>
      <c r="C11194" s="211" t="s">
        <v>542</v>
      </c>
      <c r="D11194" s="212">
        <v>42.02</v>
      </c>
    </row>
    <row r="11195" spans="1:4" ht="13.5">
      <c r="A11195" s="211" t="s">
        <v>13412</v>
      </c>
      <c r="B11195" s="210" t="s">
        <v>1866</v>
      </c>
      <c r="C11195" s="211" t="s">
        <v>542</v>
      </c>
      <c r="D11195" s="212">
        <v>84.05</v>
      </c>
    </row>
    <row r="11196" spans="1:4" ht="13.5">
      <c r="A11196" s="211" t="s">
        <v>13413</v>
      </c>
      <c r="B11196" s="210" t="s">
        <v>1867</v>
      </c>
      <c r="C11196" s="211" t="s">
        <v>542</v>
      </c>
      <c r="D11196" s="212">
        <v>136.59</v>
      </c>
    </row>
    <row r="11197" spans="1:4" ht="13.5">
      <c r="A11197" s="211" t="s">
        <v>13414</v>
      </c>
      <c r="B11197" s="210" t="s">
        <v>1868</v>
      </c>
      <c r="C11197" s="211" t="s">
        <v>542</v>
      </c>
      <c r="D11197" s="212">
        <v>36.770000000000003</v>
      </c>
    </row>
    <row r="11198" spans="1:4" ht="27">
      <c r="A11198" s="211" t="s">
        <v>13415</v>
      </c>
      <c r="B11198" s="210" t="s">
        <v>13416</v>
      </c>
      <c r="C11198" s="211" t="s">
        <v>542</v>
      </c>
      <c r="D11198" s="212">
        <v>131.35</v>
      </c>
    </row>
    <row r="11199" spans="1:4" ht="13.5">
      <c r="A11199" s="211" t="s">
        <v>13417</v>
      </c>
      <c r="B11199" s="210" t="s">
        <v>1869</v>
      </c>
      <c r="C11199" s="211" t="s">
        <v>542</v>
      </c>
      <c r="D11199" s="212">
        <v>94.56</v>
      </c>
    </row>
    <row r="11200" spans="1:4" ht="13.5">
      <c r="A11200" s="211" t="s">
        <v>13418</v>
      </c>
      <c r="B11200" s="210" t="s">
        <v>1851</v>
      </c>
      <c r="C11200" s="211" t="s">
        <v>542</v>
      </c>
      <c r="D11200" s="212">
        <v>105.08</v>
      </c>
    </row>
    <row r="11201" spans="1:4" ht="13.5">
      <c r="A11201" s="211" t="s">
        <v>13419</v>
      </c>
      <c r="B11201" s="210" t="s">
        <v>1870</v>
      </c>
      <c r="C11201" s="211" t="s">
        <v>542</v>
      </c>
      <c r="D11201" s="212">
        <v>94.56</v>
      </c>
    </row>
    <row r="11202" spans="1:4" ht="13.5">
      <c r="A11202" s="211" t="s">
        <v>13420</v>
      </c>
      <c r="B11202" s="210" t="s">
        <v>1871</v>
      </c>
      <c r="C11202" s="211" t="s">
        <v>542</v>
      </c>
      <c r="D11202" s="212">
        <v>94.56</v>
      </c>
    </row>
    <row r="11203" spans="1:4" ht="13.5">
      <c r="A11203" s="211" t="s">
        <v>13421</v>
      </c>
      <c r="B11203" s="210" t="s">
        <v>1872</v>
      </c>
      <c r="C11203" s="211" t="s">
        <v>542</v>
      </c>
      <c r="D11203" s="212">
        <v>105.08</v>
      </c>
    </row>
    <row r="11204" spans="1:4" ht="13.5">
      <c r="A11204" s="211" t="s">
        <v>13422</v>
      </c>
      <c r="B11204" s="210" t="s">
        <v>1873</v>
      </c>
      <c r="C11204" s="211" t="s">
        <v>542</v>
      </c>
      <c r="D11204" s="212">
        <v>677.76</v>
      </c>
    </row>
    <row r="11205" spans="1:4" ht="13.5">
      <c r="A11205" s="211" t="s">
        <v>13423</v>
      </c>
      <c r="B11205" s="210" t="s">
        <v>1874</v>
      </c>
      <c r="C11205" s="211" t="s">
        <v>542</v>
      </c>
      <c r="D11205" s="212">
        <v>141.85</v>
      </c>
    </row>
    <row r="11206" spans="1:4" ht="13.5">
      <c r="A11206" s="211" t="s">
        <v>13424</v>
      </c>
      <c r="B11206" s="210" t="s">
        <v>1875</v>
      </c>
      <c r="C11206" s="211" t="s">
        <v>542</v>
      </c>
      <c r="D11206" s="212">
        <v>78.81</v>
      </c>
    </row>
    <row r="11207" spans="1:4" ht="13.5">
      <c r="A11207" s="211" t="s">
        <v>13425</v>
      </c>
      <c r="B11207" s="210" t="s">
        <v>1876</v>
      </c>
      <c r="C11207" s="211" t="s">
        <v>542</v>
      </c>
      <c r="D11207" s="212">
        <v>63.04</v>
      </c>
    </row>
    <row r="11208" spans="1:4" ht="13.5">
      <c r="A11208" s="211" t="s">
        <v>13426</v>
      </c>
      <c r="B11208" s="210" t="s">
        <v>1877</v>
      </c>
      <c r="C11208" s="211" t="s">
        <v>542</v>
      </c>
      <c r="D11208" s="212">
        <v>52.54</v>
      </c>
    </row>
    <row r="11209" spans="1:4" ht="13.5">
      <c r="A11209" s="211" t="s">
        <v>13427</v>
      </c>
      <c r="B11209" s="210" t="s">
        <v>1878</v>
      </c>
      <c r="C11209" s="211" t="s">
        <v>542</v>
      </c>
      <c r="D11209" s="212">
        <v>76.180000000000007</v>
      </c>
    </row>
    <row r="11210" spans="1:4" ht="13.5">
      <c r="A11210" s="211" t="s">
        <v>13428</v>
      </c>
      <c r="B11210" s="210" t="s">
        <v>1879</v>
      </c>
      <c r="C11210" s="211" t="s">
        <v>542</v>
      </c>
      <c r="D11210" s="212">
        <v>57.78</v>
      </c>
    </row>
    <row r="11211" spans="1:4" ht="13.5">
      <c r="A11211" s="211" t="s">
        <v>13429</v>
      </c>
      <c r="B11211" s="210" t="s">
        <v>1852</v>
      </c>
      <c r="C11211" s="211" t="s">
        <v>542</v>
      </c>
      <c r="D11211" s="212">
        <v>115.58</v>
      </c>
    </row>
    <row r="11212" spans="1:4" ht="13.5">
      <c r="A11212" s="211" t="s">
        <v>13430</v>
      </c>
      <c r="B11212" s="210" t="s">
        <v>1880</v>
      </c>
      <c r="C11212" s="211" t="s">
        <v>542</v>
      </c>
      <c r="D11212" s="212">
        <v>183.89</v>
      </c>
    </row>
    <row r="11213" spans="1:4" ht="13.5">
      <c r="A11213" s="211" t="s">
        <v>13431</v>
      </c>
      <c r="B11213" s="210" t="s">
        <v>1881</v>
      </c>
      <c r="C11213" s="211" t="s">
        <v>542</v>
      </c>
      <c r="D11213" s="212">
        <v>52.54</v>
      </c>
    </row>
    <row r="11214" spans="1:4" ht="13.5">
      <c r="A11214" s="211" t="s">
        <v>13432</v>
      </c>
      <c r="B11214" s="210" t="s">
        <v>1882</v>
      </c>
      <c r="C11214" s="211" t="s">
        <v>542</v>
      </c>
      <c r="D11214" s="212">
        <v>47.28</v>
      </c>
    </row>
    <row r="11215" spans="1:4" ht="13.5">
      <c r="A11215" s="211" t="s">
        <v>13433</v>
      </c>
      <c r="B11215" s="210" t="s">
        <v>1883</v>
      </c>
      <c r="C11215" s="211" t="s">
        <v>542</v>
      </c>
      <c r="D11215" s="212">
        <v>52.54</v>
      </c>
    </row>
    <row r="11216" spans="1:4" ht="13.5">
      <c r="A11216" s="211" t="s">
        <v>13434</v>
      </c>
      <c r="B11216" s="210" t="s">
        <v>1884</v>
      </c>
      <c r="C11216" s="211" t="s">
        <v>542</v>
      </c>
      <c r="D11216" s="212">
        <v>42.02</v>
      </c>
    </row>
    <row r="11217" spans="1:4" ht="13.5">
      <c r="A11217" s="211" t="s">
        <v>13435</v>
      </c>
      <c r="B11217" s="210" t="s">
        <v>1885</v>
      </c>
      <c r="C11217" s="211" t="s">
        <v>542</v>
      </c>
      <c r="D11217" s="212">
        <v>105.08</v>
      </c>
    </row>
    <row r="11218" spans="1:4" ht="13.5">
      <c r="A11218" s="211" t="s">
        <v>13436</v>
      </c>
      <c r="B11218" s="210" t="s">
        <v>1886</v>
      </c>
      <c r="C11218" s="211" t="s">
        <v>542</v>
      </c>
      <c r="D11218" s="212">
        <v>52.54</v>
      </c>
    </row>
    <row r="11219" spans="1:4" ht="13.5">
      <c r="A11219" s="211" t="s">
        <v>13437</v>
      </c>
      <c r="B11219" s="210" t="s">
        <v>1887</v>
      </c>
      <c r="C11219" s="211" t="s">
        <v>542</v>
      </c>
      <c r="D11219" s="212">
        <v>39.4</v>
      </c>
    </row>
    <row r="11220" spans="1:4" ht="13.5">
      <c r="A11220" s="211" t="s">
        <v>13438</v>
      </c>
      <c r="B11220" s="210" t="s">
        <v>1888</v>
      </c>
      <c r="C11220" s="211" t="s">
        <v>542</v>
      </c>
      <c r="D11220" s="212">
        <v>105.08</v>
      </c>
    </row>
    <row r="11221" spans="1:4" ht="27">
      <c r="A11221" s="211" t="s">
        <v>13439</v>
      </c>
      <c r="B11221" s="210" t="s">
        <v>13440</v>
      </c>
      <c r="C11221" s="211" t="s">
        <v>542</v>
      </c>
      <c r="D11221" s="212">
        <v>91.94</v>
      </c>
    </row>
    <row r="11222" spans="1:4" ht="13.5">
      <c r="A11222" s="211" t="s">
        <v>13441</v>
      </c>
      <c r="B11222" s="210" t="s">
        <v>1889</v>
      </c>
      <c r="C11222" s="211" t="s">
        <v>542</v>
      </c>
      <c r="D11222" s="212">
        <v>26.27</v>
      </c>
    </row>
    <row r="11223" spans="1:4" ht="13.5">
      <c r="A11223" s="211" t="s">
        <v>13442</v>
      </c>
      <c r="B11223" s="210" t="s">
        <v>1890</v>
      </c>
      <c r="C11223" s="211" t="s">
        <v>542</v>
      </c>
      <c r="D11223" s="212">
        <v>57.78</v>
      </c>
    </row>
    <row r="11224" spans="1:4" ht="13.5">
      <c r="A11224" s="211" t="s">
        <v>13443</v>
      </c>
      <c r="B11224" s="210" t="s">
        <v>1891</v>
      </c>
      <c r="C11224" s="211" t="s">
        <v>542</v>
      </c>
      <c r="D11224" s="212">
        <v>52.54</v>
      </c>
    </row>
    <row r="11225" spans="1:4" ht="13.5">
      <c r="A11225" s="211" t="s">
        <v>13444</v>
      </c>
      <c r="B11225" s="210" t="s">
        <v>1892</v>
      </c>
      <c r="C11225" s="211" t="s">
        <v>542</v>
      </c>
      <c r="D11225" s="212">
        <v>47.28</v>
      </c>
    </row>
    <row r="11226" spans="1:4" ht="13.5">
      <c r="A11226" s="211" t="s">
        <v>13445</v>
      </c>
      <c r="B11226" s="210" t="s">
        <v>1893</v>
      </c>
      <c r="C11226" s="211" t="s">
        <v>542</v>
      </c>
      <c r="D11226" s="212">
        <v>47.28</v>
      </c>
    </row>
    <row r="11227" spans="1:4" ht="13.5">
      <c r="A11227" s="211" t="s">
        <v>13446</v>
      </c>
      <c r="B11227" s="210" t="s">
        <v>1894</v>
      </c>
      <c r="C11227" s="211" t="s">
        <v>542</v>
      </c>
      <c r="D11227" s="212">
        <v>131.35</v>
      </c>
    </row>
    <row r="11228" spans="1:4" ht="13.5">
      <c r="A11228" s="211" t="s">
        <v>13447</v>
      </c>
      <c r="B11228" s="210" t="s">
        <v>1895</v>
      </c>
      <c r="C11228" s="211" t="s">
        <v>542</v>
      </c>
      <c r="D11228" s="212">
        <v>38.65</v>
      </c>
    </row>
    <row r="11229" spans="1:4" ht="13.5">
      <c r="A11229" s="211" t="s">
        <v>13448</v>
      </c>
      <c r="B11229" s="210" t="s">
        <v>1896</v>
      </c>
      <c r="C11229" s="211" t="s">
        <v>542</v>
      </c>
      <c r="D11229" s="212">
        <v>38.65</v>
      </c>
    </row>
    <row r="11230" spans="1:4" ht="13.5">
      <c r="A11230" s="211" t="s">
        <v>13449</v>
      </c>
      <c r="B11230" s="210" t="s">
        <v>1897</v>
      </c>
      <c r="C11230" s="211" t="s">
        <v>542</v>
      </c>
      <c r="D11230" s="212">
        <v>38.65</v>
      </c>
    </row>
    <row r="11231" spans="1:4" ht="13.5">
      <c r="A11231" s="211" t="s">
        <v>13450</v>
      </c>
      <c r="B11231" s="210" t="s">
        <v>1853</v>
      </c>
      <c r="C11231" s="211" t="s">
        <v>542</v>
      </c>
      <c r="D11231" s="212">
        <v>84.05</v>
      </c>
    </row>
    <row r="11232" spans="1:4" ht="13.5">
      <c r="A11232" s="211" t="s">
        <v>13451</v>
      </c>
      <c r="B11232" s="210" t="s">
        <v>1854</v>
      </c>
      <c r="C11232" s="211" t="s">
        <v>542</v>
      </c>
      <c r="D11232" s="212">
        <v>99.82</v>
      </c>
    </row>
    <row r="11233" spans="1:4" ht="13.5">
      <c r="A11233" s="211" t="s">
        <v>13452</v>
      </c>
      <c r="B11233" s="210" t="s">
        <v>1855</v>
      </c>
      <c r="C11233" s="211" t="s">
        <v>542</v>
      </c>
      <c r="D11233" s="212">
        <v>52.54</v>
      </c>
    </row>
    <row r="11234" spans="1:4" ht="13.5">
      <c r="A11234" s="211" t="s">
        <v>13453</v>
      </c>
      <c r="B11234" s="210" t="s">
        <v>1856</v>
      </c>
      <c r="C11234" s="211" t="s">
        <v>542</v>
      </c>
      <c r="D11234" s="212">
        <v>47.28</v>
      </c>
    </row>
    <row r="11235" spans="1:4" ht="27">
      <c r="A11235" s="211" t="s">
        <v>13454</v>
      </c>
      <c r="B11235" s="210" t="s">
        <v>13455</v>
      </c>
      <c r="C11235" s="211" t="s">
        <v>518</v>
      </c>
      <c r="D11235" s="212">
        <v>43.45</v>
      </c>
    </row>
    <row r="11236" spans="1:4" ht="27">
      <c r="A11236" s="211" t="s">
        <v>13456</v>
      </c>
      <c r="B11236" s="210" t="s">
        <v>13457</v>
      </c>
      <c r="C11236" s="211" t="s">
        <v>591</v>
      </c>
      <c r="D11236" s="212">
        <v>39.36</v>
      </c>
    </row>
    <row r="11237" spans="1:4" ht="27">
      <c r="A11237" s="211" t="s">
        <v>13458</v>
      </c>
      <c r="B11237" s="210" t="s">
        <v>13459</v>
      </c>
      <c r="C11237" s="211" t="s">
        <v>820</v>
      </c>
      <c r="D11237" s="212">
        <v>1.49</v>
      </c>
    </row>
    <row r="11238" spans="1:4" ht="27">
      <c r="A11238" s="211" t="s">
        <v>13460</v>
      </c>
      <c r="B11238" s="210" t="s">
        <v>13461</v>
      </c>
      <c r="C11238" s="211" t="s">
        <v>518</v>
      </c>
      <c r="D11238" s="212">
        <v>25.12</v>
      </c>
    </row>
    <row r="11239" spans="1:4" ht="40.5">
      <c r="A11239" s="211" t="s">
        <v>13462</v>
      </c>
      <c r="B11239" s="210" t="s">
        <v>1901</v>
      </c>
      <c r="C11239" s="211" t="s">
        <v>518</v>
      </c>
      <c r="D11239" s="212">
        <v>25.12</v>
      </c>
    </row>
    <row r="11240" spans="1:4" ht="27">
      <c r="A11240" s="211" t="s">
        <v>13463</v>
      </c>
      <c r="B11240" s="210" t="s">
        <v>1090</v>
      </c>
      <c r="C11240" s="211" t="s">
        <v>542</v>
      </c>
      <c r="D11240" s="212">
        <v>50.98</v>
      </c>
    </row>
    <row r="11241" spans="1:4" ht="27">
      <c r="A11241" s="211" t="s">
        <v>13464</v>
      </c>
      <c r="B11241" s="210" t="s">
        <v>1091</v>
      </c>
      <c r="C11241" s="211" t="s">
        <v>542</v>
      </c>
      <c r="D11241" s="212">
        <v>50.98</v>
      </c>
    </row>
    <row r="11242" spans="1:4" ht="27">
      <c r="A11242" s="211" t="s">
        <v>13465</v>
      </c>
      <c r="B11242" s="210" t="s">
        <v>802</v>
      </c>
      <c r="C11242" s="211" t="s">
        <v>518</v>
      </c>
      <c r="D11242" s="212">
        <v>39.19</v>
      </c>
    </row>
    <row r="11243" spans="1:4" ht="13.5">
      <c r="A11243" s="211" t="s">
        <v>13466</v>
      </c>
      <c r="B11243" s="210" t="s">
        <v>921</v>
      </c>
      <c r="C11243" s="211" t="s">
        <v>542</v>
      </c>
      <c r="D11243" s="212">
        <v>31.66</v>
      </c>
    </row>
    <row r="11244" spans="1:4" ht="27">
      <c r="A11244" s="211" t="s">
        <v>13467</v>
      </c>
      <c r="B11244" s="210" t="s">
        <v>922</v>
      </c>
      <c r="C11244" s="211" t="s">
        <v>542</v>
      </c>
      <c r="D11244" s="212">
        <v>14.43</v>
      </c>
    </row>
    <row r="11245" spans="1:4" ht="27">
      <c r="A11245" s="211" t="s">
        <v>13468</v>
      </c>
      <c r="B11245" s="210" t="s">
        <v>13469</v>
      </c>
      <c r="C11245" s="211" t="s">
        <v>542</v>
      </c>
      <c r="D11245" s="212">
        <v>197.36</v>
      </c>
    </row>
    <row r="11246" spans="1:4" ht="27">
      <c r="A11246" s="211" t="s">
        <v>13470</v>
      </c>
      <c r="B11246" s="210" t="s">
        <v>13471</v>
      </c>
      <c r="C11246" s="211" t="s">
        <v>542</v>
      </c>
      <c r="D11246" s="212">
        <v>125.34</v>
      </c>
    </row>
    <row r="11247" spans="1:4" ht="27">
      <c r="A11247" s="211" t="s">
        <v>13472</v>
      </c>
      <c r="B11247" s="210" t="s">
        <v>1040</v>
      </c>
      <c r="C11247" s="211" t="s">
        <v>542</v>
      </c>
      <c r="D11247" s="212">
        <v>1197.93</v>
      </c>
    </row>
    <row r="11248" spans="1:4" ht="13.5">
      <c r="A11248" s="211" t="s">
        <v>13473</v>
      </c>
      <c r="B11248" s="210" t="s">
        <v>1568</v>
      </c>
      <c r="C11248" s="211" t="s">
        <v>591</v>
      </c>
      <c r="D11248" s="212">
        <v>15.44</v>
      </c>
    </row>
    <row r="11249" spans="1:4" ht="13.5">
      <c r="A11249" s="211" t="s">
        <v>13474</v>
      </c>
      <c r="B11249" s="210" t="s">
        <v>1569</v>
      </c>
      <c r="C11249" s="211" t="s">
        <v>591</v>
      </c>
      <c r="D11249" s="212">
        <v>10.09</v>
      </c>
    </row>
    <row r="11250" spans="1:4" ht="27">
      <c r="A11250" s="211" t="s">
        <v>13475</v>
      </c>
      <c r="B11250" s="210" t="s">
        <v>1553</v>
      </c>
      <c r="C11250" s="211" t="s">
        <v>591</v>
      </c>
      <c r="D11250" s="212">
        <v>19.440000000000001</v>
      </c>
    </row>
    <row r="11251" spans="1:4" ht="27">
      <c r="A11251" s="211" t="s">
        <v>13476</v>
      </c>
      <c r="B11251" s="210" t="s">
        <v>13477</v>
      </c>
      <c r="C11251" s="211" t="s">
        <v>591</v>
      </c>
      <c r="D11251" s="212">
        <v>19.14</v>
      </c>
    </row>
    <row r="11252" spans="1:4" ht="27">
      <c r="A11252" s="211" t="s">
        <v>13478</v>
      </c>
      <c r="B11252" s="210" t="s">
        <v>13479</v>
      </c>
      <c r="C11252" s="211" t="s">
        <v>591</v>
      </c>
      <c r="D11252" s="212">
        <v>19.059999999999999</v>
      </c>
    </row>
    <row r="11253" spans="1:4" ht="27">
      <c r="A11253" s="211" t="s">
        <v>13480</v>
      </c>
      <c r="B11253" s="210" t="s">
        <v>1004</v>
      </c>
      <c r="C11253" s="211" t="s">
        <v>591</v>
      </c>
      <c r="D11253" s="212">
        <v>70.989999999999995</v>
      </c>
    </row>
    <row r="11254" spans="1:4" ht="13.5">
      <c r="A11254" s="211" t="s">
        <v>13481</v>
      </c>
      <c r="B11254" s="210" t="s">
        <v>906</v>
      </c>
      <c r="C11254" s="211" t="s">
        <v>518</v>
      </c>
      <c r="D11254" s="212">
        <v>61.16</v>
      </c>
    </row>
    <row r="11255" spans="1:4" ht="13.5">
      <c r="A11255" s="211" t="s">
        <v>13482</v>
      </c>
      <c r="B11255" s="210" t="s">
        <v>907</v>
      </c>
      <c r="C11255" s="211" t="s">
        <v>518</v>
      </c>
      <c r="D11255" s="212">
        <v>96.79</v>
      </c>
    </row>
    <row r="11256" spans="1:4" ht="13.5">
      <c r="A11256" s="211" t="s">
        <v>13483</v>
      </c>
      <c r="B11256" s="210" t="s">
        <v>908</v>
      </c>
      <c r="C11256" s="211" t="s">
        <v>518</v>
      </c>
      <c r="D11256" s="212">
        <v>71.72</v>
      </c>
    </row>
    <row r="11257" spans="1:4" ht="13.5">
      <c r="A11257" s="211" t="s">
        <v>13484</v>
      </c>
      <c r="B11257" s="210" t="s">
        <v>894</v>
      </c>
      <c r="C11257" s="211" t="s">
        <v>542</v>
      </c>
      <c r="D11257" s="212">
        <v>61.47</v>
      </c>
    </row>
    <row r="11258" spans="1:4" ht="13.5">
      <c r="A11258" s="211" t="s">
        <v>13485</v>
      </c>
      <c r="B11258" s="210" t="s">
        <v>895</v>
      </c>
      <c r="C11258" s="211" t="s">
        <v>542</v>
      </c>
      <c r="D11258" s="212">
        <v>72.989999999999995</v>
      </c>
    </row>
    <row r="11259" spans="1:4" ht="13.5">
      <c r="A11259" s="211" t="s">
        <v>13486</v>
      </c>
      <c r="B11259" s="210" t="s">
        <v>957</v>
      </c>
      <c r="C11259" s="211" t="s">
        <v>591</v>
      </c>
      <c r="D11259" s="212">
        <v>32.19</v>
      </c>
    </row>
    <row r="11260" spans="1:4" ht="13.5">
      <c r="A11260" s="211" t="s">
        <v>13487</v>
      </c>
      <c r="B11260" s="210" t="s">
        <v>958</v>
      </c>
      <c r="C11260" s="211" t="s">
        <v>591</v>
      </c>
      <c r="D11260" s="212">
        <v>24.18</v>
      </c>
    </row>
    <row r="11261" spans="1:4" ht="13.5">
      <c r="A11261" s="211" t="s">
        <v>13488</v>
      </c>
      <c r="B11261" s="210" t="s">
        <v>959</v>
      </c>
      <c r="C11261" s="211" t="s">
        <v>591</v>
      </c>
      <c r="D11261" s="212">
        <v>18.2</v>
      </c>
    </row>
    <row r="11262" spans="1:4" ht="27">
      <c r="A11262" s="211" t="s">
        <v>13489</v>
      </c>
      <c r="B11262" s="210" t="s">
        <v>13490</v>
      </c>
      <c r="C11262" s="211" t="s">
        <v>591</v>
      </c>
      <c r="D11262" s="212">
        <v>3.58</v>
      </c>
    </row>
    <row r="11263" spans="1:4" ht="27">
      <c r="A11263" s="211" t="s">
        <v>13491</v>
      </c>
      <c r="B11263" s="210" t="s">
        <v>13492</v>
      </c>
      <c r="C11263" s="211" t="s">
        <v>591</v>
      </c>
      <c r="D11263" s="212">
        <v>4.26</v>
      </c>
    </row>
    <row r="11264" spans="1:4" ht="13.5">
      <c r="A11264" s="211" t="s">
        <v>13493</v>
      </c>
      <c r="B11264" s="210" t="s">
        <v>980</v>
      </c>
      <c r="C11264" s="211" t="s">
        <v>591</v>
      </c>
      <c r="D11264" s="212">
        <v>25.9</v>
      </c>
    </row>
    <row r="11265" spans="1:4" ht="40.5">
      <c r="A11265" s="211" t="s">
        <v>13494</v>
      </c>
      <c r="B11265" s="210" t="s">
        <v>13495</v>
      </c>
      <c r="C11265" s="211" t="s">
        <v>591</v>
      </c>
      <c r="D11265" s="212">
        <v>50</v>
      </c>
    </row>
    <row r="11266" spans="1:4" ht="27">
      <c r="A11266" s="211" t="s">
        <v>13496</v>
      </c>
      <c r="B11266" s="210" t="s">
        <v>13497</v>
      </c>
      <c r="C11266" s="211" t="s">
        <v>542</v>
      </c>
      <c r="D11266" s="212">
        <v>178.3</v>
      </c>
    </row>
    <row r="11267" spans="1:4" ht="27">
      <c r="A11267" s="211" t="s">
        <v>13498</v>
      </c>
      <c r="B11267" s="210" t="s">
        <v>13499</v>
      </c>
      <c r="C11267" s="211" t="s">
        <v>542</v>
      </c>
      <c r="D11267" s="212">
        <v>140.33000000000001</v>
      </c>
    </row>
    <row r="11268" spans="1:4" ht="13.5">
      <c r="A11268" s="211" t="s">
        <v>13500</v>
      </c>
      <c r="B11268" s="210" t="s">
        <v>1741</v>
      </c>
      <c r="C11268" s="211" t="s">
        <v>542</v>
      </c>
      <c r="D11268" s="212">
        <v>22.14</v>
      </c>
    </row>
    <row r="11269" spans="1:4" ht="27">
      <c r="A11269" s="211" t="s">
        <v>13501</v>
      </c>
      <c r="B11269" s="210" t="s">
        <v>1375</v>
      </c>
      <c r="C11269" s="211" t="s">
        <v>542</v>
      </c>
      <c r="D11269" s="212">
        <v>191.65</v>
      </c>
    </row>
    <row r="11270" spans="1:4" ht="13.5">
      <c r="A11270" s="211" t="s">
        <v>13502</v>
      </c>
      <c r="B11270" s="210" t="s">
        <v>1376</v>
      </c>
      <c r="C11270" s="211" t="s">
        <v>542</v>
      </c>
      <c r="D11270" s="212">
        <v>82.72</v>
      </c>
    </row>
    <row r="11271" spans="1:4" ht="27">
      <c r="A11271" s="211" t="s">
        <v>13503</v>
      </c>
      <c r="B11271" s="210" t="s">
        <v>1092</v>
      </c>
      <c r="C11271" s="211" t="s">
        <v>542</v>
      </c>
      <c r="D11271" s="212">
        <v>52.11</v>
      </c>
    </row>
    <row r="11272" spans="1:4" ht="13.5">
      <c r="A11272" s="211" t="s">
        <v>13504</v>
      </c>
      <c r="B11272" s="210" t="s">
        <v>937</v>
      </c>
      <c r="C11272" s="211" t="s">
        <v>591</v>
      </c>
      <c r="D11272" s="212">
        <v>378.22</v>
      </c>
    </row>
    <row r="11273" spans="1:4" ht="54">
      <c r="A11273" s="211" t="s">
        <v>13505</v>
      </c>
      <c r="B11273" s="210" t="s">
        <v>13506</v>
      </c>
      <c r="C11273" s="211" t="s">
        <v>542</v>
      </c>
      <c r="D11273" s="212">
        <v>132.02000000000001</v>
      </c>
    </row>
    <row r="11274" spans="1:4" ht="27">
      <c r="A11274" s="211" t="s">
        <v>13507</v>
      </c>
      <c r="B11274" s="210" t="s">
        <v>1005</v>
      </c>
      <c r="C11274" s="211" t="s">
        <v>591</v>
      </c>
      <c r="D11274" s="212">
        <v>8.1999999999999993</v>
      </c>
    </row>
    <row r="11275" spans="1:4" ht="27">
      <c r="A11275" s="211" t="s">
        <v>13508</v>
      </c>
      <c r="B11275" s="210" t="s">
        <v>13509</v>
      </c>
      <c r="C11275" s="211" t="s">
        <v>518</v>
      </c>
      <c r="D11275" s="212">
        <v>23.36</v>
      </c>
    </row>
    <row r="11276" spans="1:4" ht="13.5">
      <c r="A11276" s="211" t="s">
        <v>13510</v>
      </c>
      <c r="B11276" s="210" t="s">
        <v>1902</v>
      </c>
      <c r="C11276" s="211" t="s">
        <v>518</v>
      </c>
      <c r="D11276" s="212">
        <v>308.42</v>
      </c>
    </row>
    <row r="11277" spans="1:4" ht="27">
      <c r="A11277" s="211" t="s">
        <v>13511</v>
      </c>
      <c r="B11277" s="210" t="s">
        <v>13512</v>
      </c>
      <c r="C11277" s="211" t="s">
        <v>518</v>
      </c>
      <c r="D11277" s="212">
        <v>17.91</v>
      </c>
    </row>
    <row r="11278" spans="1:4" ht="40.5">
      <c r="A11278" s="211" t="s">
        <v>13513</v>
      </c>
      <c r="B11278" s="210" t="s">
        <v>13514</v>
      </c>
      <c r="C11278" s="211" t="s">
        <v>542</v>
      </c>
      <c r="D11278" s="212">
        <v>1856.07</v>
      </c>
    </row>
    <row r="11279" spans="1:4" ht="40.5">
      <c r="A11279" s="211" t="s">
        <v>13515</v>
      </c>
      <c r="B11279" s="210" t="s">
        <v>13516</v>
      </c>
      <c r="C11279" s="211" t="s">
        <v>542</v>
      </c>
      <c r="D11279" s="212">
        <v>2134.2800000000002</v>
      </c>
    </row>
    <row r="11280" spans="1:4" ht="40.5">
      <c r="A11280" s="211" t="s">
        <v>13517</v>
      </c>
      <c r="B11280" s="210" t="s">
        <v>13518</v>
      </c>
      <c r="C11280" s="211" t="s">
        <v>542</v>
      </c>
      <c r="D11280" s="212">
        <v>2312.64</v>
      </c>
    </row>
    <row r="11281" spans="1:4" ht="40.5">
      <c r="A11281" s="211" t="s">
        <v>13519</v>
      </c>
      <c r="B11281" s="210" t="s">
        <v>13520</v>
      </c>
      <c r="C11281" s="211" t="s">
        <v>542</v>
      </c>
      <c r="D11281" s="212">
        <v>2636.06</v>
      </c>
    </row>
    <row r="11282" spans="1:4" ht="40.5">
      <c r="A11282" s="211" t="s">
        <v>13521</v>
      </c>
      <c r="B11282" s="210" t="s">
        <v>13522</v>
      </c>
      <c r="C11282" s="211" t="s">
        <v>542</v>
      </c>
      <c r="D11282" s="212">
        <v>3058.86</v>
      </c>
    </row>
    <row r="11283" spans="1:4" ht="40.5">
      <c r="A11283" s="211" t="s">
        <v>13523</v>
      </c>
      <c r="B11283" s="210" t="s">
        <v>13524</v>
      </c>
      <c r="C11283" s="211" t="s">
        <v>542</v>
      </c>
      <c r="D11283" s="212">
        <v>3405.77</v>
      </c>
    </row>
    <row r="11284" spans="1:4" ht="40.5">
      <c r="A11284" s="211" t="s">
        <v>13525</v>
      </c>
      <c r="B11284" s="210" t="s">
        <v>13526</v>
      </c>
      <c r="C11284" s="211" t="s">
        <v>542</v>
      </c>
      <c r="D11284" s="212">
        <v>3706.58</v>
      </c>
    </row>
    <row r="11285" spans="1:4" ht="40.5">
      <c r="A11285" s="211" t="s">
        <v>13527</v>
      </c>
      <c r="B11285" s="210" t="s">
        <v>13528</v>
      </c>
      <c r="C11285" s="211" t="s">
        <v>542</v>
      </c>
      <c r="D11285" s="212">
        <v>3968.59</v>
      </c>
    </row>
    <row r="11286" spans="1:4" ht="13.5">
      <c r="A11286" s="211" t="s">
        <v>13529</v>
      </c>
      <c r="B11286" s="210" t="s">
        <v>929</v>
      </c>
      <c r="C11286" s="211" t="s">
        <v>591</v>
      </c>
      <c r="D11286" s="212">
        <v>370.93</v>
      </c>
    </row>
    <row r="11287" spans="1:4" ht="27">
      <c r="A11287" s="211" t="s">
        <v>13530</v>
      </c>
      <c r="B11287" s="210" t="s">
        <v>13531</v>
      </c>
      <c r="C11287" s="211" t="s">
        <v>591</v>
      </c>
      <c r="D11287" s="212">
        <v>424.44</v>
      </c>
    </row>
    <row r="11288" spans="1:4" ht="27">
      <c r="A11288" s="211" t="s">
        <v>13532</v>
      </c>
      <c r="B11288" s="210" t="s">
        <v>13533</v>
      </c>
      <c r="C11288" s="211" t="s">
        <v>542</v>
      </c>
      <c r="D11288" s="212">
        <v>9.94</v>
      </c>
    </row>
    <row r="11289" spans="1:4" ht="27">
      <c r="A11289" s="211" t="s">
        <v>13534</v>
      </c>
      <c r="B11289" s="210" t="s">
        <v>13535</v>
      </c>
      <c r="C11289" s="211" t="s">
        <v>542</v>
      </c>
      <c r="D11289" s="212">
        <v>377.71</v>
      </c>
    </row>
    <row r="11290" spans="1:4" ht="27">
      <c r="A11290" s="211" t="s">
        <v>13536</v>
      </c>
      <c r="B11290" s="210" t="s">
        <v>13537</v>
      </c>
      <c r="C11290" s="211" t="s">
        <v>542</v>
      </c>
      <c r="D11290" s="212">
        <v>15.19</v>
      </c>
    </row>
    <row r="11291" spans="1:4" ht="27">
      <c r="A11291" s="211" t="s">
        <v>13538</v>
      </c>
      <c r="B11291" s="210" t="s">
        <v>13539</v>
      </c>
      <c r="C11291" s="211" t="s">
        <v>542</v>
      </c>
      <c r="D11291" s="212">
        <v>44.34</v>
      </c>
    </row>
    <row r="11292" spans="1:4" ht="27">
      <c r="A11292" s="211" t="s">
        <v>13540</v>
      </c>
      <c r="B11292" s="210" t="s">
        <v>13541</v>
      </c>
      <c r="C11292" s="211" t="s">
        <v>542</v>
      </c>
      <c r="D11292" s="212">
        <v>64.78</v>
      </c>
    </row>
    <row r="11293" spans="1:4" ht="27">
      <c r="A11293" s="211" t="s">
        <v>13542</v>
      </c>
      <c r="B11293" s="210" t="s">
        <v>13543</v>
      </c>
      <c r="C11293" s="211" t="s">
        <v>542</v>
      </c>
      <c r="D11293" s="212">
        <v>86.05</v>
      </c>
    </row>
    <row r="11294" spans="1:4" ht="27">
      <c r="A11294" s="211" t="s">
        <v>13544</v>
      </c>
      <c r="B11294" s="210" t="s">
        <v>13545</v>
      </c>
      <c r="C11294" s="211" t="s">
        <v>542</v>
      </c>
      <c r="D11294" s="212">
        <v>241.98</v>
      </c>
    </row>
    <row r="11295" spans="1:4" ht="27">
      <c r="A11295" s="211" t="s">
        <v>13546</v>
      </c>
      <c r="B11295" s="210" t="s">
        <v>13547</v>
      </c>
      <c r="C11295" s="211" t="s">
        <v>542</v>
      </c>
      <c r="D11295" s="212">
        <v>623.91999999999996</v>
      </c>
    </row>
    <row r="11296" spans="1:4" ht="27">
      <c r="A11296" s="211" t="s">
        <v>13548</v>
      </c>
      <c r="B11296" s="210" t="s">
        <v>13549</v>
      </c>
      <c r="C11296" s="211" t="s">
        <v>542</v>
      </c>
      <c r="D11296" s="212">
        <v>852.27</v>
      </c>
    </row>
    <row r="11297" spans="1:4" ht="27">
      <c r="A11297" s="211" t="s">
        <v>13550</v>
      </c>
      <c r="B11297" s="210" t="s">
        <v>13551</v>
      </c>
      <c r="C11297" s="211" t="s">
        <v>542</v>
      </c>
      <c r="D11297" s="212">
        <v>1395.43</v>
      </c>
    </row>
    <row r="11298" spans="1:4" ht="40.5">
      <c r="A11298" s="211" t="s">
        <v>13552</v>
      </c>
      <c r="B11298" s="210" t="s">
        <v>1041</v>
      </c>
      <c r="C11298" s="211" t="s">
        <v>542</v>
      </c>
      <c r="D11298" s="212">
        <v>57.85</v>
      </c>
    </row>
    <row r="11299" spans="1:4" ht="40.5">
      <c r="A11299" s="211" t="s">
        <v>13553</v>
      </c>
      <c r="B11299" s="210" t="s">
        <v>1042</v>
      </c>
      <c r="C11299" s="211" t="s">
        <v>542</v>
      </c>
      <c r="D11299" s="212">
        <v>409.54</v>
      </c>
    </row>
    <row r="11300" spans="1:4" ht="40.5">
      <c r="A11300" s="211" t="s">
        <v>13554</v>
      </c>
      <c r="B11300" s="210" t="s">
        <v>1043</v>
      </c>
      <c r="C11300" s="211" t="s">
        <v>542</v>
      </c>
      <c r="D11300" s="212">
        <v>474.51</v>
      </c>
    </row>
    <row r="11301" spans="1:4" ht="40.5">
      <c r="A11301" s="211" t="s">
        <v>13555</v>
      </c>
      <c r="B11301" s="210" t="s">
        <v>1044</v>
      </c>
      <c r="C11301" s="211" t="s">
        <v>542</v>
      </c>
      <c r="D11301" s="212">
        <v>940.36</v>
      </c>
    </row>
    <row r="11302" spans="1:4" ht="40.5">
      <c r="A11302" s="211" t="s">
        <v>13556</v>
      </c>
      <c r="B11302" s="210" t="s">
        <v>1045</v>
      </c>
      <c r="C11302" s="211" t="s">
        <v>542</v>
      </c>
      <c r="D11302" s="212">
        <v>773.38</v>
      </c>
    </row>
    <row r="11303" spans="1:4" ht="40.5">
      <c r="A11303" s="211" t="s">
        <v>13557</v>
      </c>
      <c r="B11303" s="210" t="s">
        <v>1046</v>
      </c>
      <c r="C11303" s="211" t="s">
        <v>542</v>
      </c>
      <c r="D11303" s="212">
        <v>1147</v>
      </c>
    </row>
    <row r="11304" spans="1:4" ht="13.5">
      <c r="A11304" s="211" t="s">
        <v>13558</v>
      </c>
      <c r="B11304" s="210" t="s">
        <v>1520</v>
      </c>
      <c r="C11304" s="211" t="s">
        <v>591</v>
      </c>
      <c r="D11304" s="212">
        <v>14.49</v>
      </c>
    </row>
    <row r="11305" spans="1:4" ht="13.5">
      <c r="A11305" s="211" t="s">
        <v>13559</v>
      </c>
      <c r="B11305" s="210" t="s">
        <v>1521</v>
      </c>
      <c r="C11305" s="211" t="s">
        <v>591</v>
      </c>
      <c r="D11305" s="212">
        <v>18.23</v>
      </c>
    </row>
    <row r="11306" spans="1:4" ht="13.5">
      <c r="A11306" s="211" t="s">
        <v>13560</v>
      </c>
      <c r="B11306" s="210" t="s">
        <v>896</v>
      </c>
      <c r="C11306" s="211" t="s">
        <v>591</v>
      </c>
      <c r="D11306" s="212">
        <v>545.85</v>
      </c>
    </row>
    <row r="11307" spans="1:4" ht="27">
      <c r="A11307" s="211" t="s">
        <v>13561</v>
      </c>
      <c r="B11307" s="210" t="s">
        <v>897</v>
      </c>
      <c r="C11307" s="211" t="s">
        <v>591</v>
      </c>
      <c r="D11307" s="212">
        <v>461.06</v>
      </c>
    </row>
    <row r="11308" spans="1:4" ht="27">
      <c r="A11308" s="211" t="s">
        <v>13562</v>
      </c>
      <c r="B11308" s="210" t="s">
        <v>13563</v>
      </c>
      <c r="C11308" s="211" t="s">
        <v>591</v>
      </c>
      <c r="D11308" s="212">
        <v>322.48</v>
      </c>
    </row>
    <row r="11309" spans="1:4" ht="40.5">
      <c r="A11309" s="211" t="s">
        <v>13564</v>
      </c>
      <c r="B11309" s="210" t="s">
        <v>13565</v>
      </c>
      <c r="C11309" s="211" t="s">
        <v>591</v>
      </c>
      <c r="D11309" s="212">
        <v>67.11</v>
      </c>
    </row>
    <row r="11310" spans="1:4" ht="40.5">
      <c r="A11310" s="211" t="s">
        <v>13566</v>
      </c>
      <c r="B11310" s="210" t="s">
        <v>13567</v>
      </c>
      <c r="C11310" s="211" t="s">
        <v>591</v>
      </c>
      <c r="D11310" s="212">
        <v>74.209999999999994</v>
      </c>
    </row>
    <row r="11311" spans="1:4" ht="40.5">
      <c r="A11311" s="211" t="s">
        <v>13568</v>
      </c>
      <c r="B11311" s="210" t="s">
        <v>13569</v>
      </c>
      <c r="C11311" s="211" t="s">
        <v>591</v>
      </c>
      <c r="D11311" s="212">
        <v>88.76</v>
      </c>
    </row>
    <row r="11312" spans="1:4" ht="40.5">
      <c r="A11312" s="211" t="s">
        <v>13570</v>
      </c>
      <c r="B11312" s="210" t="s">
        <v>13571</v>
      </c>
      <c r="C11312" s="211" t="s">
        <v>591</v>
      </c>
      <c r="D11312" s="212">
        <v>102.08</v>
      </c>
    </row>
    <row r="11313" spans="1:4" ht="27">
      <c r="A11313" s="211" t="s">
        <v>13572</v>
      </c>
      <c r="B11313" s="210" t="s">
        <v>1903</v>
      </c>
      <c r="C11313" s="211" t="s">
        <v>518</v>
      </c>
      <c r="D11313" s="212">
        <v>40.72</v>
      </c>
    </row>
    <row r="11314" spans="1:4" ht="40.5">
      <c r="A11314" s="211" t="s">
        <v>13573</v>
      </c>
      <c r="B11314" s="210" t="s">
        <v>13574</v>
      </c>
      <c r="C11314" s="211" t="s">
        <v>518</v>
      </c>
      <c r="D11314" s="212">
        <v>16.91</v>
      </c>
    </row>
    <row r="11315" spans="1:4" ht="40.5">
      <c r="A11315" s="211" t="s">
        <v>13575</v>
      </c>
      <c r="B11315" s="210" t="s">
        <v>13576</v>
      </c>
      <c r="C11315" s="211" t="s">
        <v>518</v>
      </c>
      <c r="D11315" s="212">
        <v>27.24</v>
      </c>
    </row>
    <row r="11316" spans="1:4" ht="27">
      <c r="A11316" s="211" t="s">
        <v>13577</v>
      </c>
      <c r="B11316" s="210" t="s">
        <v>13578</v>
      </c>
      <c r="C11316" s="211" t="s">
        <v>518</v>
      </c>
      <c r="D11316" s="212">
        <v>51.08</v>
      </c>
    </row>
    <row r="11317" spans="1:4" ht="40.5">
      <c r="A11317" s="211" t="s">
        <v>13579</v>
      </c>
      <c r="B11317" s="210" t="s">
        <v>13580</v>
      </c>
      <c r="C11317" s="211" t="s">
        <v>518</v>
      </c>
      <c r="D11317" s="212">
        <v>49.66</v>
      </c>
    </row>
    <row r="11318" spans="1:4" ht="40.5">
      <c r="A11318" s="211" t="s">
        <v>13581</v>
      </c>
      <c r="B11318" s="210" t="s">
        <v>13582</v>
      </c>
      <c r="C11318" s="211" t="s">
        <v>518</v>
      </c>
      <c r="D11318" s="212">
        <v>47.45</v>
      </c>
    </row>
    <row r="11319" spans="1:4" ht="13.5">
      <c r="A11319" s="211" t="s">
        <v>13583</v>
      </c>
      <c r="B11319" s="210" t="s">
        <v>993</v>
      </c>
      <c r="C11319" s="211" t="s">
        <v>542</v>
      </c>
      <c r="D11319" s="212">
        <v>13.18</v>
      </c>
    </row>
    <row r="11320" spans="1:4" ht="40.5">
      <c r="A11320" s="211" t="s">
        <v>13584</v>
      </c>
      <c r="B11320" s="210" t="s">
        <v>13585</v>
      </c>
      <c r="C11320" s="211" t="s">
        <v>591</v>
      </c>
      <c r="D11320" s="212">
        <v>13.86</v>
      </c>
    </row>
    <row r="11321" spans="1:4" ht="40.5">
      <c r="A11321" s="211" t="s">
        <v>13586</v>
      </c>
      <c r="B11321" s="210" t="s">
        <v>1442</v>
      </c>
      <c r="C11321" s="211" t="s">
        <v>820</v>
      </c>
      <c r="D11321" s="212">
        <v>2.65</v>
      </c>
    </row>
    <row r="11322" spans="1:4" ht="27">
      <c r="A11322" s="211" t="s">
        <v>13587</v>
      </c>
      <c r="B11322" s="210" t="s">
        <v>13588</v>
      </c>
      <c r="C11322" s="211" t="s">
        <v>591</v>
      </c>
      <c r="D11322" s="212">
        <v>0.21</v>
      </c>
    </row>
    <row r="11323" spans="1:4" ht="27">
      <c r="A11323" s="211" t="s">
        <v>13589</v>
      </c>
      <c r="B11323" s="210" t="s">
        <v>1443</v>
      </c>
      <c r="C11323" s="211" t="s">
        <v>820</v>
      </c>
      <c r="D11323" s="212">
        <v>4.21</v>
      </c>
    </row>
    <row r="11324" spans="1:4" ht="27">
      <c r="A11324" s="211" t="s">
        <v>13590</v>
      </c>
      <c r="B11324" s="210" t="s">
        <v>13591</v>
      </c>
      <c r="C11324" s="211" t="s">
        <v>820</v>
      </c>
      <c r="D11324" s="212">
        <v>1.39</v>
      </c>
    </row>
    <row r="11325" spans="1:4" ht="27">
      <c r="A11325" s="211" t="s">
        <v>13592</v>
      </c>
      <c r="B11325" s="210" t="s">
        <v>13593</v>
      </c>
      <c r="C11325" s="211" t="s">
        <v>820</v>
      </c>
      <c r="D11325" s="212">
        <v>2.7</v>
      </c>
    </row>
    <row r="11326" spans="1:4" ht="27">
      <c r="A11326" s="211" t="s">
        <v>13594</v>
      </c>
      <c r="B11326" s="210" t="s">
        <v>949</v>
      </c>
      <c r="C11326" s="211" t="s">
        <v>518</v>
      </c>
      <c r="D11326" s="212">
        <v>41.44</v>
      </c>
    </row>
    <row r="11327" spans="1:4" ht="13.5">
      <c r="A11327" s="211" t="s">
        <v>13595</v>
      </c>
      <c r="B11327" s="210" t="s">
        <v>973</v>
      </c>
      <c r="C11327" s="211" t="s">
        <v>820</v>
      </c>
      <c r="D11327" s="212">
        <v>90.56</v>
      </c>
    </row>
    <row r="11328" spans="1:4" ht="13.5">
      <c r="A11328" s="211" t="s">
        <v>13596</v>
      </c>
      <c r="B11328" s="210" t="s">
        <v>866</v>
      </c>
      <c r="C11328" s="211" t="s">
        <v>542</v>
      </c>
      <c r="D11328" s="212">
        <v>101.81</v>
      </c>
    </row>
    <row r="11329" spans="1:4" ht="13.5">
      <c r="A11329" s="211" t="s">
        <v>13597</v>
      </c>
      <c r="B11329" s="210" t="s">
        <v>1746</v>
      </c>
      <c r="C11329" s="211" t="s">
        <v>518</v>
      </c>
      <c r="D11329" s="212">
        <v>36.39</v>
      </c>
    </row>
    <row r="11330" spans="1:4" ht="13.5">
      <c r="A11330" s="211" t="s">
        <v>13598</v>
      </c>
      <c r="B11330" s="210" t="s">
        <v>1747</v>
      </c>
      <c r="C11330" s="211" t="s">
        <v>518</v>
      </c>
      <c r="D11330" s="212">
        <v>64.14</v>
      </c>
    </row>
    <row r="11331" spans="1:4" ht="27">
      <c r="A11331" s="211" t="s">
        <v>13599</v>
      </c>
      <c r="B11331" s="210" t="s">
        <v>1344</v>
      </c>
      <c r="C11331" s="211" t="s">
        <v>542</v>
      </c>
      <c r="D11331" s="212">
        <v>195.39</v>
      </c>
    </row>
    <row r="11332" spans="1:4" ht="40.5">
      <c r="A11332" s="211" t="s">
        <v>13600</v>
      </c>
      <c r="B11332" s="210" t="s">
        <v>1345</v>
      </c>
      <c r="C11332" s="211" t="s">
        <v>542</v>
      </c>
      <c r="D11332" s="212">
        <v>267.27999999999997</v>
      </c>
    </row>
    <row r="11333" spans="1:4" ht="40.5">
      <c r="A11333" s="211" t="s">
        <v>13601</v>
      </c>
      <c r="B11333" s="210" t="s">
        <v>13602</v>
      </c>
      <c r="C11333" s="211" t="s">
        <v>542</v>
      </c>
      <c r="D11333" s="212">
        <v>192.45</v>
      </c>
    </row>
    <row r="11334" spans="1:4" ht="27">
      <c r="A11334" s="211" t="s">
        <v>13603</v>
      </c>
      <c r="B11334" s="210" t="s">
        <v>13604</v>
      </c>
      <c r="C11334" s="211" t="s">
        <v>591</v>
      </c>
      <c r="D11334" s="212">
        <v>144.31</v>
      </c>
    </row>
    <row r="11335" spans="1:4" ht="13.5">
      <c r="A11335" s="211" t="s">
        <v>13605</v>
      </c>
      <c r="B11335" s="210" t="s">
        <v>909</v>
      </c>
      <c r="C11335" s="211" t="s">
        <v>518</v>
      </c>
      <c r="D11335" s="212">
        <v>205.89</v>
      </c>
    </row>
    <row r="11336" spans="1:4" ht="13.5">
      <c r="A11336" s="211" t="s">
        <v>13606</v>
      </c>
      <c r="B11336" s="210" t="s">
        <v>904</v>
      </c>
      <c r="C11336" s="211" t="s">
        <v>518</v>
      </c>
      <c r="D11336" s="212">
        <v>357.65</v>
      </c>
    </row>
    <row r="11337" spans="1:4" ht="40.5">
      <c r="A11337" s="211" t="s">
        <v>13607</v>
      </c>
      <c r="B11337" s="210" t="s">
        <v>13608</v>
      </c>
      <c r="C11337" s="211" t="s">
        <v>542</v>
      </c>
      <c r="D11337" s="212">
        <v>1204.3900000000001</v>
      </c>
    </row>
    <row r="11338" spans="1:4" ht="40.5">
      <c r="A11338" s="211" t="s">
        <v>13609</v>
      </c>
      <c r="B11338" s="210" t="s">
        <v>13610</v>
      </c>
      <c r="C11338" s="211" t="s">
        <v>542</v>
      </c>
      <c r="D11338" s="212">
        <v>1494.89</v>
      </c>
    </row>
    <row r="11339" spans="1:4" ht="40.5">
      <c r="A11339" s="211" t="s">
        <v>13611</v>
      </c>
      <c r="B11339" s="210" t="s">
        <v>13612</v>
      </c>
      <c r="C11339" s="211" t="s">
        <v>591</v>
      </c>
      <c r="D11339" s="212">
        <v>59.95</v>
      </c>
    </row>
    <row r="11340" spans="1:4" ht="40.5">
      <c r="A11340" s="211" t="s">
        <v>13613</v>
      </c>
      <c r="B11340" s="210" t="s">
        <v>13614</v>
      </c>
      <c r="C11340" s="211" t="s">
        <v>591</v>
      </c>
      <c r="D11340" s="212">
        <v>66.11</v>
      </c>
    </row>
    <row r="11341" spans="1:4" ht="27">
      <c r="A11341" s="211" t="s">
        <v>13615</v>
      </c>
      <c r="B11341" s="210" t="s">
        <v>1444</v>
      </c>
      <c r="C11341" s="211" t="s">
        <v>820</v>
      </c>
      <c r="D11341" s="212">
        <v>1.36</v>
      </c>
    </row>
    <row r="11342" spans="1:4" ht="27">
      <c r="A11342" s="211" t="s">
        <v>13616</v>
      </c>
      <c r="B11342" s="210" t="s">
        <v>13617</v>
      </c>
      <c r="C11342" s="211" t="s">
        <v>542</v>
      </c>
      <c r="D11342" s="212">
        <v>1248.8800000000001</v>
      </c>
    </row>
    <row r="11343" spans="1:4" ht="27">
      <c r="A11343" s="211" t="s">
        <v>13618</v>
      </c>
      <c r="B11343" s="210" t="s">
        <v>867</v>
      </c>
      <c r="C11343" s="211" t="s">
        <v>542</v>
      </c>
      <c r="D11343" s="212">
        <v>700.55</v>
      </c>
    </row>
    <row r="11344" spans="1:4" ht="13.5">
      <c r="A11344" s="211" t="s">
        <v>13619</v>
      </c>
      <c r="B11344" s="210" t="s">
        <v>594</v>
      </c>
      <c r="C11344" s="211" t="s">
        <v>591</v>
      </c>
      <c r="D11344" s="212">
        <v>417.99</v>
      </c>
    </row>
    <row r="11345" spans="1:4" ht="27">
      <c r="A11345" s="211" t="s">
        <v>13620</v>
      </c>
      <c r="B11345" s="210" t="s">
        <v>868</v>
      </c>
      <c r="C11345" s="211" t="s">
        <v>542</v>
      </c>
      <c r="D11345" s="212">
        <v>3082.75</v>
      </c>
    </row>
    <row r="11346" spans="1:4" ht="27">
      <c r="A11346" s="211" t="s">
        <v>13621</v>
      </c>
      <c r="B11346" s="210" t="s">
        <v>13622</v>
      </c>
      <c r="C11346" s="211" t="s">
        <v>542</v>
      </c>
      <c r="D11346" s="212">
        <v>4866.76</v>
      </c>
    </row>
    <row r="11347" spans="1:4" ht="27">
      <c r="A11347" s="211" t="s">
        <v>13623</v>
      </c>
      <c r="B11347" s="210" t="s">
        <v>13624</v>
      </c>
      <c r="C11347" s="211" t="s">
        <v>542</v>
      </c>
      <c r="D11347" s="212">
        <v>7215.97</v>
      </c>
    </row>
    <row r="11348" spans="1:4" ht="13.5">
      <c r="A11348" s="211" t="s">
        <v>13625</v>
      </c>
      <c r="B11348" s="210" t="s">
        <v>1434</v>
      </c>
      <c r="C11348" s="211" t="s">
        <v>542</v>
      </c>
      <c r="D11348" s="212">
        <v>51.64</v>
      </c>
    </row>
    <row r="11349" spans="1:4" ht="13.5">
      <c r="A11349" s="211" t="s">
        <v>13626</v>
      </c>
      <c r="B11349" s="210" t="s">
        <v>1787</v>
      </c>
      <c r="C11349" s="211" t="s">
        <v>591</v>
      </c>
      <c r="D11349" s="212">
        <v>44.41</v>
      </c>
    </row>
    <row r="11350" spans="1:4" ht="13.5">
      <c r="A11350" s="211" t="s">
        <v>13627</v>
      </c>
      <c r="B11350" s="210" t="s">
        <v>1788</v>
      </c>
      <c r="C11350" s="211" t="s">
        <v>591</v>
      </c>
      <c r="D11350" s="212">
        <v>40.119999999999997</v>
      </c>
    </row>
    <row r="11351" spans="1:4" ht="27">
      <c r="A11351" s="211" t="s">
        <v>13628</v>
      </c>
      <c r="B11351" s="210" t="s">
        <v>13629</v>
      </c>
      <c r="C11351" s="211" t="s">
        <v>591</v>
      </c>
      <c r="D11351" s="212">
        <v>45.53</v>
      </c>
    </row>
    <row r="11352" spans="1:4" ht="13.5">
      <c r="A11352" s="211" t="s">
        <v>13630</v>
      </c>
      <c r="B11352" s="210" t="s">
        <v>1786</v>
      </c>
      <c r="C11352" s="211" t="s">
        <v>518</v>
      </c>
      <c r="D11352" s="212">
        <v>2.16</v>
      </c>
    </row>
    <row r="11353" spans="1:4" ht="40.5">
      <c r="A11353" s="211" t="s">
        <v>13631</v>
      </c>
      <c r="B11353" s="210" t="s">
        <v>13632</v>
      </c>
      <c r="C11353" s="211" t="s">
        <v>542</v>
      </c>
      <c r="D11353" s="212">
        <v>1254.99</v>
      </c>
    </row>
    <row r="11354" spans="1:4" ht="40.5">
      <c r="A11354" s="211" t="s">
        <v>13633</v>
      </c>
      <c r="B11354" s="210" t="s">
        <v>13634</v>
      </c>
      <c r="C11354" s="211" t="s">
        <v>591</v>
      </c>
      <c r="D11354" s="212">
        <v>416.03</v>
      </c>
    </row>
    <row r="11355" spans="1:4" ht="54">
      <c r="A11355" s="211" t="s">
        <v>13635</v>
      </c>
      <c r="B11355" s="210" t="s">
        <v>13636</v>
      </c>
      <c r="C11355" s="211" t="s">
        <v>542</v>
      </c>
      <c r="D11355" s="212">
        <v>103.75</v>
      </c>
    </row>
    <row r="11356" spans="1:4" ht="40.5">
      <c r="A11356" s="211" t="s">
        <v>13637</v>
      </c>
      <c r="B11356" s="210" t="s">
        <v>13638</v>
      </c>
      <c r="C11356" s="211" t="s">
        <v>542</v>
      </c>
      <c r="D11356" s="212">
        <v>432.93</v>
      </c>
    </row>
    <row r="11357" spans="1:4" ht="13.5">
      <c r="A11357" s="211" t="s">
        <v>13639</v>
      </c>
      <c r="B11357" s="210" t="s">
        <v>1908</v>
      </c>
      <c r="C11357" s="211" t="s">
        <v>591</v>
      </c>
      <c r="D11357" s="212">
        <v>10.16</v>
      </c>
    </row>
    <row r="11358" spans="1:4" ht="27">
      <c r="A11358" s="211" t="s">
        <v>13640</v>
      </c>
      <c r="B11358" s="210" t="s">
        <v>13641</v>
      </c>
      <c r="C11358" s="211" t="s">
        <v>591</v>
      </c>
      <c r="D11358" s="212">
        <v>805.73</v>
      </c>
    </row>
    <row r="11359" spans="1:4" ht="27">
      <c r="A11359" s="211" t="s">
        <v>13642</v>
      </c>
      <c r="B11359" s="210" t="s">
        <v>13643</v>
      </c>
      <c r="C11359" s="211" t="s">
        <v>820</v>
      </c>
      <c r="D11359" s="212">
        <v>2.82</v>
      </c>
    </row>
    <row r="11360" spans="1:4" ht="40.5">
      <c r="A11360" s="211" t="s">
        <v>13644</v>
      </c>
      <c r="B11360" s="210" t="s">
        <v>13645</v>
      </c>
      <c r="C11360" s="211" t="s">
        <v>591</v>
      </c>
      <c r="D11360" s="212">
        <v>102.36</v>
      </c>
    </row>
    <row r="11361" spans="1:4" ht="13.5">
      <c r="A11361" s="211" t="s">
        <v>13646</v>
      </c>
      <c r="B11361" s="210" t="s">
        <v>1575</v>
      </c>
      <c r="C11361" s="211" t="s">
        <v>591</v>
      </c>
      <c r="D11361" s="212">
        <v>11.19</v>
      </c>
    </row>
    <row r="11362" spans="1:4" ht="13.5">
      <c r="A11362" s="211" t="s">
        <v>13647</v>
      </c>
      <c r="B11362" s="210" t="s">
        <v>1115</v>
      </c>
      <c r="C11362" s="211" t="s">
        <v>542</v>
      </c>
      <c r="D11362" s="212">
        <v>201.93</v>
      </c>
    </row>
    <row r="11363" spans="1:4" ht="27">
      <c r="A11363" s="211" t="s">
        <v>13648</v>
      </c>
      <c r="B11363" s="210" t="s">
        <v>1435</v>
      </c>
      <c r="C11363" s="211" t="s">
        <v>518</v>
      </c>
      <c r="D11363" s="212">
        <v>21.56</v>
      </c>
    </row>
    <row r="11364" spans="1:4" ht="27">
      <c r="A11364" s="211" t="s">
        <v>13649</v>
      </c>
      <c r="B11364" s="210" t="s">
        <v>13650</v>
      </c>
      <c r="C11364" s="211" t="s">
        <v>518</v>
      </c>
      <c r="D11364" s="212">
        <v>226.62</v>
      </c>
    </row>
    <row r="11365" spans="1:4" ht="27">
      <c r="A11365" s="211" t="s">
        <v>13651</v>
      </c>
      <c r="B11365" s="210" t="s">
        <v>13652</v>
      </c>
      <c r="C11365" s="211" t="s">
        <v>518</v>
      </c>
      <c r="D11365" s="212">
        <v>360.91</v>
      </c>
    </row>
    <row r="11366" spans="1:4" ht="27">
      <c r="A11366" s="211" t="s">
        <v>13653</v>
      </c>
      <c r="B11366" s="210" t="s">
        <v>13654</v>
      </c>
      <c r="C11366" s="211" t="s">
        <v>518</v>
      </c>
      <c r="D11366" s="212">
        <v>36.35</v>
      </c>
    </row>
    <row r="11367" spans="1:4" ht="27">
      <c r="A11367" s="211" t="s">
        <v>13655</v>
      </c>
      <c r="B11367" s="210" t="s">
        <v>13656</v>
      </c>
      <c r="C11367" s="211" t="s">
        <v>591</v>
      </c>
      <c r="D11367" s="212">
        <v>39.159999999999997</v>
      </c>
    </row>
    <row r="11368" spans="1:4" ht="27">
      <c r="A11368" s="211" t="s">
        <v>13657</v>
      </c>
      <c r="B11368" s="210" t="s">
        <v>13658</v>
      </c>
      <c r="C11368" s="211" t="s">
        <v>591</v>
      </c>
      <c r="D11368" s="212">
        <v>31.61</v>
      </c>
    </row>
    <row r="11369" spans="1:4" ht="27">
      <c r="A11369" s="211" t="s">
        <v>13659</v>
      </c>
      <c r="B11369" s="210" t="s">
        <v>13660</v>
      </c>
      <c r="C11369" s="211" t="s">
        <v>591</v>
      </c>
      <c r="D11369" s="212">
        <v>38.86</v>
      </c>
    </row>
    <row r="11370" spans="1:4" ht="27">
      <c r="A11370" s="211" t="s">
        <v>13661</v>
      </c>
      <c r="B11370" s="210" t="s">
        <v>13662</v>
      </c>
      <c r="C11370" s="211" t="s">
        <v>591</v>
      </c>
      <c r="D11370" s="212">
        <v>35.24</v>
      </c>
    </row>
    <row r="11371" spans="1:4" ht="27">
      <c r="A11371" s="211" t="s">
        <v>13663</v>
      </c>
      <c r="B11371" s="210" t="s">
        <v>13664</v>
      </c>
      <c r="C11371" s="211" t="s">
        <v>591</v>
      </c>
      <c r="D11371" s="212">
        <v>9.6999999999999993</v>
      </c>
    </row>
    <row r="11372" spans="1:4" ht="13.5">
      <c r="A11372" s="211" t="s">
        <v>13665</v>
      </c>
      <c r="B11372" s="210" t="s">
        <v>1557</v>
      </c>
      <c r="C11372" s="211" t="s">
        <v>591</v>
      </c>
      <c r="D11372" s="212">
        <v>18.64</v>
      </c>
    </row>
    <row r="11373" spans="1:4" ht="27">
      <c r="A11373" s="211" t="s">
        <v>13666</v>
      </c>
      <c r="B11373" s="210" t="s">
        <v>1570</v>
      </c>
      <c r="C11373" s="211" t="s">
        <v>591</v>
      </c>
      <c r="D11373" s="212">
        <v>12.84</v>
      </c>
    </row>
    <row r="11374" spans="1:4" ht="27">
      <c r="A11374" s="211" t="s">
        <v>13667</v>
      </c>
      <c r="B11374" s="210" t="s">
        <v>13668</v>
      </c>
      <c r="C11374" s="211" t="s">
        <v>542</v>
      </c>
      <c r="D11374" s="212">
        <v>16.670000000000002</v>
      </c>
    </row>
    <row r="11375" spans="1:4" ht="13.5">
      <c r="A11375" s="211" t="s">
        <v>13669</v>
      </c>
      <c r="B11375" s="210" t="s">
        <v>1577</v>
      </c>
      <c r="C11375" s="211" t="s">
        <v>591</v>
      </c>
      <c r="D11375" s="212">
        <v>15.58</v>
      </c>
    </row>
    <row r="11376" spans="1:4" ht="13.5">
      <c r="A11376" s="211" t="s">
        <v>13670</v>
      </c>
      <c r="B11376" s="210" t="s">
        <v>967</v>
      </c>
      <c r="C11376" s="211" t="s">
        <v>518</v>
      </c>
      <c r="D11376" s="212">
        <v>39.57</v>
      </c>
    </row>
    <row r="11377" spans="1:4" ht="27">
      <c r="A11377" s="211" t="s">
        <v>13671</v>
      </c>
      <c r="B11377" s="210" t="s">
        <v>13672</v>
      </c>
      <c r="C11377" s="211" t="s">
        <v>518</v>
      </c>
      <c r="D11377" s="212">
        <v>99.87</v>
      </c>
    </row>
    <row r="11378" spans="1:4" ht="27">
      <c r="A11378" s="211" t="s">
        <v>13673</v>
      </c>
      <c r="B11378" s="210" t="s">
        <v>13674</v>
      </c>
      <c r="C11378" s="211" t="s">
        <v>518</v>
      </c>
      <c r="D11378" s="212">
        <v>106.04</v>
      </c>
    </row>
    <row r="11379" spans="1:4" ht="27">
      <c r="A11379" s="211" t="s">
        <v>13675</v>
      </c>
      <c r="B11379" s="210" t="s">
        <v>13676</v>
      </c>
      <c r="C11379" s="211" t="s">
        <v>518</v>
      </c>
      <c r="D11379" s="212">
        <v>125.32</v>
      </c>
    </row>
    <row r="11380" spans="1:4" ht="13.5">
      <c r="A11380" s="211" t="s">
        <v>13677</v>
      </c>
      <c r="B11380" s="210" t="s">
        <v>968</v>
      </c>
      <c r="C11380" s="211" t="s">
        <v>518</v>
      </c>
      <c r="D11380" s="212">
        <v>45.74</v>
      </c>
    </row>
    <row r="11381" spans="1:4" ht="13.5">
      <c r="A11381" s="211" t="s">
        <v>13678</v>
      </c>
      <c r="B11381" s="210" t="s">
        <v>969</v>
      </c>
      <c r="C11381" s="211" t="s">
        <v>518</v>
      </c>
      <c r="D11381" s="212">
        <v>51.91</v>
      </c>
    </row>
    <row r="11382" spans="1:4" ht="13.5">
      <c r="A11382" s="211" t="s">
        <v>13679</v>
      </c>
      <c r="B11382" s="210" t="s">
        <v>970</v>
      </c>
      <c r="C11382" s="211" t="s">
        <v>518</v>
      </c>
      <c r="D11382" s="212">
        <v>58.08</v>
      </c>
    </row>
    <row r="11383" spans="1:4" ht="27">
      <c r="A11383" s="211" t="s">
        <v>13680</v>
      </c>
      <c r="B11383" s="210" t="s">
        <v>13681</v>
      </c>
      <c r="C11383" s="211" t="s">
        <v>518</v>
      </c>
      <c r="D11383" s="212">
        <v>47.87</v>
      </c>
    </row>
    <row r="11384" spans="1:4" ht="27">
      <c r="A11384" s="211" t="s">
        <v>13682</v>
      </c>
      <c r="B11384" s="210" t="s">
        <v>13683</v>
      </c>
      <c r="C11384" s="211" t="s">
        <v>518</v>
      </c>
      <c r="D11384" s="212">
        <v>54.04</v>
      </c>
    </row>
    <row r="11385" spans="1:4" ht="27">
      <c r="A11385" s="211" t="s">
        <v>13684</v>
      </c>
      <c r="B11385" s="210" t="s">
        <v>13685</v>
      </c>
      <c r="C11385" s="211" t="s">
        <v>518</v>
      </c>
      <c r="D11385" s="212">
        <v>60.21</v>
      </c>
    </row>
    <row r="11386" spans="1:4" ht="27">
      <c r="A11386" s="211" t="s">
        <v>13686</v>
      </c>
      <c r="B11386" s="210" t="s">
        <v>13687</v>
      </c>
      <c r="C11386" s="211" t="s">
        <v>518</v>
      </c>
      <c r="D11386" s="212">
        <v>79.489999999999995</v>
      </c>
    </row>
    <row r="11387" spans="1:4" ht="27">
      <c r="A11387" s="211" t="s">
        <v>13688</v>
      </c>
      <c r="B11387" s="210" t="s">
        <v>13689</v>
      </c>
      <c r="C11387" s="211" t="s">
        <v>518</v>
      </c>
      <c r="D11387" s="212">
        <v>93.7</v>
      </c>
    </row>
    <row r="11388" spans="1:4" ht="13.5">
      <c r="A11388" s="211" t="s">
        <v>13690</v>
      </c>
      <c r="B11388" s="210" t="s">
        <v>1449</v>
      </c>
      <c r="C11388" s="211" t="s">
        <v>820</v>
      </c>
      <c r="D11388" s="212">
        <v>207.15</v>
      </c>
    </row>
    <row r="11389" spans="1:4" ht="13.5">
      <c r="A11389" s="211" t="s">
        <v>13691</v>
      </c>
      <c r="B11389" s="210" t="s">
        <v>1545</v>
      </c>
      <c r="C11389" s="211" t="s">
        <v>591</v>
      </c>
      <c r="D11389" s="212">
        <v>47.05</v>
      </c>
    </row>
    <row r="11390" spans="1:4" ht="13.5">
      <c r="A11390" s="211" t="s">
        <v>13692</v>
      </c>
      <c r="B11390" s="210" t="s">
        <v>1571</v>
      </c>
      <c r="C11390" s="211" t="s">
        <v>591</v>
      </c>
      <c r="D11390" s="212">
        <v>26.11</v>
      </c>
    </row>
    <row r="11391" spans="1:4" ht="27">
      <c r="A11391" s="211" t="s">
        <v>13693</v>
      </c>
      <c r="B11391" s="210" t="s">
        <v>13694</v>
      </c>
      <c r="C11391" s="211" t="s">
        <v>820</v>
      </c>
      <c r="D11391" s="212">
        <v>33.14</v>
      </c>
    </row>
    <row r="11392" spans="1:4" ht="27">
      <c r="A11392" s="211" t="s">
        <v>13695</v>
      </c>
      <c r="B11392" s="210" t="s">
        <v>1450</v>
      </c>
      <c r="C11392" s="211" t="s">
        <v>820</v>
      </c>
      <c r="D11392" s="212">
        <v>29.82</v>
      </c>
    </row>
    <row r="11393" spans="1:4" ht="27">
      <c r="A11393" s="211" t="s">
        <v>13696</v>
      </c>
      <c r="B11393" s="210" t="s">
        <v>1492</v>
      </c>
      <c r="C11393" s="211" t="s">
        <v>591</v>
      </c>
      <c r="D11393" s="212">
        <v>18.45</v>
      </c>
    </row>
    <row r="11394" spans="1:4" ht="27">
      <c r="A11394" s="211" t="s">
        <v>13697</v>
      </c>
      <c r="B11394" s="210" t="s">
        <v>13698</v>
      </c>
      <c r="C11394" s="211" t="s">
        <v>591</v>
      </c>
      <c r="D11394" s="212">
        <v>4.57</v>
      </c>
    </row>
  </sheetData>
  <sortState ref="A1:D10766">
    <sortCondition ref="A1:A10766"/>
  </sortState>
  <pageMargins left="0.511811024" right="0.511811024" top="0.78740157499999996" bottom="0.78740157499999996" header="0.31496062000000002" footer="0.31496062000000002"/>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L1597"/>
  <sheetViews>
    <sheetView view="pageBreakPreview" zoomScale="70" zoomScaleNormal="80" zoomScaleSheetLayoutView="70" workbookViewId="0">
      <pane ySplit="10" topLeftCell="A11" activePane="bottomLeft" state="frozen"/>
      <selection pane="bottomLeft" activeCell="H1346" sqref="H1346"/>
    </sheetView>
  </sheetViews>
  <sheetFormatPr defaultRowHeight="14.25"/>
  <cols>
    <col min="1" max="1" width="9.140625" style="282"/>
    <col min="2" max="2" width="16.42578125" style="107" customWidth="1"/>
    <col min="3" max="3" width="12.28515625" style="107" bestFit="1" customWidth="1"/>
    <col min="4" max="4" width="11.7109375" style="107" bestFit="1" customWidth="1"/>
    <col min="5" max="5" width="53.28515625" style="99" customWidth="1"/>
    <col min="6" max="6" width="10.140625" style="107" bestFit="1" customWidth="1"/>
    <col min="7" max="7" width="14.5703125" style="164" bestFit="1" customWidth="1"/>
    <col min="8" max="8" width="14.85546875" style="122" bestFit="1" customWidth="1"/>
    <col min="9" max="9" width="22.85546875" style="122" bestFit="1" customWidth="1"/>
    <col min="10" max="10" width="9.140625" style="282" hidden="1" customWidth="1"/>
    <col min="11" max="16" width="0" style="282" hidden="1" customWidth="1"/>
    <col min="17" max="16384" width="9.140625" style="282"/>
  </cols>
  <sheetData>
    <row r="1" spans="2:9" ht="15" thickBot="1"/>
    <row r="2" spans="2:9" ht="70.5" customHeight="1" thickBot="1">
      <c r="B2" s="331"/>
      <c r="C2" s="332"/>
      <c r="D2" s="332"/>
      <c r="E2" s="332"/>
      <c r="F2" s="332"/>
      <c r="G2" s="332"/>
      <c r="H2" s="332"/>
      <c r="I2" s="333"/>
    </row>
    <row r="3" spans="2:9" ht="15">
      <c r="B3" s="344" t="str">
        <f>ORÇAMENTO!B3</f>
        <v xml:space="preserve">Obra: Finalização do Remanescente da Construção de Creche Proinfância Tipo B Padrão FNDE e Urbanização </v>
      </c>
      <c r="C3" s="345"/>
      <c r="D3" s="345"/>
      <c r="E3" s="345"/>
      <c r="F3" s="345"/>
      <c r="G3" s="345"/>
      <c r="H3" s="345"/>
      <c r="I3" s="346"/>
    </row>
    <row r="4" spans="2:9" ht="15">
      <c r="B4" s="353" t="str">
        <f>ORÇAMENTO!B4</f>
        <v>Endereço: Rua Santo Abelardo, s/n, Residencial Celestino Pereira, CEP 78.158-197</v>
      </c>
      <c r="C4" s="354"/>
      <c r="D4" s="354"/>
      <c r="E4" s="354"/>
      <c r="F4" s="354"/>
      <c r="G4" s="354"/>
      <c r="H4" s="354"/>
      <c r="I4" s="355"/>
    </row>
    <row r="5" spans="2:9" ht="15">
      <c r="B5" s="353" t="str">
        <f>ORÇAMENTO!B5</f>
        <v>Município: Várzea Grande - MT</v>
      </c>
      <c r="C5" s="354"/>
      <c r="D5" s="354"/>
      <c r="E5" s="354"/>
      <c r="F5" s="354"/>
      <c r="G5" s="354"/>
      <c r="H5" s="354"/>
      <c r="I5" s="355"/>
    </row>
    <row r="6" spans="2:9" ht="15">
      <c r="B6" s="353" t="str">
        <f>ORÇAMENTO!B6</f>
        <v>PREÇO BASE: SINAPI SETEMBRO - COM DESONERAÇÃO / 2017</v>
      </c>
      <c r="C6" s="354"/>
      <c r="D6" s="354"/>
      <c r="E6" s="354"/>
      <c r="F6" s="354"/>
      <c r="G6" s="354"/>
      <c r="H6" s="354"/>
      <c r="I6" s="355"/>
    </row>
    <row r="7" spans="2:9" ht="15.75" thickBot="1">
      <c r="B7" s="356" t="str">
        <f>ORÇAMENTO!B7</f>
        <v>BDI : 28,24%</v>
      </c>
      <c r="C7" s="357"/>
      <c r="D7" s="357"/>
      <c r="E7" s="357"/>
      <c r="F7" s="357"/>
      <c r="G7" s="357"/>
      <c r="H7" s="357"/>
      <c r="I7" s="358"/>
    </row>
    <row r="8" spans="2:9" ht="15.75" thickBot="1">
      <c r="B8" s="337" t="s">
        <v>7135</v>
      </c>
      <c r="C8" s="338"/>
      <c r="D8" s="338"/>
      <c r="E8" s="339"/>
      <c r="F8" s="339"/>
      <c r="G8" s="339"/>
      <c r="H8" s="339"/>
      <c r="I8" s="340"/>
    </row>
    <row r="9" spans="2:9" ht="15.75" thickBot="1">
      <c r="B9" s="341" t="s">
        <v>6763</v>
      </c>
      <c r="C9" s="342"/>
      <c r="D9" s="343"/>
      <c r="E9" s="100"/>
      <c r="F9" s="100"/>
      <c r="G9" s="165"/>
      <c r="H9" s="213"/>
      <c r="I9" s="126"/>
    </row>
    <row r="10" spans="2:9" ht="30.75" thickBot="1">
      <c r="B10" s="93" t="s">
        <v>7133</v>
      </c>
      <c r="C10" s="94" t="s">
        <v>517</v>
      </c>
      <c r="D10" s="95" t="s">
        <v>516</v>
      </c>
      <c r="E10" s="96" t="s">
        <v>7134</v>
      </c>
      <c r="F10" s="94" t="s">
        <v>6769</v>
      </c>
      <c r="G10" s="166" t="s">
        <v>6727</v>
      </c>
      <c r="H10" s="97" t="s">
        <v>7829</v>
      </c>
      <c r="I10" s="98" t="s">
        <v>7830</v>
      </c>
    </row>
    <row r="11" spans="2:9" ht="60">
      <c r="B11" s="350">
        <v>1</v>
      </c>
      <c r="C11" s="351"/>
      <c r="D11" s="352"/>
      <c r="E11" s="86" t="s">
        <v>6766</v>
      </c>
      <c r="F11" s="87" t="s">
        <v>542</v>
      </c>
      <c r="G11" s="167"/>
      <c r="H11" s="88"/>
      <c r="I11" s="89">
        <f>SUM(I12:I18)</f>
        <v>1029.1835000000001</v>
      </c>
    </row>
    <row r="12" spans="2:9" ht="99.75">
      <c r="B12" s="155" t="s">
        <v>6763</v>
      </c>
      <c r="C12" s="118" t="s">
        <v>45</v>
      </c>
      <c r="D12" s="110">
        <v>90843</v>
      </c>
      <c r="E12" s="101" t="str">
        <f>IF($D12&lt;&gt;"",VLOOKUP($D12,SINAPSET.17!$A1:$D10766,2,FALSE),"")</f>
        <v>KIT DE PORTA DE MADEIRA PARA PINTURA, SEMI-OCA (LEVE OU MÉDIA), PADRÃO MÉDIO, 80X210CM, ESPESSURA DE 3,5CM, ITENS INCLUSOS: DOBRADIÇAS, MONTAGEM E INSTALAÇÃO DO BATENTE, FECHADURA COM EXECUÇÃO DO FURO - FORNECIMENTO E INSTALAÇÃO. AF_08/2015</v>
      </c>
      <c r="F12" s="108" t="str">
        <f>IF($D12&lt;&gt;"",VLOOKUP($D12,SINAPSET.17!$A1:$D10766,3,FALSE),"")</f>
        <v>UN</v>
      </c>
      <c r="G12" s="168">
        <v>1</v>
      </c>
      <c r="H12" s="216">
        <f>IF($D12&lt;&gt;"",VLOOKUP($D12,SINAPSET.17!$A1:$D10766,4,FALSE),"")</f>
        <v>629.22</v>
      </c>
      <c r="I12" s="127">
        <f>H12*G12</f>
        <v>629.22</v>
      </c>
    </row>
    <row r="13" spans="2:9" ht="28.5">
      <c r="B13" s="155" t="s">
        <v>6764</v>
      </c>
      <c r="C13" s="118" t="s">
        <v>45</v>
      </c>
      <c r="D13" s="110">
        <v>36204</v>
      </c>
      <c r="E13" s="101" t="str">
        <f>IF($D13&lt;&gt;"",VLOOKUP($D13,SINAPSET.17!$A5:$D10770,2,FALSE),"")</f>
        <v>BARRA DE APOIO RETA, EM ACO INOX POLIDO, COMPRIMENTO 60CM, DIAMETRO MINIMO 3 CM</v>
      </c>
      <c r="F13" s="108" t="str">
        <f>IF($D13&lt;&gt;"",VLOOKUP($D13,SINAPSET.17!$A5:$D10770,3,FALSE),"")</f>
        <v xml:space="preserve">UN    </v>
      </c>
      <c r="G13" s="168">
        <v>2</v>
      </c>
      <c r="H13" s="314">
        <f>IF($D13&lt;&gt;"",VLOOKUP($D13,SINAPSET.17!$A2:$D10767,4,FALSE),"")</f>
        <v>175.58</v>
      </c>
      <c r="I13" s="127">
        <f t="shared" ref="I13" si="0">H13*G13</f>
        <v>351.16</v>
      </c>
    </row>
    <row r="14" spans="2:9" ht="28.5">
      <c r="B14" s="155" t="s">
        <v>6765</v>
      </c>
      <c r="C14" s="118" t="s">
        <v>45</v>
      </c>
      <c r="D14" s="110">
        <v>88261</v>
      </c>
      <c r="E14" s="101" t="str">
        <f>IF($D14&lt;&gt;"",VLOOKUP($D14,SINAPSET.17!$A6:$D10771,2,FALSE),"")</f>
        <v>CARPINTEIRO DE ESQUADRIA COM ENCARGOS COMPLEMENTARES</v>
      </c>
      <c r="F14" s="108" t="str">
        <f>IF($D14&lt;&gt;"",VLOOKUP($D14,SINAPSET.17!$A6:$D10771,3,FALSE),"")</f>
        <v>H</v>
      </c>
      <c r="G14" s="168">
        <v>0.5</v>
      </c>
      <c r="H14" s="314">
        <f>IF($D14&lt;&gt;"",VLOOKUP($D14,SINAPSET.17!$A3:$D10768,4,FALSE),"")</f>
        <v>16.739999999999998</v>
      </c>
      <c r="I14" s="127">
        <f t="shared" ref="I14" si="1">H14*G14</f>
        <v>8.3699999999999992</v>
      </c>
    </row>
    <row r="15" spans="2:9" ht="28.5">
      <c r="B15" s="155" t="s">
        <v>6765</v>
      </c>
      <c r="C15" s="118" t="s">
        <v>45</v>
      </c>
      <c r="D15" s="110">
        <v>88239</v>
      </c>
      <c r="E15" s="101" t="str">
        <f>IF($D15&lt;&gt;"",VLOOKUP($D15,SINAPSET.17!$A7:$D10772,2,FALSE),"")</f>
        <v>AJUDANTE DE CARPINTEIRO COM ENCARGOS COMPLEMENTARES</v>
      </c>
      <c r="F15" s="108" t="str">
        <f>IF($D15&lt;&gt;"",VLOOKUP($D15,SINAPSET.17!$A7:$D10772,3,FALSE),"")</f>
        <v>H</v>
      </c>
      <c r="G15" s="168">
        <v>0.5</v>
      </c>
      <c r="H15" s="314">
        <f>IF($D15&lt;&gt;"",VLOOKUP($D15,SINAPSET.17!$A4:$D10769,4,FALSE),"")</f>
        <v>13.85</v>
      </c>
      <c r="I15" s="127">
        <f t="shared" ref="I15" si="2">H15*G15</f>
        <v>6.9249999999999998</v>
      </c>
    </row>
    <row r="16" spans="2:9" ht="28.5">
      <c r="B16" s="155" t="s">
        <v>6768</v>
      </c>
      <c r="C16" s="118" t="s">
        <v>45</v>
      </c>
      <c r="D16" s="110">
        <v>1318</v>
      </c>
      <c r="E16" s="101" t="str">
        <f>IF($D16&lt;&gt;"",VLOOKUP($D16,SINAPSET.17!$A8:$D10773,2,FALSE),"")</f>
        <v>CHAPA DE ACO FINA A QUENTE BITOLA MSG 14, E = 2,00 MM (16,0 KG/M2)</v>
      </c>
      <c r="F16" s="108" t="str">
        <f>IF($D16&lt;&gt;"",VLOOKUP($D16,SINAPSET.17!$A8:$D10773,3,FALSE),"")</f>
        <v xml:space="preserve">KG    </v>
      </c>
      <c r="G16" s="168">
        <v>2.5099999999999998</v>
      </c>
      <c r="H16" s="314">
        <f>IF($D16&lt;&gt;"",VLOOKUP($D16,SINAPSET.17!$A5:$D10770,4,FALSE),"")</f>
        <v>7.44</v>
      </c>
      <c r="I16" s="127">
        <f t="shared" ref="I16" si="3">H16*G16</f>
        <v>18.674399999999999</v>
      </c>
    </row>
    <row r="17" spans="2:9" ht="28.5">
      <c r="B17" s="155" t="s">
        <v>6765</v>
      </c>
      <c r="C17" s="118" t="s">
        <v>45</v>
      </c>
      <c r="D17" s="110">
        <v>88315</v>
      </c>
      <c r="E17" s="101" t="str">
        <f>IF($D17&lt;&gt;"",VLOOKUP($D17,SINAPSET.17!$A9:$D10774,2,FALSE),"")</f>
        <v>SERRALHEIRO COM ENCARGOS COMPLEMENTARES</v>
      </c>
      <c r="F17" s="108" t="str">
        <f>IF($D17&lt;&gt;"",VLOOKUP($D17,SINAPSET.17!$A9:$D10774,3,FALSE),"")</f>
        <v>H</v>
      </c>
      <c r="G17" s="168">
        <f>0.2*G16</f>
        <v>0.502</v>
      </c>
      <c r="H17" s="314">
        <f>IF($D17&lt;&gt;"",VLOOKUP($D17,SINAPSET.17!$A6:$D10771,4,FALSE),"")</f>
        <v>16.21</v>
      </c>
      <c r="I17" s="127">
        <f t="shared" ref="I17:I18" si="4">H17*G17</f>
        <v>8.1374200000000005</v>
      </c>
    </row>
    <row r="18" spans="2:9" ht="28.5">
      <c r="B18" s="155" t="s">
        <v>6765</v>
      </c>
      <c r="C18" s="118" t="s">
        <v>45</v>
      </c>
      <c r="D18" s="110">
        <v>88251</v>
      </c>
      <c r="E18" s="101" t="str">
        <f>IF($D18&lt;&gt;"",VLOOKUP($D18,SINAPSET.17!$A10:$D10775,2,FALSE),"")</f>
        <v>AUXILIAR DE SERRALHEIRO COM ENCARGOS COMPLEMENTARES</v>
      </c>
      <c r="F18" s="108" t="str">
        <f>IF($D18&lt;&gt;"",VLOOKUP($D18,SINAPSET.17!$A10:$D10775,3,FALSE),"")</f>
        <v>H</v>
      </c>
      <c r="G18" s="168">
        <f>0.2*G16</f>
        <v>0.502</v>
      </c>
      <c r="H18" s="314">
        <f>IF($D18&lt;&gt;"",VLOOKUP($D18,SINAPSET.17!$A7:$D10772,4,FALSE),"")</f>
        <v>13.34</v>
      </c>
      <c r="I18" s="127">
        <f t="shared" si="4"/>
        <v>6.6966799999999997</v>
      </c>
    </row>
    <row r="19" spans="2:9">
      <c r="B19" s="156"/>
      <c r="C19" s="109"/>
      <c r="D19" s="109"/>
      <c r="E19" s="102"/>
      <c r="F19" s="109"/>
      <c r="G19" s="169"/>
      <c r="H19" s="123"/>
      <c r="I19" s="128"/>
    </row>
    <row r="20" spans="2:9" ht="75">
      <c r="B20" s="347">
        <v>2</v>
      </c>
      <c r="C20" s="348"/>
      <c r="D20" s="349"/>
      <c r="E20" s="9" t="s">
        <v>7132</v>
      </c>
      <c r="F20" s="10" t="s">
        <v>542</v>
      </c>
      <c r="G20" s="170"/>
      <c r="H20" s="11"/>
      <c r="I20" s="90">
        <f>SUM(I21:I28)</f>
        <v>1064.9002</v>
      </c>
    </row>
    <row r="21" spans="2:9" ht="99.75">
      <c r="B21" s="155" t="s">
        <v>6763</v>
      </c>
      <c r="C21" s="118" t="s">
        <v>45</v>
      </c>
      <c r="D21" s="110">
        <v>90843</v>
      </c>
      <c r="E21" s="101" t="str">
        <f>IF($D21&lt;&gt;"",VLOOKUP($D21,SINAPSET.17!$A10:$D10775,2,FALSE),"")</f>
        <v>KIT DE PORTA DE MADEIRA PARA PINTURA, SEMI-OCA (LEVE OU MÉDIA), PADRÃO MÉDIO, 80X210CM, ESPESSURA DE 3,5CM, ITENS INCLUSOS: DOBRADIÇAS, MONTAGEM E INSTALAÇÃO DO BATENTE, FECHADURA COM EXECUÇÃO DO FURO - FORNECIMENTO E INSTALAÇÃO. AF_08/2015</v>
      </c>
      <c r="F21" s="108" t="str">
        <f>IF($D21&lt;&gt;"",VLOOKUP($D21,SINAPSET.17!$A10:$D10775,3,FALSE),"")</f>
        <v>UN</v>
      </c>
      <c r="G21" s="168">
        <v>1</v>
      </c>
      <c r="H21" s="314">
        <f>IF($D21&lt;&gt;"",VLOOKUP($D21,SINAPSET.17!$1:$1048576,4,FALSE),"")</f>
        <v>629.22</v>
      </c>
      <c r="I21" s="127">
        <f>H21*G21</f>
        <v>629.22</v>
      </c>
    </row>
    <row r="22" spans="2:9" ht="28.5">
      <c r="B22" s="155" t="s">
        <v>6764</v>
      </c>
      <c r="C22" s="118" t="s">
        <v>45</v>
      </c>
      <c r="D22" s="110">
        <v>36204</v>
      </c>
      <c r="E22" s="101" t="str">
        <f>IF($D22&lt;&gt;"",VLOOKUP($D22,SINAPSET.17!$A14:$D10779,2,FALSE),"")</f>
        <v>BARRA DE APOIO RETA, EM ACO INOX POLIDO, COMPRIMENTO 60CM, DIAMETRO MINIMO 3 CM</v>
      </c>
      <c r="F22" s="108" t="str">
        <f>IF($D22&lt;&gt;"",VLOOKUP($D22,SINAPSET.17!$A14:$D10779,3,FALSE),"")</f>
        <v xml:space="preserve">UN    </v>
      </c>
      <c r="G22" s="168">
        <v>2</v>
      </c>
      <c r="H22" s="314">
        <f>IF($D22&lt;&gt;"",VLOOKUP($D22,SINAPSET.17!$1:$1048576,4,FALSE),"")</f>
        <v>175.58</v>
      </c>
      <c r="I22" s="127">
        <f t="shared" ref="I22:I27" si="5">H22*G22</f>
        <v>351.16</v>
      </c>
    </row>
    <row r="23" spans="2:9" ht="28.5">
      <c r="B23" s="155" t="s">
        <v>6765</v>
      </c>
      <c r="C23" s="118" t="s">
        <v>45</v>
      </c>
      <c r="D23" s="110">
        <v>88261</v>
      </c>
      <c r="E23" s="101" t="str">
        <f>IF($D23&lt;&gt;"",VLOOKUP($D23,SINAPSET.17!$A15:$D10780,2,FALSE),"")</f>
        <v>CARPINTEIRO DE ESQUADRIA COM ENCARGOS COMPLEMENTARES</v>
      </c>
      <c r="F23" s="108" t="str">
        <f>IF($D23&lt;&gt;"",VLOOKUP($D23,SINAPSET.17!$A15:$D10780,3,FALSE),"")</f>
        <v>H</v>
      </c>
      <c r="G23" s="168">
        <v>0.5</v>
      </c>
      <c r="H23" s="314">
        <f>IF($D23&lt;&gt;"",VLOOKUP($D23,SINAPSET.17!$1:$1048576,4,FALSE),"")</f>
        <v>16.739999999999998</v>
      </c>
      <c r="I23" s="127">
        <f t="shared" si="5"/>
        <v>8.3699999999999992</v>
      </c>
    </row>
    <row r="24" spans="2:9" ht="28.5">
      <c r="B24" s="155" t="s">
        <v>6765</v>
      </c>
      <c r="C24" s="118" t="s">
        <v>45</v>
      </c>
      <c r="D24" s="110">
        <v>88239</v>
      </c>
      <c r="E24" s="101" t="str">
        <f>IF($D24&lt;&gt;"",VLOOKUP($D24,SINAPSET.17!$A16:$D10781,2,FALSE),"")</f>
        <v>AJUDANTE DE CARPINTEIRO COM ENCARGOS COMPLEMENTARES</v>
      </c>
      <c r="F24" s="108" t="str">
        <f>IF($D24&lt;&gt;"",VLOOKUP($D24,SINAPSET.17!$A16:$D10781,3,FALSE),"")</f>
        <v>H</v>
      </c>
      <c r="G24" s="168">
        <v>0.5</v>
      </c>
      <c r="H24" s="314">
        <f>IF($D24&lt;&gt;"",VLOOKUP($D24,SINAPSET.17!$1:$1048576,4,FALSE),"")</f>
        <v>13.85</v>
      </c>
      <c r="I24" s="127">
        <f t="shared" si="5"/>
        <v>6.9249999999999998</v>
      </c>
    </row>
    <row r="25" spans="2:9" ht="28.5">
      <c r="B25" s="155" t="s">
        <v>6768</v>
      </c>
      <c r="C25" s="118" t="s">
        <v>45</v>
      </c>
      <c r="D25" s="110">
        <v>1318</v>
      </c>
      <c r="E25" s="101" t="str">
        <f>IF($D25&lt;&gt;"",VLOOKUP($D25,SINAPSET.17!$A17:$D10782,2,FALSE),"")</f>
        <v>CHAPA DE ACO FINA A QUENTE BITOLA MSG 14, E = 2,00 MM (16,0 KG/M2)</v>
      </c>
      <c r="F25" s="108" t="str">
        <f>IF($D25&lt;&gt;"",VLOOKUP($D25,SINAPSET.17!$A17:$D10782,3,FALSE),"")</f>
        <v xml:space="preserve">KG    </v>
      </c>
      <c r="G25" s="168">
        <v>2.5099999999999998</v>
      </c>
      <c r="H25" s="314">
        <f>IF($D25&lt;&gt;"",VLOOKUP($D25,SINAPSET.17!$1:$1048576,4,FALSE),"")</f>
        <v>7.44</v>
      </c>
      <c r="I25" s="127">
        <f t="shared" si="5"/>
        <v>18.674399999999999</v>
      </c>
    </row>
    <row r="26" spans="2:9" ht="28.5">
      <c r="B26" s="155" t="s">
        <v>6765</v>
      </c>
      <c r="C26" s="118" t="s">
        <v>45</v>
      </c>
      <c r="D26" s="110">
        <v>88315</v>
      </c>
      <c r="E26" s="101" t="str">
        <f>IF($D26&lt;&gt;"",VLOOKUP($D26,SINAPSET.17!$A18:$D10783,2,FALSE),"")</f>
        <v>SERRALHEIRO COM ENCARGOS COMPLEMENTARES</v>
      </c>
      <c r="F26" s="108" t="str">
        <f>IF($D26&lt;&gt;"",VLOOKUP($D26,SINAPSET.17!$A18:$D10783,3,FALSE),"")</f>
        <v>H</v>
      </c>
      <c r="G26" s="168">
        <f>0.2*G25</f>
        <v>0.502</v>
      </c>
      <c r="H26" s="314">
        <f>IF($D26&lt;&gt;"",VLOOKUP($D26,SINAPSET.17!$1:$1048576,4,FALSE),"")</f>
        <v>16.21</v>
      </c>
      <c r="I26" s="127">
        <f t="shared" si="5"/>
        <v>8.1374200000000005</v>
      </c>
    </row>
    <row r="27" spans="2:9" ht="28.5">
      <c r="B27" s="155" t="s">
        <v>6765</v>
      </c>
      <c r="C27" s="118" t="s">
        <v>45</v>
      </c>
      <c r="D27" s="110">
        <v>88251</v>
      </c>
      <c r="E27" s="101" t="str">
        <f>IF($D27&lt;&gt;"",VLOOKUP($D27,SINAPSET.17!$A19:$D10784,2,FALSE),"")</f>
        <v>AUXILIAR DE SERRALHEIRO COM ENCARGOS COMPLEMENTARES</v>
      </c>
      <c r="F27" s="108" t="str">
        <f>IF($D27&lt;&gt;"",VLOOKUP($D27,SINAPSET.17!$A19:$D10784,3,FALSE),"")</f>
        <v>H</v>
      </c>
      <c r="G27" s="168">
        <f>0.2*G25</f>
        <v>0.502</v>
      </c>
      <c r="H27" s="314">
        <f>IF($D27&lt;&gt;"",VLOOKUP($D27,SINAPSET.17!$1:$1048576,4,FALSE),"")</f>
        <v>13.34</v>
      </c>
      <c r="I27" s="127">
        <f t="shared" si="5"/>
        <v>6.6966799999999997</v>
      </c>
    </row>
    <row r="28" spans="2:9" ht="42.75">
      <c r="B28" s="155" t="s">
        <v>6765</v>
      </c>
      <c r="C28" s="118" t="s">
        <v>45</v>
      </c>
      <c r="D28" s="110">
        <v>72118</v>
      </c>
      <c r="E28" s="101" t="str">
        <f>IF($D28&lt;&gt;"",VLOOKUP($D28,SINAPSET.17!$A20:$D10785,2,FALSE),"")</f>
        <v>VIDRO TEMPERADO INCOLOR, ESPESSURA 6MM, FORNECIMENTO E INSTALACAO, INCLUSIVE MASSA PARA VEDACAO</v>
      </c>
      <c r="F28" s="108" t="str">
        <f>IF($D28&lt;&gt;"",VLOOKUP($D28,SINAPSET.17!$A20:$D10785,3,FALSE),"")</f>
        <v>M2</v>
      </c>
      <c r="G28" s="168">
        <v>0.23</v>
      </c>
      <c r="H28" s="314">
        <f>IF($D28&lt;&gt;"",VLOOKUP($D28,SINAPSET.17!$1:$1048576,4,FALSE),"")</f>
        <v>155.29</v>
      </c>
      <c r="I28" s="127">
        <f t="shared" ref="I28" si="6">H28*G28</f>
        <v>35.716700000000003</v>
      </c>
    </row>
    <row r="29" spans="2:9">
      <c r="B29" s="156"/>
      <c r="C29" s="119"/>
      <c r="D29" s="109"/>
      <c r="E29" s="102"/>
      <c r="F29" s="106"/>
      <c r="G29" s="169"/>
      <c r="H29" s="123"/>
      <c r="I29" s="128"/>
    </row>
    <row r="30" spans="2:9" ht="45">
      <c r="B30" s="347">
        <v>3</v>
      </c>
      <c r="C30" s="348"/>
      <c r="D30" s="349"/>
      <c r="E30" s="9" t="s">
        <v>7131</v>
      </c>
      <c r="F30" s="10" t="s">
        <v>542</v>
      </c>
      <c r="G30" s="170"/>
      <c r="H30" s="11"/>
      <c r="I30" s="90">
        <f>SUM(I31:I32)</f>
        <v>795.19440000000009</v>
      </c>
    </row>
    <row r="31" spans="2:9" ht="99.75">
      <c r="B31" s="155" t="s">
        <v>6763</v>
      </c>
      <c r="C31" s="118" t="s">
        <v>45</v>
      </c>
      <c r="D31" s="110">
        <v>90843</v>
      </c>
      <c r="E31" s="101" t="str">
        <f>IF($D31&lt;&gt;"",VLOOKUP($D31,SINAPSET.17!$A19:$D10784,2,FALSE),"")</f>
        <v>KIT DE PORTA DE MADEIRA PARA PINTURA, SEMI-OCA (LEVE OU MÉDIA), PADRÃO MÉDIO, 80X210CM, ESPESSURA DE 3,5CM, ITENS INCLUSOS: DOBRADIÇAS, MONTAGEM E INSTALAÇÃO DO BATENTE, FECHADURA COM EXECUÇÃO DO FURO - FORNECIMENTO E INSTALAÇÃO. AF_08/2015</v>
      </c>
      <c r="F31" s="108" t="str">
        <f>IF($D31&lt;&gt;"",VLOOKUP($D31,SINAPSET.17!$A19:$D10784,3,FALSE),"")</f>
        <v>UN</v>
      </c>
      <c r="G31" s="168">
        <v>1</v>
      </c>
      <c r="H31" s="314">
        <f>IF($D31&lt;&gt;"",VLOOKUP($D31,SINAPSET.17!$1:$1048576,4,FALSE),"")</f>
        <v>629.22</v>
      </c>
      <c r="I31" s="127">
        <f>H31*G31</f>
        <v>629.22</v>
      </c>
    </row>
    <row r="32" spans="2:9" ht="28.5">
      <c r="B32" s="155" t="s">
        <v>6763</v>
      </c>
      <c r="C32" s="118" t="s">
        <v>45</v>
      </c>
      <c r="D32" s="110">
        <v>84845</v>
      </c>
      <c r="E32" s="101" t="str">
        <f>IF($D32&lt;&gt;"",VLOOKUP($D32,SINAPSET.17!$A23:$D10788,2,FALSE),"")</f>
        <v>JANELA DE MADEIRA TIPO VENEZIANA. DE ABRIR, INCLUSAS GUARNICOES E FERRAGENS</v>
      </c>
      <c r="F32" s="108" t="str">
        <f>IF($D32&lt;&gt;"",VLOOKUP($D32,SINAPSET.17!$A20:$D10785,3,FALSE),"")</f>
        <v>M2</v>
      </c>
      <c r="G32" s="168">
        <v>0.32</v>
      </c>
      <c r="H32" s="314">
        <f>IF($D32&lt;&gt;"",VLOOKUP($D32,SINAPSET.17!$1:$1048576,4,FALSE),"")</f>
        <v>518.66999999999996</v>
      </c>
      <c r="I32" s="127">
        <f t="shared" ref="I32" si="7">H32*G32</f>
        <v>165.9744</v>
      </c>
    </row>
    <row r="33" spans="2:9">
      <c r="B33" s="156"/>
      <c r="C33" s="109"/>
      <c r="D33" s="109"/>
      <c r="E33" s="102"/>
      <c r="F33" s="109"/>
      <c r="G33" s="169"/>
      <c r="H33" s="123"/>
      <c r="I33" s="128"/>
    </row>
    <row r="34" spans="2:9" ht="30">
      <c r="B34" s="347">
        <v>4</v>
      </c>
      <c r="C34" s="348"/>
      <c r="D34" s="349"/>
      <c r="E34" s="9" t="s">
        <v>13702</v>
      </c>
      <c r="F34" s="10" t="s">
        <v>6769</v>
      </c>
      <c r="G34" s="170"/>
      <c r="H34" s="11"/>
      <c r="I34" s="90">
        <f>SUM(I35:I37)</f>
        <v>239.54816000000005</v>
      </c>
    </row>
    <row r="35" spans="2:9" ht="28.5">
      <c r="B35" s="155" t="s">
        <v>6763</v>
      </c>
      <c r="C35" s="118" t="s">
        <v>45</v>
      </c>
      <c r="D35" s="110">
        <v>88315</v>
      </c>
      <c r="E35" s="101" t="str">
        <f>IF($D35&lt;&gt;"",VLOOKUP($D35,SINAPSET.17!$A24:$D10789,2,FALSE),"")</f>
        <v>SERRALHEIRO COM ENCARGOS COMPLEMENTARES</v>
      </c>
      <c r="F35" s="108" t="str">
        <f>IF($D35&lt;&gt;"",VLOOKUP($D35,SINAPSET.17!$A24:$D10789,3,FALSE),"")</f>
        <v>H</v>
      </c>
      <c r="G35" s="168">
        <f>1.6*0.8*0.8</f>
        <v>1.0240000000000002</v>
      </c>
      <c r="H35" s="314">
        <f>IF($D35&lt;&gt;"",VLOOKUP($D35,SINAPSET.17!$1:$1048576,4,FALSE),"")</f>
        <v>16.21</v>
      </c>
      <c r="I35" s="127">
        <f t="shared" ref="I35:I37" si="8">H35*G35</f>
        <v>16.599040000000006</v>
      </c>
    </row>
    <row r="36" spans="2:9">
      <c r="B36" s="155" t="s">
        <v>6763</v>
      </c>
      <c r="C36" s="118" t="s">
        <v>45</v>
      </c>
      <c r="D36" s="110">
        <v>88316</v>
      </c>
      <c r="E36" s="101" t="str">
        <f>IF($D36&lt;&gt;"",VLOOKUP($D36,SINAPSET.17!$A25:$D10790,2,FALSE),"")</f>
        <v>SERVENTE COM ENCARGOS COMPLEMENTARES</v>
      </c>
      <c r="F36" s="108" t="str">
        <f>IF($D36&lt;&gt;"",VLOOKUP($D36,SINAPSET.17!$A25:$D10790,3,FALSE),"")</f>
        <v>H</v>
      </c>
      <c r="G36" s="168">
        <f>2.8*0.8*0.8</f>
        <v>1.7919999999999998</v>
      </c>
      <c r="H36" s="314">
        <f>IF($D36&lt;&gt;"",VLOOKUP($D36,SINAPSET.17!$1:$1048576,4,FALSE),"")</f>
        <v>13.81</v>
      </c>
      <c r="I36" s="127">
        <f t="shared" si="8"/>
        <v>24.747519999999998</v>
      </c>
    </row>
    <row r="37" spans="2:9" ht="28.5">
      <c r="B37" s="157" t="s">
        <v>6763</v>
      </c>
      <c r="C37" s="118" t="s">
        <v>45</v>
      </c>
      <c r="D37" s="110" t="s">
        <v>13209</v>
      </c>
      <c r="E37" s="104" t="str">
        <f>IF($D37&lt;&gt;"",VLOOKUP($D37,SINAPSET.17!1:1048576,2,FALSE),"")</f>
        <v>PORTA DE FERRO TIPO VENEZIANA, DE ABRIR, SEM BANDEIRA SEM FERRAGENS</v>
      </c>
      <c r="F37" s="108" t="str">
        <f>IF($D37&lt;&gt;"",VLOOKUP($D37,SINAPSET.17!1:1048576,3,FALSE),"")</f>
        <v>M2</v>
      </c>
      <c r="G37" s="168">
        <f>0.8*0.8</f>
        <v>0.64000000000000012</v>
      </c>
      <c r="H37" s="314">
        <f>IF($D37&lt;&gt;"",VLOOKUP($D37,SINAPSET.17!$1:$1048576,4,FALSE),"")</f>
        <v>309.69</v>
      </c>
      <c r="I37" s="127">
        <f t="shared" si="8"/>
        <v>198.20160000000004</v>
      </c>
    </row>
    <row r="38" spans="2:9">
      <c r="B38" s="156"/>
      <c r="C38" s="109"/>
      <c r="D38" s="109"/>
      <c r="E38" s="102"/>
      <c r="F38" s="109"/>
      <c r="G38" s="169"/>
      <c r="H38" s="123"/>
      <c r="I38" s="128"/>
    </row>
    <row r="39" spans="2:9" ht="30">
      <c r="B39" s="347">
        <v>5</v>
      </c>
      <c r="C39" s="348"/>
      <c r="D39" s="349"/>
      <c r="E39" s="9" t="s">
        <v>6771</v>
      </c>
      <c r="F39" s="10" t="s">
        <v>591</v>
      </c>
      <c r="G39" s="170"/>
      <c r="H39" s="11"/>
      <c r="I39" s="90">
        <f>SUM(I40:I41)</f>
        <v>442.76599999999996</v>
      </c>
    </row>
    <row r="40" spans="2:9" ht="28.5">
      <c r="B40" s="155" t="s">
        <v>6763</v>
      </c>
      <c r="C40" s="118" t="s">
        <v>45</v>
      </c>
      <c r="D40" s="135">
        <v>85096</v>
      </c>
      <c r="E40" s="101" t="str">
        <f>IF($D40&lt;&gt;"",VLOOKUP($D40,SINAPSET.17!$A31:$D10796,2,FALSE),"")</f>
        <v>GRADIL DE ALUMINIO ANODIZADO TIPO BARRA CHATA</v>
      </c>
      <c r="F40" s="108" t="str">
        <f>IF($D40&lt;&gt;"",VLOOKUP($D40,SINAPSET.17!$A31:$D10796,3,FALSE),"")</f>
        <v>M2</v>
      </c>
      <c r="G40" s="168">
        <v>1</v>
      </c>
      <c r="H40" s="314">
        <f>IF($D40&lt;&gt;"",VLOOKUP($D40,SINAPSET.17!$1:$1048576,4,FALSE),"")</f>
        <v>439.95</v>
      </c>
      <c r="I40" s="127">
        <f t="shared" ref="I40:I41" si="9">H40*G40</f>
        <v>439.95</v>
      </c>
    </row>
    <row r="41" spans="2:9">
      <c r="B41" s="155" t="s">
        <v>6764</v>
      </c>
      <c r="C41" s="118" t="s">
        <v>6772</v>
      </c>
      <c r="D41" s="135"/>
      <c r="E41" s="101" t="s">
        <v>6773</v>
      </c>
      <c r="F41" s="110" t="s">
        <v>591</v>
      </c>
      <c r="G41" s="168">
        <v>1.1000000000000001</v>
      </c>
      <c r="H41" s="216">
        <v>2.56</v>
      </c>
      <c r="I41" s="129">
        <f t="shared" si="9"/>
        <v>2.8160000000000003</v>
      </c>
    </row>
    <row r="42" spans="2:9">
      <c r="B42" s="156"/>
      <c r="C42" s="109"/>
      <c r="D42" s="109"/>
      <c r="E42" s="102"/>
      <c r="F42" s="109"/>
      <c r="G42" s="169"/>
      <c r="H42" s="123"/>
      <c r="I42" s="128"/>
    </row>
    <row r="43" spans="2:9" ht="30">
      <c r="B43" s="347">
        <v>6</v>
      </c>
      <c r="C43" s="348"/>
      <c r="D43" s="349"/>
      <c r="E43" s="9" t="s">
        <v>13703</v>
      </c>
      <c r="F43" s="10" t="s">
        <v>542</v>
      </c>
      <c r="G43" s="170"/>
      <c r="H43" s="11"/>
      <c r="I43" s="90">
        <f>SUM(I44:I46)</f>
        <v>367.85476800000004</v>
      </c>
    </row>
    <row r="44" spans="2:9" ht="28.5">
      <c r="B44" s="155" t="s">
        <v>6763</v>
      </c>
      <c r="C44" s="118" t="s">
        <v>45</v>
      </c>
      <c r="D44" s="110">
        <v>88315</v>
      </c>
      <c r="E44" s="101" t="str">
        <f>IF($D44&lt;&gt;"",VLOOKUP($D44,SINAPSET.17!$A39:$D10804,2,FALSE),"")</f>
        <v>SERRALHEIRO COM ENCARGOS COMPLEMENTARES</v>
      </c>
      <c r="F44" s="108" t="str">
        <f>IF($D44&lt;&gt;"",VLOOKUP($D44,SINAPSET.17!$A39:$D10804,3,FALSE),"")</f>
        <v>H</v>
      </c>
      <c r="G44" s="168">
        <f>0.8*G46</f>
        <v>0.90432000000000012</v>
      </c>
      <c r="H44" s="314">
        <f>IF($D44&lt;&gt;"",VLOOKUP($D44,SINAPSET.17!$1:$1048576,4,FALSE),"")</f>
        <v>16.21</v>
      </c>
      <c r="I44" s="127">
        <f t="shared" ref="I44:I46" si="10">H44*G44</f>
        <v>14.659027200000002</v>
      </c>
    </row>
    <row r="45" spans="2:9">
      <c r="B45" s="155" t="s">
        <v>6763</v>
      </c>
      <c r="C45" s="118" t="s">
        <v>45</v>
      </c>
      <c r="D45" s="110">
        <v>88316</v>
      </c>
      <c r="E45" s="101" t="str">
        <f>IF($D45&lt;&gt;"",VLOOKUP($D45,SINAPSET.17!$A40:$D10805,2,FALSE),"")</f>
        <v>SERVENTE COM ENCARGOS COMPLEMENTARES</v>
      </c>
      <c r="F45" s="108" t="str">
        <f>IF($D45&lt;&gt;"",VLOOKUP($D45,SINAPSET.17!$A40:$D10805,3,FALSE),"")</f>
        <v>H</v>
      </c>
      <c r="G45" s="168">
        <f>0.2*G46</f>
        <v>0.22608000000000003</v>
      </c>
      <c r="H45" s="314">
        <f>IF($D45&lt;&gt;"",VLOOKUP($D45,SINAPSET.17!$1:$1048576,4,FALSE),"")</f>
        <v>13.81</v>
      </c>
      <c r="I45" s="127">
        <f t="shared" si="10"/>
        <v>3.1221648000000006</v>
      </c>
    </row>
    <row r="46" spans="2:9" ht="28.5">
      <c r="B46" s="155" t="s">
        <v>6763</v>
      </c>
      <c r="C46" s="118" t="s">
        <v>45</v>
      </c>
      <c r="D46" s="110" t="s">
        <v>13209</v>
      </c>
      <c r="E46" s="101" t="str">
        <f>IF($D46&lt;&gt;"",VLOOKUP($D46,SINAPSET.17!A1:D11394,2,FALSE),"")</f>
        <v>PORTA DE FERRO TIPO VENEZIANA, DE ABRIR, SEM BANDEIRA SEM FERRAGENS</v>
      </c>
      <c r="F46" s="108" t="str">
        <f>IF($D46&lt;&gt;"",VLOOKUP($D46,SINAPSET.17!$1:$1048576,3,FALSE),"")</f>
        <v>M2</v>
      </c>
      <c r="G46" s="168">
        <f>1.2*1.2*3.14*0.25</f>
        <v>1.1304000000000001</v>
      </c>
      <c r="H46" s="314">
        <f>IF($D46&lt;&gt;"",VLOOKUP($D46,SINAPSET.17!$1:$1048576,4,FALSE),"")</f>
        <v>309.69</v>
      </c>
      <c r="I46" s="129">
        <f t="shared" si="10"/>
        <v>350.073576</v>
      </c>
    </row>
    <row r="47" spans="2:9">
      <c r="B47" s="156"/>
      <c r="C47" s="109"/>
      <c r="D47" s="109"/>
      <c r="E47" s="102"/>
      <c r="F47" s="109"/>
      <c r="G47" s="169"/>
      <c r="H47" s="123"/>
      <c r="I47" s="128"/>
    </row>
    <row r="48" spans="2:9" ht="30">
      <c r="B48" s="347">
        <v>7</v>
      </c>
      <c r="C48" s="348"/>
      <c r="D48" s="349"/>
      <c r="E48" s="9" t="s">
        <v>6774</v>
      </c>
      <c r="F48" s="10" t="s">
        <v>542</v>
      </c>
      <c r="G48" s="170"/>
      <c r="H48" s="11"/>
      <c r="I48" s="90">
        <f>SUM(I49:I53)</f>
        <v>454.92976000000004</v>
      </c>
    </row>
    <row r="49" spans="2:9">
      <c r="B49" s="155" t="s">
        <v>6763</v>
      </c>
      <c r="C49" s="118" t="s">
        <v>45</v>
      </c>
      <c r="D49" s="110">
        <v>88309</v>
      </c>
      <c r="E49" s="101" t="str">
        <f>IF($D49&lt;&gt;"",VLOOKUP($D49,SINAPSET.17!$A44:$D10809,2,FALSE),"")</f>
        <v>PEDREIRO COM ENCARGOS COMPLEMENTARES</v>
      </c>
      <c r="F49" s="108" t="str">
        <f>IF($D49&lt;&gt;"",VLOOKUP($D49,SINAPSET.17!$A44:$D10809,3,FALSE),"")</f>
        <v>H</v>
      </c>
      <c r="G49" s="168">
        <v>0.8</v>
      </c>
      <c r="H49" s="314">
        <f>IF($D49&lt;&gt;"",VLOOKUP($D49,SINAPSET.17!$1:$1048576,4,FALSE),"")</f>
        <v>16.989999999999998</v>
      </c>
      <c r="I49" s="127">
        <f>H49*G49</f>
        <v>13.591999999999999</v>
      </c>
    </row>
    <row r="50" spans="2:9" ht="28.5">
      <c r="B50" s="155" t="s">
        <v>6763</v>
      </c>
      <c r="C50" s="118" t="s">
        <v>45</v>
      </c>
      <c r="D50" s="110">
        <v>88315</v>
      </c>
      <c r="E50" s="101" t="str">
        <f>IF($D50&lt;&gt;"",VLOOKUP($D50,SINAPSET.17!$A45:$D10810,2,FALSE),"")</f>
        <v>SERRALHEIRO COM ENCARGOS COMPLEMENTARES</v>
      </c>
      <c r="F50" s="108" t="str">
        <f>IF($D50&lt;&gt;"",VLOOKUP($D50,SINAPSET.17!$A45:$D10810,3,FALSE),"")</f>
        <v>H</v>
      </c>
      <c r="G50" s="168">
        <v>1.6</v>
      </c>
      <c r="H50" s="314">
        <f>IF($D50&lt;&gt;"",VLOOKUP($D50,SINAPSET.17!$1:$1048576,4,FALSE),"")</f>
        <v>16.21</v>
      </c>
      <c r="I50" s="127">
        <f t="shared" ref="I50:I53" si="11">H50*G50</f>
        <v>25.936000000000003</v>
      </c>
    </row>
    <row r="51" spans="2:9">
      <c r="B51" s="155" t="s">
        <v>6763</v>
      </c>
      <c r="C51" s="118" t="s">
        <v>45</v>
      </c>
      <c r="D51" s="110">
        <v>88316</v>
      </c>
      <c r="E51" s="101" t="str">
        <f>IF($D51&lt;&gt;"",VLOOKUP($D51,SINAPSET.17!$A46:$D10811,2,FALSE),"")</f>
        <v>SERVENTE COM ENCARGOS COMPLEMENTARES</v>
      </c>
      <c r="F51" s="108" t="str">
        <f>IF($D51&lt;&gt;"",VLOOKUP($D51,SINAPSET.17!$A46:$D10811,3,FALSE),"")</f>
        <v>H</v>
      </c>
      <c r="G51" s="168">
        <v>2.8</v>
      </c>
      <c r="H51" s="314">
        <f>IF($D51&lt;&gt;"",VLOOKUP($D51,SINAPSET.17!$1:$1048576,4,FALSE),"")</f>
        <v>13.81</v>
      </c>
      <c r="I51" s="127">
        <f t="shared" si="11"/>
        <v>38.667999999999999</v>
      </c>
    </row>
    <row r="52" spans="2:9" ht="42.75">
      <c r="B52" s="155" t="s">
        <v>6763</v>
      </c>
      <c r="C52" s="118" t="s">
        <v>45</v>
      </c>
      <c r="D52" s="110">
        <v>88627</v>
      </c>
      <c r="E52" s="101" t="str">
        <f>IF($D52&lt;&gt;"",VLOOKUP($D52,SINAPSET.17!$A47:$D10812,2,FALSE),"")</f>
        <v>ARGAMASSA TRAÇO 1:0,5:4,5 (CIMENTO, CAL E AREIA MÉDIA) PARA ASSENTAMENTO DE ALVENARIA, PREPARO MANUAL. AF_08/2014</v>
      </c>
      <c r="F52" s="108" t="str">
        <f>IF($D52&lt;&gt;"",VLOOKUP($D52,SINAPSET.17!$A47:$D10812,3,FALSE),"")</f>
        <v>M3</v>
      </c>
      <c r="G52" s="168">
        <v>6.0000000000000001E-3</v>
      </c>
      <c r="H52" s="314">
        <f>IF($D52&lt;&gt;"",VLOOKUP($D52,SINAPSET.17!$1:$1048576,4,FALSE),"")</f>
        <v>382.66</v>
      </c>
      <c r="I52" s="129">
        <f t="shared" si="11"/>
        <v>2.29596</v>
      </c>
    </row>
    <row r="53" spans="2:9" ht="28.5">
      <c r="B53" s="155" t="s">
        <v>6763</v>
      </c>
      <c r="C53" s="118" t="s">
        <v>45</v>
      </c>
      <c r="D53" s="110" t="s">
        <v>13504</v>
      </c>
      <c r="E53" s="101" t="str">
        <f>IF($D53&lt;&gt;"",VLOOKUP($D53,SINAPSET.17!A8:D11401,2,FALSE),"")</f>
        <v>PORTAO DE FERRO COM VARA 1/2", COM REQUADRO</v>
      </c>
      <c r="F53" s="108" t="str">
        <f>IF($D53&lt;&gt;"",VLOOKUP($D53,SINAPSET.17!$1:$1048576,3,FALSE),"")</f>
        <v>M2</v>
      </c>
      <c r="G53" s="168">
        <f>0.9*1.1</f>
        <v>0.9900000000000001</v>
      </c>
      <c r="H53" s="314">
        <f>IF($D53&lt;&gt;"",VLOOKUP($D53,SINAPSET.17!$1:$1048576,4,FALSE),"")</f>
        <v>378.22</v>
      </c>
      <c r="I53" s="129">
        <f t="shared" si="11"/>
        <v>374.43780000000004</v>
      </c>
    </row>
    <row r="54" spans="2:9">
      <c r="B54" s="156"/>
      <c r="C54" s="109"/>
      <c r="D54" s="109"/>
      <c r="E54" s="102"/>
      <c r="F54" s="109"/>
      <c r="G54" s="169"/>
      <c r="H54" s="123"/>
      <c r="I54" s="128"/>
    </row>
    <row r="55" spans="2:9" ht="30">
      <c r="B55" s="347">
        <v>8</v>
      </c>
      <c r="C55" s="348"/>
      <c r="D55" s="349"/>
      <c r="E55" s="9" t="s">
        <v>6775</v>
      </c>
      <c r="F55" s="10" t="s">
        <v>542</v>
      </c>
      <c r="G55" s="170"/>
      <c r="H55" s="11"/>
      <c r="I55" s="90">
        <f>SUM(I56:I60)</f>
        <v>761.28796</v>
      </c>
    </row>
    <row r="56" spans="2:9">
      <c r="B56" s="155" t="s">
        <v>6763</v>
      </c>
      <c r="C56" s="118" t="s">
        <v>45</v>
      </c>
      <c r="D56" s="110">
        <v>88309</v>
      </c>
      <c r="E56" s="101" t="str">
        <f>IF($D56&lt;&gt;"",VLOOKUP($D56,SINAPSET.17!$A52:$D10817,2,FALSE),"")</f>
        <v>PEDREIRO COM ENCARGOS COMPLEMENTARES</v>
      </c>
      <c r="F56" s="108" t="str">
        <f>IF($D56&lt;&gt;"",VLOOKUP($D56,SINAPSET.17!$A52:$D10817,3,FALSE),"")</f>
        <v>H</v>
      </c>
      <c r="G56" s="168">
        <v>0.8</v>
      </c>
      <c r="H56" s="314">
        <f>IF($D56&lt;&gt;"",VLOOKUP($D56,SINAPSET.17!$1:$1048576,4,FALSE),"")</f>
        <v>16.989999999999998</v>
      </c>
      <c r="I56" s="127">
        <f>H56*G56</f>
        <v>13.591999999999999</v>
      </c>
    </row>
    <row r="57" spans="2:9" ht="28.5">
      <c r="B57" s="155" t="s">
        <v>6763</v>
      </c>
      <c r="C57" s="118" t="s">
        <v>45</v>
      </c>
      <c r="D57" s="110">
        <v>88315</v>
      </c>
      <c r="E57" s="101" t="str">
        <f>IF($D57&lt;&gt;"",VLOOKUP($D57,SINAPSET.17!$A53:$D10818,2,FALSE),"")</f>
        <v>SERRALHEIRO COM ENCARGOS COMPLEMENTARES</v>
      </c>
      <c r="F57" s="108" t="str">
        <f>IF($D57&lt;&gt;"",VLOOKUP($D57,SINAPSET.17!$A53:$D10818,3,FALSE),"")</f>
        <v>H</v>
      </c>
      <c r="G57" s="168">
        <v>1.6</v>
      </c>
      <c r="H57" s="314">
        <f>IF($D57&lt;&gt;"",VLOOKUP($D57,SINAPSET.17!$1:$1048576,4,FALSE),"")</f>
        <v>16.21</v>
      </c>
      <c r="I57" s="127">
        <f t="shared" ref="I57:I60" si="12">H57*G57</f>
        <v>25.936000000000003</v>
      </c>
    </row>
    <row r="58" spans="2:9">
      <c r="B58" s="155" t="s">
        <v>6763</v>
      </c>
      <c r="C58" s="118" t="s">
        <v>45</v>
      </c>
      <c r="D58" s="110">
        <v>88316</v>
      </c>
      <c r="E58" s="101" t="str">
        <f>IF($D58&lt;&gt;"",VLOOKUP($D58,SINAPSET.17!$A54:$D10819,2,FALSE),"")</f>
        <v>SERVENTE COM ENCARGOS COMPLEMENTARES</v>
      </c>
      <c r="F58" s="108" t="str">
        <f>IF($D58&lt;&gt;"",VLOOKUP($D58,SINAPSET.17!$A54:$D10819,3,FALSE),"")</f>
        <v>H</v>
      </c>
      <c r="G58" s="168">
        <v>2.8</v>
      </c>
      <c r="H58" s="314">
        <f>IF($D58&lt;&gt;"",VLOOKUP($D58,SINAPSET.17!$1:$1048576,4,FALSE),"")</f>
        <v>13.81</v>
      </c>
      <c r="I58" s="127">
        <f t="shared" si="12"/>
        <v>38.667999999999999</v>
      </c>
    </row>
    <row r="59" spans="2:9" ht="42.75">
      <c r="B59" s="155" t="s">
        <v>6763</v>
      </c>
      <c r="C59" s="118" t="s">
        <v>45</v>
      </c>
      <c r="D59" s="110">
        <v>88627</v>
      </c>
      <c r="E59" s="101" t="str">
        <f>IF($D59&lt;&gt;"",VLOOKUP($D59,SINAPSET.17!$A55:$D10820,2,FALSE),"")</f>
        <v>ARGAMASSA TRAÇO 1:0,5:4,5 (CIMENTO, CAL E AREIA MÉDIA) PARA ASSENTAMENTO DE ALVENARIA, PREPARO MANUAL. AF_08/2014</v>
      </c>
      <c r="F59" s="108" t="str">
        <f>IF($D59&lt;&gt;"",VLOOKUP($D59,SINAPSET.17!$A55:$D10820,3,FALSE),"")</f>
        <v>M3</v>
      </c>
      <c r="G59" s="168">
        <v>6.0000000000000001E-3</v>
      </c>
      <c r="H59" s="314">
        <f>IF($D59&lt;&gt;"",VLOOKUP($D59,SINAPSET.17!$1:$1048576,4,FALSE),"")</f>
        <v>382.66</v>
      </c>
      <c r="I59" s="129">
        <f t="shared" si="12"/>
        <v>2.29596</v>
      </c>
    </row>
    <row r="60" spans="2:9" ht="28.5">
      <c r="B60" s="155" t="s">
        <v>6763</v>
      </c>
      <c r="C60" s="118" t="s">
        <v>45</v>
      </c>
      <c r="D60" s="110" t="s">
        <v>13504</v>
      </c>
      <c r="E60" s="101" t="str">
        <f>IF($D60&lt;&gt;"",VLOOKUP($D60,SINAPSET.17!A15:D11408,2,FALSE),"")</f>
        <v>PORTAO DE FERRO COM VARA 1/2", COM REQUADRO</v>
      </c>
      <c r="F60" s="108" t="str">
        <f>IF($D60&lt;&gt;"",VLOOKUP($D60,SINAPSET.17!$1:$1048576,3,FALSE),"")</f>
        <v>M2</v>
      </c>
      <c r="G60" s="168">
        <f>0.9*2</f>
        <v>1.8</v>
      </c>
      <c r="H60" s="314">
        <f>IF($D60&lt;&gt;"",VLOOKUP($D60,SINAPSET.17!$1:$1048576,4,FALSE),"")</f>
        <v>378.22</v>
      </c>
      <c r="I60" s="129">
        <f t="shared" si="12"/>
        <v>680.79600000000005</v>
      </c>
    </row>
    <row r="61" spans="2:9">
      <c r="B61" s="156"/>
      <c r="C61" s="109"/>
      <c r="D61" s="109"/>
      <c r="E61" s="102"/>
      <c r="F61" s="109"/>
      <c r="G61" s="169"/>
      <c r="H61" s="123"/>
      <c r="I61" s="128"/>
    </row>
    <row r="62" spans="2:9" ht="30">
      <c r="B62" s="347">
        <v>9</v>
      </c>
      <c r="C62" s="348"/>
      <c r="D62" s="349"/>
      <c r="E62" s="9" t="s">
        <v>6776</v>
      </c>
      <c r="F62" s="10" t="s">
        <v>591</v>
      </c>
      <c r="G62" s="170"/>
      <c r="H62" s="11"/>
      <c r="I62" s="90">
        <f>SUM(I63:I66)</f>
        <v>459.43804761904761</v>
      </c>
    </row>
    <row r="63" spans="2:9" ht="28.5">
      <c r="B63" s="155" t="s">
        <v>6763</v>
      </c>
      <c r="C63" s="118" t="s">
        <v>45</v>
      </c>
      <c r="D63" s="110">
        <v>88325</v>
      </c>
      <c r="E63" s="101" t="str">
        <f>IF($D63&lt;&gt;"",VLOOKUP($D63,SINAPSET.17!$A61:$D10826,2,FALSE),"")</f>
        <v>VIDRACEIRO COM ENCARGOS COMPLEMENTARES</v>
      </c>
      <c r="F63" s="108" t="str">
        <f>IF($D63&lt;&gt;"",VLOOKUP($D63,SINAPSET.17!$A61:$D10826,3,FALSE),"")</f>
        <v>H</v>
      </c>
      <c r="G63" s="168">
        <f>0.3</f>
        <v>0.3</v>
      </c>
      <c r="H63" s="314">
        <f>IF($D63&lt;&gt;"",VLOOKUP($D63,SINAPSET.17!$1:$1048576,4,FALSE),"")</f>
        <v>15.23</v>
      </c>
      <c r="I63" s="127">
        <f t="shared" ref="I63:I64" si="13">H63*G63</f>
        <v>4.569</v>
      </c>
    </row>
    <row r="64" spans="2:9" ht="71.25">
      <c r="B64" s="155" t="s">
        <v>6764</v>
      </c>
      <c r="C64" s="118" t="s">
        <v>45</v>
      </c>
      <c r="D64" s="110">
        <v>3104</v>
      </c>
      <c r="E64" s="101" t="str">
        <f>IF($D64&lt;&gt;"",VLOOKUP($D64,SINAPSET.17!$A62:$D10827,2,FALSE),"")</f>
        <v>JOGO DE FERRAGENS CROMADAS P/ PORTA DE VIDRO TEMPERADO, UMA FOLHA COMPOSTA: DOBRADICA SUPERIOR (101) E INFERIOR (103),TRINCO (502), FECHADURA (520),CONTRA FECHADURA (531),COM CAPUCHINHO</v>
      </c>
      <c r="F64" s="108" t="str">
        <f>IF($D64&lt;&gt;"",VLOOKUP($D64,SINAPSET.17!$A62:$D10827,3,FALSE),"")</f>
        <v xml:space="preserve">CJ    </v>
      </c>
      <c r="G64" s="168">
        <f>2/(1.6*2.1)</f>
        <v>0.59523809523809523</v>
      </c>
      <c r="H64" s="314">
        <f>IF($D64&lt;&gt;"",VLOOKUP($D64,SINAPSET.17!$1:$1048576,4,FALSE),"")</f>
        <v>338.19</v>
      </c>
      <c r="I64" s="129">
        <f t="shared" si="13"/>
        <v>201.30357142857142</v>
      </c>
    </row>
    <row r="65" spans="2:9" ht="43.5" customHeight="1">
      <c r="B65" s="155" t="s">
        <v>6763</v>
      </c>
      <c r="C65" s="118" t="s">
        <v>45</v>
      </c>
      <c r="D65" s="110">
        <v>72120</v>
      </c>
      <c r="E65" s="101" t="str">
        <f>IF($D65&lt;&gt;"",VLOOKUP($D65,SINAPSET.17!$A63:$D10828,2,FALSE),"")</f>
        <v>VIDRO TEMPERADO INCOLOR, ESPESSURA 10MM, FORNECIMENTO E INSTALACAO, INCLUSIVE MASSA PARA VEDACAO</v>
      </c>
      <c r="F65" s="108" t="str">
        <f>IF($D65&lt;&gt;"",VLOOKUP($D65,SINAPSET.17!$A63:$D10828,3,FALSE),"")</f>
        <v>M2</v>
      </c>
      <c r="G65" s="168">
        <v>1</v>
      </c>
      <c r="H65" s="314">
        <f>IF($D65&lt;&gt;"",VLOOKUP($D65,SINAPSET.17!$1:$1048576,4,FALSE),"")</f>
        <v>246.25</v>
      </c>
      <c r="I65" s="129">
        <f t="shared" ref="I65:I66" si="14">H65*G65</f>
        <v>246.25</v>
      </c>
    </row>
    <row r="66" spans="2:9" ht="71.25">
      <c r="B66" s="155" t="s">
        <v>6764</v>
      </c>
      <c r="C66" s="118" t="s">
        <v>45</v>
      </c>
      <c r="D66" s="110">
        <v>11523</v>
      </c>
      <c r="E66" s="101" t="str">
        <f>IF($D66&lt;&gt;"",VLOOKUP($D66,SINAPSET.17!$A65:$D10830,2,FALSE),"")</f>
        <v>PUXADOR CONCHA DE EMBUTIR, EM LATAO CROMADO, PARA PORTA / JANELA DE CORRER, LISO, SEM FURO PARA CHAVE, COM FUROS PARA FIXAR PARAFUSOS, *30 X 90* MM (LARGURA X ALTURA)</v>
      </c>
      <c r="F66" s="108" t="str">
        <f>IF($D66&lt;&gt;"",VLOOKUP($D66,SINAPSET.17!$A65:$D10830,3,FALSE),"")</f>
        <v xml:space="preserve">UN    </v>
      </c>
      <c r="G66" s="168">
        <f>2/(1.6*2.1)</f>
        <v>0.59523809523809523</v>
      </c>
      <c r="H66" s="314">
        <f>IF($D66&lt;&gt;"",VLOOKUP($D66,SINAPSET.17!$1:$1048576,4,FALSE),"")</f>
        <v>12.29</v>
      </c>
      <c r="I66" s="129">
        <f t="shared" si="14"/>
        <v>7.3154761904761898</v>
      </c>
    </row>
    <row r="67" spans="2:9">
      <c r="B67" s="156"/>
      <c r="C67" s="109"/>
      <c r="D67" s="109"/>
      <c r="E67" s="102"/>
      <c r="F67" s="109"/>
      <c r="G67" s="169"/>
      <c r="H67" s="123"/>
      <c r="I67" s="128"/>
    </row>
    <row r="68" spans="2:9" ht="15">
      <c r="B68" s="347">
        <v>10</v>
      </c>
      <c r="C68" s="348"/>
      <c r="D68" s="349"/>
      <c r="E68" s="9" t="s">
        <v>6777</v>
      </c>
      <c r="F68" s="10" t="s">
        <v>591</v>
      </c>
      <c r="G68" s="170"/>
      <c r="H68" s="11"/>
      <c r="I68" s="90">
        <f>SUM(I69:I73)</f>
        <v>918.22187199999996</v>
      </c>
    </row>
    <row r="69" spans="2:9">
      <c r="B69" s="155" t="s">
        <v>6763</v>
      </c>
      <c r="C69" s="118" t="s">
        <v>45</v>
      </c>
      <c r="D69" s="135">
        <v>88316</v>
      </c>
      <c r="E69" s="101" t="str">
        <f>IF($D69&lt;&gt;"",VLOOKUP($D69,SINAPSET.17!$A68:$D10833,2,FALSE),"")</f>
        <v>SERVENTE COM ENCARGOS COMPLEMENTARES</v>
      </c>
      <c r="F69" s="108" t="str">
        <f>IF($D69&lt;&gt;"",VLOOKUP($D69,SINAPSET.17!$A68:$D10833,3,FALSE),"")</f>
        <v>H</v>
      </c>
      <c r="G69" s="168">
        <v>0.52100000000000002</v>
      </c>
      <c r="H69" s="314">
        <f>IF($D69&lt;&gt;"",VLOOKUP($D69,SINAPSET.17!$1:$1048576,4,FALSE),"")</f>
        <v>13.81</v>
      </c>
      <c r="I69" s="127">
        <f t="shared" ref="I69:I73" si="15">H69*G69</f>
        <v>7.1950100000000008</v>
      </c>
    </row>
    <row r="70" spans="2:9" ht="28.5">
      <c r="B70" s="155" t="s">
        <v>6763</v>
      </c>
      <c r="C70" s="118" t="s">
        <v>45</v>
      </c>
      <c r="D70" s="135">
        <v>88323</v>
      </c>
      <c r="E70" s="101" t="str">
        <f>IF($D70&lt;&gt;"",VLOOKUP($D70,SINAPSET.17!$A69:$D10834,2,FALSE),"")</f>
        <v>TELHADISTA COM ENCARGOS COMPLEMENTARES</v>
      </c>
      <c r="F70" s="108" t="str">
        <f>IF($D70&lt;&gt;"",VLOOKUP($D70,SINAPSET.17!$A69:$D10834,3,FALSE),"")</f>
        <v>H</v>
      </c>
      <c r="G70" s="168">
        <v>0.254</v>
      </c>
      <c r="H70" s="314">
        <f>IF($D70&lt;&gt;"",VLOOKUP($D70,SINAPSET.17!$1:$1048576,4,FALSE),"")</f>
        <v>15.22</v>
      </c>
      <c r="I70" s="129">
        <f t="shared" si="15"/>
        <v>3.8658800000000002</v>
      </c>
    </row>
    <row r="71" spans="2:9" ht="42.75">
      <c r="B71" s="155" t="s">
        <v>6763</v>
      </c>
      <c r="C71" s="118" t="s">
        <v>45</v>
      </c>
      <c r="D71" s="135">
        <v>93281</v>
      </c>
      <c r="E71" s="101" t="str">
        <f>IF($D71&lt;&gt;"",VLOOKUP($D71,SINAPSET.17!$A70:$D10835,2,FALSE),"")</f>
        <v>GUINCHO ELÉTRICO DE COLUNA, CAPACIDADE 400 KG, COM MOTO FREIO, MOTOR TRIFÁSICO DE 1,25 CV - CHP DIURNO. AF_03/2016</v>
      </c>
      <c r="F71" s="108" t="str">
        <f>IF($D71&lt;&gt;"",VLOOKUP($D71,SINAPSET.17!$A70:$D10835,3,FALSE),"")</f>
        <v>CHP</v>
      </c>
      <c r="G71" s="168">
        <v>3.7199999999999997E-2</v>
      </c>
      <c r="H71" s="314">
        <f>IF($D71&lt;&gt;"",VLOOKUP($D71,SINAPSET.17!$1:$1048576,4,FALSE),"")</f>
        <v>11.53</v>
      </c>
      <c r="I71" s="129">
        <f t="shared" si="15"/>
        <v>0.42891599999999996</v>
      </c>
    </row>
    <row r="72" spans="2:9" ht="42.75">
      <c r="B72" s="155" t="s">
        <v>6763</v>
      </c>
      <c r="C72" s="118" t="s">
        <v>45</v>
      </c>
      <c r="D72" s="135">
        <v>93282</v>
      </c>
      <c r="E72" s="101" t="str">
        <f>IF($D72&lt;&gt;"",VLOOKUP($D72,SINAPSET.17!$A71:$D10836,2,FALSE),"")</f>
        <v>GUINCHO ELÉTRICO DE COLUNA, CAPACIDADE 400 KG, COM MOTO FREIO, MOTOR TRIFÁSICO DE 1,25 CV - CHI DIURNO. AF_03/2016</v>
      </c>
      <c r="F72" s="108" t="str">
        <f>IF($D72&lt;&gt;"",VLOOKUP($D72,SINAPSET.17!$A71:$D10836,3,FALSE),"")</f>
        <v>CHI</v>
      </c>
      <c r="G72" s="168">
        <v>5.16E-2</v>
      </c>
      <c r="H72" s="314">
        <f>IF($D72&lt;&gt;"",VLOOKUP($D72,SINAPSET.17!$1:$1048576,4,FALSE),"")</f>
        <v>10.76</v>
      </c>
      <c r="I72" s="129">
        <f t="shared" si="15"/>
        <v>0.55521600000000004</v>
      </c>
    </row>
    <row r="73" spans="2:9" ht="12.75" customHeight="1">
      <c r="B73" s="155" t="s">
        <v>6768</v>
      </c>
      <c r="C73" s="118" t="s">
        <v>45</v>
      </c>
      <c r="D73" s="135">
        <v>7246</v>
      </c>
      <c r="E73" s="101" t="str">
        <f>IF($D73&lt;&gt;"",VLOOKUP($D73,SINAPSET.17!$A72:$D10837,2,FALSE),"")</f>
        <v>TELHA VIDRO TIPO CANAL OU COLONIAL, C = 46 A 50 CM</v>
      </c>
      <c r="F73" s="108" t="str">
        <f>IF($D73&lt;&gt;"",VLOOKUP($D73,SINAPSET.17!$A72:$D10837,3,FALSE),"")</f>
        <v xml:space="preserve">UN    </v>
      </c>
      <c r="G73" s="168">
        <v>27.535</v>
      </c>
      <c r="H73" s="314">
        <f>IF($D73&lt;&gt;"",VLOOKUP($D73,SINAPSET.17!$1:$1048576,4,FALSE),"")</f>
        <v>32.909999999999997</v>
      </c>
      <c r="I73" s="129">
        <f t="shared" si="15"/>
        <v>906.17684999999994</v>
      </c>
    </row>
    <row r="74" spans="2:9">
      <c r="B74" s="156"/>
      <c r="C74" s="109"/>
      <c r="D74" s="109"/>
      <c r="E74" s="102"/>
      <c r="F74" s="109"/>
      <c r="G74" s="169"/>
      <c r="H74" s="123"/>
      <c r="I74" s="128"/>
    </row>
    <row r="75" spans="2:9" ht="30">
      <c r="B75" s="347">
        <v>11</v>
      </c>
      <c r="C75" s="348"/>
      <c r="D75" s="349"/>
      <c r="E75" s="9" t="s">
        <v>6778</v>
      </c>
      <c r="F75" s="10" t="s">
        <v>591</v>
      </c>
      <c r="G75" s="170"/>
      <c r="H75" s="11"/>
      <c r="I75" s="90">
        <f>SUM(I76:I80)</f>
        <v>59.899499999999996</v>
      </c>
    </row>
    <row r="76" spans="2:9" ht="28.5">
      <c r="B76" s="155" t="s">
        <v>6763</v>
      </c>
      <c r="C76" s="118" t="s">
        <v>45</v>
      </c>
      <c r="D76" s="135">
        <v>88256</v>
      </c>
      <c r="E76" s="101" t="str">
        <f>IF($D76&lt;&gt;"",VLOOKUP($D76,SINAPSET.17!$A75:$D10840,2,FALSE),"")</f>
        <v>AZULEJISTA OU LADRILHISTA COM ENCARGOS COMPLEMENTARES</v>
      </c>
      <c r="F76" s="108" t="str">
        <f>IF($D76&lt;&gt;"",VLOOKUP($D76,SINAPSET.17!$A75:$D10840,3,FALSE),"")</f>
        <v>H</v>
      </c>
      <c r="G76" s="168">
        <v>1.05</v>
      </c>
      <c r="H76" s="314">
        <f>IF($D76&lt;&gt;"",VLOOKUP($D76,SINAPSET.17!$1:$1048576,4,FALSE),"")</f>
        <v>15.81</v>
      </c>
      <c r="I76" s="127">
        <f t="shared" ref="I76:I80" si="16">H76*G76</f>
        <v>16.6005</v>
      </c>
    </row>
    <row r="77" spans="2:9">
      <c r="B77" s="155" t="s">
        <v>6763</v>
      </c>
      <c r="C77" s="118" t="s">
        <v>45</v>
      </c>
      <c r="D77" s="135">
        <v>88316</v>
      </c>
      <c r="E77" s="101" t="str">
        <f>IF($D77&lt;&gt;"",VLOOKUP($D77,SINAPSET.17!$A76:$D10841,2,FALSE),"")</f>
        <v>SERVENTE COM ENCARGOS COMPLEMENTARES</v>
      </c>
      <c r="F77" s="108" t="str">
        <f>IF($D77&lt;&gt;"",VLOOKUP($D77,SINAPSET.17!$A76:$D10841,3,FALSE),"")</f>
        <v>H</v>
      </c>
      <c r="G77" s="168">
        <v>0.51</v>
      </c>
      <c r="H77" s="314">
        <f>IF($D77&lt;&gt;"",VLOOKUP($D77,SINAPSET.17!$1:$1048576,4,FALSE),"")</f>
        <v>13.81</v>
      </c>
      <c r="I77" s="129">
        <f t="shared" si="16"/>
        <v>7.0431000000000008</v>
      </c>
    </row>
    <row r="78" spans="2:9" ht="42.75">
      <c r="B78" s="155" t="s">
        <v>6768</v>
      </c>
      <c r="C78" s="118" t="s">
        <v>45</v>
      </c>
      <c r="D78" s="135">
        <v>536</v>
      </c>
      <c r="E78" s="101" t="str">
        <f>IF($D78&lt;&gt;"",VLOOKUP($D78,SINAPSET.17!$A77:$D10842,2,FALSE),"")</f>
        <v>REVESTIMENTO EM CERAMICA ESMALTADA EXTRA, PEI MENOR OU IGUAL A 3, FORMATO MENOR OU IGUAL A 2025 CM2</v>
      </c>
      <c r="F78" s="108" t="str">
        <f>IF($D78&lt;&gt;"",VLOOKUP($D78,SINAPSET.17!$A77:$D10842,3,FALSE),"")</f>
        <v xml:space="preserve">M2    </v>
      </c>
      <c r="G78" s="168">
        <v>1.05</v>
      </c>
      <c r="H78" s="314">
        <f>IF($D78&lt;&gt;"",VLOOKUP($D78,SINAPSET.17!$1:$1048576,4,FALSE),"")</f>
        <v>30.15</v>
      </c>
      <c r="I78" s="129">
        <f t="shared" si="16"/>
        <v>31.657499999999999</v>
      </c>
    </row>
    <row r="79" spans="2:9">
      <c r="B79" s="155" t="s">
        <v>6768</v>
      </c>
      <c r="C79" s="118" t="s">
        <v>45</v>
      </c>
      <c r="D79" s="135">
        <v>1381</v>
      </c>
      <c r="E79" s="101" t="str">
        <f>IF($D79&lt;&gt;"",VLOOKUP($D79,SINAPSET.17!$A78:$D10843,2,FALSE),"")</f>
        <v>ARGAMASSA COLANTE AC I PARA CERAMICAS</v>
      </c>
      <c r="F79" s="108" t="str">
        <f>IF($D79&lt;&gt;"",VLOOKUP($D79,SINAPSET.17!$A78:$D10843,3,FALSE),"")</f>
        <v xml:space="preserve">KG    </v>
      </c>
      <c r="G79" s="168">
        <v>4.8600000000000003</v>
      </c>
      <c r="H79" s="314">
        <f>IF($D79&lt;&gt;"",VLOOKUP($D79,SINAPSET.17!$1:$1048576,4,FALSE),"")</f>
        <v>0.61</v>
      </c>
      <c r="I79" s="129">
        <f t="shared" si="16"/>
        <v>2.9646000000000003</v>
      </c>
    </row>
    <row r="80" spans="2:9">
      <c r="B80" s="155" t="s">
        <v>6768</v>
      </c>
      <c r="C80" s="118" t="s">
        <v>45</v>
      </c>
      <c r="D80" s="135">
        <v>34357</v>
      </c>
      <c r="E80" s="101" t="str">
        <f>IF($D80&lt;&gt;"",VLOOKUP($D80,SINAPSET.17!$A79:$D10844,2,FALSE),"")</f>
        <v>REJUNTE COLORIDO, CIMENTICIO</v>
      </c>
      <c r="F80" s="108" t="str">
        <f>IF($D80&lt;&gt;"",VLOOKUP($D80,SINAPSET.17!$A79:$D10844,3,FALSE),"")</f>
        <v xml:space="preserve">KG    </v>
      </c>
      <c r="G80" s="168">
        <v>0.42</v>
      </c>
      <c r="H80" s="314">
        <f>IF($D80&lt;&gt;"",VLOOKUP($D80,SINAPSET.17!$1:$1048576,4,FALSE),"")</f>
        <v>3.89</v>
      </c>
      <c r="I80" s="129">
        <f t="shared" si="16"/>
        <v>1.6337999999999999</v>
      </c>
    </row>
    <row r="81" spans="2:9">
      <c r="B81" s="156"/>
      <c r="C81" s="109"/>
      <c r="D81" s="109"/>
      <c r="E81" s="102"/>
      <c r="F81" s="109"/>
      <c r="G81" s="169"/>
      <c r="H81" s="123"/>
      <c r="I81" s="128"/>
    </row>
    <row r="82" spans="2:9" ht="30">
      <c r="B82" s="347">
        <v>12</v>
      </c>
      <c r="C82" s="348"/>
      <c r="D82" s="349"/>
      <c r="E82" s="9" t="s">
        <v>6780</v>
      </c>
      <c r="F82" s="10" t="s">
        <v>518</v>
      </c>
      <c r="G82" s="170"/>
      <c r="H82" s="11"/>
      <c r="I82" s="91">
        <f>SUM(I83:I92)</f>
        <v>245.89104199999997</v>
      </c>
    </row>
    <row r="83" spans="2:9">
      <c r="B83" s="155" t="s">
        <v>6763</v>
      </c>
      <c r="C83" s="118" t="s">
        <v>45</v>
      </c>
      <c r="D83" s="136">
        <v>93358</v>
      </c>
      <c r="E83" s="101" t="str">
        <f>IF($D83&lt;&gt;"",VLOOKUP($D83,SINAPSET.17!$1:$1048576,2,FALSE),"")</f>
        <v>ESCAVAÇÃO MANUAL DE VALAS. AF_03/2016</v>
      </c>
      <c r="F83" s="108" t="str">
        <f>IF($D83&lt;&gt;"",VLOOKUP($D83,SINAPSET.17!$A82:$D10847,3,FALSE),"")</f>
        <v>M3</v>
      </c>
      <c r="G83" s="168">
        <f>0.5*1*1</f>
        <v>0.5</v>
      </c>
      <c r="H83" s="314">
        <f>IF($D83&lt;&gt;"",VLOOKUP($D83,SINAPSET.17!$1:$1048576,4,FALSE),"")</f>
        <v>54.63</v>
      </c>
      <c r="I83" s="127">
        <f t="shared" ref="I83:I84" si="17">H83*G83</f>
        <v>27.315000000000001</v>
      </c>
    </row>
    <row r="84" spans="2:9" ht="42.75">
      <c r="B84" s="155" t="s">
        <v>6763</v>
      </c>
      <c r="C84" s="118" t="s">
        <v>45</v>
      </c>
      <c r="D84" s="137">
        <v>72183</v>
      </c>
      <c r="E84" s="101" t="str">
        <f>IF($D84&lt;&gt;"",VLOOKUP($D84,SINAPSET.17!$1:$1048576,2,FALSE),"")</f>
        <v>PISO EM CONCRETO 20MPA PREPARO MECANICO, ESPESSURA 7 CM, COM ARMACAO EM TELA SOLDADA</v>
      </c>
      <c r="F84" s="108" t="str">
        <f>IF($D84&lt;&gt;"",VLOOKUP($D84,SINAPSET.17!$A83:$D10848,3,FALSE),"")</f>
        <v>M2</v>
      </c>
      <c r="G84" s="168">
        <f>0.4</f>
        <v>0.4</v>
      </c>
      <c r="H84" s="314">
        <f>IF($D84&lt;&gt;"",VLOOKUP($D84,SINAPSET.17!$1:$1048576,4,FALSE),"")</f>
        <v>71.22</v>
      </c>
      <c r="I84" s="129">
        <f t="shared" si="17"/>
        <v>28.488</v>
      </c>
    </row>
    <row r="85" spans="2:9" ht="57">
      <c r="B85" s="155" t="s">
        <v>6763</v>
      </c>
      <c r="C85" s="120" t="s">
        <v>45</v>
      </c>
      <c r="D85" s="137">
        <v>96542</v>
      </c>
      <c r="E85" s="101" t="str">
        <f>IF($D85&lt;&gt;"",VLOOKUP($D85,SINAPSET.17!$1:$1048576,2,FALSE),"")</f>
        <v>FABRICAÇÃO, MONTAGEM E DESMONTAGEM DE FÔRMA PARA VIGA BALDRAME, EM CHAPA DE MADEIRA COMPENSADA RESINADA, E=17 MM, 4 UTILIZAÇÕES. AF_06/2017</v>
      </c>
      <c r="F85" s="108" t="str">
        <f>IF($D85&lt;&gt;"",VLOOKUP($D85,SINAPSET.17!1:1048576,3,FALSE),"")</f>
        <v>M2</v>
      </c>
      <c r="G85" s="168">
        <f>0.35*2+0.42*2</f>
        <v>1.54</v>
      </c>
      <c r="H85" s="314">
        <f>IF($D85&lt;&gt;"",VLOOKUP($D85,SINAPSET.17!$1:$1048576,4,FALSE),"")</f>
        <v>54.21</v>
      </c>
      <c r="I85" s="129">
        <f>H85*G85</f>
        <v>83.483400000000003</v>
      </c>
    </row>
    <row r="86" spans="2:9" ht="42.75">
      <c r="B86" s="155" t="s">
        <v>6763</v>
      </c>
      <c r="C86" s="118" t="s">
        <v>45</v>
      </c>
      <c r="D86" s="138">
        <v>92792</v>
      </c>
      <c r="E86" s="101" t="str">
        <f>IF($D86&lt;&gt;"",VLOOKUP($D86,SINAPSET.17!$1:$1048576,2,FALSE),"")</f>
        <v>CORTE E DOBRA DE AÇO CA-50, DIÂMETRO DE 6,3 MM, UTILIZADO EM ESTRUTURAS DIVERSAS, EXCETO LAJES. AF_12/2015</v>
      </c>
      <c r="F86" s="108" t="str">
        <f>IF($D86&lt;&gt;"",VLOOKUP($D86,SINAPSET.17!$A85:$D10850,3,FALSE),"")</f>
        <v>KG</v>
      </c>
      <c r="G86" s="168">
        <f>G87*40</f>
        <v>4.0319999999999991</v>
      </c>
      <c r="H86" s="314">
        <f>IF($D86&lt;&gt;"",VLOOKUP($D86,SINAPSET.17!$1:$1048576,4,FALSE),"")</f>
        <v>5.48</v>
      </c>
      <c r="I86" s="129">
        <f>H86*G86</f>
        <v>22.095359999999996</v>
      </c>
    </row>
    <row r="87" spans="2:9" ht="12.75" customHeight="1">
      <c r="B87" s="155" t="s">
        <v>6763</v>
      </c>
      <c r="C87" s="118" t="s">
        <v>45</v>
      </c>
      <c r="D87" s="139">
        <v>94971</v>
      </c>
      <c r="E87" s="101" t="str">
        <f>IF($D87&lt;&gt;"",VLOOKUP($D87,SINAPSET.17!$1:$1048576,2,FALSE),"")</f>
        <v>CONCRETO FCK = 25MPA, TRAÇO 1:2,3:2,7 (CIMENTO/ AREIA MÉDIA/ BRITA 1)  - PREPARO MECÂNICO COM BETONEIRA 600 L. AF_07/2016</v>
      </c>
      <c r="F87" s="108" t="str">
        <f>IF($D87&lt;&gt;"",VLOOKUP($D87,SINAPSET.17!$A84:$D10849,3,FALSE),"")</f>
        <v>M3</v>
      </c>
      <c r="G87" s="168">
        <f>0.12*(0.42*2*1)</f>
        <v>0.10079999999999999</v>
      </c>
      <c r="H87" s="314">
        <f>IF($D87&lt;&gt;"",VLOOKUP($D87,SINAPSET.17!$1:$1048576,4,FALSE),"")</f>
        <v>299.48</v>
      </c>
      <c r="I87" s="129">
        <f>H87*G87</f>
        <v>30.187583999999998</v>
      </c>
    </row>
    <row r="88" spans="2:9" ht="28.5">
      <c r="B88" s="155" t="s">
        <v>6763</v>
      </c>
      <c r="C88" s="118" t="s">
        <v>45</v>
      </c>
      <c r="D88" s="138" t="s">
        <v>13595</v>
      </c>
      <c r="E88" s="101" t="str">
        <f>IF($D88&lt;&gt;"",VLOOKUP($D88,SINAPSET.17!$1:$1048576,2,FALSE),"")</f>
        <v>LANCAMENTO/APLICACAO MANUAL DE CONCRETO EM FUNDACOES</v>
      </c>
      <c r="F88" s="108" t="str">
        <f>IF($D88&lt;&gt;"",VLOOKUP($D88,SINAPSET.17!1:1048576,3,FALSE),"")</f>
        <v>M3</v>
      </c>
      <c r="G88" s="168">
        <f>G87</f>
        <v>0.10079999999999999</v>
      </c>
      <c r="H88" s="314">
        <f>IF($D88&lt;&gt;"",VLOOKUP($D88,SINAPSET.17!$1:$1048576,4,FALSE),"")</f>
        <v>90.56</v>
      </c>
      <c r="I88" s="129">
        <f t="shared" ref="I88:I91" si="18">H88*G88</f>
        <v>9.1284479999999988</v>
      </c>
    </row>
    <row r="89" spans="2:9" ht="28.5">
      <c r="B89" s="155" t="s">
        <v>6763</v>
      </c>
      <c r="C89" s="118" t="s">
        <v>45</v>
      </c>
      <c r="D89" s="138" t="s">
        <v>13333</v>
      </c>
      <c r="E89" s="101" t="str">
        <f>IF($D89&lt;&gt;"",VLOOKUP($D89,SINAPSET.17!$1:$1048576,2,FALSE),"")</f>
        <v>REATERRO DE VALA COM COMPACTAÇÃO MANUAL</v>
      </c>
      <c r="F89" s="108" t="str">
        <f>IF($D89&lt;&gt;"",VLOOKUP($D89,SINAPSET.17!1:1048576,3,FALSE),"")</f>
        <v>M3</v>
      </c>
      <c r="G89" s="168">
        <f>G83-(0.5*0.5*1)</f>
        <v>0.25</v>
      </c>
      <c r="H89" s="314">
        <f>IF($D89&lt;&gt;"",VLOOKUP($D89,SINAPSET.17!$1:$1048576,4,FALSE),"")</f>
        <v>41.43</v>
      </c>
      <c r="I89" s="129">
        <f t="shared" si="18"/>
        <v>10.3575</v>
      </c>
    </row>
    <row r="90" spans="2:9" ht="28.5">
      <c r="B90" s="155" t="s">
        <v>6763</v>
      </c>
      <c r="C90" s="118" t="s">
        <v>45</v>
      </c>
      <c r="D90" s="139">
        <v>72898</v>
      </c>
      <c r="E90" s="101" t="str">
        <f>IF($D90&lt;&gt;"",VLOOKUP($D90,SINAPSET.17!$1:$1048576,2,FALSE),"")</f>
        <v>CARGA E DESCARGA MECANIZADAS DE ENTULHO EM CAMINHAO BASCULANTE 6 M3</v>
      </c>
      <c r="F90" s="111" t="s">
        <v>820</v>
      </c>
      <c r="G90" s="168">
        <f>G89*1.3</f>
        <v>0.32500000000000001</v>
      </c>
      <c r="H90" s="314">
        <f>IF($D90&lt;&gt;"",VLOOKUP($D90,SINAPSET.17!$1:$1048576,4,FALSE),"")</f>
        <v>3.28</v>
      </c>
      <c r="I90" s="129">
        <f t="shared" si="18"/>
        <v>1.0660000000000001</v>
      </c>
    </row>
    <row r="91" spans="2:9" ht="42.75">
      <c r="B91" s="155" t="s">
        <v>6763</v>
      </c>
      <c r="C91" s="118" t="s">
        <v>45</v>
      </c>
      <c r="D91" s="135">
        <v>95302</v>
      </c>
      <c r="E91" s="101" t="str">
        <f>IF($D91&lt;&gt;"",VLOOKUP($D91,SINAPSET.17!$1:$1048576,2,FALSE),"")</f>
        <v>TRANSPORTE COM CAMINHÃO BASCULANTE 6 M3 EM RODOVIA PAVIMENTADA ( PARA DISTÂNCIAS SUPERIORES A 4 KM)</v>
      </c>
      <c r="F91" s="112" t="s">
        <v>1469</v>
      </c>
      <c r="G91" s="162">
        <f>G90*5</f>
        <v>1.625</v>
      </c>
      <c r="H91" s="314">
        <f>IF($D91&lt;&gt;"",VLOOKUP($D91,SINAPSET.17!$1:$1048576,4,FALSE),"")</f>
        <v>1.35</v>
      </c>
      <c r="I91" s="129">
        <f t="shared" si="18"/>
        <v>2.1937500000000001</v>
      </c>
    </row>
    <row r="92" spans="2:9" ht="28.5">
      <c r="B92" s="155" t="s">
        <v>6768</v>
      </c>
      <c r="C92" s="118" t="s">
        <v>45</v>
      </c>
      <c r="D92" s="140">
        <v>37402</v>
      </c>
      <c r="E92" s="101" t="str">
        <f>IF($D92&lt;&gt;"",VLOOKUP($D92,SINAPSET.17!$1:$1048576,2,FALSE),"")</f>
        <v>GRELHA DE CONCRETO DE PRE-MOLDADA *15 X 75 X 52* CM (A X C X L)</v>
      </c>
      <c r="F92" s="112" t="str">
        <f>IF($D92&lt;&gt;"",VLOOKUP($D92,SINAPSET.17!$A93:$D10858,3,FALSE),"")</f>
        <v xml:space="preserve">UN    </v>
      </c>
      <c r="G92" s="162">
        <v>0.8</v>
      </c>
      <c r="H92" s="314">
        <f>IF($D92&lt;&gt;"",VLOOKUP($D92,SINAPSET.17!$1:$1048576,4,FALSE),"")</f>
        <v>39.47</v>
      </c>
      <c r="I92" s="129">
        <f t="shared" ref="I92" si="19">H92*G92</f>
        <v>31.576000000000001</v>
      </c>
    </row>
    <row r="93" spans="2:9">
      <c r="B93" s="156"/>
      <c r="C93" s="119"/>
      <c r="D93" s="141"/>
      <c r="E93" s="103"/>
      <c r="F93" s="113"/>
      <c r="G93" s="163"/>
      <c r="H93" s="123"/>
      <c r="I93" s="130"/>
    </row>
    <row r="94" spans="2:9" ht="15">
      <c r="B94" s="347">
        <v>13</v>
      </c>
      <c r="C94" s="348"/>
      <c r="D94" s="349"/>
      <c r="E94" s="9" t="s">
        <v>6779</v>
      </c>
      <c r="F94" s="10" t="s">
        <v>518</v>
      </c>
      <c r="G94" s="170"/>
      <c r="H94" s="11"/>
      <c r="I94" s="90">
        <f>SUM(I95:I99)</f>
        <v>32.277744000000006</v>
      </c>
    </row>
    <row r="95" spans="2:9">
      <c r="B95" s="155" t="s">
        <v>6763</v>
      </c>
      <c r="C95" s="118" t="s">
        <v>45</v>
      </c>
      <c r="D95" s="135">
        <v>88309</v>
      </c>
      <c r="E95" s="101" t="str">
        <f>IF($D95&lt;&gt;"",VLOOKUP($D95,SINAPSET.17!$A82:$D10847,2,FALSE),"")</f>
        <v>PEDREIRO COM ENCARGOS COMPLEMENTARES</v>
      </c>
      <c r="F95" s="108" t="str">
        <f>IF($D95&lt;&gt;"",VLOOKUP($D95,SINAPSET.17!$A82:$D10847,3,FALSE),"")</f>
        <v>H</v>
      </c>
      <c r="G95" s="168">
        <v>0.5</v>
      </c>
      <c r="H95" s="314">
        <f>IF($D95&lt;&gt;"",VLOOKUP($D95,SINAPSET.17!$1:$1048576,4,FALSE),"")</f>
        <v>16.989999999999998</v>
      </c>
      <c r="I95" s="127">
        <f t="shared" ref="I95:I99" si="20">H95*G95</f>
        <v>8.4949999999999992</v>
      </c>
    </row>
    <row r="96" spans="2:9">
      <c r="B96" s="155" t="s">
        <v>6763</v>
      </c>
      <c r="C96" s="118" t="s">
        <v>45</v>
      </c>
      <c r="D96" s="135">
        <v>88316</v>
      </c>
      <c r="E96" s="101" t="str">
        <f>IF($D96&lt;&gt;"",VLOOKUP($D96,SINAPSET.17!$A83:$D10848,2,FALSE),"")</f>
        <v>SERVENTE COM ENCARGOS COMPLEMENTARES</v>
      </c>
      <c r="F96" s="108" t="str">
        <f>IF($D96&lt;&gt;"",VLOOKUP($D96,SINAPSET.17!$A83:$D10848,3,FALSE),"")</f>
        <v>H</v>
      </c>
      <c r="G96" s="168">
        <v>0.5</v>
      </c>
      <c r="H96" s="314">
        <f>IF($D96&lt;&gt;"",VLOOKUP($D96,SINAPSET.17!$1:$1048576,4,FALSE),"")</f>
        <v>13.81</v>
      </c>
      <c r="I96" s="129">
        <f t="shared" si="20"/>
        <v>6.9050000000000002</v>
      </c>
    </row>
    <row r="97" spans="2:9" ht="28.5">
      <c r="B97" s="155" t="s">
        <v>6768</v>
      </c>
      <c r="C97" s="118" t="s">
        <v>45</v>
      </c>
      <c r="D97" s="135">
        <v>370</v>
      </c>
      <c r="E97" s="101" t="str">
        <f>IF($D97&lt;&gt;"",VLOOKUP($D97,SINAPSET.17!$A84:$D10849,2,FALSE),"")</f>
        <v>AREIA MEDIA - POSTO JAZIDA/FORNECEDOR (RETIRADO NA JAZIDA, SEM TRANSPORTE)</v>
      </c>
      <c r="F97" s="108" t="str">
        <f>IF($D97&lt;&gt;"",VLOOKUP($D97,SINAPSET.17!$A84:$D10849,3,FALSE),"")</f>
        <v xml:space="preserve">M3    </v>
      </c>
      <c r="G97" s="168">
        <f>0.15*1.3</f>
        <v>0.19500000000000001</v>
      </c>
      <c r="H97" s="314">
        <f>IF($D97&lt;&gt;"",VLOOKUP($D97,SINAPSET.17!$1:$1048576,4,FALSE),"")</f>
        <v>60</v>
      </c>
      <c r="I97" s="129">
        <f t="shared" si="20"/>
        <v>11.700000000000001</v>
      </c>
    </row>
    <row r="98" spans="2:9">
      <c r="B98" s="155" t="s">
        <v>6768</v>
      </c>
      <c r="C98" s="118" t="s">
        <v>45</v>
      </c>
      <c r="D98" s="135">
        <v>1379</v>
      </c>
      <c r="E98" s="101" t="str">
        <f>IF($D98&lt;&gt;"",VLOOKUP($D98,SINAPSET.17!$A85:$D10850,2,FALSE),"")</f>
        <v>CIMENTO PORTLAND COMPOSTO CP II-32</v>
      </c>
      <c r="F98" s="108" t="str">
        <f>IF($D98&lt;&gt;"",VLOOKUP($D98,SINAPSET.17!$A85:$D10850,3,FALSE),"")</f>
        <v xml:space="preserve">KG    </v>
      </c>
      <c r="G98" s="168">
        <f>0.006*1.3</f>
        <v>7.8000000000000005E-3</v>
      </c>
      <c r="H98" s="314">
        <f>IF($D98&lt;&gt;"",VLOOKUP($D98,SINAPSET.17!$1:$1048576,4,FALSE),"")</f>
        <v>0.48</v>
      </c>
      <c r="I98" s="131">
        <f t="shared" si="20"/>
        <v>3.7439999999999999E-3</v>
      </c>
    </row>
    <row r="99" spans="2:9" ht="42.75">
      <c r="B99" s="155" t="s">
        <v>6768</v>
      </c>
      <c r="C99" s="118" t="s">
        <v>45</v>
      </c>
      <c r="D99" s="135">
        <v>6186</v>
      </c>
      <c r="E99" s="101" t="str">
        <f>IF($D99&lt;&gt;"",VLOOKUP($D99,SINAPSET.17!$A86:$D10851,2,FALSE),"")</f>
        <v>RODAPE DE MADEIRA MACICA CUMARU/IPE CHAMPANHE OU EQUIVALENTE DA REGIAO, *1,5 X 7 CM</v>
      </c>
      <c r="F99" s="108" t="str">
        <f>IF($D99&lt;&gt;"",VLOOKUP($D99,SINAPSET.17!$A86:$D10851,3,FALSE),"")</f>
        <v xml:space="preserve">M     </v>
      </c>
      <c r="G99" s="168">
        <f>1*1.3</f>
        <v>1.3</v>
      </c>
      <c r="H99" s="314">
        <f>IF($D99&lt;&gt;"",VLOOKUP($D99,SINAPSET.17!$1:$1048576,4,FALSE),"")</f>
        <v>3.98</v>
      </c>
      <c r="I99" s="129">
        <f t="shared" si="20"/>
        <v>5.1740000000000004</v>
      </c>
    </row>
    <row r="100" spans="2:9">
      <c r="B100" s="156"/>
      <c r="C100" s="119"/>
      <c r="D100" s="142"/>
      <c r="E100" s="102"/>
      <c r="F100" s="106"/>
      <c r="G100" s="169"/>
      <c r="H100" s="123"/>
      <c r="I100" s="130"/>
    </row>
    <row r="101" spans="2:9" ht="15">
      <c r="B101" s="347">
        <v>14</v>
      </c>
      <c r="C101" s="348"/>
      <c r="D101" s="349"/>
      <c r="E101" s="9" t="s">
        <v>7163</v>
      </c>
      <c r="F101" s="10" t="s">
        <v>518</v>
      </c>
      <c r="G101" s="170"/>
      <c r="H101" s="11"/>
      <c r="I101" s="90">
        <f>SUM(I102:I104)</f>
        <v>1.8025200000000003</v>
      </c>
    </row>
    <row r="102" spans="2:9" ht="28.5">
      <c r="B102" s="155" t="s">
        <v>6763</v>
      </c>
      <c r="C102" s="118" t="s">
        <v>45</v>
      </c>
      <c r="D102" s="135">
        <v>88256</v>
      </c>
      <c r="E102" s="101" t="str">
        <f>IF($D102&lt;&gt;"",VLOOKUP($D102,SINAPSET.17!$A89:$D10854,2,FALSE),"")</f>
        <v>AZULEJISTA OU LADRILHISTA COM ENCARGOS COMPLEMENTARES</v>
      </c>
      <c r="F102" s="108" t="str">
        <f>IF($D102&lt;&gt;"",VLOOKUP($D102,SINAPSET.17!$A89:$D10854,3,FALSE),"")</f>
        <v>H</v>
      </c>
      <c r="G102" s="168">
        <v>7.4999999999999997E-2</v>
      </c>
      <c r="H102" s="314">
        <f>IF($D102&lt;&gt;"",VLOOKUP($D102,SINAPSET.17!$1:$1048576,4,FALSE),"")</f>
        <v>15.81</v>
      </c>
      <c r="I102" s="127">
        <f t="shared" ref="I102:I104" si="21">H102*G102</f>
        <v>1.1857500000000001</v>
      </c>
    </row>
    <row r="103" spans="2:9">
      <c r="B103" s="155" t="s">
        <v>6763</v>
      </c>
      <c r="C103" s="118" t="s">
        <v>45</v>
      </c>
      <c r="D103" s="135">
        <v>88316</v>
      </c>
      <c r="E103" s="101" t="str">
        <f>IF($D103&lt;&gt;"",VLOOKUP($D103,SINAPSET.17!$A90:$D10855,2,FALSE),"")</f>
        <v>SERVENTE COM ENCARGOS COMPLEMENTARES</v>
      </c>
      <c r="F103" s="108" t="str">
        <f>IF($D103&lt;&gt;"",VLOOKUP($D103,SINAPSET.17!$A90:$D10855,3,FALSE),"")</f>
        <v>H</v>
      </c>
      <c r="G103" s="168">
        <v>2.1000000000000001E-2</v>
      </c>
      <c r="H103" s="314">
        <f>IF($D103&lt;&gt;"",VLOOKUP($D103,SINAPSET.17!$1:$1048576,4,FALSE),"")</f>
        <v>13.81</v>
      </c>
      <c r="I103" s="129">
        <f t="shared" si="21"/>
        <v>0.29001000000000005</v>
      </c>
    </row>
    <row r="104" spans="2:9">
      <c r="B104" s="155" t="s">
        <v>6768</v>
      </c>
      <c r="C104" s="118" t="s">
        <v>45</v>
      </c>
      <c r="D104" s="135">
        <v>34357</v>
      </c>
      <c r="E104" s="101" t="str">
        <f>IF($D104&lt;&gt;"",VLOOKUP($D104,SINAPSET.17!$A91:$D10856,2,FALSE),"")</f>
        <v>REJUNTE COLORIDO, CIMENTICIO</v>
      </c>
      <c r="F104" s="108" t="str">
        <f>IF($D104&lt;&gt;"",VLOOKUP($D104,SINAPSET.17!$A91:$D10856,3,FALSE),"")</f>
        <v xml:space="preserve">KG    </v>
      </c>
      <c r="G104" s="168">
        <v>8.4000000000000005E-2</v>
      </c>
      <c r="H104" s="314">
        <f>IF($D104&lt;&gt;"",VLOOKUP($D104,SINAPSET.17!$1:$1048576,4,FALSE),"")</f>
        <v>3.89</v>
      </c>
      <c r="I104" s="129">
        <f t="shared" si="21"/>
        <v>0.32676000000000005</v>
      </c>
    </row>
    <row r="105" spans="2:9">
      <c r="B105" s="156"/>
      <c r="C105" s="119"/>
      <c r="D105" s="142"/>
      <c r="E105" s="102"/>
      <c r="F105" s="106"/>
      <c r="G105" s="169"/>
      <c r="H105" s="123"/>
      <c r="I105" s="130"/>
    </row>
    <row r="106" spans="2:9" ht="15">
      <c r="B106" s="347">
        <v>15</v>
      </c>
      <c r="C106" s="348"/>
      <c r="D106" s="349"/>
      <c r="E106" s="9" t="s">
        <v>6786</v>
      </c>
      <c r="F106" s="10" t="s">
        <v>591</v>
      </c>
      <c r="G106" s="170"/>
      <c r="H106" s="11"/>
      <c r="I106" s="90">
        <f>SUM(I107:I111)</f>
        <v>576.10400000000004</v>
      </c>
    </row>
    <row r="107" spans="2:9">
      <c r="B107" s="155" t="s">
        <v>6763</v>
      </c>
      <c r="C107" s="118" t="s">
        <v>45</v>
      </c>
      <c r="D107" s="135">
        <v>88316</v>
      </c>
      <c r="E107" s="101" t="str">
        <f>IF($D107&lt;&gt;"",VLOOKUP($D107,SINAPSET.17!$A89:$D10854,2,FALSE),"")</f>
        <v>SERVENTE COM ENCARGOS COMPLEMENTARES</v>
      </c>
      <c r="F107" s="108" t="str">
        <f>IF($D107&lt;&gt;"",VLOOKUP($D107,SINAPSET.17!$A89:$D10854,3,FALSE),"")</f>
        <v>H</v>
      </c>
      <c r="G107" s="168">
        <v>2.5</v>
      </c>
      <c r="H107" s="314">
        <f>IF($D107&lt;&gt;"",VLOOKUP($D107,SINAPSET.17!$1:$1048576,4,FALSE),"")</f>
        <v>13.81</v>
      </c>
      <c r="I107" s="127">
        <f t="shared" ref="I107:I111" si="22">H107*G107</f>
        <v>34.524999999999999</v>
      </c>
    </row>
    <row r="108" spans="2:9">
      <c r="B108" s="155" t="s">
        <v>6763</v>
      </c>
      <c r="C108" s="118" t="s">
        <v>45</v>
      </c>
      <c r="D108" s="135">
        <v>88309</v>
      </c>
      <c r="E108" s="101" t="str">
        <f>IF($D108&lt;&gt;"",VLOOKUP($D108,SINAPSET.17!$A90:$D10855,2,FALSE),"")</f>
        <v>PEDREIRO COM ENCARGOS COMPLEMENTARES</v>
      </c>
      <c r="F108" s="108" t="str">
        <f>IF($D108&lt;&gt;"",VLOOKUP($D108,SINAPSET.17!$A90:$D10855,3,FALSE),"")</f>
        <v>H</v>
      </c>
      <c r="G108" s="168">
        <v>2.5</v>
      </c>
      <c r="H108" s="314">
        <f>IF($D108&lt;&gt;"",VLOOKUP($D108,SINAPSET.17!$1:$1048576,4,FALSE),"")</f>
        <v>16.989999999999998</v>
      </c>
      <c r="I108" s="129">
        <f t="shared" si="22"/>
        <v>42.474999999999994</v>
      </c>
    </row>
    <row r="109" spans="2:9" ht="28.5">
      <c r="B109" s="155" t="s">
        <v>6768</v>
      </c>
      <c r="C109" s="118" t="s">
        <v>45</v>
      </c>
      <c r="D109" s="135">
        <v>370</v>
      </c>
      <c r="E109" s="101" t="str">
        <f>IF($D109&lt;&gt;"",VLOOKUP($D109,SINAPSET.17!$A91:$D10856,2,FALSE),"")</f>
        <v>AREIA MEDIA - POSTO JAZIDA/FORNECEDOR (RETIRADO NA JAZIDA, SEM TRANSPORTE)</v>
      </c>
      <c r="F109" s="108" t="str">
        <f>IF($D109&lt;&gt;"",VLOOKUP($D109,SINAPSET.17!$A91:$D10856,3,FALSE),"")</f>
        <v xml:space="preserve">M3    </v>
      </c>
      <c r="G109" s="168">
        <v>0.8</v>
      </c>
      <c r="H109" s="314">
        <f>IF($D109&lt;&gt;"",VLOOKUP($D109,SINAPSET.17!$1:$1048576,4,FALSE),"")</f>
        <v>60</v>
      </c>
      <c r="I109" s="129">
        <f t="shared" si="22"/>
        <v>48</v>
      </c>
    </row>
    <row r="110" spans="2:9" ht="28.5">
      <c r="B110" s="155" t="s">
        <v>6768</v>
      </c>
      <c r="C110" s="118" t="s">
        <v>45</v>
      </c>
      <c r="D110" s="135">
        <v>1375</v>
      </c>
      <c r="E110" s="101" t="str">
        <f>IF($D110&lt;&gt;"",VLOOKUP($D110,SINAPSET.17!$A92:$D10857,2,FALSE),"")</f>
        <v>CIMENTO IMPERMEABILIZANTE DE PEGA ULTRARRAPIDA PARA TAMPONAMENTOS</v>
      </c>
      <c r="F110" s="108" t="str">
        <f>IF($D110&lt;&gt;"",VLOOKUP($D110,SINAPSET.17!$A92:$D10857,3,FALSE),"")</f>
        <v xml:space="preserve">KG    </v>
      </c>
      <c r="G110" s="168">
        <v>3.2</v>
      </c>
      <c r="H110" s="314">
        <f>IF($D110&lt;&gt;"",VLOOKUP($D110,SINAPSET.17!$1:$1048576,4,FALSE),"")</f>
        <v>9.7200000000000006</v>
      </c>
      <c r="I110" s="131">
        <f t="shared" si="22"/>
        <v>31.104000000000003</v>
      </c>
    </row>
    <row r="111" spans="2:9" ht="42.75">
      <c r="B111" s="155" t="s">
        <v>6768</v>
      </c>
      <c r="C111" s="118" t="s">
        <v>45</v>
      </c>
      <c r="D111" s="135">
        <v>11795</v>
      </c>
      <c r="E111" s="101" t="str">
        <f>IF($D111&lt;&gt;"",VLOOKUP($D111,SINAPSET.17!$A93:$D10858,2,FALSE),"")</f>
        <v>GRANITO PARA BANCADA, POLIDO, TIPO ANDORINHA/ QUARTZ/ CASTELO/ CORUMBA OU OUTROS EQUIVALENTES DA REGIAO, E=  *2,5* CM</v>
      </c>
      <c r="F111" s="108" t="str">
        <f>IF($D111&lt;&gt;"",VLOOKUP($D111,SINAPSET.17!$A93:$D10858,3,FALSE),"")</f>
        <v xml:space="preserve">M2    </v>
      </c>
      <c r="G111" s="168">
        <v>1.05</v>
      </c>
      <c r="H111" s="314">
        <f>IF($D111&lt;&gt;"",VLOOKUP($D111,SINAPSET.17!$1:$1048576,4,FALSE),"")</f>
        <v>400</v>
      </c>
      <c r="I111" s="129">
        <f t="shared" si="22"/>
        <v>420</v>
      </c>
    </row>
    <row r="112" spans="2:9">
      <c r="B112" s="156"/>
      <c r="C112" s="109"/>
      <c r="D112" s="109"/>
      <c r="E112" s="102"/>
      <c r="F112" s="109"/>
      <c r="G112" s="169"/>
      <c r="H112" s="123"/>
      <c r="I112" s="128"/>
    </row>
    <row r="113" spans="2:9" ht="15">
      <c r="B113" s="347">
        <v>16</v>
      </c>
      <c r="C113" s="348"/>
      <c r="D113" s="349"/>
      <c r="E113" s="9" t="s">
        <v>6787</v>
      </c>
      <c r="F113" s="10" t="s">
        <v>591</v>
      </c>
      <c r="G113" s="170"/>
      <c r="H113" s="11"/>
      <c r="I113" s="90">
        <f>SUM(I114:I118)</f>
        <v>591.50400000000002</v>
      </c>
    </row>
    <row r="114" spans="2:9">
      <c r="B114" s="155" t="s">
        <v>6763</v>
      </c>
      <c r="C114" s="118" t="s">
        <v>45</v>
      </c>
      <c r="D114" s="135">
        <v>88316</v>
      </c>
      <c r="E114" s="101" t="str">
        <f>IF($D114&lt;&gt;"",VLOOKUP($D114,SINAPSET.17!$A96:$D10861,2,FALSE),"")</f>
        <v>SERVENTE COM ENCARGOS COMPLEMENTARES</v>
      </c>
      <c r="F114" s="108" t="str">
        <f>IF($D114&lt;&gt;"",VLOOKUP($D114,SINAPSET.17!$A96:$D10861,3,FALSE),"")</f>
        <v>H</v>
      </c>
      <c r="G114" s="168">
        <v>3</v>
      </c>
      <c r="H114" s="314">
        <f>IF($D114&lt;&gt;"",VLOOKUP($D114,SINAPSET.17!$1:$1048576,4,FALSE),"")</f>
        <v>13.81</v>
      </c>
      <c r="I114" s="127">
        <f t="shared" ref="I114:I118" si="23">H114*G114</f>
        <v>41.43</v>
      </c>
    </row>
    <row r="115" spans="2:9">
      <c r="B115" s="155" t="s">
        <v>6763</v>
      </c>
      <c r="C115" s="118" t="s">
        <v>45</v>
      </c>
      <c r="D115" s="135">
        <v>88309</v>
      </c>
      <c r="E115" s="101" t="str">
        <f>IF($D115&lt;&gt;"",VLOOKUP($D115,SINAPSET.17!$A97:$D10862,2,FALSE),"")</f>
        <v>PEDREIRO COM ENCARGOS COMPLEMENTARES</v>
      </c>
      <c r="F115" s="108" t="str">
        <f>IF($D115&lt;&gt;"",VLOOKUP($D115,SINAPSET.17!$A97:$D10862,3,FALSE),"")</f>
        <v>H</v>
      </c>
      <c r="G115" s="168">
        <v>3</v>
      </c>
      <c r="H115" s="314">
        <f>IF($D115&lt;&gt;"",VLOOKUP($D115,SINAPSET.17!$1:$1048576,4,FALSE),"")</f>
        <v>16.989999999999998</v>
      </c>
      <c r="I115" s="129">
        <f t="shared" si="23"/>
        <v>50.97</v>
      </c>
    </row>
    <row r="116" spans="2:9" ht="28.5">
      <c r="B116" s="155" t="s">
        <v>6768</v>
      </c>
      <c r="C116" s="118" t="s">
        <v>45</v>
      </c>
      <c r="D116" s="135">
        <v>370</v>
      </c>
      <c r="E116" s="101" t="str">
        <f>IF($D116&lt;&gt;"",VLOOKUP($D116,SINAPSET.17!$A98:$D10863,2,FALSE),"")</f>
        <v>AREIA MEDIA - POSTO JAZIDA/FORNECEDOR (RETIRADO NA JAZIDA, SEM TRANSPORTE)</v>
      </c>
      <c r="F116" s="108" t="str">
        <f>IF($D116&lt;&gt;"",VLOOKUP($D116,SINAPSET.17!$A98:$D10863,3,FALSE),"")</f>
        <v xml:space="preserve">M3    </v>
      </c>
      <c r="G116" s="168">
        <v>0.8</v>
      </c>
      <c r="H116" s="314">
        <f>IF($D116&lt;&gt;"",VLOOKUP($D116,SINAPSET.17!$1:$1048576,4,FALSE),"")</f>
        <v>60</v>
      </c>
      <c r="I116" s="129">
        <f t="shared" si="23"/>
        <v>48</v>
      </c>
    </row>
    <row r="117" spans="2:9" ht="28.5">
      <c r="B117" s="155" t="s">
        <v>6768</v>
      </c>
      <c r="C117" s="118" t="s">
        <v>45</v>
      </c>
      <c r="D117" s="135">
        <v>1375</v>
      </c>
      <c r="E117" s="101" t="str">
        <f>IF($D117&lt;&gt;"",VLOOKUP($D117,SINAPSET.17!$A99:$D10864,2,FALSE),"")</f>
        <v>CIMENTO IMPERMEABILIZANTE DE PEGA ULTRARRAPIDA PARA TAMPONAMENTOS</v>
      </c>
      <c r="F117" s="108" t="str">
        <f>IF($D117&lt;&gt;"",VLOOKUP($D117,SINAPSET.17!$A99:$D10864,3,FALSE),"")</f>
        <v xml:space="preserve">KG    </v>
      </c>
      <c r="G117" s="168">
        <v>3.2</v>
      </c>
      <c r="H117" s="314">
        <f>IF($D117&lt;&gt;"",VLOOKUP($D117,SINAPSET.17!$1:$1048576,4,FALSE),"")</f>
        <v>9.7200000000000006</v>
      </c>
      <c r="I117" s="131">
        <f t="shared" si="23"/>
        <v>31.104000000000003</v>
      </c>
    </row>
    <row r="118" spans="2:9" ht="42.75">
      <c r="B118" s="155" t="s">
        <v>6768</v>
      </c>
      <c r="C118" s="118" t="s">
        <v>45</v>
      </c>
      <c r="D118" s="135">
        <v>11795</v>
      </c>
      <c r="E118" s="101" t="str">
        <f>IF($D118&lt;&gt;"",VLOOKUP($D118,SINAPSET.17!$A100:$D10865,2,FALSE),"")</f>
        <v>GRANITO PARA BANCADA, POLIDO, TIPO ANDORINHA/ QUARTZ/ CASTELO/ CORUMBA OU OUTROS EQUIVALENTES DA REGIAO, E=  *2,5* CM</v>
      </c>
      <c r="F118" s="108" t="str">
        <f>IF($D118&lt;&gt;"",VLOOKUP($D118,SINAPSET.17!$A100:$D10865,3,FALSE),"")</f>
        <v xml:space="preserve">M2    </v>
      </c>
      <c r="G118" s="168">
        <v>1.05</v>
      </c>
      <c r="H118" s="314">
        <f>IF($D118&lt;&gt;"",VLOOKUP($D118,SINAPSET.17!$1:$1048576,4,FALSE),"")</f>
        <v>400</v>
      </c>
      <c r="I118" s="129">
        <f t="shared" si="23"/>
        <v>420</v>
      </c>
    </row>
    <row r="119" spans="2:9">
      <c r="B119" s="156"/>
      <c r="C119" s="109"/>
      <c r="D119" s="109"/>
      <c r="E119" s="102"/>
      <c r="F119" s="109"/>
      <c r="G119" s="169"/>
      <c r="H119" s="123"/>
      <c r="I119" s="128"/>
    </row>
    <row r="120" spans="2:9" ht="15">
      <c r="B120" s="347">
        <v>17</v>
      </c>
      <c r="C120" s="348"/>
      <c r="D120" s="349"/>
      <c r="E120" s="9" t="s">
        <v>6788</v>
      </c>
      <c r="F120" s="10" t="s">
        <v>518</v>
      </c>
      <c r="G120" s="170"/>
      <c r="H120" s="11"/>
      <c r="I120" s="90">
        <f>SUM(I121:I125)</f>
        <v>32.277744000000006</v>
      </c>
    </row>
    <row r="121" spans="2:9">
      <c r="B121" s="155" t="s">
        <v>6763</v>
      </c>
      <c r="C121" s="118" t="s">
        <v>45</v>
      </c>
      <c r="D121" s="135">
        <v>88309</v>
      </c>
      <c r="E121" s="101" t="str">
        <f>IF($D121&lt;&gt;"",VLOOKUP($D121,SINAPSET.17!$A103:$D10868,2,FALSE),"")</f>
        <v>PEDREIRO COM ENCARGOS COMPLEMENTARES</v>
      </c>
      <c r="F121" s="108" t="str">
        <f>IF($D121&lt;&gt;"",VLOOKUP($D121,SINAPSET.17!$A103:$D10868,3,FALSE),"")</f>
        <v>H</v>
      </c>
      <c r="G121" s="168">
        <v>0.5</v>
      </c>
      <c r="H121" s="314">
        <f>IF($D121&lt;&gt;"",VLOOKUP($D121,SINAPSET.17!$1:$1048576,4,FALSE),"")</f>
        <v>16.989999999999998</v>
      </c>
      <c r="I121" s="127">
        <f t="shared" ref="I121:I125" si="24">H121*G121</f>
        <v>8.4949999999999992</v>
      </c>
    </row>
    <row r="122" spans="2:9">
      <c r="B122" s="155" t="s">
        <v>6763</v>
      </c>
      <c r="C122" s="118" t="s">
        <v>45</v>
      </c>
      <c r="D122" s="135">
        <v>88316</v>
      </c>
      <c r="E122" s="101" t="str">
        <f>IF($D122&lt;&gt;"",VLOOKUP($D122,SINAPSET.17!$A104:$D10869,2,FALSE),"")</f>
        <v>SERVENTE COM ENCARGOS COMPLEMENTARES</v>
      </c>
      <c r="F122" s="108" t="str">
        <f>IF($D122&lt;&gt;"",VLOOKUP($D122,SINAPSET.17!$A104:$D10869,3,FALSE),"")</f>
        <v>H</v>
      </c>
      <c r="G122" s="168">
        <v>0.5</v>
      </c>
      <c r="H122" s="314">
        <f>IF($D122&lt;&gt;"",VLOOKUP($D122,SINAPSET.17!$1:$1048576,4,FALSE),"")</f>
        <v>13.81</v>
      </c>
      <c r="I122" s="129">
        <f t="shared" si="24"/>
        <v>6.9050000000000002</v>
      </c>
    </row>
    <row r="123" spans="2:9" ht="28.5">
      <c r="B123" s="155" t="s">
        <v>6768</v>
      </c>
      <c r="C123" s="118" t="s">
        <v>45</v>
      </c>
      <c r="D123" s="135">
        <v>370</v>
      </c>
      <c r="E123" s="101" t="str">
        <f>IF($D123&lt;&gt;"",VLOOKUP($D123,SINAPSET.17!$A105:$D10870,2,FALSE),"")</f>
        <v>AREIA MEDIA - POSTO JAZIDA/FORNECEDOR (RETIRADO NA JAZIDA, SEM TRANSPORTE)</v>
      </c>
      <c r="F123" s="108" t="str">
        <f>IF($D123&lt;&gt;"",VLOOKUP($D123,SINAPSET.17!$A105:$D10870,3,FALSE),"")</f>
        <v xml:space="preserve">M3    </v>
      </c>
      <c r="G123" s="168">
        <f>0.15*1.3</f>
        <v>0.19500000000000001</v>
      </c>
      <c r="H123" s="314">
        <f>IF($D123&lt;&gt;"",VLOOKUP($D123,SINAPSET.17!$1:$1048576,4,FALSE),"")</f>
        <v>60</v>
      </c>
      <c r="I123" s="129">
        <f t="shared" si="24"/>
        <v>11.700000000000001</v>
      </c>
    </row>
    <row r="124" spans="2:9">
      <c r="B124" s="155" t="s">
        <v>6768</v>
      </c>
      <c r="C124" s="118" t="s">
        <v>45</v>
      </c>
      <c r="D124" s="135">
        <v>1379</v>
      </c>
      <c r="E124" s="101" t="str">
        <f>IF($D124&lt;&gt;"",VLOOKUP($D124,SINAPSET.17!$A106:$D10871,2,FALSE),"")</f>
        <v>CIMENTO PORTLAND COMPOSTO CP II-32</v>
      </c>
      <c r="F124" s="108" t="str">
        <f>IF($D124&lt;&gt;"",VLOOKUP($D124,SINAPSET.17!$A106:$D10871,3,FALSE),"")</f>
        <v xml:space="preserve">KG    </v>
      </c>
      <c r="G124" s="168">
        <f>0.006*1.3</f>
        <v>7.8000000000000005E-3</v>
      </c>
      <c r="H124" s="314">
        <f>IF($D124&lt;&gt;"",VLOOKUP($D124,SINAPSET.17!$1:$1048576,4,FALSE),"")</f>
        <v>0.48</v>
      </c>
      <c r="I124" s="131">
        <f t="shared" si="24"/>
        <v>3.7439999999999999E-3</v>
      </c>
    </row>
    <row r="125" spans="2:9" ht="42.75">
      <c r="B125" s="155" t="s">
        <v>6768</v>
      </c>
      <c r="C125" s="118" t="s">
        <v>45</v>
      </c>
      <c r="D125" s="135">
        <v>6186</v>
      </c>
      <c r="E125" s="101" t="str">
        <f>IF($D125&lt;&gt;"",VLOOKUP($D125,SINAPSET.17!$A107:$D10872,2,FALSE),"")</f>
        <v>RODAPE DE MADEIRA MACICA CUMARU/IPE CHAMPANHE OU EQUIVALENTE DA REGIAO, *1,5 X 7 CM</v>
      </c>
      <c r="F125" s="108" t="str">
        <f>IF($D125&lt;&gt;"",VLOOKUP($D125,SINAPSET.17!$A107:$D10872,3,FALSE),"")</f>
        <v xml:space="preserve">M     </v>
      </c>
      <c r="G125" s="168">
        <f>1*1.3</f>
        <v>1.3</v>
      </c>
      <c r="H125" s="314">
        <f>IF($D125&lt;&gt;"",VLOOKUP($D125,SINAPSET.17!$1:$1048576,4,FALSE),"")</f>
        <v>3.98</v>
      </c>
      <c r="I125" s="129">
        <f t="shared" si="24"/>
        <v>5.1740000000000004</v>
      </c>
    </row>
    <row r="126" spans="2:9">
      <c r="B126" s="156"/>
      <c r="C126" s="109"/>
      <c r="D126" s="109"/>
      <c r="E126" s="102"/>
      <c r="F126" s="109"/>
      <c r="G126" s="169"/>
      <c r="H126" s="123"/>
      <c r="I126" s="128"/>
    </row>
    <row r="127" spans="2:9" ht="15">
      <c r="B127" s="347">
        <v>18</v>
      </c>
      <c r="C127" s="348"/>
      <c r="D127" s="349"/>
      <c r="E127" s="9" t="s">
        <v>6789</v>
      </c>
      <c r="F127" s="10" t="s">
        <v>518</v>
      </c>
      <c r="G127" s="170"/>
      <c r="H127" s="11"/>
      <c r="I127" s="90">
        <f>SUM(I128:I132)</f>
        <v>20.694744000000004</v>
      </c>
    </row>
    <row r="128" spans="2:9">
      <c r="B128" s="155" t="s">
        <v>6763</v>
      </c>
      <c r="C128" s="118" t="s">
        <v>45</v>
      </c>
      <c r="D128" s="135">
        <v>88309</v>
      </c>
      <c r="E128" s="101" t="str">
        <f>IF($D128&lt;&gt;"",VLOOKUP($D128,SINAPSET.17!$A110:$D10875,2,FALSE),"")</f>
        <v>PEDREIRO COM ENCARGOS COMPLEMENTARES</v>
      </c>
      <c r="F128" s="108" t="str">
        <f>IF($D128&lt;&gt;"",VLOOKUP($D128,SINAPSET.17!$A110:$D10875,3,FALSE),"")</f>
        <v>H</v>
      </c>
      <c r="G128" s="168">
        <f>0.15*1.3</f>
        <v>0.19500000000000001</v>
      </c>
      <c r="H128" s="314">
        <f>IF($D128&lt;&gt;"",VLOOKUP($D128,SINAPSET.17!$1:$1048576,4,FALSE),"")</f>
        <v>16.989999999999998</v>
      </c>
      <c r="I128" s="127">
        <f t="shared" ref="I128:I132" si="25">H128*G128</f>
        <v>3.3130499999999996</v>
      </c>
    </row>
    <row r="129" spans="2:9">
      <c r="B129" s="155" t="s">
        <v>6763</v>
      </c>
      <c r="C129" s="118" t="s">
        <v>45</v>
      </c>
      <c r="D129" s="135">
        <v>88316</v>
      </c>
      <c r="E129" s="101" t="str">
        <f>IF($D129&lt;&gt;"",VLOOKUP($D129,SINAPSET.17!$A111:$D10876,2,FALSE),"")</f>
        <v>SERVENTE COM ENCARGOS COMPLEMENTARES</v>
      </c>
      <c r="F129" s="108" t="str">
        <f>IF($D129&lt;&gt;"",VLOOKUP($D129,SINAPSET.17!$A111:$D10876,3,FALSE),"")</f>
        <v>H</v>
      </c>
      <c r="G129" s="168">
        <f>0.15*1.3</f>
        <v>0.19500000000000001</v>
      </c>
      <c r="H129" s="314">
        <f>IF($D129&lt;&gt;"",VLOOKUP($D129,SINAPSET.17!$1:$1048576,4,FALSE),"")</f>
        <v>13.81</v>
      </c>
      <c r="I129" s="129">
        <f t="shared" si="25"/>
        <v>2.6929500000000002</v>
      </c>
    </row>
    <row r="130" spans="2:9" ht="28.5">
      <c r="B130" s="155" t="s">
        <v>6768</v>
      </c>
      <c r="C130" s="118" t="s">
        <v>45</v>
      </c>
      <c r="D130" s="135">
        <v>370</v>
      </c>
      <c r="E130" s="101" t="str">
        <f>IF($D130&lt;&gt;"",VLOOKUP($D130,SINAPSET.17!$A112:$D10877,2,FALSE),"")</f>
        <v>AREIA MEDIA - POSTO JAZIDA/FORNECEDOR (RETIRADO NA JAZIDA, SEM TRANSPORTE)</v>
      </c>
      <c r="F130" s="108" t="str">
        <f>IF($D130&lt;&gt;"",VLOOKUP($D130,SINAPSET.17!$A112:$D10877,3,FALSE),"")</f>
        <v xml:space="preserve">M3    </v>
      </c>
      <c r="G130" s="168">
        <f>0.15*1.3</f>
        <v>0.19500000000000001</v>
      </c>
      <c r="H130" s="314">
        <f>IF($D130&lt;&gt;"",VLOOKUP($D130,SINAPSET.17!$1:$1048576,4,FALSE),"")</f>
        <v>60</v>
      </c>
      <c r="I130" s="129">
        <f t="shared" si="25"/>
        <v>11.700000000000001</v>
      </c>
    </row>
    <row r="131" spans="2:9">
      <c r="B131" s="155" t="s">
        <v>6768</v>
      </c>
      <c r="C131" s="118" t="s">
        <v>45</v>
      </c>
      <c r="D131" s="135">
        <v>1379</v>
      </c>
      <c r="E131" s="101" t="str">
        <f>IF($D131&lt;&gt;"",VLOOKUP($D131,SINAPSET.17!$A113:$D10878,2,FALSE),"")</f>
        <v>CIMENTO PORTLAND COMPOSTO CP II-32</v>
      </c>
      <c r="F131" s="108" t="str">
        <f>IF($D131&lt;&gt;"",VLOOKUP($D131,SINAPSET.17!$A113:$D10878,3,FALSE),"")</f>
        <v xml:space="preserve">KG    </v>
      </c>
      <c r="G131" s="168">
        <f>0.006*1.3</f>
        <v>7.8000000000000005E-3</v>
      </c>
      <c r="H131" s="314">
        <f>IF($D131&lt;&gt;"",VLOOKUP($D131,SINAPSET.17!$1:$1048576,4,FALSE),"")</f>
        <v>0.48</v>
      </c>
      <c r="I131" s="131">
        <f t="shared" si="25"/>
        <v>3.7439999999999999E-3</v>
      </c>
    </row>
    <row r="132" spans="2:9" ht="42.75">
      <c r="B132" s="155" t="s">
        <v>6768</v>
      </c>
      <c r="C132" s="118" t="s">
        <v>45</v>
      </c>
      <c r="D132" s="135">
        <v>6186</v>
      </c>
      <c r="E132" s="101" t="str">
        <f>IF($D132&lt;&gt;"",VLOOKUP($D132,SINAPSET.17!$A114:$D10879,2,FALSE),"")</f>
        <v>RODAPE DE MADEIRA MACICA CUMARU/IPE CHAMPANHE OU EQUIVALENTE DA REGIAO, *1,5 X 7 CM</v>
      </c>
      <c r="F132" s="108" t="str">
        <f>IF($D132&lt;&gt;"",VLOOKUP($D132,SINAPSET.17!$A114:$D10879,3,FALSE),"")</f>
        <v xml:space="preserve">M     </v>
      </c>
      <c r="G132" s="168">
        <v>0.75</v>
      </c>
      <c r="H132" s="314">
        <f>IF($D132&lt;&gt;"",VLOOKUP($D132,SINAPSET.17!$1:$1048576,4,FALSE),"")</f>
        <v>3.98</v>
      </c>
      <c r="I132" s="129">
        <f t="shared" si="25"/>
        <v>2.9849999999999999</v>
      </c>
    </row>
    <row r="133" spans="2:9">
      <c r="B133" s="156"/>
      <c r="C133" s="109"/>
      <c r="D133" s="109"/>
      <c r="E133" s="102"/>
      <c r="F133" s="109"/>
      <c r="G133" s="169"/>
      <c r="H133" s="123"/>
      <c r="I133" s="128"/>
    </row>
    <row r="134" spans="2:9" ht="15">
      <c r="B134" s="347">
        <v>19</v>
      </c>
      <c r="C134" s="348"/>
      <c r="D134" s="349"/>
      <c r="E134" s="9" t="s">
        <v>7129</v>
      </c>
      <c r="F134" s="10" t="s">
        <v>542</v>
      </c>
      <c r="G134" s="170"/>
      <c r="H134" s="11"/>
      <c r="I134" s="90">
        <f>SUM(I135:I138)</f>
        <v>280.75946999999996</v>
      </c>
    </row>
    <row r="135" spans="2:9">
      <c r="B135" s="155" t="s">
        <v>6763</v>
      </c>
      <c r="C135" s="118" t="s">
        <v>45</v>
      </c>
      <c r="D135" s="135">
        <v>88309</v>
      </c>
      <c r="E135" s="101" t="str">
        <f>IF($D135&lt;&gt;"",VLOOKUP($D135,SINAPSET.17!$A117:$D10882,2,FALSE),"")</f>
        <v>PEDREIRO COM ENCARGOS COMPLEMENTARES</v>
      </c>
      <c r="F135" s="108" t="str">
        <f>IF($D135&lt;&gt;"",VLOOKUP($D135,SINAPSET.17!$A117:$D10882,3,FALSE),"")</f>
        <v>H</v>
      </c>
      <c r="G135" s="168">
        <v>3</v>
      </c>
      <c r="H135" s="314">
        <f>IF($D135&lt;&gt;"",VLOOKUP($D135,SINAPSET.17!$1:$1048576,4,FALSE),"")</f>
        <v>16.989999999999998</v>
      </c>
      <c r="I135" s="127">
        <f t="shared" ref="I135:I137" si="26">H135*G135</f>
        <v>50.97</v>
      </c>
    </row>
    <row r="136" spans="2:9">
      <c r="B136" s="155" t="s">
        <v>6763</v>
      </c>
      <c r="C136" s="118" t="s">
        <v>45</v>
      </c>
      <c r="D136" s="135">
        <v>88310</v>
      </c>
      <c r="E136" s="101" t="str">
        <f>IF($D136&lt;&gt;"",VLOOKUP($D136,SINAPSET.17!$A118:$D10883,2,FALSE),"")</f>
        <v>PINTOR COM ENCARGOS COMPLEMENTARES</v>
      </c>
      <c r="F136" s="108" t="str">
        <f>IF($D136&lt;&gt;"",VLOOKUP($D136,SINAPSET.17!$A118:$D10883,3,FALSE),"")</f>
        <v>H</v>
      </c>
      <c r="G136" s="168">
        <v>3</v>
      </c>
      <c r="H136" s="314">
        <f>IF($D136&lt;&gt;"",VLOOKUP($D136,SINAPSET.17!$1:$1048576,4,FALSE),"")</f>
        <v>16.93</v>
      </c>
      <c r="I136" s="127">
        <f t="shared" ref="I136" si="27">H136*G136</f>
        <v>50.79</v>
      </c>
    </row>
    <row r="137" spans="2:9" ht="28.5">
      <c r="B137" s="155" t="s">
        <v>6763</v>
      </c>
      <c r="C137" s="118" t="s">
        <v>45</v>
      </c>
      <c r="D137" s="135">
        <v>88631</v>
      </c>
      <c r="E137" s="101" t="str">
        <f>IF($D137&lt;&gt;"",VLOOKUP($D137,SINAPSET.17!$A118:$D10883,2,FALSE),"")</f>
        <v>ARGAMASSA TRAÇO 1:4 (CIMENTO E AREIA MÉDIA), PREPARO MANUAL. AF_08/2014</v>
      </c>
      <c r="F137" s="108" t="str">
        <f>IF($D137&lt;&gt;"",VLOOKUP($D137,SINAPSET.17!$A118:$D10883,3,FALSE),"")</f>
        <v>M3</v>
      </c>
      <c r="G137" s="168">
        <f>0.003*3</f>
        <v>9.0000000000000011E-3</v>
      </c>
      <c r="H137" s="314">
        <f>IF($D137&lt;&gt;"",VLOOKUP($D137,SINAPSET.17!$1:$1048576,4,FALSE),"")</f>
        <v>362.83</v>
      </c>
      <c r="I137" s="129">
        <f t="shared" si="26"/>
        <v>3.2654700000000001</v>
      </c>
    </row>
    <row r="138" spans="2:9" ht="42.75">
      <c r="B138" s="155" t="s">
        <v>6768</v>
      </c>
      <c r="C138" s="118" t="s">
        <v>45</v>
      </c>
      <c r="D138" s="135">
        <v>7701</v>
      </c>
      <c r="E138" s="101" t="str">
        <f>IF($D138&lt;&gt;"",VLOOKUP($D138,SINAPSET.17!$A120:$D10885,2,FALSE),"")</f>
        <v>TUBO ACO GALVANIZADO COM COSTURA, CLASSE MEDIA, DN 2.1/2", E = *3,65* MM, PESO *6,51* KG/M (NBR 5580)</v>
      </c>
      <c r="F138" s="108" t="str">
        <f>IF($D138&lt;&gt;"",VLOOKUP($D138,SINAPSET.17!$A120:$D10885,3,FALSE),"")</f>
        <v xml:space="preserve">M     </v>
      </c>
      <c r="G138" s="168">
        <v>3.9</v>
      </c>
      <c r="H138" s="314">
        <f>IF($D138&lt;&gt;"",VLOOKUP($D138,SINAPSET.17!$1:$1048576,4,FALSE),"")</f>
        <v>45.06</v>
      </c>
      <c r="I138" s="129">
        <f t="shared" ref="I138" si="28">H138*G138</f>
        <v>175.73400000000001</v>
      </c>
    </row>
    <row r="139" spans="2:9">
      <c r="B139" s="156"/>
      <c r="C139" s="109"/>
      <c r="D139" s="109"/>
      <c r="E139" s="102"/>
      <c r="F139" s="109"/>
      <c r="G139" s="169"/>
      <c r="H139" s="123"/>
      <c r="I139" s="128"/>
    </row>
    <row r="140" spans="2:9" ht="15">
      <c r="B140" s="347">
        <v>20</v>
      </c>
      <c r="C140" s="348"/>
      <c r="D140" s="349"/>
      <c r="E140" s="9" t="s">
        <v>6790</v>
      </c>
      <c r="F140" s="10" t="s">
        <v>6769</v>
      </c>
      <c r="G140" s="170"/>
      <c r="H140" s="11"/>
      <c r="I140" s="90">
        <f>SUM(I141:I147)</f>
        <v>2359.2410999999997</v>
      </c>
    </row>
    <row r="141" spans="2:9">
      <c r="B141" s="155" t="s">
        <v>6763</v>
      </c>
      <c r="C141" s="118" t="s">
        <v>45</v>
      </c>
      <c r="D141" s="135">
        <v>88317</v>
      </c>
      <c r="E141" s="101" t="str">
        <f>IF($D141&lt;&gt;"",VLOOKUP($D141,SINAPSET.17!$A117:$D10882,2,FALSE),"")</f>
        <v>SOLDADOR COM ENCARGOS COMPLEMENTARES</v>
      </c>
      <c r="F141" s="108" t="str">
        <f>IF($D141&lt;&gt;"",VLOOKUP($D141,SINAPSET.17!$A117:$D10882,3,FALSE),"")</f>
        <v>H</v>
      </c>
      <c r="G141" s="168">
        <f>0.15*G143</f>
        <v>7.4099999999999993</v>
      </c>
      <c r="H141" s="314">
        <f>IF($D141&lt;&gt;"",VLOOKUP($D141,SINAPSET.17!$1:$1048576,4,FALSE),"")</f>
        <v>16.899999999999999</v>
      </c>
      <c r="I141" s="127">
        <f t="shared" ref="I141:I145" si="29">H141*G141</f>
        <v>125.22899999999997</v>
      </c>
    </row>
    <row r="142" spans="2:9" ht="28.5">
      <c r="B142" s="155" t="s">
        <v>6763</v>
      </c>
      <c r="C142" s="118" t="s">
        <v>45</v>
      </c>
      <c r="D142" s="135">
        <v>88251</v>
      </c>
      <c r="E142" s="101" t="str">
        <f>IF($D142&lt;&gt;"",VLOOKUP($D142,SINAPSET.17!$A118:$D10883,2,FALSE),"")</f>
        <v>AUXILIAR DE SERRALHEIRO COM ENCARGOS COMPLEMENTARES</v>
      </c>
      <c r="F142" s="108" t="str">
        <f>IF($D142&lt;&gt;"",VLOOKUP($D142,SINAPSET.17!$A118:$D10883,3,FALSE),"")</f>
        <v>H</v>
      </c>
      <c r="G142" s="168">
        <f>0.1*G143</f>
        <v>4.9400000000000004</v>
      </c>
      <c r="H142" s="314">
        <f>IF($D142&lt;&gt;"",VLOOKUP($D142,SINAPSET.17!$1:$1048576,4,FALSE),"")</f>
        <v>13.34</v>
      </c>
      <c r="I142" s="129">
        <f t="shared" si="29"/>
        <v>65.899600000000007</v>
      </c>
    </row>
    <row r="143" spans="2:9" ht="28.5">
      <c r="B143" s="155" t="s">
        <v>6764</v>
      </c>
      <c r="C143" s="118" t="s">
        <v>45</v>
      </c>
      <c r="D143" s="135">
        <v>1337</v>
      </c>
      <c r="E143" s="101" t="str">
        <f>IF($D143&lt;&gt;"",VLOOKUP($D143,SINAPSET.17!$A119:$D10884,2,FALSE),"")</f>
        <v>CHAPA DE ACO XADREZ PARA PISOS, E = 1/4 " (6,30 MM) 54,53 KG/M2</v>
      </c>
      <c r="F143" s="108" t="str">
        <f>IF($D143&lt;&gt;"",VLOOKUP($D143,SINAPSET.17!$A119:$D10884,3,FALSE),"")</f>
        <v xml:space="preserve">KG    </v>
      </c>
      <c r="G143" s="168">
        <f>2.6*0.5*38</f>
        <v>49.4</v>
      </c>
      <c r="H143" s="314">
        <f>IF($D143&lt;&gt;"",VLOOKUP($D143,SINAPSET.17!$1:$1048576,4,FALSE),"")</f>
        <v>9</v>
      </c>
      <c r="I143" s="129">
        <f t="shared" si="29"/>
        <v>444.59999999999997</v>
      </c>
    </row>
    <row r="144" spans="2:9" ht="42.75">
      <c r="B144" s="155" t="s">
        <v>6763</v>
      </c>
      <c r="C144" s="118" t="s">
        <v>45</v>
      </c>
      <c r="D144" s="135">
        <v>95468</v>
      </c>
      <c r="E144" s="101" t="str">
        <f>IF($D144&lt;&gt;"",VLOOKUP($D144,SINAPSET.17!$A120:$D10885,2,FALSE),"")</f>
        <v>PINTURA ESMALTE BRILHANTE (2 DEMAOS) SOBRE SUPERFICIE METALICA, INCLUSIVE PROTECAO COM ZARCAO (1 DEMAO)</v>
      </c>
      <c r="F144" s="108" t="str">
        <f>IF($D144&lt;&gt;"",VLOOKUP($D144,SINAPSET.17!$A120:$D10885,3,FALSE),"")</f>
        <v>M2</v>
      </c>
      <c r="G144" s="168">
        <f>3.6*0.5*2.5</f>
        <v>4.5</v>
      </c>
      <c r="H144" s="314">
        <f>IF($D144&lt;&gt;"",VLOOKUP($D144,SINAPSET.17!$1:$1048576,4,FALSE),"")</f>
        <v>30.55</v>
      </c>
      <c r="I144" s="131">
        <f t="shared" si="29"/>
        <v>137.47499999999999</v>
      </c>
    </row>
    <row r="145" spans="2:9" ht="28.5">
      <c r="B145" s="155" t="s">
        <v>6763</v>
      </c>
      <c r="C145" s="118" t="s">
        <v>45</v>
      </c>
      <c r="D145" s="135">
        <v>88278</v>
      </c>
      <c r="E145" s="101" t="str">
        <f>IF($D145&lt;&gt;"",VLOOKUP($D145,SINAPSET.17!$A121:$D10886,2,FALSE),"")</f>
        <v>MONTADOR DE ESTRUTURA METÁLICA COM ENCARGOS COMPLEMENTARES</v>
      </c>
      <c r="F145" s="108" t="str">
        <f>IF($D145&lt;&gt;"",VLOOKUP($D145,SINAPSET.17!$A121:$D10886,3,FALSE),"")</f>
        <v>H</v>
      </c>
      <c r="G145" s="168">
        <v>0.75</v>
      </c>
      <c r="H145" s="314">
        <f>IF($D145&lt;&gt;"",VLOOKUP($D145,SINAPSET.17!$1:$1048576,4,FALSE),"")</f>
        <v>11.19</v>
      </c>
      <c r="I145" s="129">
        <f t="shared" si="29"/>
        <v>8.3925000000000001</v>
      </c>
    </row>
    <row r="146" spans="2:9" ht="57">
      <c r="B146" s="155" t="s">
        <v>6763</v>
      </c>
      <c r="C146" s="118" t="s">
        <v>45</v>
      </c>
      <c r="D146" s="135">
        <v>93287</v>
      </c>
      <c r="E146" s="101" t="str">
        <f>IF($D146&lt;&gt;"",VLOOKUP($D146,SINAPSET.17!$A122:$D10887,2,FALSE),"")</f>
        <v>GUINDASTE HIDRÁULICO AUTOPROPELIDO, COM LANÇA TELESCÓPICA 40 M, CAPACIDADE MÁXIMA 60 T, POTÊNCIA 260 KW - CHP DIURNO. AF_03/2016</v>
      </c>
      <c r="F146" s="108" t="str">
        <f>IF($D146&lt;&gt;"",VLOOKUP($D146,SINAPSET.17!$A122:$D10887,3,FALSE),"")</f>
        <v>CHP</v>
      </c>
      <c r="G146" s="168">
        <v>5</v>
      </c>
      <c r="H146" s="314">
        <f>IF($D146&lt;&gt;"",VLOOKUP($D146,SINAPSET.17!$1:$1048576,4,FALSE),"")</f>
        <v>287.36</v>
      </c>
      <c r="I146" s="129">
        <f t="shared" ref="I146:I147" si="30">H146*G146</f>
        <v>1436.8000000000002</v>
      </c>
    </row>
    <row r="147" spans="2:9">
      <c r="B147" s="155" t="s">
        <v>6764</v>
      </c>
      <c r="C147" s="118" t="s">
        <v>6772</v>
      </c>
      <c r="D147" s="135"/>
      <c r="E147" s="101" t="s">
        <v>6791</v>
      </c>
      <c r="F147" s="108" t="s">
        <v>1576</v>
      </c>
      <c r="G147" s="168">
        <f>0.5*5+3*2</f>
        <v>8.5</v>
      </c>
      <c r="H147" s="216">
        <v>16.57</v>
      </c>
      <c r="I147" s="129">
        <f t="shared" si="30"/>
        <v>140.845</v>
      </c>
    </row>
    <row r="148" spans="2:9">
      <c r="B148" s="156"/>
      <c r="C148" s="109"/>
      <c r="D148" s="109"/>
      <c r="E148" s="102"/>
      <c r="F148" s="109"/>
      <c r="G148" s="169"/>
      <c r="H148" s="123"/>
      <c r="I148" s="128"/>
    </row>
    <row r="149" spans="2:9" ht="15">
      <c r="B149" s="347">
        <v>21</v>
      </c>
      <c r="C149" s="348"/>
      <c r="D149" s="349"/>
      <c r="E149" s="9" t="s">
        <v>6792</v>
      </c>
      <c r="F149" s="10" t="s">
        <v>542</v>
      </c>
      <c r="G149" s="170"/>
      <c r="H149" s="11"/>
      <c r="I149" s="90">
        <f>SUM(I150:I152)</f>
        <v>915.78</v>
      </c>
    </row>
    <row r="150" spans="2:9">
      <c r="B150" s="155" t="s">
        <v>6763</v>
      </c>
      <c r="C150" s="118" t="s">
        <v>45</v>
      </c>
      <c r="D150" s="135">
        <v>88309</v>
      </c>
      <c r="E150" s="101" t="str">
        <f>IF($D150&lt;&gt;"",VLOOKUP($D150,SINAPSET.17!$A126:$D10891,2,FALSE),"")</f>
        <v>PEDREIRO COM ENCARGOS COMPLEMENTARES</v>
      </c>
      <c r="F150" s="108" t="str">
        <f>IF($D150&lt;&gt;"",VLOOKUP($D150,SINAPSET.17!$A126:$D10891,3,FALSE),"")</f>
        <v>H</v>
      </c>
      <c r="G150" s="168">
        <v>0.5</v>
      </c>
      <c r="H150" s="314">
        <f>IF($D150&lt;&gt;"",VLOOKUP($D150,SINAPSET.17!$1:$1048576,4,FALSE),"")</f>
        <v>16.989999999999998</v>
      </c>
      <c r="I150" s="127">
        <f t="shared" ref="I150" si="31">H150*G150</f>
        <v>8.4949999999999992</v>
      </c>
    </row>
    <row r="151" spans="2:9">
      <c r="B151" s="155" t="s">
        <v>6763</v>
      </c>
      <c r="C151" s="118" t="s">
        <v>45</v>
      </c>
      <c r="D151" s="135">
        <v>88316</v>
      </c>
      <c r="E151" s="101" t="str">
        <f>IF($D151&lt;&gt;"",VLOOKUP($D151,SINAPSET.17!$A127:$D10892,2,FALSE),"")</f>
        <v>SERVENTE COM ENCARGOS COMPLEMENTARES</v>
      </c>
      <c r="F151" s="108" t="str">
        <f>IF($D151&lt;&gt;"",VLOOKUP($D151,SINAPSET.17!$A127:$D10892,3,FALSE),"")</f>
        <v>H</v>
      </c>
      <c r="G151" s="168">
        <v>0.5</v>
      </c>
      <c r="H151" s="314">
        <f>IF($D151&lt;&gt;"",VLOOKUP($D151,SINAPSET.17!$1:$1048576,4,FALSE),"")</f>
        <v>13.81</v>
      </c>
      <c r="I151" s="127">
        <f t="shared" ref="I151" si="32">H151*G151</f>
        <v>6.9050000000000002</v>
      </c>
    </row>
    <row r="152" spans="2:9" ht="28.5">
      <c r="B152" s="155" t="s">
        <v>6768</v>
      </c>
      <c r="C152" s="118" t="s">
        <v>45</v>
      </c>
      <c r="D152" s="135">
        <v>36215</v>
      </c>
      <c r="E152" s="101" t="str">
        <f>IF($D152&lt;&gt;"",VLOOKUP($D152,SINAPSET.17!$A128:$D10893,2,FALSE),"")</f>
        <v>BANCO ARTICULADO PARA BANHO, EM ACO INOX POLIDO, 70* CM X 45* CM</v>
      </c>
      <c r="F152" s="108" t="str">
        <f>IF($D152&lt;&gt;"",VLOOKUP($D152,SINAPSET.17!$A128:$D10893,3,FALSE),"")</f>
        <v xml:space="preserve">UN    </v>
      </c>
      <c r="G152" s="168">
        <v>1</v>
      </c>
      <c r="H152" s="314">
        <f>IF($D152&lt;&gt;"",VLOOKUP($D152,SINAPSET.17!$1:$1048576,4,FALSE),"")</f>
        <v>900.38</v>
      </c>
      <c r="I152" s="127">
        <f t="shared" ref="I152" si="33">H152*G152</f>
        <v>900.38</v>
      </c>
    </row>
    <row r="153" spans="2:9">
      <c r="B153" s="156"/>
      <c r="C153" s="109"/>
      <c r="D153" s="109"/>
      <c r="E153" s="102"/>
      <c r="F153" s="109"/>
      <c r="G153" s="169"/>
      <c r="H153" s="123"/>
      <c r="I153" s="128"/>
    </row>
    <row r="154" spans="2:9" ht="30">
      <c r="B154" s="347">
        <v>22</v>
      </c>
      <c r="C154" s="348"/>
      <c r="D154" s="349"/>
      <c r="E154" s="9" t="s">
        <v>6793</v>
      </c>
      <c r="F154" s="10" t="s">
        <v>542</v>
      </c>
      <c r="G154" s="170"/>
      <c r="H154" s="11"/>
      <c r="I154" s="90">
        <f>SUM(I155:I157)</f>
        <v>233.61500000000001</v>
      </c>
    </row>
    <row r="155" spans="2:9" ht="42.75">
      <c r="B155" s="155" t="s">
        <v>6763</v>
      </c>
      <c r="C155" s="118" t="s">
        <v>45</v>
      </c>
      <c r="D155" s="135">
        <v>88248</v>
      </c>
      <c r="E155" s="101" t="str">
        <f>IF($D155&lt;&gt;"",VLOOKUP($D155,SINAPSET.17!$A131:$D10896,2,FALSE),"")</f>
        <v>AUXILIAR DE ENCANADOR OU BOMBEIRO HIDRÁULICO COM ENCARGOS COMPLEMENTARES</v>
      </c>
      <c r="F155" s="108" t="str">
        <f>IF($D155&lt;&gt;"",VLOOKUP($D155,SINAPSET.17!$A131:$D10896,3,FALSE),"")</f>
        <v>H</v>
      </c>
      <c r="G155" s="168">
        <v>0.5</v>
      </c>
      <c r="H155" s="314">
        <f>IF($D155&lt;&gt;"",VLOOKUP($D155,SINAPSET.17!$1:$1048576,4,FALSE),"")</f>
        <v>14.18</v>
      </c>
      <c r="I155" s="127">
        <f t="shared" ref="I155:I157" si="34">H155*G155</f>
        <v>7.09</v>
      </c>
    </row>
    <row r="156" spans="2:9" ht="28.5">
      <c r="B156" s="155" t="s">
        <v>6763</v>
      </c>
      <c r="C156" s="118" t="s">
        <v>45</v>
      </c>
      <c r="D156" s="135">
        <v>88267</v>
      </c>
      <c r="E156" s="101" t="str">
        <f>IF($D156&lt;&gt;"",VLOOKUP($D156,SINAPSET.17!$A132:$D10897,2,FALSE),"")</f>
        <v>ENCANADOR OU BOMBEIRO HIDRÁULICO COM ENCARGOS COMPLEMENTARES</v>
      </c>
      <c r="F156" s="108" t="str">
        <f>IF($D156&lt;&gt;"",VLOOKUP($D156,SINAPSET.17!$A132:$D10897,3,FALSE),"")</f>
        <v>H</v>
      </c>
      <c r="G156" s="168">
        <v>0.5</v>
      </c>
      <c r="H156" s="314">
        <f>IF($D156&lt;&gt;"",VLOOKUP($D156,SINAPSET.17!$1:$1048576,4,FALSE),"")</f>
        <v>17.39</v>
      </c>
      <c r="I156" s="127">
        <f t="shared" si="34"/>
        <v>8.6950000000000003</v>
      </c>
    </row>
    <row r="157" spans="2:9" ht="28.5">
      <c r="B157" s="155" t="s">
        <v>6768</v>
      </c>
      <c r="C157" s="118" t="s">
        <v>45</v>
      </c>
      <c r="D157" s="135">
        <v>36206</v>
      </c>
      <c r="E157" s="101" t="str">
        <f>IF($D157&lt;&gt;"",VLOOKUP($D157,SINAPSET.17!$A133:$D10898,2,FALSE),"")</f>
        <v>BARRA DE APOIO RETA, EM ACO INOX POLIDO, COMPRIMENTO 90 CM, DIAMETRO MINIMO 3 CM</v>
      </c>
      <c r="F157" s="108" t="str">
        <f>IF($D157&lt;&gt;"",VLOOKUP($D157,SINAPSET.17!$A133:$D10898,3,FALSE),"")</f>
        <v xml:space="preserve">UN    </v>
      </c>
      <c r="G157" s="168">
        <v>1</v>
      </c>
      <c r="H157" s="314">
        <f>IF($D157&lt;&gt;"",VLOOKUP($D157,SINAPSET.17!$1:$1048576,4,FALSE),"")</f>
        <v>217.83</v>
      </c>
      <c r="I157" s="127">
        <f t="shared" si="34"/>
        <v>217.83</v>
      </c>
    </row>
    <row r="158" spans="2:9">
      <c r="B158" s="156"/>
      <c r="C158" s="109"/>
      <c r="D158" s="109"/>
      <c r="E158" s="102"/>
      <c r="F158" s="109"/>
      <c r="G158" s="169"/>
      <c r="H158" s="123"/>
      <c r="I158" s="128"/>
    </row>
    <row r="159" spans="2:9" ht="30">
      <c r="B159" s="347">
        <v>23</v>
      </c>
      <c r="C159" s="348"/>
      <c r="D159" s="349"/>
      <c r="E159" s="9" t="s">
        <v>6798</v>
      </c>
      <c r="F159" s="10" t="s">
        <v>542</v>
      </c>
      <c r="G159" s="170"/>
      <c r="H159" s="11"/>
      <c r="I159" s="90">
        <f>SUM(I160:I162)</f>
        <v>191.36500000000001</v>
      </c>
    </row>
    <row r="160" spans="2:9" ht="42.75">
      <c r="B160" s="155" t="s">
        <v>6763</v>
      </c>
      <c r="C160" s="118" t="s">
        <v>45</v>
      </c>
      <c r="D160" s="135">
        <v>88248</v>
      </c>
      <c r="E160" s="101" t="str">
        <f>IF($D160&lt;&gt;"",VLOOKUP($D160,SINAPSET.17!$A136:$D10901,2,FALSE),"")</f>
        <v>AUXILIAR DE ENCANADOR OU BOMBEIRO HIDRÁULICO COM ENCARGOS COMPLEMENTARES</v>
      </c>
      <c r="F160" s="108" t="str">
        <f>IF($D160&lt;&gt;"",VLOOKUP($D160,SINAPSET.17!$A136:$D10901,3,FALSE),"")</f>
        <v>H</v>
      </c>
      <c r="G160" s="168">
        <v>0.5</v>
      </c>
      <c r="H160" s="314">
        <f>IF($D160&lt;&gt;"",VLOOKUP($D160,SINAPSET.17!$1:$1048576,4,FALSE),"")</f>
        <v>14.18</v>
      </c>
      <c r="I160" s="127">
        <f t="shared" ref="I160:I162" si="35">H160*G160</f>
        <v>7.09</v>
      </c>
    </row>
    <row r="161" spans="2:9" ht="28.5">
      <c r="B161" s="155" t="s">
        <v>6763</v>
      </c>
      <c r="C161" s="118" t="s">
        <v>45</v>
      </c>
      <c r="D161" s="135">
        <v>88267</v>
      </c>
      <c r="E161" s="101" t="str">
        <f>IF($D161&lt;&gt;"",VLOOKUP($D161,SINAPSET.17!$A137:$D10902,2,FALSE),"")</f>
        <v>ENCANADOR OU BOMBEIRO HIDRÁULICO COM ENCARGOS COMPLEMENTARES</v>
      </c>
      <c r="F161" s="108" t="str">
        <f>IF($D161&lt;&gt;"",VLOOKUP($D161,SINAPSET.17!$A137:$D10902,3,FALSE),"")</f>
        <v>H</v>
      </c>
      <c r="G161" s="168">
        <v>0.5</v>
      </c>
      <c r="H161" s="314">
        <f>IF($D161&lt;&gt;"",VLOOKUP($D161,SINAPSET.17!$1:$1048576,4,FALSE),"")</f>
        <v>17.39</v>
      </c>
      <c r="I161" s="127">
        <f t="shared" si="35"/>
        <v>8.6950000000000003</v>
      </c>
    </row>
    <row r="162" spans="2:9" ht="28.5">
      <c r="B162" s="155" t="s">
        <v>6768</v>
      </c>
      <c r="C162" s="118" t="s">
        <v>45</v>
      </c>
      <c r="D162" s="135">
        <v>36204</v>
      </c>
      <c r="E162" s="101" t="str">
        <f>IF($D162&lt;&gt;"",VLOOKUP($D162,SINAPSET.17!$A138:$D10903,2,FALSE),"")</f>
        <v>BARRA DE APOIO RETA, EM ACO INOX POLIDO, COMPRIMENTO 60CM, DIAMETRO MINIMO 3 CM</v>
      </c>
      <c r="F162" s="108" t="str">
        <f>IF($D162&lt;&gt;"",VLOOKUP($D162,SINAPSET.17!$A138:$D10903,3,FALSE),"")</f>
        <v xml:space="preserve">UN    </v>
      </c>
      <c r="G162" s="168">
        <v>1</v>
      </c>
      <c r="H162" s="314">
        <f>IF($D162&lt;&gt;"",VLOOKUP($D162,SINAPSET.17!$1:$1048576,4,FALSE),"")</f>
        <v>175.58</v>
      </c>
      <c r="I162" s="127">
        <f t="shared" si="35"/>
        <v>175.58</v>
      </c>
    </row>
    <row r="163" spans="2:9">
      <c r="B163" s="156"/>
      <c r="C163" s="109"/>
      <c r="D163" s="109"/>
      <c r="E163" s="102"/>
      <c r="F163" s="109"/>
      <c r="G163" s="169"/>
      <c r="H163" s="123"/>
      <c r="I163" s="128"/>
    </row>
    <row r="164" spans="2:9" ht="30">
      <c r="B164" s="347">
        <v>24</v>
      </c>
      <c r="C164" s="348"/>
      <c r="D164" s="349"/>
      <c r="E164" s="9" t="s">
        <v>6797</v>
      </c>
      <c r="F164" s="10" t="s">
        <v>542</v>
      </c>
      <c r="G164" s="170"/>
      <c r="H164" s="11"/>
      <c r="I164" s="90">
        <f>SUM(I165:I166)</f>
        <v>142.54</v>
      </c>
    </row>
    <row r="165" spans="2:9" ht="42.75">
      <c r="B165" s="155" t="s">
        <v>6763</v>
      </c>
      <c r="C165" s="118" t="s">
        <v>45</v>
      </c>
      <c r="D165" s="135" t="s">
        <v>13663</v>
      </c>
      <c r="E165" s="101" t="str">
        <f>IF($D165&lt;&gt;"",VLOOKUP($D165,SINAPSET.17!1:1048576,2,FALSE),"")</f>
        <v>PINTURA DE QUADRO ESCOLAR COM TINTA ESMALTE ACABAMENTO FOSCO, DUAS DEMAOS SOBRE MASSA ACRILICA</v>
      </c>
      <c r="F165" s="108" t="str">
        <f>IF($D165&lt;&gt;"",VLOOKUP($D165,SINAPSET.17!1:1048576,3,FALSE),"")</f>
        <v>M2</v>
      </c>
      <c r="G165" s="168">
        <f>6*1.5</f>
        <v>9</v>
      </c>
      <c r="H165" s="314">
        <f>IF($D165&lt;&gt;"",VLOOKUP($D165,SINAPSET.17!$1:$1048576,4,FALSE),"")</f>
        <v>9.6999999999999993</v>
      </c>
      <c r="I165" s="127">
        <f t="shared" ref="I165:I166" si="36">H165*G165</f>
        <v>87.3</v>
      </c>
    </row>
    <row r="166" spans="2:9">
      <c r="B166" s="155" t="s">
        <v>6763</v>
      </c>
      <c r="C166" s="118" t="s">
        <v>45</v>
      </c>
      <c r="D166" s="135">
        <v>88316</v>
      </c>
      <c r="E166" s="101" t="str">
        <f>IF($D166&lt;&gt;"",VLOOKUP($D166,SINAPSET.17!$A142:$D10907,2,FALSE),"")</f>
        <v>SERVENTE COM ENCARGOS COMPLEMENTARES</v>
      </c>
      <c r="F166" s="108" t="str">
        <f>IF($D166&lt;&gt;"",VLOOKUP($D166,SINAPSET.17!$A142:$D10907,3,FALSE),"")</f>
        <v>H</v>
      </c>
      <c r="G166" s="168">
        <v>4</v>
      </c>
      <c r="H166" s="314">
        <f>IF($D166&lt;&gt;"",VLOOKUP($D166,SINAPSET.17!$1:$1048576,4,FALSE),"")</f>
        <v>13.81</v>
      </c>
      <c r="I166" s="127">
        <f t="shared" si="36"/>
        <v>55.24</v>
      </c>
    </row>
    <row r="167" spans="2:9">
      <c r="B167" s="156"/>
      <c r="C167" s="109"/>
      <c r="D167" s="109"/>
      <c r="E167" s="102"/>
      <c r="F167" s="109"/>
      <c r="G167" s="169"/>
      <c r="H167" s="123"/>
      <c r="I167" s="128"/>
    </row>
    <row r="168" spans="2:9" ht="31.5" customHeight="1">
      <c r="B168" s="347">
        <v>25</v>
      </c>
      <c r="C168" s="348"/>
      <c r="D168" s="349"/>
      <c r="E168" s="9" t="s">
        <v>13699</v>
      </c>
      <c r="F168" s="10" t="s">
        <v>542</v>
      </c>
      <c r="G168" s="170"/>
      <c r="H168" s="11"/>
      <c r="I168" s="90">
        <f>SUM(I169:I173)</f>
        <v>250.91020800000007</v>
      </c>
    </row>
    <row r="169" spans="2:9">
      <c r="B169" s="155" t="s">
        <v>6763</v>
      </c>
      <c r="C169" s="118" t="s">
        <v>45</v>
      </c>
      <c r="D169" s="110">
        <v>88309</v>
      </c>
      <c r="E169" s="101" t="str">
        <f>IF($D169&lt;&gt;"",VLOOKUP($D169,SINAPSET.17!$A155:$D10920,2,FALSE),"")</f>
        <v>PEDREIRO COM ENCARGOS COMPLEMENTARES</v>
      </c>
      <c r="F169" s="108" t="str">
        <f>IF($D169&lt;&gt;"",VLOOKUP($D169,SINAPSET.17!$A155:$D10920,3,FALSE),"")</f>
        <v>H</v>
      </c>
      <c r="G169" s="168">
        <f>0.08*G172</f>
        <v>5.1200000000000009E-2</v>
      </c>
      <c r="H169" s="314">
        <f>IF($D169&lt;&gt;"",VLOOKUP($D169,SINAPSET.17!$1:$1048576,4,FALSE),"")</f>
        <v>16.989999999999998</v>
      </c>
      <c r="I169" s="127">
        <f>H169*G169</f>
        <v>0.86988800000000011</v>
      </c>
    </row>
    <row r="170" spans="2:9" ht="28.5">
      <c r="B170" s="155" t="s">
        <v>6763</v>
      </c>
      <c r="C170" s="118" t="s">
        <v>45</v>
      </c>
      <c r="D170" s="110">
        <v>88315</v>
      </c>
      <c r="E170" s="101" t="str">
        <f>IF($D170&lt;&gt;"",VLOOKUP($D170,SINAPSET.17!$A156:$D10921,2,FALSE),"")</f>
        <v>SERRALHEIRO COM ENCARGOS COMPLEMENTARES</v>
      </c>
      <c r="F170" s="108" t="str">
        <f>IF($D170&lt;&gt;"",VLOOKUP($D170,SINAPSET.17!$A156:$D10921,3,FALSE),"")</f>
        <v>H</v>
      </c>
      <c r="G170" s="168">
        <f>0.2*G172</f>
        <v>0.12800000000000003</v>
      </c>
      <c r="H170" s="314">
        <f>IF($D170&lt;&gt;"",VLOOKUP($D170,SINAPSET.17!$1:$1048576,4,FALSE),"")</f>
        <v>16.21</v>
      </c>
      <c r="I170" s="127">
        <f t="shared" ref="I170:I173" si="37">H170*G170</f>
        <v>2.0748800000000007</v>
      </c>
    </row>
    <row r="171" spans="2:9">
      <c r="B171" s="155" t="s">
        <v>6763</v>
      </c>
      <c r="C171" s="118" t="s">
        <v>45</v>
      </c>
      <c r="D171" s="110">
        <v>88316</v>
      </c>
      <c r="E171" s="101" t="str">
        <f>IF($D171&lt;&gt;"",VLOOKUP($D171,SINAPSET.17!$A157:$D10922,2,FALSE),"")</f>
        <v>SERVENTE COM ENCARGOS COMPLEMENTARES</v>
      </c>
      <c r="F171" s="108" t="str">
        <f>IF($D171&lt;&gt;"",VLOOKUP($D171,SINAPSET.17!$A157:$D10922,3,FALSE),"")</f>
        <v>H</v>
      </c>
      <c r="G171" s="168">
        <f>0.1*G172</f>
        <v>6.4000000000000015E-2</v>
      </c>
      <c r="H171" s="314">
        <f>IF($D171&lt;&gt;"",VLOOKUP($D171,SINAPSET.17!$1:$1048576,4,FALSE),"")</f>
        <v>13.81</v>
      </c>
      <c r="I171" s="127">
        <f t="shared" si="37"/>
        <v>0.88384000000000029</v>
      </c>
    </row>
    <row r="172" spans="2:9" ht="28.5">
      <c r="B172" s="155" t="s">
        <v>6763</v>
      </c>
      <c r="C172" s="118" t="s">
        <v>45</v>
      </c>
      <c r="D172" s="110" t="s">
        <v>13209</v>
      </c>
      <c r="E172" s="104" t="str">
        <f>IF($D172&lt;&gt;"",VLOOKUP($D172,SINAPSET.17!1:1048576,2,FALSE),"")</f>
        <v>PORTA DE FERRO TIPO VENEZIANA, DE ABRIR, SEM BANDEIRA SEM FERRAGENS</v>
      </c>
      <c r="F172" s="108" t="str">
        <f>IF($D172&lt;&gt;"",VLOOKUP($D172,SINAPSET.17!1:1048576,3,FALSE),"")</f>
        <v>M2</v>
      </c>
      <c r="G172" s="168">
        <f>0.8*0.8</f>
        <v>0.64000000000000012</v>
      </c>
      <c r="H172" s="314">
        <f>IF($D172&lt;&gt;"",VLOOKUP($D172,SINAPSET.17!$1:$1048576,4,FALSE),"")</f>
        <v>309.69</v>
      </c>
      <c r="I172" s="127">
        <f t="shared" si="37"/>
        <v>198.20160000000004</v>
      </c>
    </row>
    <row r="173" spans="2:9" ht="42.75">
      <c r="B173" s="155" t="s">
        <v>6763</v>
      </c>
      <c r="C173" s="118" t="s">
        <v>45</v>
      </c>
      <c r="D173" s="135">
        <v>95468</v>
      </c>
      <c r="E173" s="101" t="str">
        <f>IF($D173&lt;&gt;"",VLOOKUP($D173,SINAPSET.17!$A149:$D10914,2,FALSE),"")</f>
        <v>PINTURA ESMALTE BRILHANTE (2 DEMAOS) SOBRE SUPERFICIE METALICA, INCLUSIVE PROTECAO COM ZARCAO (1 DEMAO)</v>
      </c>
      <c r="F173" s="108" t="str">
        <f>IF($D173&lt;&gt;"",VLOOKUP($D173,SINAPSET.17!$A149:$D10914,3,FALSE),"")</f>
        <v>M2</v>
      </c>
      <c r="G173" s="168">
        <f>G172*2.5</f>
        <v>1.6000000000000003</v>
      </c>
      <c r="H173" s="314">
        <f>IF($D173&lt;&gt;"",VLOOKUP($D173,SINAPSET.17!$1:$1048576,4,FALSE),"")</f>
        <v>30.55</v>
      </c>
      <c r="I173" s="131">
        <f t="shared" si="37"/>
        <v>48.88000000000001</v>
      </c>
    </row>
    <row r="174" spans="2:9">
      <c r="B174" s="156"/>
      <c r="C174" s="109"/>
      <c r="D174" s="109"/>
      <c r="E174" s="102"/>
      <c r="F174" s="109"/>
      <c r="G174" s="169"/>
      <c r="H174" s="123"/>
      <c r="I174" s="128"/>
    </row>
    <row r="175" spans="2:9" ht="15">
      <c r="B175" s="347">
        <v>26</v>
      </c>
      <c r="C175" s="348"/>
      <c r="D175" s="349"/>
      <c r="E175" s="9" t="s">
        <v>6799</v>
      </c>
      <c r="F175" s="10" t="s">
        <v>542</v>
      </c>
      <c r="G175" s="170"/>
      <c r="H175" s="11"/>
      <c r="I175" s="90">
        <f>SUM(I176:I177)</f>
        <v>5.6969999999999992</v>
      </c>
    </row>
    <row r="176" spans="2:9" ht="28.5">
      <c r="B176" s="155" t="s">
        <v>6763</v>
      </c>
      <c r="C176" s="118" t="s">
        <v>45</v>
      </c>
      <c r="D176" s="135">
        <v>88267</v>
      </c>
      <c r="E176" s="101" t="str">
        <f>IF($D176&lt;&gt;"",VLOOKUP($D176,SINAPSET.17!$A152:$D10917,2,FALSE),"")</f>
        <v>ENCANADOR OU BOMBEIRO HIDRÁULICO COM ENCARGOS COMPLEMENTARES</v>
      </c>
      <c r="F176" s="108" t="str">
        <f>IF($D176&lt;&gt;"",VLOOKUP($D176,SINAPSET.17!$A152:$D10917,3,FALSE),"")</f>
        <v>H</v>
      </c>
      <c r="G176" s="168">
        <v>0.3</v>
      </c>
      <c r="H176" s="314">
        <f>IF($D176&lt;&gt;"",VLOOKUP($D176,SINAPSET.17!$1:$1048576,4,FALSE),"")</f>
        <v>17.39</v>
      </c>
      <c r="I176" s="127">
        <f t="shared" ref="I176" si="38">H176*G176</f>
        <v>5.2169999999999996</v>
      </c>
    </row>
    <row r="177" spans="2:9" ht="25.5" customHeight="1">
      <c r="B177" s="155" t="s">
        <v>6764</v>
      </c>
      <c r="C177" s="118" t="s">
        <v>45</v>
      </c>
      <c r="D177" s="135">
        <v>4895</v>
      </c>
      <c r="E177" s="101" t="str">
        <f>IF($D177&lt;&gt;"",VLOOKUP($D177,SINAPSET.17!$A153:$D10918,2,FALSE),"")</f>
        <v>PLUG PVC ROSCAVEL,  1/2",  AGUA FRIA PREDIAL (NBR 5648)</v>
      </c>
      <c r="F177" s="108" t="str">
        <f>IF($D177&lt;&gt;"",VLOOKUP($D177,SINAPSET.17!$A153:$D10918,3,FALSE),"")</f>
        <v xml:space="preserve">UN    </v>
      </c>
      <c r="G177" s="168">
        <v>1</v>
      </c>
      <c r="H177" s="314">
        <f>IF($D177&lt;&gt;"",VLOOKUP($D177,SINAPSET.17!$1:$1048576,4,FALSE),"")</f>
        <v>0.48</v>
      </c>
      <c r="I177" s="127">
        <f t="shared" ref="I177" si="39">H177*G177</f>
        <v>0.48</v>
      </c>
    </row>
    <row r="178" spans="2:9" ht="25.5" customHeight="1">
      <c r="B178" s="155" t="s">
        <v>6764</v>
      </c>
      <c r="C178" s="118" t="s">
        <v>45</v>
      </c>
      <c r="D178" s="135">
        <v>3146</v>
      </c>
      <c r="E178" s="101" t="str">
        <f>IF($D178&lt;&gt;"",VLOOKUP($D178,SINAPSET.17!$A154:$D10919,2,FALSE),"")</f>
        <v>FITA VEDA ROSCA EM ROLOS DE 18 MM X 10 M (L X C)</v>
      </c>
      <c r="F178" s="108" t="str">
        <f>IF($D178&lt;&gt;"",VLOOKUP($D178,SINAPSET.17!$A154:$D10919,3,FALSE),"")</f>
        <v xml:space="preserve">UN    </v>
      </c>
      <c r="G178" s="168">
        <v>0.1</v>
      </c>
      <c r="H178" s="314">
        <f>IF($D178&lt;&gt;"",VLOOKUP($D178,SINAPSET.17!$1:$1048576,4,FALSE),"")</f>
        <v>2.79</v>
      </c>
      <c r="I178" s="127">
        <f t="shared" ref="I178" si="40">H178*G178</f>
        <v>0.27900000000000003</v>
      </c>
    </row>
    <row r="179" spans="2:9">
      <c r="B179" s="156"/>
      <c r="C179" s="109"/>
      <c r="D179" s="109"/>
      <c r="E179" s="102"/>
      <c r="F179" s="109"/>
      <c r="G179" s="169"/>
      <c r="H179" s="123"/>
      <c r="I179" s="128"/>
    </row>
    <row r="180" spans="2:9" ht="15">
      <c r="B180" s="347">
        <v>27</v>
      </c>
      <c r="C180" s="348"/>
      <c r="D180" s="349"/>
      <c r="E180" s="9" t="s">
        <v>6800</v>
      </c>
      <c r="F180" s="10" t="s">
        <v>542</v>
      </c>
      <c r="G180" s="170"/>
      <c r="H180" s="11"/>
      <c r="I180" s="90">
        <f>SUM(I181:I182)</f>
        <v>5.7469999999999999</v>
      </c>
    </row>
    <row r="181" spans="2:9" ht="28.5">
      <c r="B181" s="155" t="s">
        <v>6763</v>
      </c>
      <c r="C181" s="118" t="s">
        <v>45</v>
      </c>
      <c r="D181" s="135">
        <v>88267</v>
      </c>
      <c r="E181" s="101" t="str">
        <f>IF($D181&lt;&gt;"",VLOOKUP($D181,SINAPSET.17!$A156:$D10921,2,FALSE),"")</f>
        <v>ENCANADOR OU BOMBEIRO HIDRÁULICO COM ENCARGOS COMPLEMENTARES</v>
      </c>
      <c r="F181" s="108" t="str">
        <f>IF($D181&lt;&gt;"",VLOOKUP($D181,SINAPSET.17!$A156:$D10921,3,FALSE),"")</f>
        <v>H</v>
      </c>
      <c r="G181" s="168">
        <v>0.3</v>
      </c>
      <c r="H181" s="314">
        <f>IF($D181&lt;&gt;"",VLOOKUP($D181,SINAPSET.17!$1:$1048576,4,FALSE),"")</f>
        <v>17.39</v>
      </c>
      <c r="I181" s="127">
        <f t="shared" ref="I181:I182" si="41">H181*G181</f>
        <v>5.2169999999999996</v>
      </c>
    </row>
    <row r="182" spans="2:9" ht="28.5">
      <c r="B182" s="155" t="s">
        <v>6764</v>
      </c>
      <c r="C182" s="118" t="s">
        <v>45</v>
      </c>
      <c r="D182" s="135">
        <v>4896</v>
      </c>
      <c r="E182" s="101" t="str">
        <f>IF($D182&lt;&gt;"",VLOOKUP($D182,SINAPSET.17!$A157:$D10922,2,FALSE),"")</f>
        <v>PLUG PVC, ROSCAVEL 3/4", PARA  AGUA FRIA PREDIAL</v>
      </c>
      <c r="F182" s="108" t="str">
        <f>IF($D182&lt;&gt;"",VLOOKUP($D182,SINAPSET.17!$A157:$D10922,3,FALSE),"")</f>
        <v xml:space="preserve">UN    </v>
      </c>
      <c r="G182" s="168">
        <v>1</v>
      </c>
      <c r="H182" s="314">
        <f>IF($D182&lt;&gt;"",VLOOKUP($D182,SINAPSET.17!$1:$1048576,4,FALSE),"")</f>
        <v>0.53</v>
      </c>
      <c r="I182" s="127">
        <f t="shared" si="41"/>
        <v>0.53</v>
      </c>
    </row>
    <row r="183" spans="2:9" ht="28.5">
      <c r="B183" s="155" t="s">
        <v>6764</v>
      </c>
      <c r="C183" s="118" t="s">
        <v>45</v>
      </c>
      <c r="D183" s="135">
        <v>3146</v>
      </c>
      <c r="E183" s="101" t="str">
        <f>IF($D183&lt;&gt;"",VLOOKUP($D183,SINAPSET.17!$A158:$D10923,2,FALSE),"")</f>
        <v>FITA VEDA ROSCA EM ROLOS DE 18 MM X 10 M (L X C)</v>
      </c>
      <c r="F183" s="108" t="str">
        <f>IF($D183&lt;&gt;"",VLOOKUP($D183,SINAPSET.17!$A158:$D10923,3,FALSE),"")</f>
        <v xml:space="preserve">UN    </v>
      </c>
      <c r="G183" s="168">
        <v>0.1</v>
      </c>
      <c r="H183" s="314">
        <f>IF($D183&lt;&gt;"",VLOOKUP($D183,SINAPSET.17!$1:$1048576,4,FALSE),"")</f>
        <v>2.79</v>
      </c>
      <c r="I183" s="127">
        <f t="shared" ref="I183" si="42">H183*G183</f>
        <v>0.27900000000000003</v>
      </c>
    </row>
    <row r="184" spans="2:9">
      <c r="B184" s="156"/>
      <c r="C184" s="109"/>
      <c r="D184" s="109"/>
      <c r="E184" s="102"/>
      <c r="F184" s="109"/>
      <c r="G184" s="169"/>
      <c r="H184" s="123"/>
      <c r="I184" s="128"/>
    </row>
    <row r="185" spans="2:9" ht="15">
      <c r="B185" s="347">
        <v>28</v>
      </c>
      <c r="C185" s="348"/>
      <c r="D185" s="349"/>
      <c r="E185" s="9" t="s">
        <v>6801</v>
      </c>
      <c r="F185" s="10" t="s">
        <v>542</v>
      </c>
      <c r="G185" s="170"/>
      <c r="H185" s="11"/>
      <c r="I185" s="90">
        <f>SUM(I186:I187)</f>
        <v>5.7469999999999999</v>
      </c>
    </row>
    <row r="186" spans="2:9" ht="28.5">
      <c r="B186" s="155" t="s">
        <v>6763</v>
      </c>
      <c r="C186" s="118" t="s">
        <v>45</v>
      </c>
      <c r="D186" s="135">
        <v>88267</v>
      </c>
      <c r="E186" s="101" t="str">
        <f>IF($D186&lt;&gt;"",VLOOKUP($D186,SINAPSET.17!$A160:$D10925,2,FALSE),"")</f>
        <v>ENCANADOR OU BOMBEIRO HIDRÁULICO COM ENCARGOS COMPLEMENTARES</v>
      </c>
      <c r="F186" s="108" t="str">
        <f>IF($D186&lt;&gt;"",VLOOKUP($D186,SINAPSET.17!$A160:$D10925,3,FALSE),"")</f>
        <v>H</v>
      </c>
      <c r="G186" s="168">
        <v>0.3</v>
      </c>
      <c r="H186" s="314">
        <f>IF($D186&lt;&gt;"",VLOOKUP($D186,SINAPSET.17!$1:$1048576,4,FALSE),"")</f>
        <v>17.39</v>
      </c>
      <c r="I186" s="127">
        <f t="shared" ref="I186:I187" si="43">H186*G186</f>
        <v>5.2169999999999996</v>
      </c>
    </row>
    <row r="187" spans="2:9" ht="28.5">
      <c r="B187" s="155" t="s">
        <v>6764</v>
      </c>
      <c r="C187" s="118" t="s">
        <v>45</v>
      </c>
      <c r="D187" s="135">
        <v>4896</v>
      </c>
      <c r="E187" s="101" t="str">
        <f>IF($D187&lt;&gt;"",VLOOKUP($D187,SINAPSET.17!$A161:$D10926,2,FALSE),"")</f>
        <v>PLUG PVC, ROSCAVEL 3/4", PARA  AGUA FRIA PREDIAL</v>
      </c>
      <c r="F187" s="108" t="str">
        <f>IF($D187&lt;&gt;"",VLOOKUP($D187,SINAPSET.17!$A161:$D10926,3,FALSE),"")</f>
        <v xml:space="preserve">UN    </v>
      </c>
      <c r="G187" s="168">
        <v>1</v>
      </c>
      <c r="H187" s="314">
        <f>IF($D187&lt;&gt;"",VLOOKUP($D187,SINAPSET.17!$1:$1048576,4,FALSE),"")</f>
        <v>0.53</v>
      </c>
      <c r="I187" s="127">
        <f t="shared" si="43"/>
        <v>0.53</v>
      </c>
    </row>
    <row r="188" spans="2:9" ht="28.5">
      <c r="B188" s="155" t="s">
        <v>6764</v>
      </c>
      <c r="C188" s="118" t="s">
        <v>45</v>
      </c>
      <c r="D188" s="135">
        <v>3146</v>
      </c>
      <c r="E188" s="101" t="str">
        <f>IF($D188&lt;&gt;"",VLOOKUP($D188,SINAPSET.17!$A162:$D10927,2,FALSE),"")</f>
        <v>FITA VEDA ROSCA EM ROLOS DE 18 MM X 10 M (L X C)</v>
      </c>
      <c r="F188" s="108" t="str">
        <f>IF($D188&lt;&gt;"",VLOOKUP($D188,SINAPSET.17!$A162:$D10927,3,FALSE),"")</f>
        <v xml:space="preserve">UN    </v>
      </c>
      <c r="G188" s="168">
        <v>0.1</v>
      </c>
      <c r="H188" s="314">
        <f>IF($D188&lt;&gt;"",VLOOKUP($D188,SINAPSET.17!$1:$1048576,4,FALSE),"")</f>
        <v>2.79</v>
      </c>
      <c r="I188" s="127">
        <f t="shared" ref="I188" si="44">H188*G188</f>
        <v>0.27900000000000003</v>
      </c>
    </row>
    <row r="189" spans="2:9">
      <c r="B189" s="156"/>
      <c r="C189" s="109"/>
      <c r="D189" s="109"/>
      <c r="E189" s="102"/>
      <c r="F189" s="109"/>
      <c r="G189" s="169"/>
      <c r="H189" s="123"/>
      <c r="I189" s="128"/>
    </row>
    <row r="190" spans="2:9" ht="15">
      <c r="B190" s="347">
        <v>29</v>
      </c>
      <c r="C190" s="348"/>
      <c r="D190" s="349"/>
      <c r="E190" s="9" t="s">
        <v>6802</v>
      </c>
      <c r="F190" s="10" t="s">
        <v>542</v>
      </c>
      <c r="G190" s="170"/>
      <c r="H190" s="11"/>
      <c r="I190" s="90">
        <f>SUM(I191:I195)</f>
        <v>176.31200000000001</v>
      </c>
    </row>
    <row r="191" spans="2:9" ht="28.5">
      <c r="B191" s="155" t="s">
        <v>6763</v>
      </c>
      <c r="C191" s="118" t="s">
        <v>45</v>
      </c>
      <c r="D191" s="135">
        <v>88267</v>
      </c>
      <c r="E191" s="101" t="str">
        <f>IF($D191&lt;&gt;"",VLOOKUP($D191,SINAPSET.17!$A165:$D10930,2,FALSE),"")</f>
        <v>ENCANADOR OU BOMBEIRO HIDRÁULICO COM ENCARGOS COMPLEMENTARES</v>
      </c>
      <c r="F191" s="108" t="str">
        <f>IF($D191&lt;&gt;"",VLOOKUP($D191,SINAPSET.17!$A165:$D10930,3,FALSE),"")</f>
        <v>H</v>
      </c>
      <c r="G191" s="168">
        <v>0.5</v>
      </c>
      <c r="H191" s="314">
        <f>IF($D191&lt;&gt;"",VLOOKUP($D191,SINAPSET.17!$1:$1048576,4,FALSE),"")</f>
        <v>17.39</v>
      </c>
      <c r="I191" s="127">
        <f t="shared" ref="I191:I194" si="45">H191*G191</f>
        <v>8.6950000000000003</v>
      </c>
    </row>
    <row r="192" spans="2:9">
      <c r="B192" s="155" t="s">
        <v>6763</v>
      </c>
      <c r="C192" s="118" t="s">
        <v>45</v>
      </c>
      <c r="D192" s="135">
        <v>88316</v>
      </c>
      <c r="E192" s="101" t="str">
        <f>IF($D192&lt;&gt;"",VLOOKUP($D192,SINAPSET.17!$A166:$D10931,2,FALSE),"")</f>
        <v>SERVENTE COM ENCARGOS COMPLEMENTARES</v>
      </c>
      <c r="F192" s="108" t="str">
        <f>IF($D192&lt;&gt;"",VLOOKUP($D192,SINAPSET.17!$A166:$D10931,3,FALSE),"")</f>
        <v>H</v>
      </c>
      <c r="G192" s="168">
        <v>0.5</v>
      </c>
      <c r="H192" s="314">
        <f>IF($D192&lt;&gt;"",VLOOKUP($D192,SINAPSET.17!$1:$1048576,4,FALSE),"")</f>
        <v>13.81</v>
      </c>
      <c r="I192" s="127">
        <f t="shared" si="45"/>
        <v>6.9050000000000002</v>
      </c>
    </row>
    <row r="193" spans="2:9" ht="57">
      <c r="B193" s="155" t="s">
        <v>6764</v>
      </c>
      <c r="C193" s="118" t="s">
        <v>45</v>
      </c>
      <c r="D193" s="135">
        <v>4351</v>
      </c>
      <c r="E193" s="101" t="str">
        <f>IF($D193&lt;&gt;"",VLOOKUP($D193,SINAPSET.17!$A167:$D10932,2,FALSE),"")</f>
        <v>PARAFUSO NIQUELADO 3 1/2" COM ACABAMENTO CROMADO PARA FIXAR PECA SANITARIA, INCLUI PORCA CEGA, ARRUELA E BUCHA DE NYLON TAMANHO S-8</v>
      </c>
      <c r="F193" s="108" t="str">
        <f>IF($D193&lt;&gt;"",VLOOKUP($D193,SINAPSET.17!$A167:$D10932,3,FALSE),"")</f>
        <v xml:space="preserve">UN    </v>
      </c>
      <c r="G193" s="168">
        <v>2</v>
      </c>
      <c r="H193" s="314">
        <f>IF($D193&lt;&gt;"",VLOOKUP($D193,SINAPSET.17!$1:$1048576,4,FALSE),"")</f>
        <v>7.31</v>
      </c>
      <c r="I193" s="127">
        <f t="shared" si="45"/>
        <v>14.62</v>
      </c>
    </row>
    <row r="194" spans="2:9">
      <c r="B194" s="155" t="s">
        <v>6764</v>
      </c>
      <c r="C194" s="118" t="s">
        <v>6772</v>
      </c>
      <c r="D194" s="135"/>
      <c r="E194" s="101" t="s">
        <v>6803</v>
      </c>
      <c r="F194" s="110" t="s">
        <v>542</v>
      </c>
      <c r="G194" s="168">
        <v>1</v>
      </c>
      <c r="H194" s="216">
        <v>130</v>
      </c>
      <c r="I194" s="129">
        <f t="shared" si="45"/>
        <v>130</v>
      </c>
    </row>
    <row r="195" spans="2:9">
      <c r="B195" s="155" t="s">
        <v>6804</v>
      </c>
      <c r="C195" s="118" t="s">
        <v>45</v>
      </c>
      <c r="D195" s="110">
        <v>37329</v>
      </c>
      <c r="E195" s="101" t="str">
        <f>IF($D195&lt;&gt;"",VLOOKUP($D195,SINAPSET.17!$A169:$D10934,2,FALSE),"")</f>
        <v>REJUNTE EPOXI BRANCO</v>
      </c>
      <c r="F195" s="108" t="str">
        <f>IF($D195&lt;&gt;"",VLOOKUP($D195,SINAPSET.17!$A169:$D10934,3,FALSE),"")</f>
        <v xml:space="preserve">KG    </v>
      </c>
      <c r="G195" s="168">
        <v>0.3</v>
      </c>
      <c r="H195" s="314">
        <f>IF($D195&lt;&gt;"",VLOOKUP($D195,SINAPSET.17!$1:$1048576,4,FALSE),"")</f>
        <v>53.64</v>
      </c>
      <c r="I195" s="127">
        <f t="shared" ref="I195" si="46">H195*G195</f>
        <v>16.091999999999999</v>
      </c>
    </row>
    <row r="196" spans="2:9">
      <c r="B196" s="156"/>
      <c r="C196" s="109"/>
      <c r="D196" s="109"/>
      <c r="E196" s="102"/>
      <c r="F196" s="109"/>
      <c r="G196" s="169"/>
      <c r="H196" s="123"/>
      <c r="I196" s="128"/>
    </row>
    <row r="197" spans="2:9" ht="15">
      <c r="B197" s="347">
        <v>30</v>
      </c>
      <c r="C197" s="348"/>
      <c r="D197" s="349"/>
      <c r="E197" s="9" t="s">
        <v>6805</v>
      </c>
      <c r="F197" s="10" t="s">
        <v>542</v>
      </c>
      <c r="G197" s="170"/>
      <c r="H197" s="11"/>
      <c r="I197" s="90">
        <f>SUM(I198:I203)</f>
        <v>220.658546</v>
      </c>
    </row>
    <row r="198" spans="2:9" ht="57">
      <c r="B198" s="155" t="s">
        <v>6763</v>
      </c>
      <c r="C198" s="118" t="s">
        <v>45</v>
      </c>
      <c r="D198" s="135">
        <v>86877</v>
      </c>
      <c r="E198" s="101" t="str">
        <f>IF($D198&lt;&gt;"",VLOOKUP($D198,SINAPSET.17!$A172:$D10937,2,FALSE),"")</f>
        <v>VÁLVULA EM METAL CROMADO 1.1/2" X 1.1/2" PARA TANQUE OU LAVATÓRIO, COM OU SEM LADRÃO - FORNECIMENTO E INSTALAÇÃO. AF_12/2013</v>
      </c>
      <c r="F198" s="108" t="str">
        <f>IF($D198&lt;&gt;"",VLOOKUP($D198,SINAPSET.17!$A172:$D10937,3,FALSE),"")</f>
        <v>UN</v>
      </c>
      <c r="G198" s="168">
        <v>1</v>
      </c>
      <c r="H198" s="314">
        <f>IF($D198&lt;&gt;"",VLOOKUP($D198,SINAPSET.17!$1:$1048576,4,FALSE),"")</f>
        <v>24.04</v>
      </c>
      <c r="I198" s="127">
        <f t="shared" ref="I198:I203" si="47">H198*G198</f>
        <v>24.04</v>
      </c>
    </row>
    <row r="199" spans="2:9" ht="42.75">
      <c r="B199" s="155" t="s">
        <v>6763</v>
      </c>
      <c r="C199" s="118" t="s">
        <v>45</v>
      </c>
      <c r="D199" s="135">
        <v>86881</v>
      </c>
      <c r="E199" s="101" t="str">
        <f>IF($D199&lt;&gt;"",VLOOKUP($D199,SINAPSET.17!$A173:$D10938,2,FALSE),"")</f>
        <v>SIFÃO DO TIPO GARRAFA EM METAL CROMADO 1 X 1.1/2" - FORNECIMENTO E INSTALAÇÃO. AF_12/2013</v>
      </c>
      <c r="F199" s="108" t="str">
        <f>IF($D199&lt;&gt;"",VLOOKUP($D199,SINAPSET.17!$A173:$D10938,3,FALSE),"")</f>
        <v>UN</v>
      </c>
      <c r="G199" s="168">
        <v>1</v>
      </c>
      <c r="H199" s="314">
        <f>IF($D199&lt;&gt;"",VLOOKUP($D199,SINAPSET.17!$1:$1048576,4,FALSE),"")</f>
        <v>89.16</v>
      </c>
      <c r="I199" s="127">
        <f t="shared" si="47"/>
        <v>89.16</v>
      </c>
    </row>
    <row r="200" spans="2:9" ht="28.5">
      <c r="B200" s="155" t="s">
        <v>6763</v>
      </c>
      <c r="C200" s="118" t="s">
        <v>45</v>
      </c>
      <c r="D200" s="135">
        <v>88274</v>
      </c>
      <c r="E200" s="101" t="str">
        <f>IF($D200&lt;&gt;"",VLOOKUP($D200,SINAPSET.17!$A174:$D10939,2,FALSE),"")</f>
        <v>MARMORISTA/GRANITEIRO COM ENCARGOS COMPLEMENTARES</v>
      </c>
      <c r="F200" s="108" t="str">
        <f>IF($D200&lt;&gt;"",VLOOKUP($D200,SINAPSET.17!$A174:$D10939,3,FALSE),"")</f>
        <v>H</v>
      </c>
      <c r="G200" s="168">
        <v>0.85</v>
      </c>
      <c r="H200" s="314">
        <f>IF($D200&lt;&gt;"",VLOOKUP($D200,SINAPSET.17!$1:$1048576,4,FALSE),"")</f>
        <v>16.2</v>
      </c>
      <c r="I200" s="127">
        <f t="shared" ref="I200:I202" si="48">H200*G200</f>
        <v>13.77</v>
      </c>
    </row>
    <row r="201" spans="2:9">
      <c r="B201" s="155" t="s">
        <v>6763</v>
      </c>
      <c r="C201" s="118" t="s">
        <v>45</v>
      </c>
      <c r="D201" s="135">
        <v>88316</v>
      </c>
      <c r="E201" s="101" t="str">
        <f>IF($D201&lt;&gt;"",VLOOKUP($D201,SINAPSET.17!$A175:$D10940,2,FALSE),"")</f>
        <v>SERVENTE COM ENCARGOS COMPLEMENTARES</v>
      </c>
      <c r="F201" s="108" t="str">
        <f>IF($D201&lt;&gt;"",VLOOKUP($D201,SINAPSET.17!$A175:$D10940,3,FALSE),"")</f>
        <v>H</v>
      </c>
      <c r="G201" s="168">
        <v>0.85</v>
      </c>
      <c r="H201" s="314">
        <f>IF($D201&lt;&gt;"",VLOOKUP($D201,SINAPSET.17!$1:$1048576,4,FALSE),"")</f>
        <v>13.81</v>
      </c>
      <c r="I201" s="127">
        <f t="shared" si="48"/>
        <v>11.7385</v>
      </c>
    </row>
    <row r="202" spans="2:9">
      <c r="B202" s="155" t="s">
        <v>6763</v>
      </c>
      <c r="C202" s="118" t="s">
        <v>45</v>
      </c>
      <c r="D202" s="135">
        <v>4823</v>
      </c>
      <c r="E202" s="101" t="str">
        <f>IF($D202&lt;&gt;"",VLOOKUP($D202,SINAPSET.17!$A176:$D10941,2,FALSE),"")</f>
        <v>MASSA PLASTICA PARA MARMORE/GRANITO</v>
      </c>
      <c r="F202" s="108" t="str">
        <f>IF($D202&lt;&gt;"",VLOOKUP($D202,SINAPSET.17!$A176:$D10941,3,FALSE),"")</f>
        <v xml:space="preserve">KG    </v>
      </c>
      <c r="G202" s="168">
        <v>0.52710000000000001</v>
      </c>
      <c r="H202" s="314">
        <f>IF($D202&lt;&gt;"",VLOOKUP($D202,SINAPSET.17!$1:$1048576,4,FALSE),"")</f>
        <v>30.26</v>
      </c>
      <c r="I202" s="127">
        <f t="shared" si="48"/>
        <v>15.950046</v>
      </c>
    </row>
    <row r="203" spans="2:9">
      <c r="B203" s="155" t="s">
        <v>6764</v>
      </c>
      <c r="C203" s="118" t="s">
        <v>6806</v>
      </c>
      <c r="D203" s="135"/>
      <c r="E203" s="101" t="s">
        <v>6805</v>
      </c>
      <c r="F203" s="108" t="s">
        <v>542</v>
      </c>
      <c r="G203" s="168">
        <v>1</v>
      </c>
      <c r="H203" s="216">
        <v>66</v>
      </c>
      <c r="I203" s="127">
        <f t="shared" si="47"/>
        <v>66</v>
      </c>
    </row>
    <row r="204" spans="2:9">
      <c r="B204" s="156"/>
      <c r="C204" s="109"/>
      <c r="D204" s="109"/>
      <c r="E204" s="102"/>
      <c r="F204" s="109"/>
      <c r="G204" s="169"/>
      <c r="H204" s="123"/>
      <c r="I204" s="128"/>
    </row>
    <row r="205" spans="2:9" ht="15">
      <c r="B205" s="347">
        <v>31</v>
      </c>
      <c r="C205" s="348"/>
      <c r="D205" s="349"/>
      <c r="E205" s="9" t="s">
        <v>6809</v>
      </c>
      <c r="F205" s="10" t="s">
        <v>542</v>
      </c>
      <c r="G205" s="170"/>
      <c r="H205" s="11"/>
      <c r="I205" s="90">
        <f>SUM(I206:I207)</f>
        <v>100.217</v>
      </c>
    </row>
    <row r="206" spans="2:9" ht="28.5">
      <c r="B206" s="155" t="s">
        <v>6763</v>
      </c>
      <c r="C206" s="118" t="s">
        <v>45</v>
      </c>
      <c r="D206" s="135">
        <v>88267</v>
      </c>
      <c r="E206" s="101" t="str">
        <f>IF($D206&lt;&gt;"",VLOOKUP($D206,SINAPSET.17!$A180:$D10945,2,FALSE),"")</f>
        <v>ENCANADOR OU BOMBEIRO HIDRÁULICO COM ENCARGOS COMPLEMENTARES</v>
      </c>
      <c r="F206" s="108" t="str">
        <f>IF($D206&lt;&gt;"",VLOOKUP($D206,SINAPSET.17!$A180:$D10945,3,FALSE),"")</f>
        <v>H</v>
      </c>
      <c r="G206" s="168">
        <v>0.3</v>
      </c>
      <c r="H206" s="314">
        <f>IF($D206&lt;&gt;"",VLOOKUP($D206,SINAPSET.17!$1:$1048576,4,FALSE),"")</f>
        <v>17.39</v>
      </c>
      <c r="I206" s="127">
        <f t="shared" ref="I206:I207" si="49">H206*G206</f>
        <v>5.2169999999999996</v>
      </c>
    </row>
    <row r="207" spans="2:9">
      <c r="B207" s="155" t="s">
        <v>6764</v>
      </c>
      <c r="C207" s="118" t="s">
        <v>6772</v>
      </c>
      <c r="D207" s="135"/>
      <c r="E207" s="101" t="s">
        <v>6810</v>
      </c>
      <c r="F207" s="110" t="s">
        <v>542</v>
      </c>
      <c r="G207" s="168">
        <v>1</v>
      </c>
      <c r="H207" s="216">
        <v>95</v>
      </c>
      <c r="I207" s="129">
        <f t="shared" si="49"/>
        <v>95</v>
      </c>
    </row>
    <row r="208" spans="2:9">
      <c r="B208" s="156"/>
      <c r="C208" s="109"/>
      <c r="D208" s="109"/>
      <c r="E208" s="102"/>
      <c r="F208" s="109"/>
      <c r="G208" s="169"/>
      <c r="H208" s="123"/>
      <c r="I208" s="128"/>
    </row>
    <row r="209" spans="2:9" ht="15">
      <c r="B209" s="347">
        <v>32</v>
      </c>
      <c r="C209" s="348"/>
      <c r="D209" s="349"/>
      <c r="E209" s="9" t="s">
        <v>6811</v>
      </c>
      <c r="F209" s="10" t="s">
        <v>542</v>
      </c>
      <c r="G209" s="170"/>
      <c r="H209" s="11"/>
      <c r="I209" s="90">
        <f>SUM(I210:I213)</f>
        <v>559.76800000000003</v>
      </c>
    </row>
    <row r="210" spans="2:9" ht="28.5">
      <c r="B210" s="155" t="s">
        <v>6763</v>
      </c>
      <c r="C210" s="118" t="s">
        <v>45</v>
      </c>
      <c r="D210" s="135">
        <v>88274</v>
      </c>
      <c r="E210" s="101" t="str">
        <f>IF($D210&lt;&gt;"",VLOOKUP($D210,SINAPSET.17!$A184:$D10949,2,FALSE),"")</f>
        <v>MARMORISTA/GRANITEIRO COM ENCARGOS COMPLEMENTARES</v>
      </c>
      <c r="F210" s="108" t="str">
        <f>IF($D210&lt;&gt;"",VLOOKUP($D210,SINAPSET.17!$A184:$D10949,3,FALSE),"")</f>
        <v>H</v>
      </c>
      <c r="G210" s="168">
        <v>1</v>
      </c>
      <c r="H210" s="314">
        <f>IF($D210&lt;&gt;"",VLOOKUP($D210,SINAPSET.17!$1:$1048576,4,FALSE),"")</f>
        <v>16.2</v>
      </c>
      <c r="I210" s="127">
        <f t="shared" ref="I210" si="50">H210*G210</f>
        <v>16.2</v>
      </c>
    </row>
    <row r="211" spans="2:9">
      <c r="B211" s="155" t="s">
        <v>6763</v>
      </c>
      <c r="C211" s="118" t="s">
        <v>45</v>
      </c>
      <c r="D211" s="135">
        <v>88316</v>
      </c>
      <c r="E211" s="101" t="str">
        <f>IF($D211&lt;&gt;"",VLOOKUP($D211,SINAPSET.17!$A185:$D10950,2,FALSE),"")</f>
        <v>SERVENTE COM ENCARGOS COMPLEMENTARES</v>
      </c>
      <c r="F211" s="108" t="str">
        <f>IF($D211&lt;&gt;"",VLOOKUP($D211,SINAPSET.17!$A185:$D10950,3,FALSE),"")</f>
        <v>H</v>
      </c>
      <c r="G211" s="168">
        <v>1</v>
      </c>
      <c r="H211" s="314">
        <f>IF($D211&lt;&gt;"",VLOOKUP($D211,SINAPSET.17!$1:$1048576,4,FALSE),"")</f>
        <v>13.81</v>
      </c>
      <c r="I211" s="127">
        <f t="shared" ref="I211:I213" si="51">H211*G211</f>
        <v>13.81</v>
      </c>
    </row>
    <row r="212" spans="2:9">
      <c r="B212" s="155" t="s">
        <v>6764</v>
      </c>
      <c r="C212" s="118" t="s">
        <v>6772</v>
      </c>
      <c r="D212" s="109"/>
      <c r="E212" s="101" t="str">
        <f>E209</f>
        <v>CUBA DE AÇO INOX 625X505X300MM</v>
      </c>
      <c r="F212" s="108" t="s">
        <v>6769</v>
      </c>
      <c r="G212" s="168">
        <v>1</v>
      </c>
      <c r="H212" s="216">
        <f>859.8/2</f>
        <v>429.9</v>
      </c>
      <c r="I212" s="127">
        <f t="shared" si="51"/>
        <v>429.9</v>
      </c>
    </row>
    <row r="213" spans="2:9">
      <c r="B213" s="155" t="s">
        <v>6764</v>
      </c>
      <c r="C213" s="118" t="s">
        <v>45</v>
      </c>
      <c r="D213" s="135">
        <v>4823</v>
      </c>
      <c r="E213" s="101" t="str">
        <f>IF($D213&lt;&gt;"",VLOOKUP($D213,SINAPSET.17!$A187:$D10952,2,FALSE),"")</f>
        <v>MASSA PLASTICA PARA MARMORE/GRANITO</v>
      </c>
      <c r="F213" s="108" t="str">
        <f>IF($D213&lt;&gt;"",VLOOKUP($D213,SINAPSET.17!$A187:$D10952,3,FALSE),"")</f>
        <v xml:space="preserve">KG    </v>
      </c>
      <c r="G213" s="168">
        <v>3.3</v>
      </c>
      <c r="H213" s="314">
        <f>IF($D213&lt;&gt;"",VLOOKUP($D213,SINAPSET.17!$1:$1048576,4,FALSE),"")</f>
        <v>30.26</v>
      </c>
      <c r="I213" s="127">
        <f t="shared" si="51"/>
        <v>99.858000000000004</v>
      </c>
    </row>
    <row r="214" spans="2:9">
      <c r="B214" s="156"/>
      <c r="C214" s="119"/>
      <c r="D214" s="142"/>
      <c r="E214" s="102"/>
      <c r="F214" s="109"/>
      <c r="G214" s="169"/>
      <c r="H214" s="123"/>
      <c r="I214" s="130"/>
    </row>
    <row r="215" spans="2:9" ht="15">
      <c r="B215" s="347">
        <v>33</v>
      </c>
      <c r="C215" s="348"/>
      <c r="D215" s="349"/>
      <c r="E215" s="9" t="s">
        <v>6812</v>
      </c>
      <c r="F215" s="10" t="s">
        <v>542</v>
      </c>
      <c r="G215" s="170"/>
      <c r="H215" s="11"/>
      <c r="I215" s="90">
        <f>SUM(I216:I219)</f>
        <v>206.00932399999999</v>
      </c>
    </row>
    <row r="216" spans="2:9" ht="28.5">
      <c r="B216" s="155" t="s">
        <v>6763</v>
      </c>
      <c r="C216" s="118" t="s">
        <v>45</v>
      </c>
      <c r="D216" s="135">
        <v>88274</v>
      </c>
      <c r="E216" s="101" t="str">
        <f>IF($D216&lt;&gt;"",VLOOKUP($D216,SINAPSET.17!$A188:$D10953,2,FALSE),"")</f>
        <v>MARMORISTA/GRANITEIRO COM ENCARGOS COMPLEMENTARES</v>
      </c>
      <c r="F216" s="108" t="str">
        <f>IF($D216&lt;&gt;"",VLOOKUP($D216,SINAPSET.17!$A188:$D10953,3,FALSE),"")</f>
        <v>H</v>
      </c>
      <c r="G216" s="168">
        <v>1</v>
      </c>
      <c r="H216" s="314">
        <f>IF($D216&lt;&gt;"",VLOOKUP($D216,SINAPSET.17!$1:$1048576,4,FALSE),"")</f>
        <v>16.2</v>
      </c>
      <c r="I216" s="127">
        <f t="shared" ref="I216:I218" si="52">H216*G216</f>
        <v>16.2</v>
      </c>
    </row>
    <row r="217" spans="2:9">
      <c r="B217" s="155" t="s">
        <v>6763</v>
      </c>
      <c r="C217" s="118" t="s">
        <v>45</v>
      </c>
      <c r="D217" s="135">
        <v>88316</v>
      </c>
      <c r="E217" s="101" t="str">
        <f>IF($D217&lt;&gt;"",VLOOKUP($D217,SINAPSET.17!$A189:$D10954,2,FALSE),"")</f>
        <v>SERVENTE COM ENCARGOS COMPLEMENTARES</v>
      </c>
      <c r="F217" s="108" t="str">
        <f>IF($D217&lt;&gt;"",VLOOKUP($D217,SINAPSET.17!$A189:$D10954,3,FALSE),"")</f>
        <v>H</v>
      </c>
      <c r="G217" s="168">
        <v>1</v>
      </c>
      <c r="H217" s="314">
        <f>IF($D217&lt;&gt;"",VLOOKUP($D217,SINAPSET.17!$1:$1048576,4,FALSE),"")</f>
        <v>13.81</v>
      </c>
      <c r="I217" s="127">
        <f t="shared" ref="I217" si="53">H217*G217</f>
        <v>13.81</v>
      </c>
    </row>
    <row r="218" spans="2:9">
      <c r="B218" s="155" t="s">
        <v>6764</v>
      </c>
      <c r="C218" s="118" t="s">
        <v>6772</v>
      </c>
      <c r="D218" s="135"/>
      <c r="E218" s="101" t="str">
        <f>E215</f>
        <v>CUBA DE AÇO INOX 400X340X170MM</v>
      </c>
      <c r="F218" s="108" t="s">
        <v>542</v>
      </c>
      <c r="G218" s="168">
        <v>1</v>
      </c>
      <c r="H218" s="216">
        <v>167</v>
      </c>
      <c r="I218" s="129">
        <f t="shared" si="52"/>
        <v>167</v>
      </c>
    </row>
    <row r="219" spans="2:9">
      <c r="B219" s="155" t="s">
        <v>6764</v>
      </c>
      <c r="C219" s="118" t="s">
        <v>45</v>
      </c>
      <c r="D219" s="135">
        <v>4823</v>
      </c>
      <c r="E219" s="101" t="str">
        <f>IF($D219&lt;&gt;"",VLOOKUP($D219,SINAPSET.17!$A190:$D10955,2,FALSE),"")</f>
        <v>MASSA PLASTICA PARA MARMORE/GRANITO</v>
      </c>
      <c r="F219" s="108" t="str">
        <f>IF($D219&lt;&gt;"",VLOOKUP($D219,SINAPSET.17!$A190:$D10955,3,FALSE),"")</f>
        <v xml:space="preserve">KG    </v>
      </c>
      <c r="G219" s="168">
        <v>0.2974</v>
      </c>
      <c r="H219" s="314">
        <f>IF($D219&lt;&gt;"",VLOOKUP($D219,SINAPSET.17!$1:$1048576,4,FALSE),"")</f>
        <v>30.26</v>
      </c>
      <c r="I219" s="129">
        <f t="shared" ref="I219" si="54">H219*G219</f>
        <v>8.9993239999999997</v>
      </c>
    </row>
    <row r="220" spans="2:9">
      <c r="B220" s="156"/>
      <c r="C220" s="109"/>
      <c r="D220" s="109"/>
      <c r="E220" s="102"/>
      <c r="F220" s="109"/>
      <c r="G220" s="169"/>
      <c r="H220" s="123"/>
      <c r="I220" s="128"/>
    </row>
    <row r="221" spans="2:9" ht="15">
      <c r="B221" s="347">
        <v>34</v>
      </c>
      <c r="C221" s="348"/>
      <c r="D221" s="349"/>
      <c r="E221" s="9" t="s">
        <v>6813</v>
      </c>
      <c r="F221" s="10" t="s">
        <v>542</v>
      </c>
      <c r="G221" s="170"/>
      <c r="H221" s="11"/>
      <c r="I221" s="90">
        <f>SUM(I222:I226)</f>
        <v>236.05958499999997</v>
      </c>
    </row>
    <row r="222" spans="2:9" ht="28.5">
      <c r="B222" s="155" t="s">
        <v>6763</v>
      </c>
      <c r="C222" s="118" t="s">
        <v>45</v>
      </c>
      <c r="D222" s="135">
        <v>88267</v>
      </c>
      <c r="E222" s="101" t="str">
        <f>IF($D222&lt;&gt;"",VLOOKUP($D222,SINAPSET.17!$A194:$D10959,2,FALSE),"")</f>
        <v>ENCANADOR OU BOMBEIRO HIDRÁULICO COM ENCARGOS COMPLEMENTARES</v>
      </c>
      <c r="F222" s="108" t="str">
        <f>IF($D222&lt;&gt;"",VLOOKUP($D222,SINAPSET.17!$A194:$D10959,3,FALSE),"")</f>
        <v>H</v>
      </c>
      <c r="G222" s="168">
        <f>0.71*1.05</f>
        <v>0.74549999999999994</v>
      </c>
      <c r="H222" s="314">
        <f>IF($D222&lt;&gt;"",VLOOKUP($D222,SINAPSET.17!$1:$1048576,4,FALSE),"")</f>
        <v>17.39</v>
      </c>
      <c r="I222" s="127">
        <f t="shared" ref="I222:I223" si="55">H222*G222</f>
        <v>12.964245</v>
      </c>
    </row>
    <row r="223" spans="2:9">
      <c r="B223" s="155" t="s">
        <v>6763</v>
      </c>
      <c r="C223" s="118" t="s">
        <v>45</v>
      </c>
      <c r="D223" s="135">
        <v>88316</v>
      </c>
      <c r="E223" s="101" t="str">
        <f>IF($D223&lt;&gt;"",VLOOKUP($D223,SINAPSET.17!$A195:$D10960,2,FALSE),"")</f>
        <v>SERVENTE COM ENCARGOS COMPLEMENTARES</v>
      </c>
      <c r="F223" s="108" t="str">
        <f>IF($D223&lt;&gt;"",VLOOKUP($D223,SINAPSET.17!$A195:$D10960,3,FALSE),"")</f>
        <v>H</v>
      </c>
      <c r="G223" s="168">
        <v>0.75</v>
      </c>
      <c r="H223" s="314">
        <f>IF($D223&lt;&gt;"",VLOOKUP($D223,SINAPSET.17!$1:$1048576,4,FALSE),"")</f>
        <v>13.81</v>
      </c>
      <c r="I223" s="127">
        <f t="shared" si="55"/>
        <v>10.3575</v>
      </c>
    </row>
    <row r="224" spans="2:9" ht="57">
      <c r="B224" s="155" t="s">
        <v>6764</v>
      </c>
      <c r="C224" s="118" t="s">
        <v>45</v>
      </c>
      <c r="D224" s="135">
        <v>4351</v>
      </c>
      <c r="E224" s="101" t="str">
        <f>IF($D224&lt;&gt;"",VLOOKUP($D224,SINAPSET.17!$A196:$D10961,2,FALSE),"")</f>
        <v>PARAFUSO NIQUELADO 3 1/2" COM ACABAMENTO CROMADO PARA FIXAR PECA SANITARIA, INCLUI PORCA CEGA, ARRUELA E BUCHA DE NYLON TAMANHO S-8</v>
      </c>
      <c r="F224" s="108" t="str">
        <f>IF($D224&lt;&gt;"",VLOOKUP($D224,SINAPSET.17!$A196:$D10961,3,FALSE),"")</f>
        <v xml:space="preserve">UN    </v>
      </c>
      <c r="G224" s="168">
        <f>4*2</f>
        <v>8</v>
      </c>
      <c r="H224" s="314">
        <f>IF($D224&lt;&gt;"",VLOOKUP($D224,SINAPSET.17!$1:$1048576,4,FALSE),"")</f>
        <v>7.31</v>
      </c>
      <c r="I224" s="127">
        <f t="shared" ref="I224:I226" si="56">H224*G224</f>
        <v>58.48</v>
      </c>
    </row>
    <row r="225" spans="2:9" ht="28.5">
      <c r="B225" s="155" t="s">
        <v>6764</v>
      </c>
      <c r="C225" s="118" t="s">
        <v>45</v>
      </c>
      <c r="D225" s="135">
        <v>36790</v>
      </c>
      <c r="E225" s="101" t="str">
        <f>IF($D225&lt;&gt;"",VLOOKUP($D225,SINAPSET.17!$A197:$D10962,2,FALSE),"")</f>
        <v>TANQUE DUPLO EM MARMORE SINTETICO COM CUBA LISA E ESFREGADOR, *110 X 60* CM</v>
      </c>
      <c r="F225" s="108" t="str">
        <f>IF($D225&lt;&gt;"",VLOOKUP($D225,SINAPSET.17!$A197:$D10962,3,FALSE),"")</f>
        <v xml:space="preserve">UN    </v>
      </c>
      <c r="G225" s="168">
        <v>1</v>
      </c>
      <c r="H225" s="314">
        <f>IF($D225&lt;&gt;"",VLOOKUP($D225,SINAPSET.17!$1:$1048576,4,FALSE),"")</f>
        <v>145.88999999999999</v>
      </c>
      <c r="I225" s="127">
        <f t="shared" si="56"/>
        <v>145.88999999999999</v>
      </c>
    </row>
    <row r="226" spans="2:9">
      <c r="B226" s="155" t="s">
        <v>6764</v>
      </c>
      <c r="C226" s="118" t="s">
        <v>45</v>
      </c>
      <c r="D226" s="135">
        <v>37329</v>
      </c>
      <c r="E226" s="101" t="str">
        <f>IF($D226&lt;&gt;"",VLOOKUP($D226,SINAPSET.17!$A198:$D10963,2,FALSE),"")</f>
        <v>REJUNTE EPOXI BRANCO</v>
      </c>
      <c r="F226" s="108" t="str">
        <f>IF($D226&lt;&gt;"",VLOOKUP($D226,SINAPSET.17!$A198:$D10963,3,FALSE),"")</f>
        <v xml:space="preserve">KG    </v>
      </c>
      <c r="G226" s="168">
        <f>0.078*2</f>
        <v>0.156</v>
      </c>
      <c r="H226" s="314">
        <f>IF($D226&lt;&gt;"",VLOOKUP($D226,SINAPSET.17!$1:$1048576,4,FALSE),"")</f>
        <v>53.64</v>
      </c>
      <c r="I226" s="127">
        <f t="shared" si="56"/>
        <v>8.3678399999999993</v>
      </c>
    </row>
    <row r="227" spans="2:9">
      <c r="B227" s="156"/>
      <c r="C227" s="109"/>
      <c r="D227" s="109"/>
      <c r="E227" s="102"/>
      <c r="F227" s="109"/>
      <c r="G227" s="169"/>
      <c r="H227" s="123"/>
      <c r="I227" s="128"/>
    </row>
    <row r="228" spans="2:9" ht="30">
      <c r="B228" s="347">
        <v>35</v>
      </c>
      <c r="C228" s="348"/>
      <c r="D228" s="349"/>
      <c r="E228" s="9" t="s">
        <v>6240</v>
      </c>
      <c r="F228" s="10" t="s">
        <v>542</v>
      </c>
      <c r="G228" s="170"/>
      <c r="H228" s="11"/>
      <c r="I228" s="90">
        <f>SUM(I229:I232)</f>
        <v>135.477</v>
      </c>
    </row>
    <row r="229" spans="2:9" ht="28.5">
      <c r="B229" s="155" t="s">
        <v>6763</v>
      </c>
      <c r="C229" s="118" t="s">
        <v>45</v>
      </c>
      <c r="D229" s="135">
        <v>88267</v>
      </c>
      <c r="E229" s="101" t="str">
        <f>IF($D229&lt;&gt;"",VLOOKUP($D229,SINAPSET.17!$A201:$D10966,2,FALSE),"")</f>
        <v>ENCANADOR OU BOMBEIRO HIDRÁULICO COM ENCARGOS COMPLEMENTARES</v>
      </c>
      <c r="F229" s="108" t="str">
        <f>IF($D229&lt;&gt;"",VLOOKUP($D229,SINAPSET.17!$A201:$D10966,3,FALSE),"")</f>
        <v>H</v>
      </c>
      <c r="G229" s="168">
        <v>0.6</v>
      </c>
      <c r="H229" s="314">
        <f>IF($D229&lt;&gt;"",VLOOKUP($D229,SINAPSET.17!$1:$1048576,4,FALSE),"")</f>
        <v>17.39</v>
      </c>
      <c r="I229" s="127">
        <f t="shared" ref="I229:I232" si="57">H229*G229</f>
        <v>10.433999999999999</v>
      </c>
    </row>
    <row r="230" spans="2:9" ht="42.75">
      <c r="B230" s="155" t="s">
        <v>6763</v>
      </c>
      <c r="C230" s="118" t="s">
        <v>45</v>
      </c>
      <c r="D230" s="135">
        <v>88248</v>
      </c>
      <c r="E230" s="101" t="str">
        <f>IF($D230&lt;&gt;"",VLOOKUP($D230,SINAPSET.17!$A202:$D10967,2,FALSE),"")</f>
        <v>AUXILIAR DE ENCANADOR OU BOMBEIRO HIDRÁULICO COM ENCARGOS COMPLEMENTARES</v>
      </c>
      <c r="F230" s="108" t="str">
        <f>IF($D230&lt;&gt;"",VLOOKUP($D230,SINAPSET.17!$A202:$D10967,3,FALSE),"")</f>
        <v>H</v>
      </c>
      <c r="G230" s="168">
        <v>0.6</v>
      </c>
      <c r="H230" s="314">
        <f>IF($D230&lt;&gt;"",VLOOKUP($D230,SINAPSET.17!$1:$1048576,4,FALSE),"")</f>
        <v>14.18</v>
      </c>
      <c r="I230" s="127">
        <f t="shared" si="57"/>
        <v>8.5079999999999991</v>
      </c>
    </row>
    <row r="231" spans="2:9" ht="28.5">
      <c r="B231" s="155" t="s">
        <v>6764</v>
      </c>
      <c r="C231" s="118" t="s">
        <v>45</v>
      </c>
      <c r="D231" s="135">
        <v>11777</v>
      </c>
      <c r="E231" s="101" t="str">
        <f>IF($D231&lt;&gt;"",VLOOKUP($D231,SINAPSET.17!$A203:$D10968,2,FALSE),"")</f>
        <v>TORNEIRA ELETRICA DE PAREDE, BICA ALTA, PARA COZINHA, 5500 W (110/220 V)</v>
      </c>
      <c r="F231" s="108" t="str">
        <f>IF($D231&lt;&gt;"",VLOOKUP($D231,SINAPSET.17!$A203:$D10968,3,FALSE),"")</f>
        <v xml:space="preserve">UN    </v>
      </c>
      <c r="G231" s="168">
        <v>1</v>
      </c>
      <c r="H231" s="314">
        <f>IF($D231&lt;&gt;"",VLOOKUP($D231,SINAPSET.17!$1:$1048576,4,FALSE),"")</f>
        <v>115.14</v>
      </c>
      <c r="I231" s="127">
        <f t="shared" si="57"/>
        <v>115.14</v>
      </c>
    </row>
    <row r="232" spans="2:9" ht="28.5">
      <c r="B232" s="155" t="s">
        <v>6764</v>
      </c>
      <c r="C232" s="118" t="s">
        <v>45</v>
      </c>
      <c r="D232" s="135">
        <v>3146</v>
      </c>
      <c r="E232" s="101" t="str">
        <f>IF($D232&lt;&gt;"",VLOOKUP($D232,SINAPSET.17!$A204:$D10969,2,FALSE),"")</f>
        <v>FITA VEDA ROSCA EM ROLOS DE 18 MM X 10 M (L X C)</v>
      </c>
      <c r="F232" s="108" t="str">
        <f>IF($D232&lt;&gt;"",VLOOKUP($D232,SINAPSET.17!$A204:$D10969,3,FALSE),"")</f>
        <v xml:space="preserve">UN    </v>
      </c>
      <c r="G232" s="168">
        <v>0.5</v>
      </c>
      <c r="H232" s="314">
        <f>IF($D232&lt;&gt;"",VLOOKUP($D232,SINAPSET.17!$1:$1048576,4,FALSE),"")</f>
        <v>2.79</v>
      </c>
      <c r="I232" s="127">
        <f t="shared" si="57"/>
        <v>1.395</v>
      </c>
    </row>
    <row r="233" spans="2:9">
      <c r="B233" s="156"/>
      <c r="C233" s="109"/>
      <c r="D233" s="109"/>
      <c r="E233" s="102"/>
      <c r="F233" s="109"/>
      <c r="G233" s="169"/>
      <c r="H233" s="123"/>
      <c r="I233" s="128"/>
    </row>
    <row r="234" spans="2:9" ht="30">
      <c r="B234" s="347">
        <v>36</v>
      </c>
      <c r="C234" s="348"/>
      <c r="D234" s="349"/>
      <c r="E234" s="9" t="str">
        <f>E238</f>
        <v>TORNEIRA CROMADA COM BICO PARA JARDIM/TANQUE 1/2 " OU 3/4 " (REF 1153)</v>
      </c>
      <c r="F234" s="10" t="s">
        <v>542</v>
      </c>
      <c r="G234" s="170"/>
      <c r="H234" s="11"/>
      <c r="I234" s="90">
        <f>SUM(I235:I238)</f>
        <v>72.144816000000006</v>
      </c>
    </row>
    <row r="235" spans="2:9" ht="28.5">
      <c r="B235" s="155" t="s">
        <v>6763</v>
      </c>
      <c r="C235" s="118" t="s">
        <v>45</v>
      </c>
      <c r="D235" s="135">
        <v>88267</v>
      </c>
      <c r="E235" s="101" t="str">
        <f>IF($D235&lt;&gt;"",VLOOKUP($D235,SINAPSET.17!$A207:$D10972,2,FALSE),"")</f>
        <v>ENCANADOR OU BOMBEIRO HIDRÁULICO COM ENCARGOS COMPLEMENTARES</v>
      </c>
      <c r="F235" s="108" t="str">
        <f>IF($D235&lt;&gt;"",VLOOKUP($D235,SINAPSET.17!$A207:$D10972,3,FALSE),"")</f>
        <v>H</v>
      </c>
      <c r="G235" s="168">
        <v>0.6</v>
      </c>
      <c r="H235" s="314">
        <f>IF($D235&lt;&gt;"",VLOOKUP($D235,SINAPSET.17!$1:$1048576,4,FALSE),"")</f>
        <v>17.39</v>
      </c>
      <c r="I235" s="127">
        <f t="shared" ref="I235:I238" si="58">H235*G235</f>
        <v>10.433999999999999</v>
      </c>
    </row>
    <row r="236" spans="2:9">
      <c r="B236" s="155" t="s">
        <v>6763</v>
      </c>
      <c r="C236" s="118" t="s">
        <v>45</v>
      </c>
      <c r="D236" s="135">
        <v>88316</v>
      </c>
      <c r="E236" s="101" t="str">
        <f>IF($D236&lt;&gt;"",VLOOKUP($D236,SINAPSET.17!$A208:$D10973,2,FALSE),"")</f>
        <v>SERVENTE COM ENCARGOS COMPLEMENTARES</v>
      </c>
      <c r="F236" s="108" t="str">
        <f>IF($D236&lt;&gt;"",VLOOKUP($D236,SINAPSET.17!$A208:$D10973,3,FALSE),"")</f>
        <v>H</v>
      </c>
      <c r="G236" s="168">
        <v>0.6</v>
      </c>
      <c r="H236" s="314">
        <f>IF($D236&lt;&gt;"",VLOOKUP($D236,SINAPSET.17!$1:$1048576,4,FALSE),"")</f>
        <v>13.81</v>
      </c>
      <c r="I236" s="127">
        <f t="shared" si="58"/>
        <v>8.2859999999999996</v>
      </c>
    </row>
    <row r="237" spans="2:9" ht="28.5">
      <c r="B237" s="155" t="s">
        <v>6764</v>
      </c>
      <c r="C237" s="118" t="s">
        <v>45</v>
      </c>
      <c r="D237" s="135">
        <v>3146</v>
      </c>
      <c r="E237" s="101" t="str">
        <f>IF($D237&lt;&gt;"",VLOOKUP($D237,SINAPSET.17!$A209:$D10974,2,FALSE),"")</f>
        <v>FITA VEDA ROSCA EM ROLOS DE 18 MM X 10 M (L X C)</v>
      </c>
      <c r="F237" s="108" t="str">
        <f>IF($D237&lt;&gt;"",VLOOKUP($D237,SINAPSET.17!$A209:$D10974,3,FALSE),"")</f>
        <v xml:space="preserve">UN    </v>
      </c>
      <c r="G237" s="168">
        <v>3.04E-2</v>
      </c>
      <c r="H237" s="314">
        <f>IF($D237&lt;&gt;"",VLOOKUP($D237,SINAPSET.17!$1:$1048576,4,FALSE),"")</f>
        <v>2.79</v>
      </c>
      <c r="I237" s="127">
        <f t="shared" si="58"/>
        <v>8.4816000000000003E-2</v>
      </c>
    </row>
    <row r="238" spans="2:9" ht="28.5">
      <c r="B238" s="155" t="s">
        <v>6764</v>
      </c>
      <c r="C238" s="118" t="s">
        <v>45</v>
      </c>
      <c r="D238" s="135">
        <v>11762</v>
      </c>
      <c r="E238" s="101" t="str">
        <f>IF($D238&lt;&gt;"",VLOOKUP($D238,SINAPSET.17!$A210:$D10975,2,FALSE),"")</f>
        <v>TORNEIRA CROMADA COM BICO PARA JARDIM/TANQUE 1/2 " OU 3/4 " (REF 1153)</v>
      </c>
      <c r="F238" s="108" t="str">
        <f>IF($D238&lt;&gt;"",VLOOKUP($D238,SINAPSET.17!$A210:$D10975,3,FALSE),"")</f>
        <v xml:space="preserve">UN    </v>
      </c>
      <c r="G238" s="168">
        <v>1</v>
      </c>
      <c r="H238" s="314">
        <f>IF($D238&lt;&gt;"",VLOOKUP($D238,SINAPSET.17!$1:$1048576,4,FALSE),"")</f>
        <v>53.34</v>
      </c>
      <c r="I238" s="127">
        <f t="shared" si="58"/>
        <v>53.34</v>
      </c>
    </row>
    <row r="239" spans="2:9">
      <c r="B239" s="156"/>
      <c r="C239" s="109"/>
      <c r="D239" s="109"/>
      <c r="E239" s="102"/>
      <c r="F239" s="109"/>
      <c r="G239" s="169"/>
      <c r="H239" s="123"/>
      <c r="I239" s="128"/>
    </row>
    <row r="240" spans="2:9" ht="30">
      <c r="B240" s="347">
        <v>37</v>
      </c>
      <c r="C240" s="348"/>
      <c r="D240" s="349"/>
      <c r="E240" s="9" t="str">
        <f>E243</f>
        <v>DUCHA METALICA DE PAREDE, ARTICULAVEL, COM DESVIADOR E DUCHA MANUAL</v>
      </c>
      <c r="F240" s="10" t="s">
        <v>542</v>
      </c>
      <c r="G240" s="170"/>
      <c r="H240" s="11"/>
      <c r="I240" s="90">
        <f>SUM(I241:I244)</f>
        <v>407.64789999999999</v>
      </c>
    </row>
    <row r="241" spans="2:9" ht="28.5">
      <c r="B241" s="155" t="s">
        <v>6763</v>
      </c>
      <c r="C241" s="118" t="s">
        <v>45</v>
      </c>
      <c r="D241" s="135">
        <v>88264</v>
      </c>
      <c r="E241" s="101" t="str">
        <f>IF($D241&lt;&gt;"",VLOOKUP($D241,SINAPSET.17!$A213:$D10978,2,FALSE),"")</f>
        <v>ELETRICISTA COM ENCARGOS COMPLEMENTARES</v>
      </c>
      <c r="F241" s="108" t="str">
        <f>IF($D241&lt;&gt;"",VLOOKUP($D241,SINAPSET.17!$A213:$D10978,3,FALSE),"")</f>
        <v>H</v>
      </c>
      <c r="G241" s="168">
        <v>0.5</v>
      </c>
      <c r="H241" s="314">
        <f>IF($D241&lt;&gt;"",VLOOKUP($D241,SINAPSET.17!$1:$1048576,4,FALSE),"")</f>
        <v>17.579999999999998</v>
      </c>
      <c r="I241" s="127">
        <f t="shared" ref="I241:I244" si="59">H241*G241</f>
        <v>8.7899999999999991</v>
      </c>
    </row>
    <row r="242" spans="2:9">
      <c r="B242" s="155" t="s">
        <v>6763</v>
      </c>
      <c r="C242" s="118" t="s">
        <v>45</v>
      </c>
      <c r="D242" s="135">
        <v>88316</v>
      </c>
      <c r="E242" s="101" t="str">
        <f>IF($D242&lt;&gt;"",VLOOKUP($D242,SINAPSET.17!$A214:$D10979,2,FALSE),"")</f>
        <v>SERVENTE COM ENCARGOS COMPLEMENTARES</v>
      </c>
      <c r="F242" s="108" t="str">
        <f>IF($D242&lt;&gt;"",VLOOKUP($D242,SINAPSET.17!$A214:$D10979,3,FALSE),"")</f>
        <v>H</v>
      </c>
      <c r="G242" s="168">
        <v>0.5</v>
      </c>
      <c r="H242" s="314">
        <f>IF($D242&lt;&gt;"",VLOOKUP($D242,SINAPSET.17!$1:$1048576,4,FALSE),"")</f>
        <v>13.81</v>
      </c>
      <c r="I242" s="127">
        <f t="shared" si="59"/>
        <v>6.9050000000000002</v>
      </c>
    </row>
    <row r="243" spans="2:9" ht="12.75" customHeight="1">
      <c r="B243" s="155" t="s">
        <v>6764</v>
      </c>
      <c r="C243" s="118" t="s">
        <v>45</v>
      </c>
      <c r="D243" s="135">
        <v>38190</v>
      </c>
      <c r="E243" s="101" t="str">
        <f>IF($D243&lt;&gt;"",VLOOKUP($D243,SINAPSET.17!$A215:$D10980,2,FALSE),"")</f>
        <v>DUCHA METALICA DE PAREDE, ARTICULAVEL, COM DESVIADOR E DUCHA MANUAL</v>
      </c>
      <c r="F243" s="108" t="str">
        <f>IF($D243&lt;&gt;"",VLOOKUP($D243,SINAPSET.17!$A215:$D10980,3,FALSE),"")</f>
        <v xml:space="preserve">UN    </v>
      </c>
      <c r="G243" s="168">
        <v>1</v>
      </c>
      <c r="H243" s="314">
        <f>IF($D243&lt;&gt;"",VLOOKUP($D243,SINAPSET.17!$1:$1048576,4,FALSE),"")</f>
        <v>391.85</v>
      </c>
      <c r="I243" s="127">
        <f t="shared" si="59"/>
        <v>391.85</v>
      </c>
    </row>
    <row r="244" spans="2:9" ht="28.5">
      <c r="B244" s="155" t="s">
        <v>6764</v>
      </c>
      <c r="C244" s="118" t="s">
        <v>45</v>
      </c>
      <c r="D244" s="135">
        <v>3148</v>
      </c>
      <c r="E244" s="101" t="str">
        <f>IF($D244&lt;&gt;"",VLOOKUP($D244,SINAPSET.17!$A216:$D10981,2,FALSE),"")</f>
        <v>FITA VEDA ROSCA EM ROLOS DE 18 MM X 50 M (L X C)</v>
      </c>
      <c r="F244" s="108" t="str">
        <f>IF($D244&lt;&gt;"",VLOOKUP($D244,SINAPSET.17!$A216:$D10981,3,FALSE),"")</f>
        <v xml:space="preserve">UN    </v>
      </c>
      <c r="G244" s="168">
        <v>0.01</v>
      </c>
      <c r="H244" s="314">
        <f>IF($D244&lt;&gt;"",VLOOKUP($D244,SINAPSET.17!$1:$1048576,4,FALSE),"")</f>
        <v>10.29</v>
      </c>
      <c r="I244" s="127">
        <f t="shared" si="59"/>
        <v>0.10289999999999999</v>
      </c>
    </row>
    <row r="245" spans="2:9">
      <c r="B245" s="156"/>
      <c r="C245" s="109"/>
      <c r="D245" s="109"/>
      <c r="E245" s="102"/>
      <c r="F245" s="109"/>
      <c r="G245" s="169"/>
      <c r="H245" s="123"/>
      <c r="I245" s="128"/>
    </row>
    <row r="246" spans="2:9" ht="30">
      <c r="B246" s="347">
        <v>38</v>
      </c>
      <c r="C246" s="348"/>
      <c r="D246" s="349"/>
      <c r="E246" s="9" t="str">
        <f>E249</f>
        <v>DUCHA HIGIENICA PLASTICA COM REGISTRO METALICO 1/2 "</v>
      </c>
      <c r="F246" s="10" t="s">
        <v>542</v>
      </c>
      <c r="G246" s="170"/>
      <c r="H246" s="11"/>
      <c r="I246" s="90">
        <f>SUM(I247:I250)</f>
        <v>89.49</v>
      </c>
    </row>
    <row r="247" spans="2:9" ht="28.5">
      <c r="B247" s="155" t="s">
        <v>6763</v>
      </c>
      <c r="C247" s="118" t="s">
        <v>45</v>
      </c>
      <c r="D247" s="135">
        <v>88267</v>
      </c>
      <c r="E247" s="101" t="str">
        <f>IF($D247&lt;&gt;"",VLOOKUP($D247,SINAPSET.17!$A219:$D10984,2,FALSE),"")</f>
        <v>ENCANADOR OU BOMBEIRO HIDRÁULICO COM ENCARGOS COMPLEMENTARES</v>
      </c>
      <c r="F247" s="108" t="str">
        <f>IF($D247&lt;&gt;"",VLOOKUP($D247,SINAPSET.17!$A219:$D10984,3,FALSE),"")</f>
        <v>H</v>
      </c>
      <c r="G247" s="168">
        <v>0.5</v>
      </c>
      <c r="H247" s="314">
        <f>IF($D247&lt;&gt;"",VLOOKUP($D247,SINAPSET.17!$1:$1048576,4,FALSE),"")</f>
        <v>17.39</v>
      </c>
      <c r="I247" s="127">
        <f t="shared" ref="I247:I250" si="60">H247*G247</f>
        <v>8.6950000000000003</v>
      </c>
    </row>
    <row r="248" spans="2:9" ht="42.75">
      <c r="B248" s="155" t="s">
        <v>6763</v>
      </c>
      <c r="C248" s="118" t="s">
        <v>45</v>
      </c>
      <c r="D248" s="135">
        <v>88248</v>
      </c>
      <c r="E248" s="101" t="str">
        <f>IF($D248&lt;&gt;"",VLOOKUP($D248,SINAPSET.17!$A220:$D10985,2,FALSE),"")</f>
        <v>AUXILIAR DE ENCANADOR OU BOMBEIRO HIDRÁULICO COM ENCARGOS COMPLEMENTARES</v>
      </c>
      <c r="F248" s="108" t="str">
        <f>IF($D248&lt;&gt;"",VLOOKUP($D248,SINAPSET.17!$A220:$D10985,3,FALSE),"")</f>
        <v>H</v>
      </c>
      <c r="G248" s="168">
        <v>0.5</v>
      </c>
      <c r="H248" s="314">
        <f>IF($D248&lt;&gt;"",VLOOKUP($D248,SINAPSET.17!$1:$1048576,4,FALSE),"")</f>
        <v>14.18</v>
      </c>
      <c r="I248" s="127">
        <f t="shared" si="60"/>
        <v>7.09</v>
      </c>
    </row>
    <row r="249" spans="2:9" ht="28.5">
      <c r="B249" s="155" t="s">
        <v>6764</v>
      </c>
      <c r="C249" s="118" t="s">
        <v>45</v>
      </c>
      <c r="D249" s="135">
        <v>1370</v>
      </c>
      <c r="E249" s="101" t="str">
        <f>IF($D249&lt;&gt;"",VLOOKUP($D249,SINAPSET.17!$A221:$D10986,2,FALSE),"")</f>
        <v>DUCHA HIGIENICA PLASTICA COM REGISTRO METALICO 1/2 "</v>
      </c>
      <c r="F249" s="108" t="str">
        <f>IF($D249&lt;&gt;"",VLOOKUP($D249,SINAPSET.17!$A221:$D10986,3,FALSE),"")</f>
        <v xml:space="preserve">UN    </v>
      </c>
      <c r="G249" s="168">
        <v>1</v>
      </c>
      <c r="H249" s="314">
        <f>IF($D249&lt;&gt;"",VLOOKUP($D249,SINAPSET.17!$1:$1048576,4,FALSE),"")</f>
        <v>72.31</v>
      </c>
      <c r="I249" s="127">
        <f t="shared" si="60"/>
        <v>72.31</v>
      </c>
    </row>
    <row r="250" spans="2:9" ht="28.5">
      <c r="B250" s="155" t="s">
        <v>6764</v>
      </c>
      <c r="C250" s="118" t="s">
        <v>45</v>
      </c>
      <c r="D250" s="110">
        <v>3146</v>
      </c>
      <c r="E250" s="101" t="str">
        <f>IF($D250&lt;&gt;"",VLOOKUP($D250,SINAPSET.17!$A222:$D10987,2,FALSE),"")</f>
        <v>FITA VEDA ROSCA EM ROLOS DE 18 MM X 10 M (L X C)</v>
      </c>
      <c r="F250" s="108" t="str">
        <f>IF($D250&lt;&gt;"",VLOOKUP($D250,SINAPSET.17!$A222:$D10987,3,FALSE),"")</f>
        <v xml:space="preserve">UN    </v>
      </c>
      <c r="G250" s="168">
        <v>0.5</v>
      </c>
      <c r="H250" s="314">
        <f>IF($D250&lt;&gt;"",VLOOKUP($D250,SINAPSET.17!$1:$1048576,4,FALSE),"")</f>
        <v>2.79</v>
      </c>
      <c r="I250" s="127">
        <f t="shared" si="60"/>
        <v>1.395</v>
      </c>
    </row>
    <row r="251" spans="2:9">
      <c r="B251" s="156"/>
      <c r="C251" s="109"/>
      <c r="D251" s="109"/>
      <c r="E251" s="102"/>
      <c r="F251" s="109"/>
      <c r="G251" s="169"/>
      <c r="H251" s="123"/>
      <c r="I251" s="128"/>
    </row>
    <row r="252" spans="2:9" ht="45">
      <c r="B252" s="347">
        <v>39</v>
      </c>
      <c r="C252" s="348"/>
      <c r="D252" s="349"/>
      <c r="E252" s="9" t="s">
        <v>6814</v>
      </c>
      <c r="F252" s="10" t="s">
        <v>542</v>
      </c>
      <c r="G252" s="170"/>
      <c r="H252" s="11"/>
      <c r="I252" s="90">
        <f>SUM(I253:I255)</f>
        <v>10519.66</v>
      </c>
    </row>
    <row r="253" spans="2:9">
      <c r="B253" s="155" t="s">
        <v>6763</v>
      </c>
      <c r="C253" s="118" t="s">
        <v>45</v>
      </c>
      <c r="D253" s="135">
        <v>88316</v>
      </c>
      <c r="E253" s="101" t="str">
        <f>IF($D253&lt;&gt;"",VLOOKUP($D253,SINAPSET.17!$A226:$D10991,2,FALSE),"")</f>
        <v>SERVENTE COM ENCARGOS COMPLEMENTARES</v>
      </c>
      <c r="F253" s="108" t="str">
        <f>IF($D253&lt;&gt;"",VLOOKUP($D253,SINAPSET.17!$A226:$D10991,3,FALSE),"")</f>
        <v>H</v>
      </c>
      <c r="G253" s="168">
        <v>6</v>
      </c>
      <c r="H253" s="314">
        <f>IF($D253&lt;&gt;"",VLOOKUP($D253,SINAPSET.17!$1:$1048576,4,FALSE),"")</f>
        <v>13.81</v>
      </c>
      <c r="I253" s="127">
        <f t="shared" ref="I253:I255" si="61">H253*G253</f>
        <v>82.86</v>
      </c>
    </row>
    <row r="254" spans="2:9" ht="28.5">
      <c r="B254" s="155" t="s">
        <v>6764</v>
      </c>
      <c r="C254" s="118" t="s">
        <v>6772</v>
      </c>
      <c r="D254" s="135"/>
      <c r="E254" s="101" t="s">
        <v>7136</v>
      </c>
      <c r="F254" s="108" t="s">
        <v>542</v>
      </c>
      <c r="G254" s="168">
        <v>1</v>
      </c>
      <c r="H254" s="216">
        <v>9000</v>
      </c>
      <c r="I254" s="127">
        <f t="shared" si="61"/>
        <v>9000</v>
      </c>
    </row>
    <row r="255" spans="2:9" ht="57">
      <c r="B255" s="155" t="s">
        <v>6763</v>
      </c>
      <c r="C255" s="118" t="s">
        <v>45</v>
      </c>
      <c r="D255" s="143">
        <v>93287</v>
      </c>
      <c r="E255" s="101" t="str">
        <f>IF($D255&lt;&gt;"",VLOOKUP($D255,SINAPSET.17!$A228:$D10993,2,FALSE),"")</f>
        <v>GUINDASTE HIDRÁULICO AUTOPROPELIDO, COM LANÇA TELESCÓPICA 40 M, CAPACIDADE MÁXIMA 60 T, POTÊNCIA 260 KW - CHP DIURNO. AF_03/2016</v>
      </c>
      <c r="F255" s="110" t="s">
        <v>662</v>
      </c>
      <c r="G255" s="171">
        <v>5</v>
      </c>
      <c r="H255" s="314">
        <f>IF($D255&lt;&gt;"",VLOOKUP($D255,SINAPSET.17!$1:$1048576,4,FALSE),"")</f>
        <v>287.36</v>
      </c>
      <c r="I255" s="127">
        <f t="shared" si="61"/>
        <v>1436.8000000000002</v>
      </c>
    </row>
    <row r="256" spans="2:9">
      <c r="B256" s="156"/>
      <c r="C256" s="109"/>
      <c r="D256" s="109"/>
      <c r="E256" s="102"/>
      <c r="F256" s="109"/>
      <c r="G256" s="169"/>
      <c r="H256" s="123"/>
      <c r="I256" s="128"/>
    </row>
    <row r="257" spans="2:9" ht="15">
      <c r="B257" s="347">
        <v>40</v>
      </c>
      <c r="C257" s="348"/>
      <c r="D257" s="349"/>
      <c r="E257" s="9" t="s">
        <v>6816</v>
      </c>
      <c r="F257" s="10" t="s">
        <v>542</v>
      </c>
      <c r="G257" s="170"/>
      <c r="H257" s="11"/>
      <c r="I257" s="90">
        <f>SUM(I258:I260)</f>
        <v>15.657</v>
      </c>
    </row>
    <row r="258" spans="2:9" ht="42.75">
      <c r="B258" s="155" t="s">
        <v>6763</v>
      </c>
      <c r="C258" s="118" t="s">
        <v>45</v>
      </c>
      <c r="D258" s="135">
        <v>88248</v>
      </c>
      <c r="E258" s="101" t="str">
        <f>IF($D258&lt;&gt;"",VLOOKUP($D258,SINAPSET.17!$A232:$D10997,2,FALSE),"")</f>
        <v>AUXILIAR DE ENCANADOR OU BOMBEIRO HIDRÁULICO COM ENCARGOS COMPLEMENTARES</v>
      </c>
      <c r="F258" s="108" t="str">
        <f>IF($D258&lt;&gt;"",VLOOKUP($D258,SINAPSET.17!$A232:$D10997,3,FALSE),"")</f>
        <v>H</v>
      </c>
      <c r="G258" s="168">
        <v>0.1</v>
      </c>
      <c r="H258" s="314">
        <f>IF($D258&lt;&gt;"",VLOOKUP($D258,SINAPSET.17!$1:$1048576,4,FALSE),"")</f>
        <v>14.18</v>
      </c>
      <c r="I258" s="127">
        <f t="shared" ref="I258:I260" si="62">H258*G258</f>
        <v>1.4180000000000001</v>
      </c>
    </row>
    <row r="259" spans="2:9" ht="28.5">
      <c r="B259" s="155" t="s">
        <v>6763</v>
      </c>
      <c r="C259" s="118" t="s">
        <v>45</v>
      </c>
      <c r="D259" s="135">
        <v>88267</v>
      </c>
      <c r="E259" s="101" t="str">
        <f>IF($D259&lt;&gt;"",VLOOKUP($D259,SINAPSET.17!$A233:$D10998,2,FALSE),"")</f>
        <v>ENCANADOR OU BOMBEIRO HIDRÁULICO COM ENCARGOS COMPLEMENTARES</v>
      </c>
      <c r="F259" s="108" t="str">
        <f>IF($D259&lt;&gt;"",VLOOKUP($D259,SINAPSET.17!$A233:$D10998,3,FALSE),"")</f>
        <v>H</v>
      </c>
      <c r="G259" s="168">
        <v>0.1</v>
      </c>
      <c r="H259" s="314">
        <f>IF($D259&lt;&gt;"",VLOOKUP($D259,SINAPSET.17!$1:$1048576,4,FALSE),"")</f>
        <v>17.39</v>
      </c>
      <c r="I259" s="127">
        <f t="shared" ref="I259" si="63">H259*G259</f>
        <v>1.7390000000000001</v>
      </c>
    </row>
    <row r="260" spans="2:9">
      <c r="B260" s="155" t="s">
        <v>6764</v>
      </c>
      <c r="C260" s="118" t="s">
        <v>6772</v>
      </c>
      <c r="D260" s="135"/>
      <c r="E260" s="101" t="s">
        <v>6815</v>
      </c>
      <c r="F260" s="110" t="s">
        <v>542</v>
      </c>
      <c r="G260" s="168">
        <v>1</v>
      </c>
      <c r="H260" s="216">
        <v>12.5</v>
      </c>
      <c r="I260" s="129">
        <f t="shared" si="62"/>
        <v>12.5</v>
      </c>
    </row>
    <row r="261" spans="2:9">
      <c r="B261" s="156"/>
      <c r="C261" s="109"/>
      <c r="D261" s="109"/>
      <c r="E261" s="102"/>
      <c r="F261" s="109"/>
      <c r="G261" s="169"/>
      <c r="H261" s="123"/>
      <c r="I261" s="128"/>
    </row>
    <row r="262" spans="2:9" ht="30">
      <c r="B262" s="347">
        <v>41</v>
      </c>
      <c r="C262" s="348"/>
      <c r="D262" s="349"/>
      <c r="E262" s="9" t="s">
        <v>6818</v>
      </c>
      <c r="F262" s="10" t="s">
        <v>542</v>
      </c>
      <c r="G262" s="170"/>
      <c r="H262" s="11"/>
      <c r="I262" s="90">
        <f>SUM(I263:I265)</f>
        <v>59.034999999999997</v>
      </c>
    </row>
    <row r="263" spans="2:9" ht="42.75">
      <c r="B263" s="155" t="s">
        <v>6763</v>
      </c>
      <c r="C263" s="118" t="s">
        <v>45</v>
      </c>
      <c r="D263" s="135">
        <v>88248</v>
      </c>
      <c r="E263" s="101" t="str">
        <f>IF($D263&lt;&gt;"",VLOOKUP($D263,SINAPSET.17!$A237:$D11002,2,FALSE),"")</f>
        <v>AUXILIAR DE ENCANADOR OU BOMBEIRO HIDRÁULICO COM ENCARGOS COMPLEMENTARES</v>
      </c>
      <c r="F263" s="108" t="str">
        <f>IF($D263&lt;&gt;"",VLOOKUP($D263,SINAPSET.17!$A237:$D11002,3,FALSE),"")</f>
        <v>H</v>
      </c>
      <c r="G263" s="168">
        <v>0.5</v>
      </c>
      <c r="H263" s="314">
        <f>IF($D263&lt;&gt;"",VLOOKUP($D263,SINAPSET.17!$1:$1048576,4,FALSE),"")</f>
        <v>14.18</v>
      </c>
      <c r="I263" s="127">
        <f t="shared" ref="I263:I265" si="64">H263*G263</f>
        <v>7.09</v>
      </c>
    </row>
    <row r="264" spans="2:9" ht="28.5">
      <c r="B264" s="155" t="s">
        <v>6763</v>
      </c>
      <c r="C264" s="118" t="s">
        <v>45</v>
      </c>
      <c r="D264" s="135">
        <v>88267</v>
      </c>
      <c r="E264" s="101" t="str">
        <f>IF($D264&lt;&gt;"",VLOOKUP($D264,SINAPSET.17!$A238:$D11003,2,FALSE),"")</f>
        <v>ENCANADOR OU BOMBEIRO HIDRÁULICO COM ENCARGOS COMPLEMENTARES</v>
      </c>
      <c r="F264" s="108" t="str">
        <f>IF($D264&lt;&gt;"",VLOOKUP($D264,SINAPSET.17!$A238:$D11003,3,FALSE),"")</f>
        <v>H</v>
      </c>
      <c r="G264" s="168">
        <v>0.5</v>
      </c>
      <c r="H264" s="314">
        <f>IF($D264&lt;&gt;"",VLOOKUP($D264,SINAPSET.17!$1:$1048576,4,FALSE),"")</f>
        <v>17.39</v>
      </c>
      <c r="I264" s="127">
        <f t="shared" si="64"/>
        <v>8.6950000000000003</v>
      </c>
    </row>
    <row r="265" spans="2:9">
      <c r="B265" s="155" t="s">
        <v>6764</v>
      </c>
      <c r="C265" s="118" t="s">
        <v>6772</v>
      </c>
      <c r="D265" s="135"/>
      <c r="E265" s="101" t="s">
        <v>6817</v>
      </c>
      <c r="F265" s="110" t="s">
        <v>542</v>
      </c>
      <c r="G265" s="168">
        <v>1</v>
      </c>
      <c r="H265" s="216">
        <v>43.25</v>
      </c>
      <c r="I265" s="129">
        <f t="shared" si="64"/>
        <v>43.25</v>
      </c>
    </row>
    <row r="266" spans="2:9">
      <c r="B266" s="156"/>
      <c r="C266" s="109"/>
      <c r="D266" s="109"/>
      <c r="E266" s="102"/>
      <c r="F266" s="109"/>
      <c r="G266" s="169"/>
      <c r="H266" s="123"/>
      <c r="I266" s="128"/>
    </row>
    <row r="267" spans="2:9" ht="30">
      <c r="B267" s="347">
        <v>42</v>
      </c>
      <c r="C267" s="348"/>
      <c r="D267" s="349"/>
      <c r="E267" s="9" t="s">
        <v>6820</v>
      </c>
      <c r="F267" s="10" t="s">
        <v>542</v>
      </c>
      <c r="G267" s="170"/>
      <c r="H267" s="11"/>
      <c r="I267" s="90">
        <f>SUM(I268:I270)</f>
        <v>197.20599999999999</v>
      </c>
    </row>
    <row r="268" spans="2:9" ht="42.75">
      <c r="B268" s="155" t="s">
        <v>6763</v>
      </c>
      <c r="C268" s="118" t="s">
        <v>45</v>
      </c>
      <c r="D268" s="135">
        <v>88248</v>
      </c>
      <c r="E268" s="101" t="str">
        <f>IF($D268&lt;&gt;"",VLOOKUP($D268,SINAPSET.17!$A242:$D11007,2,FALSE),"")</f>
        <v>AUXILIAR DE ENCANADOR OU BOMBEIRO HIDRÁULICO COM ENCARGOS COMPLEMENTARES</v>
      </c>
      <c r="F268" s="108" t="str">
        <f>IF($D268&lt;&gt;"",VLOOKUP($D268,SINAPSET.17!$A242:$D11007,3,FALSE),"")</f>
        <v>H</v>
      </c>
      <c r="G268" s="168">
        <v>0.8</v>
      </c>
      <c r="H268" s="314">
        <f>IF($D268&lt;&gt;"",VLOOKUP($D268,SINAPSET.17!$1:$1048576,4,FALSE),"")</f>
        <v>14.18</v>
      </c>
      <c r="I268" s="127">
        <f t="shared" ref="I268:I270" si="65">H268*G268</f>
        <v>11.344000000000001</v>
      </c>
    </row>
    <row r="269" spans="2:9" ht="28.5">
      <c r="B269" s="155" t="s">
        <v>6763</v>
      </c>
      <c r="C269" s="118" t="s">
        <v>45</v>
      </c>
      <c r="D269" s="135">
        <v>88267</v>
      </c>
      <c r="E269" s="101" t="str">
        <f>IF($D269&lt;&gt;"",VLOOKUP($D269,SINAPSET.17!$A243:$D11008,2,FALSE),"")</f>
        <v>ENCANADOR OU BOMBEIRO HIDRÁULICO COM ENCARGOS COMPLEMENTARES</v>
      </c>
      <c r="F269" s="108" t="str">
        <f>IF($D269&lt;&gt;"",VLOOKUP($D269,SINAPSET.17!$A243:$D11008,3,FALSE),"")</f>
        <v>H</v>
      </c>
      <c r="G269" s="168">
        <v>0.8</v>
      </c>
      <c r="H269" s="314">
        <f>IF($D269&lt;&gt;"",VLOOKUP($D269,SINAPSET.17!$1:$1048576,4,FALSE),"")</f>
        <v>17.39</v>
      </c>
      <c r="I269" s="127">
        <f t="shared" si="65"/>
        <v>13.912000000000001</v>
      </c>
    </row>
    <row r="270" spans="2:9">
      <c r="B270" s="155" t="s">
        <v>6764</v>
      </c>
      <c r="C270" s="118" t="s">
        <v>6772</v>
      </c>
      <c r="D270" s="135"/>
      <c r="E270" s="101" t="s">
        <v>6819</v>
      </c>
      <c r="F270" s="110" t="s">
        <v>542</v>
      </c>
      <c r="G270" s="168">
        <v>1</v>
      </c>
      <c r="H270" s="216">
        <v>171.95</v>
      </c>
      <c r="I270" s="129">
        <f t="shared" si="65"/>
        <v>171.95</v>
      </c>
    </row>
    <row r="271" spans="2:9">
      <c r="B271" s="156"/>
      <c r="C271" s="109"/>
      <c r="D271" s="109"/>
      <c r="E271" s="102"/>
      <c r="F271" s="109"/>
      <c r="G271" s="169"/>
      <c r="H271" s="123"/>
      <c r="I271" s="128"/>
    </row>
    <row r="272" spans="2:9" ht="30">
      <c r="B272" s="347">
        <v>43</v>
      </c>
      <c r="C272" s="348"/>
      <c r="D272" s="349"/>
      <c r="E272" s="9" t="s">
        <v>6825</v>
      </c>
      <c r="F272" s="10" t="s">
        <v>542</v>
      </c>
      <c r="G272" s="170"/>
      <c r="H272" s="11"/>
      <c r="I272" s="90">
        <f>SUM(I273:I276)</f>
        <v>7.9865999999999993</v>
      </c>
    </row>
    <row r="273" spans="2:9" ht="42.75">
      <c r="B273" s="155" t="s">
        <v>6763</v>
      </c>
      <c r="C273" s="118" t="s">
        <v>45</v>
      </c>
      <c r="D273" s="135">
        <v>88248</v>
      </c>
      <c r="E273" s="101" t="str">
        <f>IF($D273&lt;&gt;"",VLOOKUP($D273,SINAPSET.17!$A247:$D11012,2,FALSE),"")</f>
        <v>AUXILIAR DE ENCANADOR OU BOMBEIRO HIDRÁULICO COM ENCARGOS COMPLEMENTARES</v>
      </c>
      <c r="F273" s="108" t="str">
        <f>IF($D273&lt;&gt;"",VLOOKUP($D273,SINAPSET.17!$A247:$D11012,3,FALSE),"")</f>
        <v>H</v>
      </c>
      <c r="G273" s="168">
        <v>0.18</v>
      </c>
      <c r="H273" s="314">
        <f>IF($D273&lt;&gt;"",VLOOKUP($D273,SINAPSET.17!$1:$1048576,4,FALSE),"")</f>
        <v>14.18</v>
      </c>
      <c r="I273" s="127">
        <f t="shared" ref="I273:I274" si="66">H273*G273</f>
        <v>2.5524</v>
      </c>
    </row>
    <row r="274" spans="2:9" ht="28.5">
      <c r="B274" s="155" t="s">
        <v>6763</v>
      </c>
      <c r="C274" s="118" t="s">
        <v>45</v>
      </c>
      <c r="D274" s="135">
        <v>88267</v>
      </c>
      <c r="E274" s="101" t="str">
        <f>IF($D274&lt;&gt;"",VLOOKUP($D274,SINAPSET.17!$A248:$D11013,2,FALSE),"")</f>
        <v>ENCANADOR OU BOMBEIRO HIDRÁULICO COM ENCARGOS COMPLEMENTARES</v>
      </c>
      <c r="F274" s="108" t="str">
        <f>IF($D274&lt;&gt;"",VLOOKUP($D274,SINAPSET.17!$A248:$D11013,3,FALSE),"")</f>
        <v>H</v>
      </c>
      <c r="G274" s="168">
        <v>0.18</v>
      </c>
      <c r="H274" s="314">
        <f>IF($D274&lt;&gt;"",VLOOKUP($D274,SINAPSET.17!$1:$1048576,4,FALSE),"")</f>
        <v>17.39</v>
      </c>
      <c r="I274" s="127">
        <f t="shared" si="66"/>
        <v>3.1301999999999999</v>
      </c>
    </row>
    <row r="275" spans="2:9" ht="57">
      <c r="B275" s="155" t="s">
        <v>6768</v>
      </c>
      <c r="C275" s="118" t="s">
        <v>45</v>
      </c>
      <c r="D275" s="135">
        <v>4350</v>
      </c>
      <c r="E275" s="101" t="str">
        <f>IF($D275&lt;&gt;"",VLOOKUP($D275,SINAPSET.17!$A249:$D11014,2,FALSE),"")</f>
        <v>BUCHA DE NYLON, DIAMETRO DO FURO 8 MM, COMPRIMENTO 40 MM, COM PARAFUSO DE ROSCA SOBERBA, CABECA CHATA, FENDA SIMPLES, 4,8 X 50 MM</v>
      </c>
      <c r="F275" s="108" t="str">
        <f>IF($D275&lt;&gt;"",VLOOKUP($D275,SINAPSET.17!$A249:$D11014,3,FALSE),"")</f>
        <v xml:space="preserve">UN    </v>
      </c>
      <c r="G275" s="168">
        <v>1.3</v>
      </c>
      <c r="H275" s="314">
        <f>IF($D275&lt;&gt;"",VLOOKUP($D275,SINAPSET.17!$1:$1048576,4,FALSE),"")</f>
        <v>0.28000000000000003</v>
      </c>
      <c r="I275" s="127">
        <f t="shared" ref="I275:I276" si="67">H275*G275</f>
        <v>0.36400000000000005</v>
      </c>
    </row>
    <row r="276" spans="2:9">
      <c r="B276" s="155" t="s">
        <v>6768</v>
      </c>
      <c r="C276" s="118" t="s">
        <v>6772</v>
      </c>
      <c r="D276" s="135"/>
      <c r="E276" s="101" t="s">
        <v>6824</v>
      </c>
      <c r="F276" s="108" t="s">
        <v>542</v>
      </c>
      <c r="G276" s="168">
        <v>1</v>
      </c>
      <c r="H276" s="216">
        <v>1.94</v>
      </c>
      <c r="I276" s="127">
        <f t="shared" si="67"/>
        <v>1.94</v>
      </c>
    </row>
    <row r="277" spans="2:9">
      <c r="B277" s="156"/>
      <c r="C277" s="119"/>
      <c r="D277" s="142"/>
      <c r="E277" s="102"/>
      <c r="F277" s="106"/>
      <c r="G277" s="169"/>
      <c r="H277" s="123"/>
      <c r="I277" s="128"/>
    </row>
    <row r="278" spans="2:9" ht="15">
      <c r="B278" s="347">
        <v>44</v>
      </c>
      <c r="C278" s="348"/>
      <c r="D278" s="349"/>
      <c r="E278" s="9" t="str">
        <f>E281</f>
        <v xml:space="preserve">SUPORTE DE PAREDE PARA EXTINTOR </v>
      </c>
      <c r="F278" s="10" t="s">
        <v>542</v>
      </c>
      <c r="G278" s="170"/>
      <c r="H278" s="11"/>
      <c r="I278" s="90">
        <f>SUM(I279:I281)</f>
        <v>14.271000000000001</v>
      </c>
    </row>
    <row r="279" spans="2:9" ht="42.75">
      <c r="B279" s="155" t="s">
        <v>6763</v>
      </c>
      <c r="C279" s="118" t="s">
        <v>45</v>
      </c>
      <c r="D279" s="135">
        <v>88248</v>
      </c>
      <c r="E279" s="101" t="str">
        <f>IF($D279&lt;&gt;"",VLOOKUP($D279,SINAPSET.17!$A253:$D11018,2,FALSE),"")</f>
        <v>AUXILIAR DE ENCANADOR OU BOMBEIRO HIDRÁULICO COM ENCARGOS COMPLEMENTARES</v>
      </c>
      <c r="F279" s="108" t="str">
        <f>IF($D279&lt;&gt;"",VLOOKUP($D279,SINAPSET.17!$A253:$D11018,3,FALSE),"")</f>
        <v>H</v>
      </c>
      <c r="G279" s="168">
        <v>0.3</v>
      </c>
      <c r="H279" s="314">
        <f>IF($D279&lt;&gt;"",VLOOKUP($D279,SINAPSET.17!$1:$1048576,4,FALSE),"")</f>
        <v>14.18</v>
      </c>
      <c r="I279" s="127">
        <f t="shared" ref="I279:I281" si="68">H279*G279</f>
        <v>4.2539999999999996</v>
      </c>
    </row>
    <row r="280" spans="2:9" ht="28.5">
      <c r="B280" s="155" t="s">
        <v>6763</v>
      </c>
      <c r="C280" s="118" t="s">
        <v>45</v>
      </c>
      <c r="D280" s="135">
        <v>88267</v>
      </c>
      <c r="E280" s="101" t="str">
        <f>IF($D280&lt;&gt;"",VLOOKUP($D280,SINAPSET.17!$A254:$D11019,2,FALSE),"")</f>
        <v>ENCANADOR OU BOMBEIRO HIDRÁULICO COM ENCARGOS COMPLEMENTARES</v>
      </c>
      <c r="F280" s="108" t="str">
        <f>IF($D280&lt;&gt;"",VLOOKUP($D280,SINAPSET.17!$A254:$D11019,3,FALSE),"")</f>
        <v>H</v>
      </c>
      <c r="G280" s="168">
        <v>0.3</v>
      </c>
      <c r="H280" s="314">
        <f>IF($D280&lt;&gt;"",VLOOKUP($D280,SINAPSET.17!$1:$1048576,4,FALSE),"")</f>
        <v>17.39</v>
      </c>
      <c r="I280" s="127">
        <f t="shared" si="68"/>
        <v>5.2169999999999996</v>
      </c>
    </row>
    <row r="281" spans="2:9">
      <c r="B281" s="155" t="s">
        <v>6768</v>
      </c>
      <c r="C281" s="118" t="s">
        <v>6772</v>
      </c>
      <c r="D281" s="135"/>
      <c r="E281" s="101" t="s">
        <v>7159</v>
      </c>
      <c r="F281" s="108" t="s">
        <v>542</v>
      </c>
      <c r="G281" s="168">
        <v>1</v>
      </c>
      <c r="H281" s="216">
        <v>4.8</v>
      </c>
      <c r="I281" s="127">
        <f t="shared" si="68"/>
        <v>4.8</v>
      </c>
    </row>
    <row r="282" spans="2:9">
      <c r="B282" s="156"/>
      <c r="C282" s="119"/>
      <c r="D282" s="142"/>
      <c r="E282" s="102"/>
      <c r="F282" s="106"/>
      <c r="G282" s="169"/>
      <c r="H282" s="123"/>
      <c r="I282" s="128"/>
    </row>
    <row r="283" spans="2:9" ht="30">
      <c r="B283" s="347">
        <v>45</v>
      </c>
      <c r="C283" s="348"/>
      <c r="D283" s="349"/>
      <c r="E283" s="9" t="str">
        <f>E286</f>
        <v>SUPORTE TIPO BANDEJA PARA BLOCO AUTONOMO DE LAMPADAS 2X55W</v>
      </c>
      <c r="F283" s="10" t="s">
        <v>542</v>
      </c>
      <c r="G283" s="170"/>
      <c r="H283" s="11"/>
      <c r="I283" s="90">
        <f>SUM(I284:I286)</f>
        <v>85.784999999999997</v>
      </c>
    </row>
    <row r="284" spans="2:9" ht="42.75">
      <c r="B284" s="155" t="s">
        <v>6763</v>
      </c>
      <c r="C284" s="118" t="s">
        <v>45</v>
      </c>
      <c r="D284" s="135">
        <v>88248</v>
      </c>
      <c r="E284" s="101" t="str">
        <f>IF($D284&lt;&gt;"",VLOOKUP($D284,SINAPSET.17!$A258:$D11023,2,FALSE),"")</f>
        <v>AUXILIAR DE ENCANADOR OU BOMBEIRO HIDRÁULICO COM ENCARGOS COMPLEMENTARES</v>
      </c>
      <c r="F284" s="108" t="str">
        <f>IF($D284&lt;&gt;"",VLOOKUP($D284,SINAPSET.17!$A258:$D11023,3,FALSE),"")</f>
        <v>H</v>
      </c>
      <c r="G284" s="168">
        <v>0.5</v>
      </c>
      <c r="H284" s="314">
        <f>IF($D284&lt;&gt;"",VLOOKUP($D284,SINAPSET.17!$1:$1048576,4,FALSE),"")</f>
        <v>14.18</v>
      </c>
      <c r="I284" s="127">
        <f t="shared" ref="I284:I286" si="69">H284*G284</f>
        <v>7.09</v>
      </c>
    </row>
    <row r="285" spans="2:9" ht="28.5">
      <c r="B285" s="155" t="s">
        <v>6763</v>
      </c>
      <c r="C285" s="118" t="s">
        <v>45</v>
      </c>
      <c r="D285" s="135">
        <v>88267</v>
      </c>
      <c r="E285" s="101" t="str">
        <f>IF($D285&lt;&gt;"",VLOOKUP($D285,SINAPSET.17!$A259:$D11024,2,FALSE),"")</f>
        <v>ENCANADOR OU BOMBEIRO HIDRÁULICO COM ENCARGOS COMPLEMENTARES</v>
      </c>
      <c r="F285" s="108" t="str">
        <f>IF($D285&lt;&gt;"",VLOOKUP($D285,SINAPSET.17!$A259:$D11024,3,FALSE),"")</f>
        <v>H</v>
      </c>
      <c r="G285" s="168">
        <v>0.5</v>
      </c>
      <c r="H285" s="314">
        <f>IF($D285&lt;&gt;"",VLOOKUP($D285,SINAPSET.17!$1:$1048576,4,FALSE),"")</f>
        <v>17.39</v>
      </c>
      <c r="I285" s="127">
        <f t="shared" si="69"/>
        <v>8.6950000000000003</v>
      </c>
    </row>
    <row r="286" spans="2:9" ht="28.5">
      <c r="B286" s="155" t="s">
        <v>6768</v>
      </c>
      <c r="C286" s="118" t="s">
        <v>6772</v>
      </c>
      <c r="D286" s="135"/>
      <c r="E286" s="101" t="s">
        <v>7162</v>
      </c>
      <c r="F286" s="108" t="s">
        <v>542</v>
      </c>
      <c r="G286" s="168">
        <v>1</v>
      </c>
      <c r="H286" s="216">
        <v>70</v>
      </c>
      <c r="I286" s="127">
        <f t="shared" si="69"/>
        <v>70</v>
      </c>
    </row>
    <row r="287" spans="2:9">
      <c r="B287" s="156"/>
      <c r="C287" s="119"/>
      <c r="D287" s="142"/>
      <c r="E287" s="102"/>
      <c r="F287" s="106"/>
      <c r="G287" s="169"/>
      <c r="H287" s="123"/>
      <c r="I287" s="128"/>
    </row>
    <row r="288" spans="2:9" ht="30">
      <c r="B288" s="347">
        <v>46</v>
      </c>
      <c r="C288" s="348"/>
      <c r="D288" s="349"/>
      <c r="E288" s="9" t="s">
        <v>6826</v>
      </c>
      <c r="F288" s="10" t="s">
        <v>542</v>
      </c>
      <c r="G288" s="170"/>
      <c r="H288" s="11"/>
      <c r="I288" s="90">
        <f>SUM(I289:I292)</f>
        <v>10.4937</v>
      </c>
    </row>
    <row r="289" spans="2:9" ht="42.75">
      <c r="B289" s="155" t="s">
        <v>6763</v>
      </c>
      <c r="C289" s="118" t="s">
        <v>45</v>
      </c>
      <c r="D289" s="135">
        <v>88248</v>
      </c>
      <c r="E289" s="101" t="str">
        <f>IF($D289&lt;&gt;"",VLOOKUP($D289,SINAPSET.17!$A253:$D11018,2,FALSE),"")</f>
        <v>AUXILIAR DE ENCANADOR OU BOMBEIRO HIDRÁULICO COM ENCARGOS COMPLEMENTARES</v>
      </c>
      <c r="F289" s="108" t="str">
        <f>IF($D289&lt;&gt;"",VLOOKUP($D289,SINAPSET.17!$A253:$D11018,3,FALSE),"")</f>
        <v>H</v>
      </c>
      <c r="G289" s="168">
        <v>0.21</v>
      </c>
      <c r="H289" s="314">
        <f>IF($D289&lt;&gt;"",VLOOKUP($D289,SINAPSET.17!$1:$1048576,4,FALSE),"")</f>
        <v>14.18</v>
      </c>
      <c r="I289" s="127">
        <f t="shared" ref="I289:I292" si="70">H289*G289</f>
        <v>2.9777999999999998</v>
      </c>
    </row>
    <row r="290" spans="2:9" ht="28.5">
      <c r="B290" s="155" t="s">
        <v>6763</v>
      </c>
      <c r="C290" s="118" t="s">
        <v>45</v>
      </c>
      <c r="D290" s="135">
        <v>88267</v>
      </c>
      <c r="E290" s="101" t="str">
        <f>IF($D290&lt;&gt;"",VLOOKUP($D290,SINAPSET.17!$A254:$D11019,2,FALSE),"")</f>
        <v>ENCANADOR OU BOMBEIRO HIDRÁULICO COM ENCARGOS COMPLEMENTARES</v>
      </c>
      <c r="F290" s="108" t="str">
        <f>IF($D290&lt;&gt;"",VLOOKUP($D290,SINAPSET.17!$A254:$D11019,3,FALSE),"")</f>
        <v>H</v>
      </c>
      <c r="G290" s="168">
        <v>0.21</v>
      </c>
      <c r="H290" s="314">
        <f>IF($D290&lt;&gt;"",VLOOKUP($D290,SINAPSET.17!$1:$1048576,4,FALSE),"")</f>
        <v>17.39</v>
      </c>
      <c r="I290" s="127">
        <f t="shared" si="70"/>
        <v>3.6518999999999999</v>
      </c>
    </row>
    <row r="291" spans="2:9" ht="57">
      <c r="B291" s="155" t="s">
        <v>6768</v>
      </c>
      <c r="C291" s="118" t="s">
        <v>45</v>
      </c>
      <c r="D291" s="135">
        <v>4350</v>
      </c>
      <c r="E291" s="101" t="str">
        <f>IF($D291&lt;&gt;"",VLOOKUP($D291,SINAPSET.17!$A255:$D11020,2,FALSE),"")</f>
        <v>BUCHA DE NYLON, DIAMETRO DO FURO 8 MM, COMPRIMENTO 40 MM, COM PARAFUSO DE ROSCA SOBERBA, CABECA CHATA, FENDA SIMPLES, 4,8 X 50 MM</v>
      </c>
      <c r="F291" s="108" t="str">
        <f>IF($D291&lt;&gt;"",VLOOKUP($D291,SINAPSET.17!$A255:$D11020,3,FALSE),"")</f>
        <v xml:space="preserve">UN    </v>
      </c>
      <c r="G291" s="168">
        <v>1.3</v>
      </c>
      <c r="H291" s="314">
        <f>IF($D291&lt;&gt;"",VLOOKUP($D291,SINAPSET.17!$1:$1048576,4,FALSE),"")</f>
        <v>0.28000000000000003</v>
      </c>
      <c r="I291" s="127">
        <f t="shared" si="70"/>
        <v>0.36400000000000005</v>
      </c>
    </row>
    <row r="292" spans="2:9" ht="28.5">
      <c r="B292" s="155" t="s">
        <v>6768</v>
      </c>
      <c r="C292" s="118" t="s">
        <v>6772</v>
      </c>
      <c r="D292" s="135"/>
      <c r="E292" s="101" t="s">
        <v>6826</v>
      </c>
      <c r="F292" s="108" t="s">
        <v>542</v>
      </c>
      <c r="G292" s="168">
        <v>1</v>
      </c>
      <c r="H292" s="216">
        <v>3.5</v>
      </c>
      <c r="I292" s="127">
        <f t="shared" si="70"/>
        <v>3.5</v>
      </c>
    </row>
    <row r="293" spans="2:9">
      <c r="B293" s="156"/>
      <c r="C293" s="109"/>
      <c r="D293" s="109"/>
      <c r="E293" s="102"/>
      <c r="F293" s="109"/>
      <c r="G293" s="169"/>
      <c r="H293" s="123"/>
      <c r="I293" s="128"/>
    </row>
    <row r="294" spans="2:9" ht="30">
      <c r="B294" s="347">
        <v>47</v>
      </c>
      <c r="C294" s="348"/>
      <c r="D294" s="349"/>
      <c r="E294" s="9" t="s">
        <v>6823</v>
      </c>
      <c r="F294" s="10" t="s">
        <v>542</v>
      </c>
      <c r="G294" s="170"/>
      <c r="H294" s="11"/>
      <c r="I294" s="90">
        <f>SUM(I295:I297)</f>
        <v>80.256</v>
      </c>
    </row>
    <row r="295" spans="2:9" ht="28.5">
      <c r="B295" s="155" t="s">
        <v>6763</v>
      </c>
      <c r="C295" s="118" t="s">
        <v>45</v>
      </c>
      <c r="D295" s="135">
        <v>88267</v>
      </c>
      <c r="E295" s="101" t="str">
        <f>IF($D295&lt;&gt;"",VLOOKUP($D295,SINAPSET.17!$A272:$D11037,2,FALSE),"")</f>
        <v>ENCANADOR OU BOMBEIRO HIDRÁULICO COM ENCARGOS COMPLEMENTARES</v>
      </c>
      <c r="F295" s="108" t="str">
        <f>IF($D295&lt;&gt;"",VLOOKUP($D295,SINAPSET.17!$A272:$D11037,3,FALSE),"")</f>
        <v>H</v>
      </c>
      <c r="G295" s="168">
        <v>0.8</v>
      </c>
      <c r="H295" s="314">
        <f>IF($D295&lt;&gt;"",VLOOKUP($D295,SINAPSET.17!$1:$1048576,4,FALSE),"")</f>
        <v>17.39</v>
      </c>
      <c r="I295" s="127">
        <f t="shared" ref="I295:I296" si="71">H295*G295</f>
        <v>13.912000000000001</v>
      </c>
    </row>
    <row r="296" spans="2:9" ht="42.75">
      <c r="B296" s="155" t="s">
        <v>6763</v>
      </c>
      <c r="C296" s="118" t="s">
        <v>45</v>
      </c>
      <c r="D296" s="135">
        <v>88248</v>
      </c>
      <c r="E296" s="101" t="str">
        <f>IF($D296&lt;&gt;"",VLOOKUP($D296,SINAPSET.17!$A273:$D11038,2,FALSE),"")</f>
        <v>AUXILIAR DE ENCANADOR OU BOMBEIRO HIDRÁULICO COM ENCARGOS COMPLEMENTARES</v>
      </c>
      <c r="F296" s="108" t="str">
        <f>IF($D296&lt;&gt;"",VLOOKUP($D296,SINAPSET.17!$A273:$D11038,3,FALSE),"")</f>
        <v>H</v>
      </c>
      <c r="G296" s="168">
        <v>0.8</v>
      </c>
      <c r="H296" s="216">
        <f>IF($D296&lt;&gt;"",VLOOKUP($D296,SINAPSET.17!$A273:$D11038,4,FALSE),"")</f>
        <v>14.18</v>
      </c>
      <c r="I296" s="127">
        <f t="shared" si="71"/>
        <v>11.344000000000001</v>
      </c>
    </row>
    <row r="297" spans="2:9">
      <c r="B297" s="155" t="s">
        <v>6764</v>
      </c>
      <c r="C297" s="118" t="s">
        <v>6772</v>
      </c>
      <c r="D297" s="135"/>
      <c r="E297" s="101" t="s">
        <v>13733</v>
      </c>
      <c r="F297" s="108" t="s">
        <v>6769</v>
      </c>
      <c r="G297" s="168">
        <v>1</v>
      </c>
      <c r="H297" s="216">
        <v>55</v>
      </c>
      <c r="I297" s="127">
        <f t="shared" ref="I297" si="72">H297*G297</f>
        <v>55</v>
      </c>
    </row>
    <row r="298" spans="2:9">
      <c r="B298" s="156"/>
      <c r="C298" s="109"/>
      <c r="D298" s="109"/>
      <c r="E298" s="102"/>
      <c r="F298" s="109"/>
      <c r="G298" s="169"/>
      <c r="H298" s="123"/>
      <c r="I298" s="128"/>
    </row>
    <row r="299" spans="2:9" ht="15">
      <c r="B299" s="347">
        <v>48</v>
      </c>
      <c r="C299" s="348"/>
      <c r="D299" s="349"/>
      <c r="E299" s="9" t="s">
        <v>6821</v>
      </c>
      <c r="F299" s="10" t="s">
        <v>542</v>
      </c>
      <c r="G299" s="170"/>
      <c r="H299" s="11"/>
      <c r="I299" s="90">
        <f>SUM(I300:I302)</f>
        <v>68.975999999999999</v>
      </c>
    </row>
    <row r="300" spans="2:9" ht="28.5">
      <c r="B300" s="155" t="s">
        <v>6763</v>
      </c>
      <c r="C300" s="118" t="s">
        <v>45</v>
      </c>
      <c r="D300" s="135">
        <v>88267</v>
      </c>
      <c r="E300" s="101" t="str">
        <f>IF($D300&lt;&gt;"",VLOOKUP($D300,SINAPSET.17!$A277:$D11042,2,FALSE),"")</f>
        <v>ENCANADOR OU BOMBEIRO HIDRÁULICO COM ENCARGOS COMPLEMENTARES</v>
      </c>
      <c r="F300" s="108" t="str">
        <f>IF($D300&lt;&gt;"",VLOOKUP($D300,SINAPSET.17!$A277:$D11042,3,FALSE),"")</f>
        <v>H</v>
      </c>
      <c r="G300" s="168">
        <v>0.8</v>
      </c>
      <c r="H300" s="314">
        <f>IF($D300&lt;&gt;"",VLOOKUP($D300,SINAPSET.17!$A277:$D11042,4,FALSE),"")</f>
        <v>17.39</v>
      </c>
      <c r="I300" s="127">
        <f t="shared" ref="I300:I302" si="73">H300*G300</f>
        <v>13.912000000000001</v>
      </c>
    </row>
    <row r="301" spans="2:9" ht="42.75">
      <c r="B301" s="155" t="s">
        <v>6763</v>
      </c>
      <c r="C301" s="118" t="s">
        <v>45</v>
      </c>
      <c r="D301" s="135">
        <v>88248</v>
      </c>
      <c r="E301" s="101" t="str">
        <f>IF($D301&lt;&gt;"",VLOOKUP($D301,SINAPSET.17!$A278:$D11043,2,FALSE),"")</f>
        <v>AUXILIAR DE ENCANADOR OU BOMBEIRO HIDRÁULICO COM ENCARGOS COMPLEMENTARES</v>
      </c>
      <c r="F301" s="108" t="str">
        <f>IF($D301&lt;&gt;"",VLOOKUP($D301,SINAPSET.17!$A278:$D11043,3,FALSE),"")</f>
        <v>H</v>
      </c>
      <c r="G301" s="168">
        <v>0.8</v>
      </c>
      <c r="H301" s="314">
        <f>IF($D301&lt;&gt;"",VLOOKUP($D301,SINAPSET.17!$A278:$D11043,4,FALSE),"")</f>
        <v>14.18</v>
      </c>
      <c r="I301" s="127">
        <f t="shared" si="73"/>
        <v>11.344000000000001</v>
      </c>
    </row>
    <row r="302" spans="2:9" ht="28.5">
      <c r="B302" s="155" t="s">
        <v>6764</v>
      </c>
      <c r="C302" s="118" t="s">
        <v>6772</v>
      </c>
      <c r="D302" s="135"/>
      <c r="E302" s="101" t="s">
        <v>6822</v>
      </c>
      <c r="F302" s="108" t="s">
        <v>542</v>
      </c>
      <c r="G302" s="168">
        <v>1</v>
      </c>
      <c r="H302" s="216">
        <v>43.72</v>
      </c>
      <c r="I302" s="127">
        <f t="shared" si="73"/>
        <v>43.72</v>
      </c>
    </row>
    <row r="303" spans="2:9">
      <c r="B303" s="156"/>
      <c r="C303" s="109"/>
      <c r="D303" s="109"/>
      <c r="E303" s="102"/>
      <c r="F303" s="109"/>
      <c r="G303" s="169"/>
      <c r="H303" s="123"/>
      <c r="I303" s="128"/>
    </row>
    <row r="304" spans="2:9" ht="15">
      <c r="B304" s="347">
        <v>49</v>
      </c>
      <c r="C304" s="348"/>
      <c r="D304" s="349"/>
      <c r="E304" s="9" t="s">
        <v>6828</v>
      </c>
      <c r="F304" s="10" t="s">
        <v>542</v>
      </c>
      <c r="G304" s="170"/>
      <c r="H304" s="11"/>
      <c r="I304" s="90">
        <f>SUM(I305:I310)</f>
        <v>1221.9470000000001</v>
      </c>
    </row>
    <row r="305" spans="2:12" ht="28.5">
      <c r="B305" s="155" t="s">
        <v>6763</v>
      </c>
      <c r="C305" s="118" t="s">
        <v>45</v>
      </c>
      <c r="D305" s="143">
        <v>88264</v>
      </c>
      <c r="E305" s="101" t="str">
        <f>IF($D305&lt;&gt;"",VLOOKUP($D305,SINAPSET.17!$A285:$D11050,2,FALSE),"")</f>
        <v>ELETRICISTA COM ENCARGOS COMPLEMENTARES</v>
      </c>
      <c r="F305" s="108" t="str">
        <f>IF($D305&lt;&gt;"",VLOOKUP($D305,SINAPSET.17!$A285:$D11050,3,FALSE),"")</f>
        <v>H</v>
      </c>
      <c r="G305" s="168">
        <v>0.8</v>
      </c>
      <c r="H305" s="314">
        <f>IF($D305&lt;&gt;"",VLOOKUP($D305,SINAPSET.17!$A282:$D11047,4,FALSE),"")</f>
        <v>17.579999999999998</v>
      </c>
      <c r="I305" s="127">
        <f t="shared" ref="I305" si="74">H305*G305</f>
        <v>14.064</v>
      </c>
    </row>
    <row r="306" spans="2:12" ht="28.5">
      <c r="B306" s="155" t="s">
        <v>6763</v>
      </c>
      <c r="C306" s="118" t="s">
        <v>45</v>
      </c>
      <c r="D306" s="143">
        <v>88247</v>
      </c>
      <c r="E306" s="101" t="str">
        <f>IF($D306&lt;&gt;"",VLOOKUP($D306,SINAPSET.17!$A286:$D11051,2,FALSE),"")</f>
        <v>AUXILIAR DE ELETRICISTA COM ENCARGOS COMPLEMENTARES</v>
      </c>
      <c r="F306" s="108" t="str">
        <f>IF($D306&lt;&gt;"",VLOOKUP($D306,SINAPSET.17!$A286:$D11051,3,FALSE),"")</f>
        <v>H</v>
      </c>
      <c r="G306" s="168">
        <v>2.5</v>
      </c>
      <c r="H306" s="314">
        <f>IF($D306&lt;&gt;"",VLOOKUP($D306,SINAPSET.17!$A283:$D11048,4,FALSE),"")</f>
        <v>14.33</v>
      </c>
      <c r="I306" s="127">
        <f t="shared" ref="I306:I310" si="75">H306*G306</f>
        <v>35.825000000000003</v>
      </c>
    </row>
    <row r="307" spans="2:12" ht="28.5">
      <c r="B307" s="155" t="s">
        <v>6763</v>
      </c>
      <c r="C307" s="118" t="s">
        <v>45</v>
      </c>
      <c r="D307" s="144">
        <v>88267</v>
      </c>
      <c r="E307" s="101" t="str">
        <f>IF($D307&lt;&gt;"",VLOOKUP($D307,SINAPSET.17!$A287:$D11052,2,FALSE),"")</f>
        <v>ENCANADOR OU BOMBEIRO HIDRÁULICO COM ENCARGOS COMPLEMENTARES</v>
      </c>
      <c r="F307" s="108" t="str">
        <f>IF($D307&lt;&gt;"",VLOOKUP($D307,SINAPSET.17!$A287:$D11052,3,FALSE),"")</f>
        <v>H</v>
      </c>
      <c r="G307" s="168">
        <v>3</v>
      </c>
      <c r="H307" s="314">
        <f>IF($D307&lt;&gt;"",VLOOKUP($D307,SINAPSET.17!$A284:$D11049,4,FALSE),"")</f>
        <v>17.39</v>
      </c>
      <c r="I307" s="127">
        <f t="shared" si="75"/>
        <v>52.17</v>
      </c>
    </row>
    <row r="308" spans="2:12" ht="28.5">
      <c r="B308" s="155" t="s">
        <v>6764</v>
      </c>
      <c r="C308" s="118" t="s">
        <v>45</v>
      </c>
      <c r="D308" s="143">
        <v>122</v>
      </c>
      <c r="E308" s="101" t="s">
        <v>2175</v>
      </c>
      <c r="F308" s="108" t="s">
        <v>542</v>
      </c>
      <c r="G308" s="168">
        <v>0.3</v>
      </c>
      <c r="H308" s="314">
        <f>IF($D308&lt;&gt;"",VLOOKUP($D308,SINAPSET.17!$1:$1048576,4,FALSE),"")</f>
        <v>45.16</v>
      </c>
      <c r="I308" s="127">
        <f t="shared" si="75"/>
        <v>13.547999999999998</v>
      </c>
    </row>
    <row r="309" spans="2:12" ht="28.5">
      <c r="B309" s="155" t="s">
        <v>6764</v>
      </c>
      <c r="C309" s="118" t="s">
        <v>45</v>
      </c>
      <c r="D309" s="143">
        <v>3143</v>
      </c>
      <c r="E309" s="101" t="str">
        <f>IF($D309&lt;&gt;"",VLOOKUP($D309,SINAPSET.17!$A289:$D11054,2,FALSE),"")</f>
        <v>FITA VEDA ROSCA EM ROLOS DE 18 MM X 25 M (L X C)</v>
      </c>
      <c r="F309" s="108" t="str">
        <f>IF($D309&lt;&gt;"",VLOOKUP($D309,SINAPSET.17!$A289:$D11054,3,FALSE),"")</f>
        <v xml:space="preserve">UN    </v>
      </c>
      <c r="G309" s="168">
        <v>1</v>
      </c>
      <c r="H309" s="314">
        <f>IF($D309&lt;&gt;"",VLOOKUP($D309,SINAPSET.17!$A286:$D11051,4,FALSE),"")</f>
        <v>6.34</v>
      </c>
      <c r="I309" s="127">
        <f t="shared" si="75"/>
        <v>6.34</v>
      </c>
    </row>
    <row r="310" spans="2:12" ht="28.5">
      <c r="B310" s="155" t="s">
        <v>6764</v>
      </c>
      <c r="C310" s="118" t="s">
        <v>6772</v>
      </c>
      <c r="D310" s="143"/>
      <c r="E310" s="101" t="s">
        <v>6827</v>
      </c>
      <c r="F310" s="108" t="s">
        <v>542</v>
      </c>
      <c r="G310" s="168">
        <v>1</v>
      </c>
      <c r="H310" s="216">
        <v>1100</v>
      </c>
      <c r="I310" s="127">
        <f t="shared" si="75"/>
        <v>1100</v>
      </c>
    </row>
    <row r="311" spans="2:12">
      <c r="B311" s="156"/>
      <c r="C311" s="109"/>
      <c r="D311" s="109"/>
      <c r="E311" s="102"/>
      <c r="F311" s="109"/>
      <c r="G311" s="169"/>
      <c r="H311" s="123"/>
      <c r="I311" s="128"/>
    </row>
    <row r="312" spans="2:12" ht="30">
      <c r="B312" s="347">
        <v>50</v>
      </c>
      <c r="C312" s="348"/>
      <c r="D312" s="349"/>
      <c r="E312" s="9" t="str">
        <f>E315</f>
        <v>BUCHA DE REDUCAO DE FERRO GALVANIZADO, COM ROSCA BSP, DE 1" X 3/4"</v>
      </c>
      <c r="F312" s="10" t="s">
        <v>542</v>
      </c>
      <c r="G312" s="170"/>
      <c r="H312" s="11"/>
      <c r="I312" s="90">
        <f>SUM(I313:I315)</f>
        <v>12.484</v>
      </c>
      <c r="K312" s="184"/>
      <c r="L312" s="184"/>
    </row>
    <row r="313" spans="2:12" ht="42.75">
      <c r="B313" s="155" t="s">
        <v>6763</v>
      </c>
      <c r="C313" s="118" t="s">
        <v>45</v>
      </c>
      <c r="D313" s="135">
        <v>88248</v>
      </c>
      <c r="E313" s="101" t="str">
        <f>IF($D313&lt;&gt;"",VLOOKUP($D313,SINAPSET.17!$A293:$D11058,2,FALSE),"")</f>
        <v>AUXILIAR DE ENCANADOR OU BOMBEIRO HIDRÁULICO COM ENCARGOS COMPLEMENTARES</v>
      </c>
      <c r="F313" s="108" t="str">
        <f>IF($D313&lt;&gt;"",VLOOKUP($D313,SINAPSET.17!$A293:$D11058,3,FALSE),"")</f>
        <v>H</v>
      </c>
      <c r="G313" s="168">
        <v>0.2</v>
      </c>
      <c r="H313" s="314">
        <f>IF($D313&lt;&gt;"",VLOOKUP($D313,SINAPSET.17!$1:$1048576,4,FALSE),"")</f>
        <v>14.18</v>
      </c>
      <c r="I313" s="127">
        <f t="shared" ref="I313:I315" si="76">H313*G313</f>
        <v>2.8360000000000003</v>
      </c>
      <c r="K313" s="283"/>
      <c r="L313" s="184"/>
    </row>
    <row r="314" spans="2:12" ht="28.5">
      <c r="B314" s="155" t="s">
        <v>6763</v>
      </c>
      <c r="C314" s="118" t="s">
        <v>45</v>
      </c>
      <c r="D314" s="135">
        <v>88267</v>
      </c>
      <c r="E314" s="101" t="str">
        <f>IF($D314&lt;&gt;"",VLOOKUP($D314,SINAPSET.17!$A294:$D11059,2,FALSE),"")</f>
        <v>ENCANADOR OU BOMBEIRO HIDRÁULICO COM ENCARGOS COMPLEMENTARES</v>
      </c>
      <c r="F314" s="108" t="str">
        <f>IF($D314&lt;&gt;"",VLOOKUP($D314,SINAPSET.17!$A294:$D11059,3,FALSE),"")</f>
        <v>H</v>
      </c>
      <c r="G314" s="168">
        <v>0.2</v>
      </c>
      <c r="H314" s="314">
        <f>IF($D314&lt;&gt;"",VLOOKUP($D314,SINAPSET.17!$1:$1048576,4,FALSE),"")</f>
        <v>17.39</v>
      </c>
      <c r="I314" s="127">
        <f t="shared" si="76"/>
        <v>3.4780000000000002</v>
      </c>
      <c r="K314" s="283"/>
      <c r="L314" s="184"/>
    </row>
    <row r="315" spans="2:12" ht="28.5">
      <c r="B315" s="155" t="s">
        <v>6768</v>
      </c>
      <c r="C315" s="118" t="s">
        <v>45</v>
      </c>
      <c r="D315" s="135">
        <v>765</v>
      </c>
      <c r="E315" s="101" t="str">
        <f>IF($D315&lt;&gt;"",VLOOKUP($D315,SINAPSET.17!$A295:$D11060,2,FALSE),"")</f>
        <v>BUCHA DE REDUCAO DE FERRO GALVANIZADO, COM ROSCA BSP, DE 1" X 3/4"</v>
      </c>
      <c r="F315" s="108" t="str">
        <f>IF($D315&lt;&gt;"",VLOOKUP($D315,SINAPSET.17!$A295:$D11060,3,FALSE),"")</f>
        <v xml:space="preserve">UN    </v>
      </c>
      <c r="G315" s="168">
        <v>1</v>
      </c>
      <c r="H315" s="314">
        <f>IF($D315&lt;&gt;"",VLOOKUP($D315,SINAPSET.17!$1:$1048576,4,FALSE),"")</f>
        <v>6.17</v>
      </c>
      <c r="I315" s="127">
        <f t="shared" si="76"/>
        <v>6.17</v>
      </c>
      <c r="K315" s="283"/>
      <c r="L315" s="184"/>
    </row>
    <row r="316" spans="2:12">
      <c r="B316" s="156"/>
      <c r="C316" s="109"/>
      <c r="D316" s="109"/>
      <c r="E316" s="102"/>
      <c r="F316" s="109"/>
      <c r="G316" s="169"/>
      <c r="H316" s="123"/>
      <c r="I316" s="128"/>
    </row>
    <row r="317" spans="2:12" ht="30">
      <c r="B317" s="347">
        <v>51</v>
      </c>
      <c r="C317" s="348"/>
      <c r="D317" s="349"/>
      <c r="E317" s="9" t="str">
        <f>E320</f>
        <v>LUVA DE CORRER PVC, JE, DN 200 MM, PARA REDE COLETORA DE ESGOTO (NBR 10569)</v>
      </c>
      <c r="F317" s="10" t="s">
        <v>542</v>
      </c>
      <c r="G317" s="170"/>
      <c r="H317" s="11"/>
      <c r="I317" s="90">
        <f>SUM(I318:I320)</f>
        <v>93.301999999999992</v>
      </c>
    </row>
    <row r="318" spans="2:12" ht="42.75">
      <c r="B318" s="155" t="s">
        <v>6763</v>
      </c>
      <c r="C318" s="118" t="s">
        <v>45</v>
      </c>
      <c r="D318" s="135">
        <v>88248</v>
      </c>
      <c r="E318" s="101" t="str">
        <f>IF($D318&lt;&gt;"",VLOOKUP($D318,SINAPSET.17!$A298:$D11063,2,FALSE),"")</f>
        <v>AUXILIAR DE ENCANADOR OU BOMBEIRO HIDRÁULICO COM ENCARGOS COMPLEMENTARES</v>
      </c>
      <c r="F318" s="108" t="str">
        <f>IF($D318&lt;&gt;"",VLOOKUP($D318,SINAPSET.17!$A298:$D11063,3,FALSE),"")</f>
        <v>H</v>
      </c>
      <c r="G318" s="168">
        <v>0.6</v>
      </c>
      <c r="H318" s="314">
        <f>IF($D318&lt;&gt;"",VLOOKUP($D318,SINAPSET.17!$1:$1048576,4,FALSE),"")</f>
        <v>14.18</v>
      </c>
      <c r="I318" s="127">
        <f t="shared" ref="I318:I320" si="77">H318*G318</f>
        <v>8.5079999999999991</v>
      </c>
    </row>
    <row r="319" spans="2:12" ht="28.5">
      <c r="B319" s="155" t="s">
        <v>6763</v>
      </c>
      <c r="C319" s="118" t="s">
        <v>45</v>
      </c>
      <c r="D319" s="135">
        <v>88267</v>
      </c>
      <c r="E319" s="101" t="str">
        <f>IF($D319&lt;&gt;"",VLOOKUP($D319,SINAPSET.17!$A299:$D11064,2,FALSE),"")</f>
        <v>ENCANADOR OU BOMBEIRO HIDRÁULICO COM ENCARGOS COMPLEMENTARES</v>
      </c>
      <c r="F319" s="108" t="str">
        <f>IF($D319&lt;&gt;"",VLOOKUP($D319,SINAPSET.17!$A299:$D11064,3,FALSE),"")</f>
        <v>H</v>
      </c>
      <c r="G319" s="168">
        <v>0.6</v>
      </c>
      <c r="H319" s="314">
        <f>IF($D319&lt;&gt;"",VLOOKUP($D319,SINAPSET.17!$1:$1048576,4,FALSE),"")</f>
        <v>17.39</v>
      </c>
      <c r="I319" s="127">
        <f t="shared" si="77"/>
        <v>10.433999999999999</v>
      </c>
    </row>
    <row r="320" spans="2:12" ht="28.5">
      <c r="B320" s="155" t="s">
        <v>6768</v>
      </c>
      <c r="C320" s="118" t="s">
        <v>45</v>
      </c>
      <c r="D320" s="135">
        <v>3836</v>
      </c>
      <c r="E320" s="101" t="str">
        <f>IF($D320&lt;&gt;"",VLOOKUP($D320,SINAPSET.17!$A300:$D11065,2,FALSE),"")</f>
        <v>LUVA DE CORRER PVC, JE, DN 200 MM, PARA REDE COLETORA DE ESGOTO (NBR 10569)</v>
      </c>
      <c r="F320" s="108" t="str">
        <f>IF($D320&lt;&gt;"",VLOOKUP($D320,SINAPSET.17!$A300:$D11065,3,FALSE),"")</f>
        <v xml:space="preserve">UN    </v>
      </c>
      <c r="G320" s="168">
        <v>1</v>
      </c>
      <c r="H320" s="314">
        <f>IF($D320&lt;&gt;"",VLOOKUP($D320,SINAPSET.17!$1:$1048576,4,FALSE),"")</f>
        <v>74.36</v>
      </c>
      <c r="I320" s="127">
        <f t="shared" si="77"/>
        <v>74.36</v>
      </c>
    </row>
    <row r="321" spans="2:9">
      <c r="B321" s="156"/>
      <c r="C321" s="109"/>
      <c r="D321" s="109"/>
      <c r="E321" s="102"/>
      <c r="F321" s="109"/>
      <c r="G321" s="169"/>
      <c r="H321" s="123"/>
      <c r="I321" s="128"/>
    </row>
    <row r="322" spans="2:9" ht="30">
      <c r="B322" s="347">
        <v>52</v>
      </c>
      <c r="C322" s="348"/>
      <c r="D322" s="349"/>
      <c r="E322" s="9" t="str">
        <f>E325</f>
        <v>LUVA DE CORRER PVC, JE, DN 250 MM, PARA REDE COLETORA DE ESGOTO (NBR 10569)</v>
      </c>
      <c r="F322" s="10" t="s">
        <v>542</v>
      </c>
      <c r="G322" s="170"/>
      <c r="H322" s="11"/>
      <c r="I322" s="90">
        <f>SUM(I323:I325)</f>
        <v>141.352</v>
      </c>
    </row>
    <row r="323" spans="2:9" ht="42.75">
      <c r="B323" s="155" t="s">
        <v>6763</v>
      </c>
      <c r="C323" s="118" t="s">
        <v>45</v>
      </c>
      <c r="D323" s="135">
        <v>88248</v>
      </c>
      <c r="E323" s="101" t="str">
        <f>IF($D323&lt;&gt;"",VLOOKUP($D323,SINAPSET.17!$A303:$D11068,2,FALSE),"")</f>
        <v>AUXILIAR DE ENCANADOR OU BOMBEIRO HIDRÁULICO COM ENCARGOS COMPLEMENTARES</v>
      </c>
      <c r="F323" s="108" t="str">
        <f>IF($D323&lt;&gt;"",VLOOKUP($D323,SINAPSET.17!$A303:$D11068,3,FALSE),"")</f>
        <v>H</v>
      </c>
      <c r="G323" s="168">
        <v>0.6</v>
      </c>
      <c r="H323" s="216">
        <f>IF($D323&lt;&gt;"",VLOOKUP($D323,SINAPSET.17!$A303:$D11068,4,FALSE),"")</f>
        <v>14.18</v>
      </c>
      <c r="I323" s="127">
        <f t="shared" ref="I323:I325" si="78">H323*G323</f>
        <v>8.5079999999999991</v>
      </c>
    </row>
    <row r="324" spans="2:9" ht="28.5">
      <c r="B324" s="155" t="s">
        <v>6763</v>
      </c>
      <c r="C324" s="118" t="s">
        <v>45</v>
      </c>
      <c r="D324" s="135">
        <v>88267</v>
      </c>
      <c r="E324" s="101" t="str">
        <f>IF($D324&lt;&gt;"",VLOOKUP($D324,SINAPSET.17!$A304:$D11069,2,FALSE),"")</f>
        <v>ENCANADOR OU BOMBEIRO HIDRÁULICO COM ENCARGOS COMPLEMENTARES</v>
      </c>
      <c r="F324" s="108" t="str">
        <f>IF($D324&lt;&gt;"",VLOOKUP($D324,SINAPSET.17!$A304:$D11069,3,FALSE),"")</f>
        <v>H</v>
      </c>
      <c r="G324" s="168">
        <v>0.6</v>
      </c>
      <c r="H324" s="216">
        <f>IF($D324&lt;&gt;"",VLOOKUP($D324,SINAPSET.17!$A304:$D11069,4,FALSE),"")</f>
        <v>17.39</v>
      </c>
      <c r="I324" s="127">
        <f t="shared" si="78"/>
        <v>10.433999999999999</v>
      </c>
    </row>
    <row r="325" spans="2:9" ht="25.5" customHeight="1">
      <c r="B325" s="155" t="s">
        <v>6764</v>
      </c>
      <c r="C325" s="118" t="s">
        <v>45</v>
      </c>
      <c r="D325" s="135">
        <v>3830</v>
      </c>
      <c r="E325" s="101" t="str">
        <f>IF($D325&lt;&gt;"",VLOOKUP($D325,SINAPSET.17!$A305:$D11070,2,FALSE),"")</f>
        <v>LUVA DE CORRER PVC, JE, DN 250 MM, PARA REDE COLETORA DE ESGOTO (NBR 10569)</v>
      </c>
      <c r="F325" s="108" t="str">
        <f>IF($D325&lt;&gt;"",VLOOKUP($D325,SINAPSET.17!$A305:$D11070,3,FALSE),"")</f>
        <v xml:space="preserve">UN    </v>
      </c>
      <c r="G325" s="168">
        <v>1</v>
      </c>
      <c r="H325" s="216">
        <f>IF($D325&lt;&gt;"",VLOOKUP($D325,SINAPSET.17!$A305:$D11070,4,FALSE),"")</f>
        <v>122.41</v>
      </c>
      <c r="I325" s="127">
        <f t="shared" si="78"/>
        <v>122.41</v>
      </c>
    </row>
    <row r="326" spans="2:9">
      <c r="B326" s="156"/>
      <c r="C326" s="109"/>
      <c r="D326" s="109"/>
      <c r="E326" s="102"/>
      <c r="F326" s="109"/>
      <c r="G326" s="169"/>
      <c r="H326" s="123"/>
      <c r="I326" s="128"/>
    </row>
    <row r="327" spans="2:9" ht="30">
      <c r="B327" s="347">
        <v>53</v>
      </c>
      <c r="C327" s="348"/>
      <c r="D327" s="349"/>
      <c r="E327" s="9" t="str">
        <f>E330</f>
        <v>LUVA DE CORRER PVC, JE, DN 300 MM, PARA REDE COLETORA DE ESGOTO (NBR 10569)</v>
      </c>
      <c r="F327" s="10" t="s">
        <v>542</v>
      </c>
      <c r="G327" s="170"/>
      <c r="H327" s="11"/>
      <c r="I327" s="90">
        <f>SUM(I328:I330)</f>
        <v>208.58199999999999</v>
      </c>
    </row>
    <row r="328" spans="2:9" ht="42.75">
      <c r="B328" s="155" t="s">
        <v>6763</v>
      </c>
      <c r="C328" s="118" t="s">
        <v>45</v>
      </c>
      <c r="D328" s="135">
        <v>88248</v>
      </c>
      <c r="E328" s="101" t="str">
        <f>IF($D328&lt;&gt;"",VLOOKUP($D328,SINAPSET.17!$A308:$D11073,2,FALSE),"")</f>
        <v>AUXILIAR DE ENCANADOR OU BOMBEIRO HIDRÁULICO COM ENCARGOS COMPLEMENTARES</v>
      </c>
      <c r="F328" s="108" t="str">
        <f>IF($D328&lt;&gt;"",VLOOKUP($D328,SINAPSET.17!$A308:$D11073,3,FALSE),"")</f>
        <v>H</v>
      </c>
      <c r="G328" s="168">
        <v>0.6</v>
      </c>
      <c r="H328" s="314">
        <f>IF($D328&lt;&gt;"",VLOOKUP($D328,SINAPSET.17!$A308:$D11073,4,FALSE),"")</f>
        <v>14.18</v>
      </c>
      <c r="I328" s="127">
        <f t="shared" ref="I328:I330" si="79">H328*G328</f>
        <v>8.5079999999999991</v>
      </c>
    </row>
    <row r="329" spans="2:9" ht="28.5">
      <c r="B329" s="155" t="s">
        <v>6763</v>
      </c>
      <c r="C329" s="118" t="s">
        <v>45</v>
      </c>
      <c r="D329" s="135">
        <v>88267</v>
      </c>
      <c r="E329" s="101" t="str">
        <f>IF($D329&lt;&gt;"",VLOOKUP($D329,SINAPSET.17!$A309:$D11074,2,FALSE),"")</f>
        <v>ENCANADOR OU BOMBEIRO HIDRÁULICO COM ENCARGOS COMPLEMENTARES</v>
      </c>
      <c r="F329" s="108" t="str">
        <f>IF($D329&lt;&gt;"",VLOOKUP($D329,SINAPSET.17!$A309:$D11074,3,FALSE),"")</f>
        <v>H</v>
      </c>
      <c r="G329" s="168">
        <v>0.6</v>
      </c>
      <c r="H329" s="314">
        <f>IF($D329&lt;&gt;"",VLOOKUP($D329,SINAPSET.17!$A309:$D11074,4,FALSE),"")</f>
        <v>17.39</v>
      </c>
      <c r="I329" s="127">
        <f t="shared" si="79"/>
        <v>10.433999999999999</v>
      </c>
    </row>
    <row r="330" spans="2:9" ht="28.5">
      <c r="B330" s="155" t="s">
        <v>6768</v>
      </c>
      <c r="C330" s="118" t="s">
        <v>45</v>
      </c>
      <c r="D330" s="135">
        <v>3831</v>
      </c>
      <c r="E330" s="101" t="str">
        <f>IF($D330&lt;&gt;"",VLOOKUP($D330,SINAPSET.17!$A310:$D11075,2,FALSE),"")</f>
        <v>LUVA DE CORRER PVC, JE, DN 300 MM, PARA REDE COLETORA DE ESGOTO (NBR 10569)</v>
      </c>
      <c r="F330" s="108" t="str">
        <f>IF($D330&lt;&gt;"",VLOOKUP($D330,SINAPSET.17!$A310:$D11075,3,FALSE),"")</f>
        <v xml:space="preserve">UN    </v>
      </c>
      <c r="G330" s="168">
        <v>1</v>
      </c>
      <c r="H330" s="314">
        <f>IF($D330&lt;&gt;"",VLOOKUP($D330,SINAPSET.17!$A310:$D11075,4,FALSE),"")</f>
        <v>189.64</v>
      </c>
      <c r="I330" s="127">
        <f t="shared" si="79"/>
        <v>189.64</v>
      </c>
    </row>
    <row r="331" spans="2:9">
      <c r="B331" s="156"/>
      <c r="C331" s="109"/>
      <c r="D331" s="109"/>
      <c r="E331" s="102"/>
      <c r="F331" s="109"/>
      <c r="G331" s="169"/>
      <c r="H331" s="123" t="str">
        <f>IF($D331&lt;&gt;"",VLOOKUP($D331,SINAPSET.17!$1:$1048576,4,FALSE),"")</f>
        <v/>
      </c>
      <c r="I331" s="128"/>
    </row>
    <row r="332" spans="2:9" ht="30">
      <c r="B332" s="347">
        <v>54</v>
      </c>
      <c r="C332" s="348"/>
      <c r="D332" s="349"/>
      <c r="E332" s="9" t="str">
        <f>E335</f>
        <v>RALO HEMISFÉRICO DE FERRO FUNDIDO 100MM</v>
      </c>
      <c r="F332" s="10" t="s">
        <v>542</v>
      </c>
      <c r="G332" s="170"/>
      <c r="H332" s="11"/>
      <c r="I332" s="90">
        <f>SUM(I333:I335)</f>
        <v>49.471000000000004</v>
      </c>
    </row>
    <row r="333" spans="2:9" ht="42.75">
      <c r="B333" s="155" t="s">
        <v>6763</v>
      </c>
      <c r="C333" s="118" t="s">
        <v>45</v>
      </c>
      <c r="D333" s="135">
        <v>88248</v>
      </c>
      <c r="E333" s="101" t="str">
        <f>IF($D333&lt;&gt;"",VLOOKUP($D333,SINAPSET.17!$A313:$D11078,2,FALSE),"")</f>
        <v>AUXILIAR DE ENCANADOR OU BOMBEIRO HIDRÁULICO COM ENCARGOS COMPLEMENTARES</v>
      </c>
      <c r="F333" s="108" t="str">
        <f>IF($D333&lt;&gt;"",VLOOKUP($D333,SINAPSET.17!$A313:$D11078,3,FALSE),"")</f>
        <v>H</v>
      </c>
      <c r="G333" s="168">
        <v>0.3</v>
      </c>
      <c r="H333" s="314">
        <f>IF($D333&lt;&gt;"",VLOOKUP($D333,SINAPSET.17!$A313:$D11078,4,FALSE),"")</f>
        <v>14.18</v>
      </c>
      <c r="I333" s="127">
        <f t="shared" ref="I333:I335" si="80">H333*G333</f>
        <v>4.2539999999999996</v>
      </c>
    </row>
    <row r="334" spans="2:9" ht="28.5">
      <c r="B334" s="155" t="s">
        <v>6763</v>
      </c>
      <c r="C334" s="118" t="s">
        <v>45</v>
      </c>
      <c r="D334" s="135">
        <v>88267</v>
      </c>
      <c r="E334" s="101" t="str">
        <f>IF($D334&lt;&gt;"",VLOOKUP($D334,SINAPSET.17!$A314:$D11079,2,FALSE),"")</f>
        <v>ENCANADOR OU BOMBEIRO HIDRÁULICO COM ENCARGOS COMPLEMENTARES</v>
      </c>
      <c r="F334" s="108" t="str">
        <f>IF($D334&lt;&gt;"",VLOOKUP($D334,SINAPSET.17!$A314:$D11079,3,FALSE),"")</f>
        <v>H</v>
      </c>
      <c r="G334" s="168">
        <v>0.3</v>
      </c>
      <c r="H334" s="216">
        <f>IF($D334&lt;&gt;"",VLOOKUP($D334,SINAPSET.17!$A314:$D11079,4,FALSE),"")</f>
        <v>17.39</v>
      </c>
      <c r="I334" s="127">
        <f t="shared" si="80"/>
        <v>5.2169999999999996</v>
      </c>
    </row>
    <row r="335" spans="2:9">
      <c r="B335" s="155" t="s">
        <v>6768</v>
      </c>
      <c r="C335" s="118" t="s">
        <v>6772</v>
      </c>
      <c r="D335" s="145"/>
      <c r="E335" s="101" t="s">
        <v>6850</v>
      </c>
      <c r="F335" s="108" t="s">
        <v>542</v>
      </c>
      <c r="G335" s="168">
        <v>1</v>
      </c>
      <c r="H335" s="216">
        <v>40</v>
      </c>
      <c r="I335" s="127">
        <f t="shared" si="80"/>
        <v>40</v>
      </c>
    </row>
    <row r="336" spans="2:9">
      <c r="B336" s="156"/>
      <c r="C336" s="109"/>
      <c r="D336" s="109"/>
      <c r="E336" s="102"/>
      <c r="F336" s="109"/>
      <c r="G336" s="169"/>
      <c r="H336" s="123"/>
      <c r="I336" s="128"/>
    </row>
    <row r="337" spans="2:9" ht="30">
      <c r="B337" s="347">
        <v>55</v>
      </c>
      <c r="C337" s="348"/>
      <c r="D337" s="349"/>
      <c r="E337" s="9" t="str">
        <f>E340</f>
        <v>RALO HEMISFÉRICO DE FERRO FUNDIDO 150MM</v>
      </c>
      <c r="F337" s="10" t="s">
        <v>542</v>
      </c>
      <c r="G337" s="170"/>
      <c r="H337" s="11"/>
      <c r="I337" s="90">
        <f>SUM(I338:I340)</f>
        <v>64.471000000000004</v>
      </c>
    </row>
    <row r="338" spans="2:9" ht="42.75">
      <c r="B338" s="155" t="s">
        <v>6763</v>
      </c>
      <c r="C338" s="118" t="s">
        <v>45</v>
      </c>
      <c r="D338" s="135">
        <v>88248</v>
      </c>
      <c r="E338" s="101" t="str">
        <f>IF($D338&lt;&gt;"",VLOOKUP($D338,SINAPSET.17!$A318:$D11083,2,FALSE),"")</f>
        <v>AUXILIAR DE ENCANADOR OU BOMBEIRO HIDRÁULICO COM ENCARGOS COMPLEMENTARES</v>
      </c>
      <c r="F338" s="108" t="str">
        <f>IF($D338&lt;&gt;"",VLOOKUP($D338,SINAPSET.17!$A318:$D11083,3,FALSE),"")</f>
        <v>H</v>
      </c>
      <c r="G338" s="168">
        <v>0.3</v>
      </c>
      <c r="H338" s="314">
        <f>IF($D338&lt;&gt;"",VLOOKUP($D338,SINAPSET.17!$A318:$D11083,4,FALSE),"")</f>
        <v>14.18</v>
      </c>
      <c r="I338" s="127">
        <f t="shared" ref="I338:I340" si="81">H338*G338</f>
        <v>4.2539999999999996</v>
      </c>
    </row>
    <row r="339" spans="2:9" ht="28.5">
      <c r="B339" s="155" t="s">
        <v>6763</v>
      </c>
      <c r="C339" s="118" t="s">
        <v>45</v>
      </c>
      <c r="D339" s="135">
        <v>88267</v>
      </c>
      <c r="E339" s="101" t="str">
        <f>IF($D339&lt;&gt;"",VLOOKUP($D339,SINAPSET.17!$A319:$D11084,2,FALSE),"")</f>
        <v>ENCANADOR OU BOMBEIRO HIDRÁULICO COM ENCARGOS COMPLEMENTARES</v>
      </c>
      <c r="F339" s="108" t="str">
        <f>IF($D339&lt;&gt;"",VLOOKUP($D339,SINAPSET.17!$A319:$D11084,3,FALSE),"")</f>
        <v>H</v>
      </c>
      <c r="G339" s="168">
        <v>0.3</v>
      </c>
      <c r="H339" s="314">
        <f>IF($D339&lt;&gt;"",VLOOKUP($D339,SINAPSET.17!$A319:$D11084,4,FALSE),"")</f>
        <v>17.39</v>
      </c>
      <c r="I339" s="127">
        <f t="shared" si="81"/>
        <v>5.2169999999999996</v>
      </c>
    </row>
    <row r="340" spans="2:9">
      <c r="B340" s="155" t="s">
        <v>6768</v>
      </c>
      <c r="C340" s="118" t="s">
        <v>6772</v>
      </c>
      <c r="D340" s="145"/>
      <c r="E340" s="101" t="s">
        <v>6851</v>
      </c>
      <c r="F340" s="108" t="s">
        <v>542</v>
      </c>
      <c r="G340" s="168">
        <v>1</v>
      </c>
      <c r="H340" s="216">
        <v>55</v>
      </c>
      <c r="I340" s="127">
        <f t="shared" si="81"/>
        <v>55</v>
      </c>
    </row>
    <row r="341" spans="2:9">
      <c r="B341" s="156"/>
      <c r="C341" s="109"/>
      <c r="D341" s="109"/>
      <c r="E341" s="102"/>
      <c r="F341" s="109"/>
      <c r="G341" s="169"/>
      <c r="H341" s="123"/>
      <c r="I341" s="128"/>
    </row>
    <row r="342" spans="2:9" ht="15">
      <c r="B342" s="347">
        <v>56</v>
      </c>
      <c r="C342" s="348"/>
      <c r="D342" s="349"/>
      <c r="E342" s="9" t="s">
        <v>6966</v>
      </c>
      <c r="F342" s="10" t="s">
        <v>542</v>
      </c>
      <c r="G342" s="170"/>
      <c r="H342" s="11"/>
      <c r="I342" s="90">
        <f>SUM(I343:I345)</f>
        <v>115.3297</v>
      </c>
    </row>
    <row r="343" spans="2:9" ht="42.75">
      <c r="B343" s="155" t="s">
        <v>6763</v>
      </c>
      <c r="C343" s="118" t="s">
        <v>45</v>
      </c>
      <c r="D343" s="135">
        <v>88248</v>
      </c>
      <c r="E343" s="101" t="str">
        <f>IF($D343&lt;&gt;"",VLOOKUP($D343,SINAPSET.17!$A324:$D11089,2,FALSE),"")</f>
        <v>AUXILIAR DE ENCANADOR OU BOMBEIRO HIDRÁULICO COM ENCARGOS COMPLEMENTARES</v>
      </c>
      <c r="F343" s="108" t="str">
        <f>IF($D343&lt;&gt;"",VLOOKUP($D343,SINAPSET.17!$A324:$D11089,3,FALSE),"")</f>
        <v>H</v>
      </c>
      <c r="G343" s="168">
        <v>0.2</v>
      </c>
      <c r="H343" s="314">
        <f>IF($D343&lt;&gt;"",VLOOKUP($D343,SINAPSET.17!$A323:$D11088,4,FALSE),"")</f>
        <v>14.18</v>
      </c>
      <c r="I343" s="127">
        <f t="shared" ref="I343:I345" si="82">H343*G343</f>
        <v>2.8360000000000003</v>
      </c>
    </row>
    <row r="344" spans="2:9" ht="28.5">
      <c r="B344" s="155" t="s">
        <v>6763</v>
      </c>
      <c r="C344" s="118" t="s">
        <v>45</v>
      </c>
      <c r="D344" s="135">
        <v>88267</v>
      </c>
      <c r="E344" s="101" t="str">
        <f>IF($D344&lt;&gt;"",VLOOKUP($D344,SINAPSET.17!$A325:$D11090,2,FALSE),"")</f>
        <v>ENCANADOR OU BOMBEIRO HIDRÁULICO COM ENCARGOS COMPLEMENTARES</v>
      </c>
      <c r="F344" s="108" t="str">
        <f>IF($D344&lt;&gt;"",VLOOKUP($D344,SINAPSET.17!$A325:$D11090,3,FALSE),"")</f>
        <v>H</v>
      </c>
      <c r="G344" s="168">
        <v>0.2</v>
      </c>
      <c r="H344" s="314">
        <f>IF($D344&lt;&gt;"",VLOOKUP($D344,SINAPSET.17!$A324:$D11089,4,FALSE),"")</f>
        <v>17.39</v>
      </c>
      <c r="I344" s="127">
        <f t="shared" si="82"/>
        <v>3.4780000000000002</v>
      </c>
    </row>
    <row r="345" spans="2:9" ht="42.75">
      <c r="B345" s="155" t="s">
        <v>6768</v>
      </c>
      <c r="C345" s="118" t="s">
        <v>45</v>
      </c>
      <c r="D345" s="145">
        <v>11245</v>
      </c>
      <c r="E345" s="101" t="str">
        <f>IF($D345&lt;&gt;"",VLOOKUP($D345,SINAPSET.17!$A326:$D11091,2,FALSE),"")</f>
        <v>GRELHA FOFO SIMPLES COM REQUADRO, CARGA MAXIMA  12,5 T, *300 X 1000* MM, E= *15* MM, AREA ESTACIONAMENTO CARRO PASSEIO</v>
      </c>
      <c r="F345" s="108" t="str">
        <f>IF($D345&lt;&gt;"",VLOOKUP($D345,SINAPSET.17!$A326:$D11091,3,FALSE),"")</f>
        <v xml:space="preserve">UN    </v>
      </c>
      <c r="G345" s="168">
        <v>0.53</v>
      </c>
      <c r="H345" s="216">
        <f>IF($D345&lt;&gt;"",VLOOKUP($D345,SINAPSET.17!$A326:$D11091,4,FALSE),"")</f>
        <v>205.69</v>
      </c>
      <c r="I345" s="127">
        <f t="shared" si="82"/>
        <v>109.01570000000001</v>
      </c>
    </row>
    <row r="346" spans="2:9">
      <c r="B346" s="156"/>
      <c r="C346" s="109"/>
      <c r="D346" s="109"/>
      <c r="E346" s="102"/>
      <c r="F346" s="109"/>
      <c r="G346" s="169"/>
      <c r="H346" s="123"/>
      <c r="I346" s="128"/>
    </row>
    <row r="347" spans="2:9" ht="30">
      <c r="B347" s="347">
        <v>57</v>
      </c>
      <c r="C347" s="348"/>
      <c r="D347" s="349"/>
      <c r="E347" s="9" t="s">
        <v>6969</v>
      </c>
      <c r="F347" s="10" t="s">
        <v>542</v>
      </c>
      <c r="G347" s="170"/>
      <c r="H347" s="11"/>
      <c r="I347" s="90">
        <f>SUM(I348:I350)</f>
        <v>71.081711999999996</v>
      </c>
    </row>
    <row r="348" spans="2:9" ht="42.75">
      <c r="B348" s="155" t="s">
        <v>6763</v>
      </c>
      <c r="C348" s="118" t="s">
        <v>45</v>
      </c>
      <c r="D348" s="135">
        <v>88248</v>
      </c>
      <c r="E348" s="101" t="str">
        <f>IF($D348&lt;&gt;"",VLOOKUP($D348,SINAPSET.17!$A329:$D11094,2,FALSE),"")</f>
        <v>AUXILIAR DE ENCANADOR OU BOMBEIRO HIDRÁULICO COM ENCARGOS COMPLEMENTARES</v>
      </c>
      <c r="F348" s="108" t="str">
        <f>IF($D348&lt;&gt;"",VLOOKUP($D348,SINAPSET.17!$A329:$D11094,3,FALSE),"")</f>
        <v>H</v>
      </c>
      <c r="G348" s="168">
        <f>0.1*G350</f>
        <v>0.56159999999999999</v>
      </c>
      <c r="H348" s="314">
        <f>IF($D348&lt;&gt;"",VLOOKUP($D348,SINAPSET.17!$A328:$D11093,4,FALSE),"")</f>
        <v>14.18</v>
      </c>
      <c r="I348" s="127">
        <f t="shared" ref="I348:I350" si="83">H348*G348</f>
        <v>7.9634879999999999</v>
      </c>
    </row>
    <row r="349" spans="2:9" ht="28.5">
      <c r="B349" s="155" t="s">
        <v>6763</v>
      </c>
      <c r="C349" s="118" t="s">
        <v>45</v>
      </c>
      <c r="D349" s="135">
        <v>88267</v>
      </c>
      <c r="E349" s="101" t="str">
        <f>IF($D349&lt;&gt;"",VLOOKUP($D349,SINAPSET.17!$A330:$D11095,2,FALSE),"")</f>
        <v>ENCANADOR OU BOMBEIRO HIDRÁULICO COM ENCARGOS COMPLEMENTARES</v>
      </c>
      <c r="F349" s="108" t="str">
        <f>IF($D349&lt;&gt;"",VLOOKUP($D349,SINAPSET.17!$A330:$D11095,3,FALSE),"")</f>
        <v>H</v>
      </c>
      <c r="G349" s="168">
        <f>0.1*G350</f>
        <v>0.56159999999999999</v>
      </c>
      <c r="H349" s="314">
        <f>IF($D349&lt;&gt;"",VLOOKUP($D349,SINAPSET.17!$A329:$D11094,4,FALSE),"")</f>
        <v>17.39</v>
      </c>
      <c r="I349" s="127">
        <f t="shared" si="83"/>
        <v>9.7662239999999994</v>
      </c>
    </row>
    <row r="350" spans="2:9" ht="28.5">
      <c r="B350" s="155" t="s">
        <v>6768</v>
      </c>
      <c r="C350" s="118" t="s">
        <v>45</v>
      </c>
      <c r="D350" s="145">
        <v>11026</v>
      </c>
      <c r="E350" s="101" t="str">
        <f>IF($D350&lt;&gt;"",VLOOKUP($D350,SINAPSET.17!$A331:$D11096,2,FALSE),"")</f>
        <v>CHAPA DE ACO GALVANIZADA BITOLA GSG 14, E = 1,95 MM (15,60 KG/M2)</v>
      </c>
      <c r="F350" s="108" t="str">
        <f>IF($D350&lt;&gt;"",VLOOKUP($D350,SINAPSET.17!$A331:$D11096,3,FALSE),"")</f>
        <v xml:space="preserve">KG    </v>
      </c>
      <c r="G350" s="168">
        <f>0.6*0.6*15.6</f>
        <v>5.6159999999999997</v>
      </c>
      <c r="H350" s="216">
        <f>IF($D350&lt;&gt;"",VLOOKUP($D350,SINAPSET.17!$A331:$D11096,4,FALSE),"")</f>
        <v>9.5</v>
      </c>
      <c r="I350" s="127">
        <f t="shared" si="83"/>
        <v>53.351999999999997</v>
      </c>
    </row>
    <row r="351" spans="2:9">
      <c r="B351" s="156"/>
      <c r="C351" s="109"/>
      <c r="D351" s="109"/>
      <c r="E351" s="102"/>
      <c r="F351" s="109"/>
      <c r="G351" s="169"/>
      <c r="H351" s="123"/>
      <c r="I351" s="128"/>
    </row>
    <row r="352" spans="2:9" ht="15">
      <c r="B352" s="347">
        <v>58</v>
      </c>
      <c r="C352" s="348"/>
      <c r="D352" s="349"/>
      <c r="E352" s="9" t="str">
        <f>E355</f>
        <v>CALHA PVC DE PISO PVC DN 130</v>
      </c>
      <c r="F352" s="10" t="s">
        <v>542</v>
      </c>
      <c r="G352" s="170"/>
      <c r="H352" s="11"/>
      <c r="I352" s="90">
        <f>SUM(I353:I356)</f>
        <v>115.37</v>
      </c>
    </row>
    <row r="353" spans="2:9" ht="42.75">
      <c r="B353" s="155" t="s">
        <v>6763</v>
      </c>
      <c r="C353" s="118" t="s">
        <v>45</v>
      </c>
      <c r="D353" s="135">
        <v>88248</v>
      </c>
      <c r="E353" s="101" t="str">
        <f>IF($D353&lt;&gt;"",VLOOKUP($D353,SINAPSET.17!$A329:$D11094,2,FALSE),"")</f>
        <v>AUXILIAR DE ENCANADOR OU BOMBEIRO HIDRÁULICO COM ENCARGOS COMPLEMENTARES</v>
      </c>
      <c r="F353" s="108" t="str">
        <f>IF($D353&lt;&gt;"",VLOOKUP($D353,SINAPSET.17!$A329:$D11094,3,FALSE),"")</f>
        <v>H</v>
      </c>
      <c r="G353" s="168">
        <v>1</v>
      </c>
      <c r="H353" s="314">
        <f>IF($D353&lt;&gt;"",VLOOKUP($D353,SINAPSET.17!$A333:$D11098,4,FALSE),"")</f>
        <v>14.18</v>
      </c>
      <c r="I353" s="127">
        <f t="shared" ref="I353:I354" si="84">H353*G353</f>
        <v>14.18</v>
      </c>
    </row>
    <row r="354" spans="2:9" ht="28.5">
      <c r="B354" s="155" t="s">
        <v>6763</v>
      </c>
      <c r="C354" s="118" t="s">
        <v>45</v>
      </c>
      <c r="D354" s="135">
        <v>88267</v>
      </c>
      <c r="E354" s="101" t="str">
        <f>IF($D354&lt;&gt;"",VLOOKUP($D354,SINAPSET.17!$A330:$D11095,2,FALSE),"")</f>
        <v>ENCANADOR OU BOMBEIRO HIDRÁULICO COM ENCARGOS COMPLEMENTARES</v>
      </c>
      <c r="F354" s="108" t="str">
        <f>IF($D354&lt;&gt;"",VLOOKUP($D354,SINAPSET.17!$A330:$D11095,3,FALSE),"")</f>
        <v>H</v>
      </c>
      <c r="G354" s="168">
        <v>1</v>
      </c>
      <c r="H354" s="314">
        <f>IF($D354&lt;&gt;"",VLOOKUP($D354,SINAPSET.17!$A334:$D11099,4,FALSE),"")</f>
        <v>17.39</v>
      </c>
      <c r="I354" s="127">
        <f t="shared" si="84"/>
        <v>17.39</v>
      </c>
    </row>
    <row r="355" spans="2:9">
      <c r="B355" s="155" t="s">
        <v>6768</v>
      </c>
      <c r="C355" s="118" t="s">
        <v>6772</v>
      </c>
      <c r="D355" s="145"/>
      <c r="E355" s="101" t="s">
        <v>6852</v>
      </c>
      <c r="F355" s="108" t="s">
        <v>518</v>
      </c>
      <c r="G355" s="168">
        <v>1</v>
      </c>
      <c r="H355" s="216">
        <v>38.9</v>
      </c>
      <c r="I355" s="127">
        <f t="shared" ref="I355" si="85">H355*G355</f>
        <v>38.9</v>
      </c>
    </row>
    <row r="356" spans="2:9">
      <c r="B356" s="155" t="s">
        <v>6768</v>
      </c>
      <c r="C356" s="118" t="s">
        <v>6772</v>
      </c>
      <c r="D356" s="145"/>
      <c r="E356" s="101" t="s">
        <v>6853</v>
      </c>
      <c r="F356" s="108" t="s">
        <v>518</v>
      </c>
      <c r="G356" s="168">
        <v>1</v>
      </c>
      <c r="H356" s="216">
        <v>44.9</v>
      </c>
      <c r="I356" s="127">
        <f t="shared" ref="I356" si="86">H356*G356</f>
        <v>44.9</v>
      </c>
    </row>
    <row r="357" spans="2:9">
      <c r="B357" s="156"/>
      <c r="C357" s="109"/>
      <c r="D357" s="109"/>
      <c r="E357" s="102"/>
      <c r="F357" s="109"/>
      <c r="G357" s="169"/>
      <c r="H357" s="123"/>
      <c r="I357" s="128"/>
    </row>
    <row r="358" spans="2:9" ht="30">
      <c r="B358" s="347">
        <v>59</v>
      </c>
      <c r="C358" s="348"/>
      <c r="D358" s="349"/>
      <c r="E358" s="9" t="str">
        <f>E361</f>
        <v>ADAPTADOR, PVC PBA, BOLSA/ROSCA, JE, DN 100 / DE 110 MM</v>
      </c>
      <c r="F358" s="10" t="s">
        <v>542</v>
      </c>
      <c r="G358" s="170"/>
      <c r="H358" s="11"/>
      <c r="I358" s="90">
        <f>SUM(I359:I361)</f>
        <v>32.6312</v>
      </c>
    </row>
    <row r="359" spans="2:9" ht="42.75">
      <c r="B359" s="155" t="s">
        <v>6763</v>
      </c>
      <c r="C359" s="118" t="s">
        <v>45</v>
      </c>
      <c r="D359" s="135">
        <v>88248</v>
      </c>
      <c r="E359" s="101" t="str">
        <f>IF($D359&lt;&gt;"",VLOOKUP($D359,SINAPSET.17!$A335:$D11100,2,FALSE),"")</f>
        <v>AUXILIAR DE ENCANADOR OU BOMBEIRO HIDRÁULICO COM ENCARGOS COMPLEMENTARES</v>
      </c>
      <c r="F359" s="108" t="str">
        <f>IF($D359&lt;&gt;"",VLOOKUP($D359,SINAPSET.17!$A335:$D11100,3,FALSE),"")</f>
        <v>H</v>
      </c>
      <c r="G359" s="168">
        <v>0.16</v>
      </c>
      <c r="H359" s="314">
        <f>IF($D359&lt;&gt;"",VLOOKUP($D359,SINAPSET.17!$A339:$D11104,4,FALSE),"")</f>
        <v>14.18</v>
      </c>
      <c r="I359" s="127">
        <f t="shared" ref="I359:I361" si="87">H359*G359</f>
        <v>2.2688000000000001</v>
      </c>
    </row>
    <row r="360" spans="2:9" ht="28.5">
      <c r="B360" s="155" t="s">
        <v>6763</v>
      </c>
      <c r="C360" s="118" t="s">
        <v>45</v>
      </c>
      <c r="D360" s="135">
        <v>88267</v>
      </c>
      <c r="E360" s="101" t="str">
        <f>IF($D360&lt;&gt;"",VLOOKUP($D360,SINAPSET.17!$A336:$D11101,2,FALSE),"")</f>
        <v>ENCANADOR OU BOMBEIRO HIDRÁULICO COM ENCARGOS COMPLEMENTARES</v>
      </c>
      <c r="F360" s="108" t="str">
        <f>IF($D360&lt;&gt;"",VLOOKUP($D360,SINAPSET.17!$A336:$D11101,3,FALSE),"")</f>
        <v>H</v>
      </c>
      <c r="G360" s="168">
        <v>0.16</v>
      </c>
      <c r="H360" s="314">
        <f>IF($D360&lt;&gt;"",VLOOKUP($D360,SINAPSET.17!$A340:$D11105,4,FALSE),"")</f>
        <v>17.39</v>
      </c>
      <c r="I360" s="127">
        <f t="shared" si="87"/>
        <v>2.7824</v>
      </c>
    </row>
    <row r="361" spans="2:9" ht="28.5">
      <c r="B361" s="155" t="s">
        <v>6768</v>
      </c>
      <c r="C361" s="118" t="s">
        <v>45</v>
      </c>
      <c r="D361" s="145">
        <v>47</v>
      </c>
      <c r="E361" s="101" t="s">
        <v>2163</v>
      </c>
      <c r="F361" s="108" t="s">
        <v>542</v>
      </c>
      <c r="G361" s="168">
        <v>1</v>
      </c>
      <c r="H361" s="314">
        <f>IF($D361&lt;&gt;"",VLOOKUP($D361,SINAPSET.17!$1:$1048576,4,FALSE),"")</f>
        <v>27.58</v>
      </c>
      <c r="I361" s="127">
        <f t="shared" si="87"/>
        <v>27.58</v>
      </c>
    </row>
    <row r="362" spans="2:9">
      <c r="B362" s="156"/>
      <c r="C362" s="109"/>
      <c r="D362" s="109"/>
      <c r="E362" s="102"/>
      <c r="F362" s="109"/>
      <c r="G362" s="169"/>
      <c r="H362" s="123"/>
      <c r="I362" s="128"/>
    </row>
    <row r="363" spans="2:9" ht="15">
      <c r="B363" s="347">
        <v>60</v>
      </c>
      <c r="C363" s="348"/>
      <c r="D363" s="349"/>
      <c r="E363" s="9" t="str">
        <f>E366</f>
        <v xml:space="preserve">ANEL DE VEDAÇÃO COM GUIA </v>
      </c>
      <c r="F363" s="10" t="s">
        <v>542</v>
      </c>
      <c r="G363" s="170"/>
      <c r="H363" s="11"/>
      <c r="I363" s="90">
        <f>SUM(I364:I366)</f>
        <v>22.578499999999998</v>
      </c>
    </row>
    <row r="364" spans="2:9" ht="42.75">
      <c r="B364" s="155" t="s">
        <v>6763</v>
      </c>
      <c r="C364" s="118" t="s">
        <v>45</v>
      </c>
      <c r="D364" s="135">
        <v>88248</v>
      </c>
      <c r="E364" s="101" t="str">
        <f>IF($D364&lt;&gt;"",VLOOKUP($D364,SINAPSET.17!$A340:$D11105,2,FALSE),"")</f>
        <v>AUXILIAR DE ENCANADOR OU BOMBEIRO HIDRÁULICO COM ENCARGOS COMPLEMENTARES</v>
      </c>
      <c r="F364" s="108" t="str">
        <f>IF($D364&lt;&gt;"",VLOOKUP($D364,SINAPSET.17!$A340:$D11105,3,FALSE),"")</f>
        <v>H</v>
      </c>
      <c r="G364" s="168">
        <v>0.05</v>
      </c>
      <c r="H364" s="314">
        <f>IF($D364&lt;&gt;"",VLOOKUP($D364,SINAPSET.17!$1:$1048576,4,FALSE),"")</f>
        <v>14.18</v>
      </c>
      <c r="I364" s="127">
        <f t="shared" ref="I364:I366" si="88">H364*G364</f>
        <v>0.70900000000000007</v>
      </c>
    </row>
    <row r="365" spans="2:9" ht="28.5">
      <c r="B365" s="155" t="s">
        <v>6763</v>
      </c>
      <c r="C365" s="118" t="s">
        <v>45</v>
      </c>
      <c r="D365" s="135">
        <v>88267</v>
      </c>
      <c r="E365" s="101" t="str">
        <f>IF($D365&lt;&gt;"",VLOOKUP($D365,SINAPSET.17!$A341:$D11106,2,FALSE),"")</f>
        <v>ENCANADOR OU BOMBEIRO HIDRÁULICO COM ENCARGOS COMPLEMENTARES</v>
      </c>
      <c r="F365" s="108" t="str">
        <f>IF($D365&lt;&gt;"",VLOOKUP($D365,SINAPSET.17!$A341:$D11106,3,FALSE),"")</f>
        <v>H</v>
      </c>
      <c r="G365" s="168">
        <v>0.05</v>
      </c>
      <c r="H365" s="314">
        <f>IF($D365&lt;&gt;"",VLOOKUP($D365,SINAPSET.17!$1:$1048576,4,FALSE),"")</f>
        <v>17.39</v>
      </c>
      <c r="I365" s="127">
        <f t="shared" si="88"/>
        <v>0.86950000000000005</v>
      </c>
    </row>
    <row r="366" spans="2:9">
      <c r="B366" s="155" t="s">
        <v>6768</v>
      </c>
      <c r="C366" s="118" t="s">
        <v>6772</v>
      </c>
      <c r="D366" s="145"/>
      <c r="E366" s="101" t="s">
        <v>6967</v>
      </c>
      <c r="F366" s="108" t="s">
        <v>542</v>
      </c>
      <c r="G366" s="168">
        <v>1</v>
      </c>
      <c r="H366" s="216">
        <v>21</v>
      </c>
      <c r="I366" s="127">
        <f t="shared" si="88"/>
        <v>21</v>
      </c>
    </row>
    <row r="367" spans="2:9">
      <c r="B367" s="156"/>
      <c r="C367" s="109"/>
      <c r="D367" s="109"/>
      <c r="E367" s="102"/>
      <c r="F367" s="109"/>
      <c r="G367" s="169"/>
      <c r="H367" s="123"/>
      <c r="I367" s="128"/>
    </row>
    <row r="368" spans="2:9" ht="15">
      <c r="B368" s="347">
        <v>61</v>
      </c>
      <c r="C368" s="348"/>
      <c r="D368" s="349"/>
      <c r="E368" s="9" t="str">
        <f>E371</f>
        <v xml:space="preserve">ADAPTADOR PARA VALVULA DE PIA N40X1" </v>
      </c>
      <c r="F368" s="10" t="s">
        <v>542</v>
      </c>
      <c r="G368" s="170"/>
      <c r="H368" s="11"/>
      <c r="I368" s="90">
        <f>SUM(I369:I371)</f>
        <v>2.0785</v>
      </c>
    </row>
    <row r="369" spans="2:9" ht="42.75">
      <c r="B369" s="155" t="s">
        <v>6763</v>
      </c>
      <c r="C369" s="118" t="s">
        <v>45</v>
      </c>
      <c r="D369" s="135">
        <v>88248</v>
      </c>
      <c r="E369" s="101" t="str">
        <f>IF($D369&lt;&gt;"",VLOOKUP($D369,SINAPSET.17!$A345:$D11110,2,FALSE),"")</f>
        <v>AUXILIAR DE ENCANADOR OU BOMBEIRO HIDRÁULICO COM ENCARGOS COMPLEMENTARES</v>
      </c>
      <c r="F369" s="108" t="str">
        <f>IF($D369&lt;&gt;"",VLOOKUP($D369,SINAPSET.17!$A345:$D11110,3,FALSE),"")</f>
        <v>H</v>
      </c>
      <c r="G369" s="168">
        <v>0.05</v>
      </c>
      <c r="H369" s="314">
        <f>IF($D369&lt;&gt;"",VLOOKUP($D369,SINAPSET.17!$1:$1048576,4,FALSE),"")</f>
        <v>14.18</v>
      </c>
      <c r="I369" s="127">
        <f t="shared" ref="I369:I371" si="89">H369*G369</f>
        <v>0.70900000000000007</v>
      </c>
    </row>
    <row r="370" spans="2:9" ht="28.5">
      <c r="B370" s="155" t="s">
        <v>6763</v>
      </c>
      <c r="C370" s="118" t="s">
        <v>45</v>
      </c>
      <c r="D370" s="135">
        <v>88267</v>
      </c>
      <c r="E370" s="101" t="str">
        <f>IF($D370&lt;&gt;"",VLOOKUP($D370,SINAPSET.17!$A346:$D11111,2,FALSE),"")</f>
        <v>ENCANADOR OU BOMBEIRO HIDRÁULICO COM ENCARGOS COMPLEMENTARES</v>
      </c>
      <c r="F370" s="108" t="str">
        <f>IF($D370&lt;&gt;"",VLOOKUP($D370,SINAPSET.17!$A346:$D11111,3,FALSE),"")</f>
        <v>H</v>
      </c>
      <c r="G370" s="168">
        <v>0.05</v>
      </c>
      <c r="H370" s="314">
        <f>IF($D370&lt;&gt;"",VLOOKUP($D370,SINAPSET.17!$1:$1048576,4,FALSE),"")</f>
        <v>17.39</v>
      </c>
      <c r="I370" s="127">
        <f t="shared" si="89"/>
        <v>0.86950000000000005</v>
      </c>
    </row>
    <row r="371" spans="2:9">
      <c r="B371" s="155" t="s">
        <v>6768</v>
      </c>
      <c r="C371" s="118" t="s">
        <v>6772</v>
      </c>
      <c r="D371" s="145"/>
      <c r="E371" s="101" t="s">
        <v>6968</v>
      </c>
      <c r="F371" s="108" t="s">
        <v>542</v>
      </c>
      <c r="G371" s="168">
        <v>1</v>
      </c>
      <c r="H371" s="216">
        <v>0.5</v>
      </c>
      <c r="I371" s="127">
        <f t="shared" si="89"/>
        <v>0.5</v>
      </c>
    </row>
    <row r="372" spans="2:9">
      <c r="B372" s="156"/>
      <c r="C372" s="109"/>
      <c r="D372" s="109"/>
      <c r="E372" s="102"/>
      <c r="F372" s="109"/>
      <c r="G372" s="169"/>
      <c r="H372" s="123"/>
      <c r="I372" s="128"/>
    </row>
    <row r="373" spans="2:9" ht="15">
      <c r="B373" s="347">
        <v>62</v>
      </c>
      <c r="C373" s="348"/>
      <c r="D373" s="349"/>
      <c r="E373" s="9" t="str">
        <f>E376</f>
        <v>TÊ DE REDUÇÃO PVC ESGOTO 75X50MM</v>
      </c>
      <c r="F373" s="10" t="s">
        <v>542</v>
      </c>
      <c r="G373" s="170"/>
      <c r="H373" s="11"/>
      <c r="I373" s="90">
        <f>SUM(I374:I376)</f>
        <v>21.314</v>
      </c>
    </row>
    <row r="374" spans="2:9" ht="42.75">
      <c r="B374" s="155" t="s">
        <v>6763</v>
      </c>
      <c r="C374" s="118" t="s">
        <v>45</v>
      </c>
      <c r="D374" s="135">
        <v>88248</v>
      </c>
      <c r="E374" s="101" t="str">
        <f>IF($D374&lt;&gt;"",VLOOKUP($D374,SINAPSET.17!$A350:$D11115,2,FALSE),"")</f>
        <v>AUXILIAR DE ENCANADOR OU BOMBEIRO HIDRÁULICO COM ENCARGOS COMPLEMENTARES</v>
      </c>
      <c r="F374" s="108" t="str">
        <f>IF($D374&lt;&gt;"",VLOOKUP($D374,SINAPSET.17!$A350:$D11115,3,FALSE),"")</f>
        <v>H</v>
      </c>
      <c r="G374" s="168">
        <v>0.2</v>
      </c>
      <c r="H374" s="314">
        <f>IF($D374&lt;&gt;"",VLOOKUP($D374,SINAPSET.17!$1:$1048576,4,FALSE),"")</f>
        <v>14.18</v>
      </c>
      <c r="I374" s="127">
        <f t="shared" ref="I374:I376" si="90">H374*G374</f>
        <v>2.8360000000000003</v>
      </c>
    </row>
    <row r="375" spans="2:9" ht="28.5">
      <c r="B375" s="155" t="s">
        <v>6763</v>
      </c>
      <c r="C375" s="118" t="s">
        <v>45</v>
      </c>
      <c r="D375" s="135">
        <v>88267</v>
      </c>
      <c r="E375" s="101" t="str">
        <f>IF($D375&lt;&gt;"",VLOOKUP($D375,SINAPSET.17!$A351:$D11116,2,FALSE),"")</f>
        <v>ENCANADOR OU BOMBEIRO HIDRÁULICO COM ENCARGOS COMPLEMENTARES</v>
      </c>
      <c r="F375" s="108" t="str">
        <f>IF($D375&lt;&gt;"",VLOOKUP($D375,SINAPSET.17!$A351:$D11116,3,FALSE),"")</f>
        <v>H</v>
      </c>
      <c r="G375" s="168">
        <v>0.2</v>
      </c>
      <c r="H375" s="314">
        <f>IF($D375&lt;&gt;"",VLOOKUP($D375,SINAPSET.17!$1:$1048576,4,FALSE),"")</f>
        <v>17.39</v>
      </c>
      <c r="I375" s="127">
        <f t="shared" si="90"/>
        <v>3.4780000000000002</v>
      </c>
    </row>
    <row r="376" spans="2:9">
      <c r="B376" s="155" t="s">
        <v>6768</v>
      </c>
      <c r="C376" s="118" t="s">
        <v>6772</v>
      </c>
      <c r="D376" s="145"/>
      <c r="E376" s="101" t="s">
        <v>6868</v>
      </c>
      <c r="F376" s="108" t="s">
        <v>542</v>
      </c>
      <c r="G376" s="168">
        <v>1</v>
      </c>
      <c r="H376" s="216">
        <v>15</v>
      </c>
      <c r="I376" s="127">
        <f t="shared" si="90"/>
        <v>15</v>
      </c>
    </row>
    <row r="377" spans="2:9">
      <c r="B377" s="156"/>
      <c r="C377" s="109"/>
      <c r="D377" s="109"/>
      <c r="E377" s="102"/>
      <c r="F377" s="109"/>
      <c r="G377" s="169"/>
      <c r="H377" s="123"/>
      <c r="I377" s="128"/>
    </row>
    <row r="378" spans="2:9" ht="30">
      <c r="B378" s="347">
        <v>63</v>
      </c>
      <c r="C378" s="348"/>
      <c r="D378" s="349"/>
      <c r="E378" s="9" t="str">
        <f>E382</f>
        <v>CAIXA SIFONADA PVC, 250 X 230 X 75 MM, COM TAMPA E PORTA TAMPA QUADRADA BRANCA</v>
      </c>
      <c r="F378" s="10" t="s">
        <v>542</v>
      </c>
      <c r="G378" s="170"/>
      <c r="H378" s="11"/>
      <c r="I378" s="90">
        <f>SUM(I379:I385)</f>
        <v>65.782878000000011</v>
      </c>
    </row>
    <row r="379" spans="2:9" ht="42.75">
      <c r="B379" s="155" t="s">
        <v>6763</v>
      </c>
      <c r="C379" s="118" t="s">
        <v>45</v>
      </c>
      <c r="D379" s="135">
        <v>88248</v>
      </c>
      <c r="E379" s="101" t="str">
        <f>IF($D379&lt;&gt;"",VLOOKUP($D379,SINAPSET.17!$A350:$D11115,2,FALSE),"")</f>
        <v>AUXILIAR DE ENCANADOR OU BOMBEIRO HIDRÁULICO COM ENCARGOS COMPLEMENTARES</v>
      </c>
      <c r="F379" s="108" t="str">
        <f>IF($D379&lt;&gt;"",VLOOKUP($D379,SINAPSET.17!$A350:$D11115,3,FALSE),"")</f>
        <v>H</v>
      </c>
      <c r="G379" s="168">
        <v>0.25</v>
      </c>
      <c r="H379" s="314">
        <f>IF($D379&lt;&gt;"",VLOOKUP($D379,SINAPSET.17!$1:$1048576,4,FALSE),"")</f>
        <v>14.18</v>
      </c>
      <c r="I379" s="127">
        <f t="shared" ref="I379:I380" si="91">H379*G379</f>
        <v>3.5449999999999999</v>
      </c>
    </row>
    <row r="380" spans="2:9" ht="28.5">
      <c r="B380" s="155" t="s">
        <v>6763</v>
      </c>
      <c r="C380" s="118" t="s">
        <v>45</v>
      </c>
      <c r="D380" s="135">
        <v>88267</v>
      </c>
      <c r="E380" s="101" t="str">
        <f>IF($D380&lt;&gt;"",VLOOKUP($D380,SINAPSET.17!$A351:$D11116,2,FALSE),"")</f>
        <v>ENCANADOR OU BOMBEIRO HIDRÁULICO COM ENCARGOS COMPLEMENTARES</v>
      </c>
      <c r="F380" s="108" t="str">
        <f>IF($D380&lt;&gt;"",VLOOKUP($D380,SINAPSET.17!$A351:$D11116,3,FALSE),"")</f>
        <v>H</v>
      </c>
      <c r="G380" s="168">
        <v>0.25</v>
      </c>
      <c r="H380" s="314">
        <f>IF($D380&lt;&gt;"",VLOOKUP($D380,SINAPSET.17!$1:$1048576,4,FALSE),"")</f>
        <v>17.39</v>
      </c>
      <c r="I380" s="127">
        <f t="shared" si="91"/>
        <v>4.3475000000000001</v>
      </c>
    </row>
    <row r="381" spans="2:9">
      <c r="B381" s="155" t="s">
        <v>6768</v>
      </c>
      <c r="C381" s="118" t="s">
        <v>45</v>
      </c>
      <c r="D381" s="135">
        <v>122</v>
      </c>
      <c r="E381" s="101" t="s">
        <v>6854</v>
      </c>
      <c r="F381" s="108" t="s">
        <v>542</v>
      </c>
      <c r="G381" s="168">
        <v>1.4800000000000001E-2</v>
      </c>
      <c r="H381" s="314">
        <f>IF($D381&lt;&gt;"",VLOOKUP($D381,SINAPSET.17!$1:$1048576,4,FALSE),"")</f>
        <v>45.16</v>
      </c>
      <c r="I381" s="127">
        <f t="shared" ref="I381" si="92">H381*G381</f>
        <v>0.66836799999999996</v>
      </c>
    </row>
    <row r="382" spans="2:9" ht="28.5">
      <c r="B382" s="155" t="s">
        <v>6768</v>
      </c>
      <c r="C382" s="118" t="s">
        <v>45</v>
      </c>
      <c r="D382" s="135">
        <v>11880</v>
      </c>
      <c r="E382" s="101" t="str">
        <f>IF($D382&lt;&gt;"",VLOOKUP($D382,SINAPSET.17!$A352:$D11117,2,FALSE),"")</f>
        <v>CAIXA SIFONADA PVC, 250 X 230 X 75 MM, COM TAMPA E PORTA TAMPA QUADRADA BRANCA</v>
      </c>
      <c r="F382" s="108" t="str">
        <f>IF($D382&lt;&gt;"",VLOOKUP($D382,SINAPSET.17!$A352:$D11117,3,FALSE),"")</f>
        <v xml:space="preserve">UN    </v>
      </c>
      <c r="G382" s="168">
        <v>1</v>
      </c>
      <c r="H382" s="314">
        <f>IF($D382&lt;&gt;"",VLOOKUP($D382,SINAPSET.17!$1:$1048576,4,FALSE),"")</f>
        <v>55.92</v>
      </c>
      <c r="I382" s="127">
        <f t="shared" ref="I382" si="93">H382*G382</f>
        <v>55.92</v>
      </c>
    </row>
    <row r="383" spans="2:9" ht="42.75">
      <c r="B383" s="155" t="s">
        <v>6768</v>
      </c>
      <c r="C383" s="118" t="s">
        <v>45</v>
      </c>
      <c r="D383" s="146">
        <v>20078</v>
      </c>
      <c r="E383" s="101" t="str">
        <f>IF($D383&lt;&gt;"",VLOOKUP($D383,SINAPSET.17!$A353:$D11118,2,FALSE),"")</f>
        <v>PASTA LUBRIFICANTE PARA TUBOS E CONEXOES COM JUNTA ELASTICA (USO EM PVC, ACO, POLIETILENO E OUTROS) ( DE *400* G)</v>
      </c>
      <c r="F383" s="108" t="str">
        <f>IF($D383&lt;&gt;"",VLOOKUP($D383,SINAPSET.17!$A353:$D11118,3,FALSE),"")</f>
        <v xml:space="preserve">UN    </v>
      </c>
      <c r="G383" s="168">
        <v>0.02</v>
      </c>
      <c r="H383" s="314">
        <f>IF($D383&lt;&gt;"",VLOOKUP($D383,SINAPSET.17!$1:$1048576,4,FALSE),"")</f>
        <v>16.53</v>
      </c>
      <c r="I383" s="127">
        <f t="shared" ref="I383:I384" si="94">H383*G383</f>
        <v>0.3306</v>
      </c>
    </row>
    <row r="384" spans="2:9" ht="28.5">
      <c r="B384" s="155" t="s">
        <v>6768</v>
      </c>
      <c r="C384" s="118" t="s">
        <v>45</v>
      </c>
      <c r="D384" s="146">
        <v>20083</v>
      </c>
      <c r="E384" s="101" t="str">
        <f>IF($D384&lt;&gt;"",VLOOKUP($D384,SINAPSET.17!$A354:$D11119,2,FALSE),"")</f>
        <v>SOLUCAO LIMPADORA PARA PVC, FRASCO COM 1000 CM3</v>
      </c>
      <c r="F384" s="108" t="str">
        <f>IF($D384&lt;&gt;"",VLOOKUP($D384,SINAPSET.17!$A354:$D11119,3,FALSE),"")</f>
        <v xml:space="preserve">UN    </v>
      </c>
      <c r="G384" s="168">
        <v>2.2499999999999999E-2</v>
      </c>
      <c r="H384" s="314">
        <f>IF($D384&lt;&gt;"",VLOOKUP($D384,SINAPSET.17!$1:$1048576,4,FALSE),"")</f>
        <v>39.22</v>
      </c>
      <c r="I384" s="127">
        <f t="shared" si="94"/>
        <v>0.88244999999999996</v>
      </c>
    </row>
    <row r="385" spans="2:9">
      <c r="B385" s="155" t="s">
        <v>6768</v>
      </c>
      <c r="C385" s="118" t="s">
        <v>45</v>
      </c>
      <c r="D385" s="146">
        <v>38383</v>
      </c>
      <c r="E385" s="101" t="str">
        <f>IF($D385&lt;&gt;"",VLOOKUP($D385,SINAPSET.17!$A355:$D11120,2,FALSE),"")</f>
        <v>LIXA D'AGUA EM FOLHA, GRAO 100</v>
      </c>
      <c r="F385" s="108" t="str">
        <f>IF($D385&lt;&gt;"",VLOOKUP($D385,SINAPSET.17!$A355:$D11120,3,FALSE),"")</f>
        <v xml:space="preserve">UN    </v>
      </c>
      <c r="G385" s="168">
        <v>6.4000000000000001E-2</v>
      </c>
      <c r="H385" s="314">
        <f>IF($D385&lt;&gt;"",VLOOKUP($D385,SINAPSET.17!$1:$1048576,4,FALSE),"")</f>
        <v>1.39</v>
      </c>
      <c r="I385" s="127">
        <f t="shared" ref="I385" si="95">H385*G385</f>
        <v>8.8959999999999997E-2</v>
      </c>
    </row>
    <row r="386" spans="2:9">
      <c r="B386" s="156"/>
      <c r="C386" s="109"/>
      <c r="D386" s="109"/>
      <c r="E386" s="102"/>
      <c r="F386" s="109"/>
      <c r="G386" s="169"/>
      <c r="H386" s="123"/>
      <c r="I386" s="128"/>
    </row>
    <row r="387" spans="2:9" ht="15">
      <c r="B387" s="347">
        <v>64</v>
      </c>
      <c r="C387" s="348"/>
      <c r="D387" s="349"/>
      <c r="E387" s="9" t="str">
        <f>E390</f>
        <v>GRELHA REDONDA DE ALUMINIO 150MM</v>
      </c>
      <c r="F387" s="10" t="s">
        <v>542</v>
      </c>
      <c r="G387" s="170"/>
      <c r="H387" s="11"/>
      <c r="I387" s="90">
        <f>SUM(I388:I390)</f>
        <v>31.478499999999997</v>
      </c>
    </row>
    <row r="388" spans="2:9" ht="42.75">
      <c r="B388" s="155" t="s">
        <v>6763</v>
      </c>
      <c r="C388" s="118" t="s">
        <v>45</v>
      </c>
      <c r="D388" s="135">
        <v>88248</v>
      </c>
      <c r="E388" s="101" t="str">
        <f>IF($D388&lt;&gt;"",VLOOKUP($D388,SINAPSET.17!$A359:$D11124,2,FALSE),"")</f>
        <v>AUXILIAR DE ENCANADOR OU BOMBEIRO HIDRÁULICO COM ENCARGOS COMPLEMENTARES</v>
      </c>
      <c r="F388" s="108" t="str">
        <f>IF($D388&lt;&gt;"",VLOOKUP($D388,SINAPSET.17!$A359:$D11124,3,FALSE),"")</f>
        <v>H</v>
      </c>
      <c r="G388" s="168">
        <v>0.05</v>
      </c>
      <c r="H388" s="314">
        <f>IF($D388&lt;&gt;"",VLOOKUP($D388,SINAPSET.17!$1:$1048576,4,FALSE),"")</f>
        <v>14.18</v>
      </c>
      <c r="I388" s="127">
        <f t="shared" ref="I388:I389" si="96">H388*G388</f>
        <v>0.70900000000000007</v>
      </c>
    </row>
    <row r="389" spans="2:9" ht="28.5">
      <c r="B389" s="155" t="s">
        <v>6763</v>
      </c>
      <c r="C389" s="118" t="s">
        <v>45</v>
      </c>
      <c r="D389" s="135">
        <v>88267</v>
      </c>
      <c r="E389" s="101" t="str">
        <f>IF($D389&lt;&gt;"",VLOOKUP($D389,SINAPSET.17!$A360:$D11125,2,FALSE),"")</f>
        <v>ENCANADOR OU BOMBEIRO HIDRÁULICO COM ENCARGOS COMPLEMENTARES</v>
      </c>
      <c r="F389" s="108" t="str">
        <f>IF($D389&lt;&gt;"",VLOOKUP($D389,SINAPSET.17!$A360:$D11125,3,FALSE),"")</f>
        <v>H</v>
      </c>
      <c r="G389" s="168">
        <v>0.05</v>
      </c>
      <c r="H389" s="314">
        <f>IF($D389&lt;&gt;"",VLOOKUP($D389,SINAPSET.17!$1:$1048576,4,FALSE),"")</f>
        <v>17.39</v>
      </c>
      <c r="I389" s="127">
        <f t="shared" si="96"/>
        <v>0.86950000000000005</v>
      </c>
    </row>
    <row r="390" spans="2:9">
      <c r="B390" s="155" t="s">
        <v>6768</v>
      </c>
      <c r="C390" s="118" t="s">
        <v>6772</v>
      </c>
      <c r="D390" s="145"/>
      <c r="E390" s="101" t="s">
        <v>6856</v>
      </c>
      <c r="F390" s="108" t="str">
        <f>IF($D390&lt;&gt;"",VLOOKUP($D390,SINAPSET.17!$A361:$D11126,3,FALSE),"")</f>
        <v/>
      </c>
      <c r="G390" s="168">
        <v>1</v>
      </c>
      <c r="H390" s="216">
        <v>29.9</v>
      </c>
      <c r="I390" s="127">
        <f t="shared" ref="I390" si="97">H390*G390</f>
        <v>29.9</v>
      </c>
    </row>
    <row r="391" spans="2:9">
      <c r="B391" s="156"/>
      <c r="C391" s="109"/>
      <c r="D391" s="109"/>
      <c r="E391" s="102"/>
      <c r="F391" s="109"/>
      <c r="G391" s="169"/>
      <c r="H391" s="123"/>
      <c r="I391" s="128"/>
    </row>
    <row r="392" spans="2:9" ht="15">
      <c r="B392" s="347">
        <v>65</v>
      </c>
      <c r="C392" s="348"/>
      <c r="D392" s="349"/>
      <c r="E392" s="9" t="str">
        <f>E395</f>
        <v>GRELHA REDONDA DE ALUMINIO 100MM</v>
      </c>
      <c r="F392" s="10" t="s">
        <v>542</v>
      </c>
      <c r="G392" s="170"/>
      <c r="H392" s="11"/>
      <c r="I392" s="90">
        <f>SUM(I393:I395)</f>
        <v>15.162800000000001</v>
      </c>
    </row>
    <row r="393" spans="2:9" ht="42.75">
      <c r="B393" s="155" t="s">
        <v>6763</v>
      </c>
      <c r="C393" s="118" t="s">
        <v>45</v>
      </c>
      <c r="D393" s="135">
        <v>88248</v>
      </c>
      <c r="E393" s="101" t="str">
        <f>IF($D393&lt;&gt;"",VLOOKUP($D393,SINAPSET.17!$A364:$D11129,2,FALSE),"")</f>
        <v>AUXILIAR DE ENCANADOR OU BOMBEIRO HIDRÁULICO COM ENCARGOS COMPLEMENTARES</v>
      </c>
      <c r="F393" s="108" t="str">
        <f>IF($D393&lt;&gt;"",VLOOKUP($D393,SINAPSET.17!$A364:$D11129,3,FALSE),"")</f>
        <v>H</v>
      </c>
      <c r="G393" s="168">
        <v>0.04</v>
      </c>
      <c r="H393" s="314">
        <f>IF($D393&lt;&gt;"",VLOOKUP($D393,SINAPSET.17!$1:$1048576,4,FALSE),"")</f>
        <v>14.18</v>
      </c>
      <c r="I393" s="127">
        <f t="shared" ref="I393:I395" si="98">H393*G393</f>
        <v>0.56720000000000004</v>
      </c>
    </row>
    <row r="394" spans="2:9" ht="28.5">
      <c r="B394" s="155" t="s">
        <v>6763</v>
      </c>
      <c r="C394" s="118" t="s">
        <v>45</v>
      </c>
      <c r="D394" s="135">
        <v>88267</v>
      </c>
      <c r="E394" s="101" t="str">
        <f>IF($D394&lt;&gt;"",VLOOKUP($D394,SINAPSET.17!$A365:$D11130,2,FALSE),"")</f>
        <v>ENCANADOR OU BOMBEIRO HIDRÁULICO COM ENCARGOS COMPLEMENTARES</v>
      </c>
      <c r="F394" s="108" t="str">
        <f>IF($D394&lt;&gt;"",VLOOKUP($D394,SINAPSET.17!$A365:$D11130,3,FALSE),"")</f>
        <v>H</v>
      </c>
      <c r="G394" s="168">
        <v>0.04</v>
      </c>
      <c r="H394" s="314">
        <f>IF($D394&lt;&gt;"",VLOOKUP($D394,SINAPSET.17!$1:$1048576,4,FALSE),"")</f>
        <v>17.39</v>
      </c>
      <c r="I394" s="127">
        <f t="shared" si="98"/>
        <v>0.6956</v>
      </c>
    </row>
    <row r="395" spans="2:9">
      <c r="B395" s="155" t="s">
        <v>6768</v>
      </c>
      <c r="C395" s="118" t="s">
        <v>6772</v>
      </c>
      <c r="D395" s="145"/>
      <c r="E395" s="101" t="s">
        <v>6855</v>
      </c>
      <c r="F395" s="108" t="s">
        <v>542</v>
      </c>
      <c r="G395" s="168">
        <v>1</v>
      </c>
      <c r="H395" s="216">
        <v>13.9</v>
      </c>
      <c r="I395" s="127">
        <f t="shared" si="98"/>
        <v>13.9</v>
      </c>
    </row>
    <row r="396" spans="2:9">
      <c r="B396" s="156"/>
      <c r="C396" s="109"/>
      <c r="D396" s="109"/>
      <c r="E396" s="102"/>
      <c r="F396" s="109"/>
      <c r="G396" s="169"/>
      <c r="H396" s="123"/>
      <c r="I396" s="128"/>
    </row>
    <row r="397" spans="2:9" ht="15">
      <c r="B397" s="347">
        <v>66</v>
      </c>
      <c r="C397" s="348"/>
      <c r="D397" s="349"/>
      <c r="E397" s="9" t="str">
        <f>E400</f>
        <v>GRELHA DE AÇO INOX COM CAIXILHO 150MM</v>
      </c>
      <c r="F397" s="10" t="s">
        <v>542</v>
      </c>
      <c r="G397" s="170"/>
      <c r="H397" s="11"/>
      <c r="I397" s="90">
        <f>SUM(I398:I400)</f>
        <v>50.578499999999998</v>
      </c>
    </row>
    <row r="398" spans="2:9" ht="42.75">
      <c r="B398" s="155" t="s">
        <v>6763</v>
      </c>
      <c r="C398" s="118" t="s">
        <v>45</v>
      </c>
      <c r="D398" s="135">
        <v>88248</v>
      </c>
      <c r="E398" s="101" t="str">
        <f>IF($D398&lt;&gt;"",VLOOKUP($D398,SINAPSET.17!$A369:$D11134,2,FALSE),"")</f>
        <v>AUXILIAR DE ENCANADOR OU BOMBEIRO HIDRÁULICO COM ENCARGOS COMPLEMENTARES</v>
      </c>
      <c r="F398" s="108" t="str">
        <f>IF($D398&lt;&gt;"",VLOOKUP($D398,SINAPSET.17!$A369:$D11134,3,FALSE),"")</f>
        <v>H</v>
      </c>
      <c r="G398" s="168">
        <v>0.05</v>
      </c>
      <c r="H398" s="314">
        <f>IF($D398&lt;&gt;"",VLOOKUP($D398,SINAPSET.17!$1:$1048576,4,FALSE),"")</f>
        <v>14.18</v>
      </c>
      <c r="I398" s="127">
        <f t="shared" ref="I398:I400" si="99">H398*G398</f>
        <v>0.70900000000000007</v>
      </c>
    </row>
    <row r="399" spans="2:9" ht="28.5">
      <c r="B399" s="155" t="s">
        <v>6763</v>
      </c>
      <c r="C399" s="118" t="s">
        <v>45</v>
      </c>
      <c r="D399" s="135">
        <v>88267</v>
      </c>
      <c r="E399" s="101" t="str">
        <f>IF($D399&lt;&gt;"",VLOOKUP($D399,SINAPSET.17!$A370:$D11135,2,FALSE),"")</f>
        <v>ENCANADOR OU BOMBEIRO HIDRÁULICO COM ENCARGOS COMPLEMENTARES</v>
      </c>
      <c r="F399" s="108" t="str">
        <f>IF($D399&lt;&gt;"",VLOOKUP($D399,SINAPSET.17!$A370:$D11135,3,FALSE),"")</f>
        <v>H</v>
      </c>
      <c r="G399" s="168">
        <v>0.05</v>
      </c>
      <c r="H399" s="314">
        <f>IF($D399&lt;&gt;"",VLOOKUP($D399,SINAPSET.17!$1:$1048576,4,FALSE),"")</f>
        <v>17.39</v>
      </c>
      <c r="I399" s="127">
        <f t="shared" si="99"/>
        <v>0.86950000000000005</v>
      </c>
    </row>
    <row r="400" spans="2:9">
      <c r="B400" s="155" t="s">
        <v>6768</v>
      </c>
      <c r="C400" s="118" t="s">
        <v>6772</v>
      </c>
      <c r="D400" s="145"/>
      <c r="E400" s="101" t="s">
        <v>6857</v>
      </c>
      <c r="F400" s="108" t="s">
        <v>542</v>
      </c>
      <c r="G400" s="168">
        <v>1</v>
      </c>
      <c r="H400" s="216">
        <v>49</v>
      </c>
      <c r="I400" s="127">
        <f t="shared" si="99"/>
        <v>49</v>
      </c>
    </row>
    <row r="401" spans="2:9">
      <c r="B401" s="156"/>
      <c r="C401" s="109"/>
      <c r="D401" s="109"/>
      <c r="E401" s="102"/>
      <c r="F401" s="109"/>
      <c r="G401" s="169"/>
      <c r="H401" s="123"/>
      <c r="I401" s="128"/>
    </row>
    <row r="402" spans="2:9" ht="15">
      <c r="B402" s="347">
        <v>67</v>
      </c>
      <c r="C402" s="348"/>
      <c r="D402" s="349"/>
      <c r="E402" s="9" t="str">
        <f>E405</f>
        <v>GRELHA DE AÇO INOX COM CAIXILHO 100MM</v>
      </c>
      <c r="F402" s="10" t="s">
        <v>542</v>
      </c>
      <c r="G402" s="170"/>
      <c r="H402" s="11"/>
      <c r="I402" s="90">
        <f>SUM(I403:I405)</f>
        <v>21.212799999999998</v>
      </c>
    </row>
    <row r="403" spans="2:9" ht="42.75">
      <c r="B403" s="155" t="s">
        <v>6763</v>
      </c>
      <c r="C403" s="118" t="s">
        <v>45</v>
      </c>
      <c r="D403" s="135">
        <v>88248</v>
      </c>
      <c r="E403" s="101" t="str">
        <f>IF($D403&lt;&gt;"",VLOOKUP($D403,SINAPSET.17!$A374:$D11139,2,FALSE),"")</f>
        <v>AUXILIAR DE ENCANADOR OU BOMBEIRO HIDRÁULICO COM ENCARGOS COMPLEMENTARES</v>
      </c>
      <c r="F403" s="108" t="str">
        <f>IF($D403&lt;&gt;"",VLOOKUP($D403,SINAPSET.17!$A374:$D11139,3,FALSE),"")</f>
        <v>H</v>
      </c>
      <c r="G403" s="168">
        <v>0.04</v>
      </c>
      <c r="H403" s="314">
        <f>IF($D403&lt;&gt;"",VLOOKUP($D403,SINAPSET.17!$1:$1048576,4,FALSE),"")</f>
        <v>14.18</v>
      </c>
      <c r="I403" s="127">
        <f t="shared" ref="I403:I405" si="100">H403*G403</f>
        <v>0.56720000000000004</v>
      </c>
    </row>
    <row r="404" spans="2:9" ht="28.5">
      <c r="B404" s="155" t="s">
        <v>6763</v>
      </c>
      <c r="C404" s="118" t="s">
        <v>45</v>
      </c>
      <c r="D404" s="135">
        <v>88267</v>
      </c>
      <c r="E404" s="101" t="str">
        <f>IF($D404&lt;&gt;"",VLOOKUP($D404,SINAPSET.17!$A375:$D11140,2,FALSE),"")</f>
        <v>ENCANADOR OU BOMBEIRO HIDRÁULICO COM ENCARGOS COMPLEMENTARES</v>
      </c>
      <c r="F404" s="108" t="str">
        <f>IF($D404&lt;&gt;"",VLOOKUP($D404,SINAPSET.17!$A375:$D11140,3,FALSE),"")</f>
        <v>H</v>
      </c>
      <c r="G404" s="168">
        <v>0.04</v>
      </c>
      <c r="H404" s="314">
        <f>IF($D404&lt;&gt;"",VLOOKUP($D404,SINAPSET.17!$1:$1048576,4,FALSE),"")</f>
        <v>17.39</v>
      </c>
      <c r="I404" s="127">
        <f t="shared" si="100"/>
        <v>0.6956</v>
      </c>
    </row>
    <row r="405" spans="2:9">
      <c r="B405" s="155" t="s">
        <v>6768</v>
      </c>
      <c r="C405" s="118" t="s">
        <v>6772</v>
      </c>
      <c r="D405" s="145"/>
      <c r="E405" s="101" t="s">
        <v>6858</v>
      </c>
      <c r="F405" s="108" t="s">
        <v>542</v>
      </c>
      <c r="G405" s="168">
        <v>1</v>
      </c>
      <c r="H405" s="216">
        <v>19.95</v>
      </c>
      <c r="I405" s="127">
        <f t="shared" si="100"/>
        <v>19.95</v>
      </c>
    </row>
    <row r="406" spans="2:9">
      <c r="B406" s="156"/>
      <c r="C406" s="109"/>
      <c r="D406" s="109"/>
      <c r="E406" s="102"/>
      <c r="F406" s="109"/>
      <c r="G406" s="169"/>
      <c r="H406" s="123"/>
      <c r="I406" s="128"/>
    </row>
    <row r="407" spans="2:9" ht="15">
      <c r="B407" s="347">
        <v>68</v>
      </c>
      <c r="C407" s="348"/>
      <c r="D407" s="349"/>
      <c r="E407" s="9" t="s">
        <v>6861</v>
      </c>
      <c r="F407" s="10" t="s">
        <v>542</v>
      </c>
      <c r="G407" s="170"/>
      <c r="H407" s="11"/>
      <c r="I407" s="90">
        <f>SUM(I408:I410)</f>
        <v>220.285</v>
      </c>
    </row>
    <row r="408" spans="2:9" ht="42.75">
      <c r="B408" s="155" t="s">
        <v>6763</v>
      </c>
      <c r="C408" s="118" t="s">
        <v>45</v>
      </c>
      <c r="D408" s="135">
        <v>88248</v>
      </c>
      <c r="E408" s="101" t="str">
        <f>IF($D408&lt;&gt;"",VLOOKUP($D408,SINAPSET.17!$A379:$D11144,2,FALSE),"")</f>
        <v>AUXILIAR DE ENCANADOR OU BOMBEIRO HIDRÁULICO COM ENCARGOS COMPLEMENTARES</v>
      </c>
      <c r="F408" s="108" t="str">
        <f>IF($D408&lt;&gt;"",VLOOKUP($D408,SINAPSET.17!$A379:$D11144,3,FALSE),"")</f>
        <v>H</v>
      </c>
      <c r="G408" s="168">
        <v>0.5</v>
      </c>
      <c r="H408" s="314">
        <f>IF($D408&lt;&gt;"",VLOOKUP($D408,SINAPSET.17!$1:$1048576,4,FALSE),"")</f>
        <v>14.18</v>
      </c>
      <c r="I408" s="127">
        <f t="shared" ref="I408:I410" si="101">H408*G408</f>
        <v>7.09</v>
      </c>
    </row>
    <row r="409" spans="2:9" ht="28.5">
      <c r="B409" s="155" t="s">
        <v>6763</v>
      </c>
      <c r="C409" s="118" t="s">
        <v>45</v>
      </c>
      <c r="D409" s="135">
        <v>88267</v>
      </c>
      <c r="E409" s="101" t="str">
        <f>IF($D409&lt;&gt;"",VLOOKUP($D409,SINAPSET.17!$A380:$D11145,2,FALSE),"")</f>
        <v>ENCANADOR OU BOMBEIRO HIDRÁULICO COM ENCARGOS COMPLEMENTARES</v>
      </c>
      <c r="F409" s="108" t="str">
        <f>IF($D409&lt;&gt;"",VLOOKUP($D409,SINAPSET.17!$A380:$D11145,3,FALSE),"")</f>
        <v>H</v>
      </c>
      <c r="G409" s="168">
        <v>0.5</v>
      </c>
      <c r="H409" s="314">
        <f>IF($D409&lt;&gt;"",VLOOKUP($D409,SINAPSET.17!$1:$1048576,4,FALSE),"")</f>
        <v>17.39</v>
      </c>
      <c r="I409" s="127">
        <f t="shared" si="101"/>
        <v>8.6950000000000003</v>
      </c>
    </row>
    <row r="410" spans="2:9">
      <c r="B410" s="155" t="s">
        <v>6768</v>
      </c>
      <c r="C410" s="118" t="s">
        <v>6772</v>
      </c>
      <c r="D410" s="145"/>
      <c r="E410" s="101" t="s">
        <v>6859</v>
      </c>
      <c r="F410" s="108" t="s">
        <v>542</v>
      </c>
      <c r="G410" s="168">
        <v>5</v>
      </c>
      <c r="H410" s="216">
        <v>40.9</v>
      </c>
      <c r="I410" s="127">
        <f t="shared" si="101"/>
        <v>204.5</v>
      </c>
    </row>
    <row r="411" spans="2:9">
      <c r="B411" s="156"/>
      <c r="C411" s="109"/>
      <c r="D411" s="109"/>
      <c r="E411" s="102"/>
      <c r="F411" s="109"/>
      <c r="G411" s="169"/>
      <c r="H411" s="123"/>
      <c r="I411" s="128"/>
    </row>
    <row r="412" spans="2:9" ht="30">
      <c r="B412" s="347">
        <v>69</v>
      </c>
      <c r="C412" s="348"/>
      <c r="D412" s="349"/>
      <c r="E412" s="9" t="str">
        <f>E415</f>
        <v>GRELHA PARA CALHA DE PISO EM PVC DN130X0,50M</v>
      </c>
      <c r="F412" s="10" t="s">
        <v>542</v>
      </c>
      <c r="G412" s="170"/>
      <c r="H412" s="11"/>
      <c r="I412" s="90">
        <f>SUM(I413:I415)</f>
        <v>67.213999999999999</v>
      </c>
    </row>
    <row r="413" spans="2:9" ht="42.75">
      <c r="B413" s="155" t="s">
        <v>6763</v>
      </c>
      <c r="C413" s="118" t="s">
        <v>45</v>
      </c>
      <c r="D413" s="135">
        <v>88248</v>
      </c>
      <c r="E413" s="101" t="str">
        <f>IF($D413&lt;&gt;"",VLOOKUP($D413,SINAPSET.17!$A387:$D11152,2,FALSE),"")</f>
        <v>AUXILIAR DE ENCANADOR OU BOMBEIRO HIDRÁULICO COM ENCARGOS COMPLEMENTARES</v>
      </c>
      <c r="F413" s="108" t="str">
        <f>IF($D413&lt;&gt;"",VLOOKUP($D413,SINAPSET.17!$A387:$D11152,3,FALSE),"")</f>
        <v>H</v>
      </c>
      <c r="G413" s="168">
        <v>0.2</v>
      </c>
      <c r="H413" s="314">
        <f>IF($D413&lt;&gt;"",VLOOKUP($D413,SINAPSET.17!$1:$1048576,4,FALSE),"")</f>
        <v>14.18</v>
      </c>
      <c r="I413" s="127">
        <f t="shared" ref="I413:I414" si="102">H413*G413</f>
        <v>2.8360000000000003</v>
      </c>
    </row>
    <row r="414" spans="2:9" ht="28.5">
      <c r="B414" s="155" t="s">
        <v>6763</v>
      </c>
      <c r="C414" s="118" t="s">
        <v>45</v>
      </c>
      <c r="D414" s="135">
        <v>88267</v>
      </c>
      <c r="E414" s="101" t="str">
        <f>IF($D414&lt;&gt;"",VLOOKUP($D414,SINAPSET.17!$A388:$D11153,2,FALSE),"")</f>
        <v>ENCANADOR OU BOMBEIRO HIDRÁULICO COM ENCARGOS COMPLEMENTARES</v>
      </c>
      <c r="F414" s="108" t="str">
        <f>IF($D414&lt;&gt;"",VLOOKUP($D414,SINAPSET.17!$A388:$D11153,3,FALSE),"")</f>
        <v>H</v>
      </c>
      <c r="G414" s="168">
        <v>0.2</v>
      </c>
      <c r="H414" s="314">
        <f>IF($D414&lt;&gt;"",VLOOKUP($D414,SINAPSET.17!$1:$1048576,4,FALSE),"")</f>
        <v>17.39</v>
      </c>
      <c r="I414" s="127">
        <f t="shared" si="102"/>
        <v>3.4780000000000002</v>
      </c>
    </row>
    <row r="415" spans="2:9" ht="28.5">
      <c r="B415" s="155" t="s">
        <v>6768</v>
      </c>
      <c r="C415" s="118" t="s">
        <v>6772</v>
      </c>
      <c r="D415" s="145"/>
      <c r="E415" s="101" t="s">
        <v>6860</v>
      </c>
      <c r="F415" s="108" t="s">
        <v>542</v>
      </c>
      <c r="G415" s="168">
        <v>1</v>
      </c>
      <c r="H415" s="216">
        <v>60.9</v>
      </c>
      <c r="I415" s="127">
        <f t="shared" ref="I415" si="103">H415*G415</f>
        <v>60.9</v>
      </c>
    </row>
    <row r="416" spans="2:9">
      <c r="B416" s="156"/>
      <c r="C416" s="109"/>
      <c r="D416" s="109"/>
      <c r="E416" s="102"/>
      <c r="F416" s="109"/>
      <c r="G416" s="169"/>
      <c r="H416" s="123"/>
      <c r="I416" s="128"/>
    </row>
    <row r="417" spans="2:9" ht="15">
      <c r="B417" s="347">
        <v>70</v>
      </c>
      <c r="C417" s="348"/>
      <c r="D417" s="349"/>
      <c r="E417" s="9" t="str">
        <f>E420</f>
        <v>ATIESPUMA 150MM</v>
      </c>
      <c r="F417" s="10" t="s">
        <v>542</v>
      </c>
      <c r="G417" s="170"/>
      <c r="H417" s="11"/>
      <c r="I417" s="90">
        <f>SUM(I418:I420)</f>
        <v>31.894200000000001</v>
      </c>
    </row>
    <row r="418" spans="2:9" ht="42.75">
      <c r="B418" s="155" t="s">
        <v>6763</v>
      </c>
      <c r="C418" s="118" t="s">
        <v>45</v>
      </c>
      <c r="D418" s="135">
        <v>88248</v>
      </c>
      <c r="E418" s="101" t="str">
        <f>IF($D418&lt;&gt;"",VLOOKUP($D418,SINAPSET.17!$A392:$D11157,2,FALSE),"")</f>
        <v>AUXILIAR DE ENCANADOR OU BOMBEIRO HIDRÁULICO COM ENCARGOS COMPLEMENTARES</v>
      </c>
      <c r="F418" s="108" t="str">
        <f>IF($D418&lt;&gt;"",VLOOKUP($D418,SINAPSET.17!$A392:$D11157,3,FALSE),"")</f>
        <v>H</v>
      </c>
      <c r="G418" s="168">
        <v>0.06</v>
      </c>
      <c r="H418" s="314">
        <f>IF($D418&lt;&gt;"",VLOOKUP($D418,SINAPSET.17!$1:$1048576,4,FALSE),"")</f>
        <v>14.18</v>
      </c>
      <c r="I418" s="127">
        <f t="shared" ref="I418:I420" si="104">H418*G418</f>
        <v>0.8508</v>
      </c>
    </row>
    <row r="419" spans="2:9" ht="28.5">
      <c r="B419" s="155" t="s">
        <v>6763</v>
      </c>
      <c r="C419" s="118" t="s">
        <v>45</v>
      </c>
      <c r="D419" s="135">
        <v>88267</v>
      </c>
      <c r="E419" s="101" t="str">
        <f>IF($D419&lt;&gt;"",VLOOKUP($D419,SINAPSET.17!$A393:$D11158,2,FALSE),"")</f>
        <v>ENCANADOR OU BOMBEIRO HIDRÁULICO COM ENCARGOS COMPLEMENTARES</v>
      </c>
      <c r="F419" s="108" t="str">
        <f>IF($D419&lt;&gt;"",VLOOKUP($D419,SINAPSET.17!$A393:$D11158,3,FALSE),"")</f>
        <v>H</v>
      </c>
      <c r="G419" s="168">
        <v>0.06</v>
      </c>
      <c r="H419" s="314">
        <f>IF($D419&lt;&gt;"",VLOOKUP($D419,SINAPSET.17!$1:$1048576,4,FALSE),"")</f>
        <v>17.39</v>
      </c>
      <c r="I419" s="127">
        <f t="shared" si="104"/>
        <v>1.0434000000000001</v>
      </c>
    </row>
    <row r="420" spans="2:9">
      <c r="B420" s="155" t="s">
        <v>6768</v>
      </c>
      <c r="C420" s="118" t="s">
        <v>6772</v>
      </c>
      <c r="D420" s="145"/>
      <c r="E420" s="101" t="s">
        <v>6862</v>
      </c>
      <c r="F420" s="108" t="s">
        <v>542</v>
      </c>
      <c r="G420" s="168">
        <v>1</v>
      </c>
      <c r="H420" s="216">
        <v>30</v>
      </c>
      <c r="I420" s="127">
        <f t="shared" si="104"/>
        <v>30</v>
      </c>
    </row>
    <row r="421" spans="2:9">
      <c r="B421" s="156"/>
      <c r="C421" s="109"/>
      <c r="D421" s="109"/>
      <c r="E421" s="102"/>
      <c r="F421" s="109"/>
      <c r="G421" s="169"/>
      <c r="H421" s="123"/>
      <c r="I421" s="128"/>
    </row>
    <row r="422" spans="2:9" ht="15">
      <c r="B422" s="347">
        <v>71</v>
      </c>
      <c r="C422" s="348"/>
      <c r="D422" s="349"/>
      <c r="E422" s="9" t="str">
        <f>E425</f>
        <v>TAMPA CEGA REDONDA DE ALUMINIO 250MM</v>
      </c>
      <c r="F422" s="10" t="s">
        <v>542</v>
      </c>
      <c r="G422" s="170"/>
      <c r="H422" s="11"/>
      <c r="I422" s="90">
        <f>SUM(I423:I425)</f>
        <v>13.251399999999999</v>
      </c>
    </row>
    <row r="423" spans="2:9" ht="42.75">
      <c r="B423" s="155" t="s">
        <v>6763</v>
      </c>
      <c r="C423" s="118" t="s">
        <v>45</v>
      </c>
      <c r="D423" s="135">
        <v>88248</v>
      </c>
      <c r="E423" s="101" t="str">
        <f>IF($D423&lt;&gt;"",VLOOKUP($D423,SINAPSET.17!$A398:$D11163,2,FALSE),"")</f>
        <v>AUXILIAR DE ENCANADOR OU BOMBEIRO HIDRÁULICO COM ENCARGOS COMPLEMENTARES</v>
      </c>
      <c r="F423" s="108" t="str">
        <f>IF($D423&lt;&gt;"",VLOOKUP($D423,SINAPSET.17!$A398:$D11163,3,FALSE),"")</f>
        <v>H</v>
      </c>
      <c r="G423" s="168">
        <v>0.02</v>
      </c>
      <c r="H423" s="314">
        <f>IF($D423&lt;&gt;"",VLOOKUP($D423,SINAPSET.17!$1:$1048576,4,FALSE),"")</f>
        <v>14.18</v>
      </c>
      <c r="I423" s="127">
        <f t="shared" ref="I423:I425" si="105">H423*G423</f>
        <v>0.28360000000000002</v>
      </c>
    </row>
    <row r="424" spans="2:9" ht="28.5">
      <c r="B424" s="155" t="s">
        <v>6763</v>
      </c>
      <c r="C424" s="118" t="s">
        <v>45</v>
      </c>
      <c r="D424" s="135">
        <v>88267</v>
      </c>
      <c r="E424" s="101" t="str">
        <f>IF($D424&lt;&gt;"",VLOOKUP($D424,SINAPSET.17!$A399:$D11164,2,FALSE),"")</f>
        <v>ENCANADOR OU BOMBEIRO HIDRÁULICO COM ENCARGOS COMPLEMENTARES</v>
      </c>
      <c r="F424" s="108" t="str">
        <f>IF($D424&lt;&gt;"",VLOOKUP($D424,SINAPSET.17!$A399:$D11164,3,FALSE),"")</f>
        <v>H</v>
      </c>
      <c r="G424" s="168">
        <v>0.02</v>
      </c>
      <c r="H424" s="314">
        <f>IF($D424&lt;&gt;"",VLOOKUP($D424,SINAPSET.17!$1:$1048576,4,FALSE),"")</f>
        <v>17.39</v>
      </c>
      <c r="I424" s="127">
        <f t="shared" si="105"/>
        <v>0.3478</v>
      </c>
    </row>
    <row r="425" spans="2:9">
      <c r="B425" s="155" t="s">
        <v>6768</v>
      </c>
      <c r="C425" s="118" t="s">
        <v>6772</v>
      </c>
      <c r="D425" s="145"/>
      <c r="E425" s="101" t="s">
        <v>6863</v>
      </c>
      <c r="F425" s="108" t="s">
        <v>542</v>
      </c>
      <c r="G425" s="168">
        <v>1</v>
      </c>
      <c r="H425" s="216">
        <v>12.62</v>
      </c>
      <c r="I425" s="127">
        <f t="shared" si="105"/>
        <v>12.62</v>
      </c>
    </row>
    <row r="426" spans="2:9">
      <c r="B426" s="156"/>
      <c r="C426" s="109"/>
      <c r="D426" s="109"/>
      <c r="E426" s="102"/>
      <c r="F426" s="109"/>
      <c r="G426" s="169"/>
      <c r="H426" s="123"/>
      <c r="I426" s="128"/>
    </row>
    <row r="427" spans="2:9" ht="15">
      <c r="B427" s="347">
        <v>72</v>
      </c>
      <c r="C427" s="348"/>
      <c r="D427" s="349"/>
      <c r="E427" s="9" t="str">
        <f>E430</f>
        <v>PORTA GRELHA REDONDO CROMADO 250MM</v>
      </c>
      <c r="F427" s="10" t="s">
        <v>542</v>
      </c>
      <c r="G427" s="170"/>
      <c r="H427" s="11"/>
      <c r="I427" s="90">
        <f>SUM(I428:I430)</f>
        <v>21.441399999999998</v>
      </c>
    </row>
    <row r="428" spans="2:9" ht="42.75">
      <c r="B428" s="155" t="s">
        <v>6763</v>
      </c>
      <c r="C428" s="118" t="s">
        <v>45</v>
      </c>
      <c r="D428" s="135">
        <v>88248</v>
      </c>
      <c r="E428" s="101" t="str">
        <f>IF($D428&lt;&gt;"",VLOOKUP($D428,SINAPSET.17!$A403:$D11168,2,FALSE),"")</f>
        <v>AUXILIAR DE ENCANADOR OU BOMBEIRO HIDRÁULICO COM ENCARGOS COMPLEMENTARES</v>
      </c>
      <c r="F428" s="108" t="str">
        <f>IF($D428&lt;&gt;"",VLOOKUP($D428,SINAPSET.17!$A403:$D11168,3,FALSE),"")</f>
        <v>H</v>
      </c>
      <c r="G428" s="168">
        <v>0.02</v>
      </c>
      <c r="H428" s="314">
        <f>IF($D428&lt;&gt;"",VLOOKUP($D428,SINAPSET.17!$1:$1048576,4,FALSE),"")</f>
        <v>14.18</v>
      </c>
      <c r="I428" s="127">
        <f t="shared" ref="I428:I430" si="106">H428*G428</f>
        <v>0.28360000000000002</v>
      </c>
    </row>
    <row r="429" spans="2:9" ht="28.5">
      <c r="B429" s="155" t="s">
        <v>6763</v>
      </c>
      <c r="C429" s="118" t="s">
        <v>45</v>
      </c>
      <c r="D429" s="135">
        <v>88267</v>
      </c>
      <c r="E429" s="101" t="str">
        <f>IF($D429&lt;&gt;"",VLOOKUP($D429,SINAPSET.17!$A404:$D11169,2,FALSE),"")</f>
        <v>ENCANADOR OU BOMBEIRO HIDRÁULICO COM ENCARGOS COMPLEMENTARES</v>
      </c>
      <c r="F429" s="108" t="str">
        <f>IF($D429&lt;&gt;"",VLOOKUP($D429,SINAPSET.17!$A404:$D11169,3,FALSE),"")</f>
        <v>H</v>
      </c>
      <c r="G429" s="168">
        <v>0.02</v>
      </c>
      <c r="H429" s="314">
        <f>IF($D429&lt;&gt;"",VLOOKUP($D429,SINAPSET.17!$1:$1048576,4,FALSE),"")</f>
        <v>17.39</v>
      </c>
      <c r="I429" s="127">
        <f t="shared" si="106"/>
        <v>0.3478</v>
      </c>
    </row>
    <row r="430" spans="2:9">
      <c r="B430" s="155" t="s">
        <v>6768</v>
      </c>
      <c r="C430" s="118" t="s">
        <v>6772</v>
      </c>
      <c r="D430" s="145"/>
      <c r="E430" s="101" t="s">
        <v>6864</v>
      </c>
      <c r="F430" s="108" t="s">
        <v>542</v>
      </c>
      <c r="G430" s="168">
        <v>1</v>
      </c>
      <c r="H430" s="216">
        <v>20.81</v>
      </c>
      <c r="I430" s="127">
        <f t="shared" si="106"/>
        <v>20.81</v>
      </c>
    </row>
    <row r="431" spans="2:9">
      <c r="B431" s="156"/>
      <c r="C431" s="109"/>
      <c r="D431" s="109"/>
      <c r="E431" s="102"/>
      <c r="F431" s="109"/>
      <c r="G431" s="169"/>
      <c r="H431" s="123"/>
      <c r="I431" s="128"/>
    </row>
    <row r="432" spans="2:9" ht="15">
      <c r="B432" s="347">
        <v>73</v>
      </c>
      <c r="C432" s="348"/>
      <c r="D432" s="349"/>
      <c r="E432" s="9" t="str">
        <f>E435</f>
        <v>PORTA GRELHA REDONDO CROMADO 150MM</v>
      </c>
      <c r="F432" s="10" t="s">
        <v>542</v>
      </c>
      <c r="G432" s="170"/>
      <c r="H432" s="11"/>
      <c r="I432" s="90">
        <f>SUM(I433:I435)</f>
        <v>6.4013999999999998</v>
      </c>
    </row>
    <row r="433" spans="2:9" ht="42.75">
      <c r="B433" s="155" t="s">
        <v>6763</v>
      </c>
      <c r="C433" s="118" t="s">
        <v>45</v>
      </c>
      <c r="D433" s="135">
        <v>88248</v>
      </c>
      <c r="E433" s="101" t="str">
        <f>IF($D433&lt;&gt;"",VLOOKUP($D433,SINAPSET.17!$A409:$D11174,2,FALSE),"")</f>
        <v>AUXILIAR DE ENCANADOR OU BOMBEIRO HIDRÁULICO COM ENCARGOS COMPLEMENTARES</v>
      </c>
      <c r="F433" s="108" t="str">
        <f>IF($D433&lt;&gt;"",VLOOKUP($D433,SINAPSET.17!$A409:$D11174,3,FALSE),"")</f>
        <v>H</v>
      </c>
      <c r="G433" s="168">
        <v>0.02</v>
      </c>
      <c r="H433" s="314">
        <f>IF($D433&lt;&gt;"",VLOOKUP($D433,SINAPSET.17!$1:$1048576,4,FALSE),"")</f>
        <v>14.18</v>
      </c>
      <c r="I433" s="127">
        <f t="shared" ref="I433:I435" si="107">H433*G433</f>
        <v>0.28360000000000002</v>
      </c>
    </row>
    <row r="434" spans="2:9" ht="28.5">
      <c r="B434" s="155" t="s">
        <v>6763</v>
      </c>
      <c r="C434" s="118" t="s">
        <v>45</v>
      </c>
      <c r="D434" s="135">
        <v>88267</v>
      </c>
      <c r="E434" s="101" t="str">
        <f>IF($D434&lt;&gt;"",VLOOKUP($D434,SINAPSET.17!$A410:$D11175,2,FALSE),"")</f>
        <v>ENCANADOR OU BOMBEIRO HIDRÁULICO COM ENCARGOS COMPLEMENTARES</v>
      </c>
      <c r="F434" s="108" t="str">
        <f>IF($D434&lt;&gt;"",VLOOKUP($D434,SINAPSET.17!$A410:$D11175,3,FALSE),"")</f>
        <v>H</v>
      </c>
      <c r="G434" s="168">
        <v>0.02</v>
      </c>
      <c r="H434" s="314">
        <f>IF($D434&lt;&gt;"",VLOOKUP($D434,SINAPSET.17!$1:$1048576,4,FALSE),"")</f>
        <v>17.39</v>
      </c>
      <c r="I434" s="127">
        <f t="shared" si="107"/>
        <v>0.3478</v>
      </c>
    </row>
    <row r="435" spans="2:9">
      <c r="B435" s="155" t="s">
        <v>6768</v>
      </c>
      <c r="C435" s="118" t="s">
        <v>6772</v>
      </c>
      <c r="D435" s="145"/>
      <c r="E435" s="101" t="s">
        <v>6865</v>
      </c>
      <c r="F435" s="108" t="s">
        <v>542</v>
      </c>
      <c r="G435" s="168">
        <v>1</v>
      </c>
      <c r="H435" s="216">
        <v>5.77</v>
      </c>
      <c r="I435" s="127">
        <f t="shared" si="107"/>
        <v>5.77</v>
      </c>
    </row>
    <row r="436" spans="2:9">
      <c r="B436" s="156"/>
      <c r="C436" s="109"/>
      <c r="D436" s="109"/>
      <c r="E436" s="102"/>
      <c r="F436" s="109"/>
      <c r="G436" s="169"/>
      <c r="H436" s="123"/>
      <c r="I436" s="128"/>
    </row>
    <row r="437" spans="2:9" ht="15">
      <c r="B437" s="347">
        <v>74</v>
      </c>
      <c r="C437" s="348"/>
      <c r="D437" s="349"/>
      <c r="E437" s="9" t="str">
        <f>E440</f>
        <v>PORTA GRELHA REDONDO CROMADO 100MM</v>
      </c>
      <c r="F437" s="10" t="s">
        <v>542</v>
      </c>
      <c r="G437" s="170"/>
      <c r="H437" s="11"/>
      <c r="I437" s="90">
        <f>SUM(I438:I440)</f>
        <v>3.8113999999999999</v>
      </c>
    </row>
    <row r="438" spans="2:9" ht="42.75">
      <c r="B438" s="155" t="s">
        <v>6763</v>
      </c>
      <c r="C438" s="118" t="s">
        <v>45</v>
      </c>
      <c r="D438" s="135">
        <v>88248</v>
      </c>
      <c r="E438" s="101" t="str">
        <f>IF($D438&lt;&gt;"",VLOOKUP($D438,SINAPSET.17!$A414:$D11179,2,FALSE),"")</f>
        <v>AUXILIAR DE ENCANADOR OU BOMBEIRO HIDRÁULICO COM ENCARGOS COMPLEMENTARES</v>
      </c>
      <c r="F438" s="108" t="str">
        <f>IF($D438&lt;&gt;"",VLOOKUP($D438,SINAPSET.17!$A414:$D11179,3,FALSE),"")</f>
        <v>H</v>
      </c>
      <c r="G438" s="168">
        <v>0.02</v>
      </c>
      <c r="H438" s="314">
        <f>IF($D438&lt;&gt;"",VLOOKUP($D438,SINAPSET.17!$1:$1048576,4,FALSE),"")</f>
        <v>14.18</v>
      </c>
      <c r="I438" s="127">
        <f t="shared" ref="I438:I440" si="108">H438*G438</f>
        <v>0.28360000000000002</v>
      </c>
    </row>
    <row r="439" spans="2:9" ht="28.5">
      <c r="B439" s="155" t="s">
        <v>6763</v>
      </c>
      <c r="C439" s="118" t="s">
        <v>45</v>
      </c>
      <c r="D439" s="135">
        <v>88267</v>
      </c>
      <c r="E439" s="101" t="str">
        <f>IF($D439&lt;&gt;"",VLOOKUP($D439,SINAPSET.17!$A415:$D11180,2,FALSE),"")</f>
        <v>ENCANADOR OU BOMBEIRO HIDRÁULICO COM ENCARGOS COMPLEMENTARES</v>
      </c>
      <c r="F439" s="108" t="str">
        <f>IF($D439&lt;&gt;"",VLOOKUP($D439,SINAPSET.17!$A415:$D11180,3,FALSE),"")</f>
        <v>H</v>
      </c>
      <c r="G439" s="168">
        <v>0.02</v>
      </c>
      <c r="H439" s="314">
        <f>IF($D439&lt;&gt;"",VLOOKUP($D439,SINAPSET.17!$1:$1048576,4,FALSE),"")</f>
        <v>17.39</v>
      </c>
      <c r="I439" s="127">
        <f t="shared" si="108"/>
        <v>0.3478</v>
      </c>
    </row>
    <row r="440" spans="2:9">
      <c r="B440" s="155" t="s">
        <v>6768</v>
      </c>
      <c r="C440" s="118" t="s">
        <v>6772</v>
      </c>
      <c r="D440" s="145"/>
      <c r="E440" s="101" t="s">
        <v>6866</v>
      </c>
      <c r="F440" s="108" t="s">
        <v>542</v>
      </c>
      <c r="G440" s="168">
        <v>1</v>
      </c>
      <c r="H440" s="216">
        <v>3.18</v>
      </c>
      <c r="I440" s="127">
        <f t="shared" si="108"/>
        <v>3.18</v>
      </c>
    </row>
    <row r="441" spans="2:9">
      <c r="B441" s="156"/>
      <c r="C441" s="109"/>
      <c r="D441" s="109"/>
      <c r="E441" s="102"/>
      <c r="F441" s="109"/>
      <c r="G441" s="169"/>
      <c r="H441" s="123"/>
      <c r="I441" s="128"/>
    </row>
    <row r="442" spans="2:9" ht="15">
      <c r="B442" s="347">
        <v>75</v>
      </c>
      <c r="C442" s="348"/>
      <c r="D442" s="349"/>
      <c r="E442" s="9" t="s">
        <v>6867</v>
      </c>
      <c r="F442" s="10" t="s">
        <v>542</v>
      </c>
      <c r="G442" s="170"/>
      <c r="H442" s="11"/>
      <c r="I442" s="90">
        <f>SUM(I443:I449)</f>
        <v>367.5478</v>
      </c>
    </row>
    <row r="443" spans="2:9">
      <c r="B443" s="155" t="s">
        <v>6763</v>
      </c>
      <c r="C443" s="118" t="s">
        <v>45</v>
      </c>
      <c r="D443" s="135">
        <v>88309</v>
      </c>
      <c r="E443" s="101" t="str">
        <f>IF($D443&lt;&gt;"",VLOOKUP($D443,SINAPSET.17!$A419:$D11184,2,FALSE),"")</f>
        <v>PEDREIRO COM ENCARGOS COMPLEMENTARES</v>
      </c>
      <c r="F443" s="108" t="str">
        <f>IF($D443&lt;&gt;"",VLOOKUP($D443,SINAPSET.17!$A419:$D11184,3,FALSE),"")</f>
        <v>H</v>
      </c>
      <c r="G443" s="168">
        <v>4.0999999999999996</v>
      </c>
      <c r="H443" s="314">
        <f>IF($D443&lt;&gt;"",VLOOKUP($D443,SINAPSET.17!$1:$1048576,4,FALSE),"")</f>
        <v>16.989999999999998</v>
      </c>
      <c r="I443" s="127">
        <f t="shared" ref="I443:I449" si="109">H443*G443</f>
        <v>69.658999999999992</v>
      </c>
    </row>
    <row r="444" spans="2:9">
      <c r="B444" s="155" t="s">
        <v>6763</v>
      </c>
      <c r="C444" s="118" t="s">
        <v>45</v>
      </c>
      <c r="D444" s="135">
        <v>88316</v>
      </c>
      <c r="E444" s="101" t="str">
        <f>IF($D444&lt;&gt;"",VLOOKUP($D444,SINAPSET.17!$A420:$D11185,2,FALSE),"")</f>
        <v>SERVENTE COM ENCARGOS COMPLEMENTARES</v>
      </c>
      <c r="F444" s="108" t="str">
        <f>IF($D444&lt;&gt;"",VLOOKUP($D444,SINAPSET.17!$A420:$D11185,3,FALSE),"")</f>
        <v>H</v>
      </c>
      <c r="G444" s="168">
        <v>12</v>
      </c>
      <c r="H444" s="314">
        <f>IF($D444&lt;&gt;"",VLOOKUP($D444,SINAPSET.17!$1:$1048576,4,FALSE),"")</f>
        <v>13.81</v>
      </c>
      <c r="I444" s="127">
        <f t="shared" si="109"/>
        <v>165.72</v>
      </c>
    </row>
    <row r="445" spans="2:9">
      <c r="B445" s="155" t="s">
        <v>6764</v>
      </c>
      <c r="C445" s="118" t="s">
        <v>45</v>
      </c>
      <c r="D445" s="147">
        <v>31</v>
      </c>
      <c r="E445" s="101" t="s">
        <v>2089</v>
      </c>
      <c r="F445" s="108" t="s">
        <v>546</v>
      </c>
      <c r="G445" s="168">
        <v>3.3</v>
      </c>
      <c r="H445" s="314">
        <f>IF($D445&lt;&gt;"",VLOOKUP($D445,SINAPSET.17!$1:$1048576,4,FALSE),"")</f>
        <v>4</v>
      </c>
      <c r="I445" s="127">
        <f t="shared" si="109"/>
        <v>13.2</v>
      </c>
    </row>
    <row r="446" spans="2:9" ht="28.5">
      <c r="B446" s="155" t="s">
        <v>6764</v>
      </c>
      <c r="C446" s="118" t="s">
        <v>45</v>
      </c>
      <c r="D446" s="135">
        <v>370</v>
      </c>
      <c r="E446" s="101" t="s">
        <v>2332</v>
      </c>
      <c r="F446" s="108" t="s">
        <v>820</v>
      </c>
      <c r="G446" s="168">
        <v>0.29499999999999998</v>
      </c>
      <c r="H446" s="314">
        <f>IF($D446&lt;&gt;"",VLOOKUP($D446,SINAPSET.17!$1:$1048576,4,FALSE),"")</f>
        <v>60</v>
      </c>
      <c r="I446" s="127">
        <f t="shared" si="109"/>
        <v>17.7</v>
      </c>
    </row>
    <row r="447" spans="2:9">
      <c r="B447" s="155" t="s">
        <v>6764</v>
      </c>
      <c r="C447" s="118" t="s">
        <v>45</v>
      </c>
      <c r="D447" s="135">
        <v>1382</v>
      </c>
      <c r="E447" s="101" t="str">
        <f>IF($D447&lt;&gt;"",VLOOKUP($D447,SINAPSET.17!$A423:$D11188,2,FALSE),"")</f>
        <v>CIMENTO PORTLAND POZOLANICO CP IV- 32</v>
      </c>
      <c r="F447" s="108" t="str">
        <f>IF($D447&lt;&gt;"",VLOOKUP($D447,SINAPSET.17!$A423:$D11188,3,FALSE),"")</f>
        <v xml:space="preserve">50KG  </v>
      </c>
      <c r="G447" s="168">
        <v>2.11</v>
      </c>
      <c r="H447" s="314">
        <f>IF($D447&lt;&gt;"",VLOOKUP($D447,SINAPSET.17!$1:$1048576,4,FALSE),"")</f>
        <v>23.42</v>
      </c>
      <c r="I447" s="127">
        <f t="shared" si="109"/>
        <v>49.416200000000003</v>
      </c>
    </row>
    <row r="448" spans="2:9" ht="28.5">
      <c r="B448" s="155" t="s">
        <v>6764</v>
      </c>
      <c r="C448" s="118" t="s">
        <v>45</v>
      </c>
      <c r="D448" s="147">
        <v>4721</v>
      </c>
      <c r="E448" s="101" t="str">
        <f>IF($D448&lt;&gt;"",VLOOKUP($D448,SINAPSET.17!$A424:$D11189,2,FALSE),"")</f>
        <v>PEDRA BRITADA N. 1 (9,5 a 19 MM) POSTO PEDREIRA/FORNECEDOR, SEM FRETE</v>
      </c>
      <c r="F448" s="108" t="str">
        <f>IF($D448&lt;&gt;"",VLOOKUP($D448,SINAPSET.17!$A424:$D11189,3,FALSE),"")</f>
        <v xml:space="preserve">M3    </v>
      </c>
      <c r="G448" s="168">
        <v>0.158</v>
      </c>
      <c r="H448" s="314">
        <f>IF($D448&lt;&gt;"",VLOOKUP($D448,SINAPSET.17!$1:$1048576,4,FALSE),"")</f>
        <v>49.7</v>
      </c>
      <c r="I448" s="127">
        <f t="shared" si="109"/>
        <v>7.8526000000000007</v>
      </c>
    </row>
    <row r="449" spans="2:9" ht="28.5">
      <c r="B449" s="155" t="s">
        <v>6764</v>
      </c>
      <c r="C449" s="118" t="s">
        <v>45</v>
      </c>
      <c r="D449" s="135">
        <v>7271</v>
      </c>
      <c r="E449" s="101" t="str">
        <f>IF($D449&lt;&gt;"",VLOOKUP($D449,SINAPSET.17!$A425:$D11190,2,FALSE),"")</f>
        <v>BLOCO CERAMICO (ALVENARIA DE VEDACAO), 8 FUROS, DE 9 X 19 X 19 CM</v>
      </c>
      <c r="F449" s="108" t="str">
        <f>IF($D449&lt;&gt;"",VLOOKUP($D449,SINAPSET.17!$A425:$D11190,3,FALSE),"")</f>
        <v xml:space="preserve">UN    </v>
      </c>
      <c r="G449" s="168">
        <v>80</v>
      </c>
      <c r="H449" s="314">
        <f>IF($D449&lt;&gt;"",VLOOKUP($D449,SINAPSET.17!$1:$1048576,4,FALSE),"")</f>
        <v>0.55000000000000004</v>
      </c>
      <c r="I449" s="127">
        <f t="shared" si="109"/>
        <v>44</v>
      </c>
    </row>
    <row r="450" spans="2:9">
      <c r="B450" s="156"/>
      <c r="C450" s="109"/>
      <c r="D450" s="109"/>
      <c r="E450" s="102"/>
      <c r="F450" s="109"/>
      <c r="G450" s="169"/>
      <c r="H450" s="123"/>
      <c r="I450" s="128"/>
    </row>
    <row r="451" spans="2:9" ht="15">
      <c r="B451" s="347">
        <v>76</v>
      </c>
      <c r="C451" s="348"/>
      <c r="D451" s="349"/>
      <c r="E451" s="9" t="s">
        <v>6869</v>
      </c>
      <c r="F451" s="10" t="s">
        <v>542</v>
      </c>
      <c r="G451" s="170"/>
      <c r="H451" s="11"/>
      <c r="I451" s="90">
        <f>SUM(I452:I454)</f>
        <v>20.535</v>
      </c>
    </row>
    <row r="452" spans="2:9" ht="42.75">
      <c r="B452" s="155" t="s">
        <v>6763</v>
      </c>
      <c r="C452" s="118" t="s">
        <v>45</v>
      </c>
      <c r="D452" s="135">
        <v>88248</v>
      </c>
      <c r="E452" s="101" t="str">
        <f>IF($D452&lt;&gt;"",VLOOKUP($D452,SINAPSET.17!$A428:$D11193,2,FALSE),"")</f>
        <v>AUXILIAR DE ENCANADOR OU BOMBEIRO HIDRÁULICO COM ENCARGOS COMPLEMENTARES</v>
      </c>
      <c r="F452" s="108" t="str">
        <f>IF($D452&lt;&gt;"",VLOOKUP($D452,SINAPSET.17!$A428:$D11193,3,FALSE),"")</f>
        <v>H</v>
      </c>
      <c r="G452" s="168">
        <v>0.5</v>
      </c>
      <c r="H452" s="314">
        <f>IF($D452&lt;&gt;"",VLOOKUP($D452,SINAPSET.17!$1:$1048576,4,FALSE),"")</f>
        <v>14.18</v>
      </c>
      <c r="I452" s="127">
        <f t="shared" ref="I452:I453" si="110">H452*G452</f>
        <v>7.09</v>
      </c>
    </row>
    <row r="453" spans="2:9" ht="28.5">
      <c r="B453" s="155" t="s">
        <v>6763</v>
      </c>
      <c r="C453" s="118" t="s">
        <v>45</v>
      </c>
      <c r="D453" s="135">
        <v>88267</v>
      </c>
      <c r="E453" s="101" t="str">
        <f>IF($D453&lt;&gt;"",VLOOKUP($D453,SINAPSET.17!$A429:$D11194,2,FALSE),"")</f>
        <v>ENCANADOR OU BOMBEIRO HIDRÁULICO COM ENCARGOS COMPLEMENTARES</v>
      </c>
      <c r="F453" s="108" t="str">
        <f>IF($D453&lt;&gt;"",VLOOKUP($D453,SINAPSET.17!$A429:$D11194,3,FALSE),"")</f>
        <v>H</v>
      </c>
      <c r="G453" s="168">
        <v>0.5</v>
      </c>
      <c r="H453" s="314">
        <f>IF($D453&lt;&gt;"",VLOOKUP($D453,SINAPSET.17!$1:$1048576,4,FALSE),"")</f>
        <v>17.39</v>
      </c>
      <c r="I453" s="127">
        <f t="shared" si="110"/>
        <v>8.6950000000000003</v>
      </c>
    </row>
    <row r="454" spans="2:9" ht="28.5">
      <c r="B454" s="155" t="s">
        <v>6764</v>
      </c>
      <c r="C454" s="118" t="s">
        <v>45</v>
      </c>
      <c r="D454" s="135">
        <v>39320</v>
      </c>
      <c r="E454" s="101" t="str">
        <f>IF($D454&lt;&gt;"",VLOOKUP($D454,SINAPSET.17!$A430:$D11195,2,FALSE),"")</f>
        <v>TERMINAL DE VENTILACAO, 75 MM, SERIE NORMAL, ESGOTO PREDIAL</v>
      </c>
      <c r="F454" s="108" t="str">
        <f>IF($D454&lt;&gt;"",VLOOKUP($D454,SINAPSET.17!$A430:$D11195,3,FALSE),"")</f>
        <v xml:space="preserve">UN    </v>
      </c>
      <c r="G454" s="168">
        <v>1</v>
      </c>
      <c r="H454" s="314">
        <f>IF($D454&lt;&gt;"",VLOOKUP($D454,SINAPSET.17!$1:$1048576,4,FALSE),"")</f>
        <v>4.75</v>
      </c>
      <c r="I454" s="127">
        <f t="shared" ref="I454" si="111">H454*G454</f>
        <v>4.75</v>
      </c>
    </row>
    <row r="455" spans="2:9">
      <c r="B455" s="156"/>
      <c r="C455" s="109"/>
      <c r="D455" s="109"/>
      <c r="E455" s="102"/>
      <c r="F455" s="109"/>
      <c r="G455" s="169"/>
      <c r="H455" s="123"/>
      <c r="I455" s="128"/>
    </row>
    <row r="456" spans="2:9" ht="15">
      <c r="B456" s="347">
        <v>77</v>
      </c>
      <c r="C456" s="348"/>
      <c r="D456" s="349"/>
      <c r="E456" s="9" t="s">
        <v>6870</v>
      </c>
      <c r="F456" s="10" t="s">
        <v>542</v>
      </c>
      <c r="G456" s="170"/>
      <c r="H456" s="11"/>
      <c r="I456" s="90">
        <f>SUM(I457:I459)</f>
        <v>19.765000000000001</v>
      </c>
    </row>
    <row r="457" spans="2:9" ht="42.75">
      <c r="B457" s="155" t="s">
        <v>6763</v>
      </c>
      <c r="C457" s="118" t="s">
        <v>45</v>
      </c>
      <c r="D457" s="135">
        <v>88248</v>
      </c>
      <c r="E457" s="101" t="str">
        <f>IF($D457&lt;&gt;"",VLOOKUP($D457,SINAPSET.17!$A433:$D11198,2,FALSE),"")</f>
        <v>AUXILIAR DE ENCANADOR OU BOMBEIRO HIDRÁULICO COM ENCARGOS COMPLEMENTARES</v>
      </c>
      <c r="F457" s="108" t="str">
        <f>IF($D457&lt;&gt;"",VLOOKUP($D457,SINAPSET.17!$A433:$D11198,3,FALSE),"")</f>
        <v>H</v>
      </c>
      <c r="G457" s="168">
        <v>0.5</v>
      </c>
      <c r="H457" s="314">
        <f>IF($D457&lt;&gt;"",VLOOKUP($D457,SINAPSET.17!$1:$1048576,4,FALSE),"")</f>
        <v>14.18</v>
      </c>
      <c r="I457" s="127">
        <f t="shared" ref="I457:I459" si="112">H457*G457</f>
        <v>7.09</v>
      </c>
    </row>
    <row r="458" spans="2:9" ht="28.5">
      <c r="B458" s="155" t="s">
        <v>6763</v>
      </c>
      <c r="C458" s="118" t="s">
        <v>45</v>
      </c>
      <c r="D458" s="135">
        <v>88267</v>
      </c>
      <c r="E458" s="101" t="str">
        <f>IF($D458&lt;&gt;"",VLOOKUP($D458,SINAPSET.17!$A434:$D11199,2,FALSE),"")</f>
        <v>ENCANADOR OU BOMBEIRO HIDRÁULICO COM ENCARGOS COMPLEMENTARES</v>
      </c>
      <c r="F458" s="108" t="str">
        <f>IF($D458&lt;&gt;"",VLOOKUP($D458,SINAPSET.17!$A434:$D11199,3,FALSE),"")</f>
        <v>H</v>
      </c>
      <c r="G458" s="168">
        <v>0.5</v>
      </c>
      <c r="H458" s="314">
        <f>IF($D458&lt;&gt;"",VLOOKUP($D458,SINAPSET.17!$1:$1048576,4,FALSE),"")</f>
        <v>17.39</v>
      </c>
      <c r="I458" s="127">
        <f t="shared" si="112"/>
        <v>8.6950000000000003</v>
      </c>
    </row>
    <row r="459" spans="2:9" ht="28.5">
      <c r="B459" s="155" t="s">
        <v>6764</v>
      </c>
      <c r="C459" s="118" t="s">
        <v>45</v>
      </c>
      <c r="D459" s="135">
        <v>39319</v>
      </c>
      <c r="E459" s="101" t="str">
        <f>IF($D459&lt;&gt;"",VLOOKUP($D459,SINAPSET.17!$A435:$D11200,2,FALSE),"")</f>
        <v>TERMINAL DE VENTILACAO, 50 MM, SERIE NORMAL, ESGOTO PREDIAL</v>
      </c>
      <c r="F459" s="108" t="str">
        <f>IF($D459&lt;&gt;"",VLOOKUP($D459,SINAPSET.17!$A435:$D11200,3,FALSE),"")</f>
        <v xml:space="preserve">UN    </v>
      </c>
      <c r="G459" s="168">
        <v>1</v>
      </c>
      <c r="H459" s="314">
        <f>IF($D459&lt;&gt;"",VLOOKUP($D459,SINAPSET.17!$1:$1048576,4,FALSE),"")</f>
        <v>3.98</v>
      </c>
      <c r="I459" s="127">
        <f t="shared" si="112"/>
        <v>3.98</v>
      </c>
    </row>
    <row r="460" spans="2:9">
      <c r="B460" s="156"/>
      <c r="C460" s="109"/>
      <c r="D460" s="109"/>
      <c r="E460" s="102"/>
      <c r="F460" s="109"/>
      <c r="G460" s="169"/>
      <c r="H460" s="123"/>
      <c r="I460" s="128"/>
    </row>
    <row r="461" spans="2:9" ht="30">
      <c r="B461" s="347">
        <v>78</v>
      </c>
      <c r="C461" s="348"/>
      <c r="D461" s="349"/>
      <c r="E461" s="9" t="s">
        <v>6872</v>
      </c>
      <c r="F461" s="10" t="s">
        <v>542</v>
      </c>
      <c r="G461" s="170"/>
      <c r="H461" s="11"/>
      <c r="I461" s="90">
        <f>SUM(I462:I464)</f>
        <v>18.7546</v>
      </c>
    </row>
    <row r="462" spans="2:9" ht="28.5">
      <c r="B462" s="155" t="s">
        <v>6763</v>
      </c>
      <c r="C462" s="118" t="s">
        <v>45</v>
      </c>
      <c r="D462" s="135">
        <v>88264</v>
      </c>
      <c r="E462" s="101" t="str">
        <f>IF($D462&lt;&gt;"",VLOOKUP($D462,SINAPSET.17!$A438:$D11203,2,FALSE),"")</f>
        <v>ELETRICISTA COM ENCARGOS COMPLEMENTARES</v>
      </c>
      <c r="F462" s="108" t="str">
        <f>IF($D462&lt;&gt;"",VLOOKUP($D462,SINAPSET.17!$A438:$D11203,3,FALSE),"")</f>
        <v>H</v>
      </c>
      <c r="G462" s="168">
        <v>0.06</v>
      </c>
      <c r="H462" s="314">
        <f>IF($D462&lt;&gt;"",VLOOKUP($D462,SINAPSET.17!$1:$1048576,4,FALSE),"")</f>
        <v>17.579999999999998</v>
      </c>
      <c r="I462" s="127">
        <f t="shared" ref="I462:I464" si="113">H462*G462</f>
        <v>1.0548</v>
      </c>
    </row>
    <row r="463" spans="2:9" ht="28.5">
      <c r="B463" s="155" t="s">
        <v>6763</v>
      </c>
      <c r="C463" s="118" t="s">
        <v>45</v>
      </c>
      <c r="D463" s="135">
        <v>88247</v>
      </c>
      <c r="E463" s="101" t="str">
        <f>IF($D463&lt;&gt;"",VLOOKUP($D463,SINAPSET.17!$A439:$D11204,2,FALSE),"")</f>
        <v>AUXILIAR DE ELETRICISTA COM ENCARGOS COMPLEMENTARES</v>
      </c>
      <c r="F463" s="108" t="str">
        <f>IF($D463&lt;&gt;"",VLOOKUP($D463,SINAPSET.17!$A439:$D11204,3,FALSE),"")</f>
        <v>H</v>
      </c>
      <c r="G463" s="168">
        <v>0.06</v>
      </c>
      <c r="H463" s="314">
        <f>IF($D463&lt;&gt;"",VLOOKUP($D463,SINAPSET.17!$1:$1048576,4,FALSE),"")</f>
        <v>14.33</v>
      </c>
      <c r="I463" s="127">
        <f t="shared" si="113"/>
        <v>0.85980000000000001</v>
      </c>
    </row>
    <row r="464" spans="2:9" ht="28.5">
      <c r="B464" s="155" t="s">
        <v>6764</v>
      </c>
      <c r="C464" s="118" t="s">
        <v>6772</v>
      </c>
      <c r="D464" s="135"/>
      <c r="E464" s="101" t="s">
        <v>6871</v>
      </c>
      <c r="F464" s="108" t="s">
        <v>542</v>
      </c>
      <c r="G464" s="168">
        <v>1</v>
      </c>
      <c r="H464" s="216">
        <v>16.84</v>
      </c>
      <c r="I464" s="127">
        <f t="shared" si="113"/>
        <v>16.84</v>
      </c>
    </row>
    <row r="465" spans="2:9">
      <c r="B465" s="156"/>
      <c r="C465" s="109"/>
      <c r="D465" s="109"/>
      <c r="E465" s="102"/>
      <c r="F465" s="109"/>
      <c r="G465" s="169"/>
      <c r="H465" s="123"/>
      <c r="I465" s="128"/>
    </row>
    <row r="466" spans="2:9" ht="30">
      <c r="B466" s="347">
        <v>79</v>
      </c>
      <c r="C466" s="348"/>
      <c r="D466" s="349"/>
      <c r="E466" s="9" t="s">
        <v>6873</v>
      </c>
      <c r="F466" s="10" t="s">
        <v>542</v>
      </c>
      <c r="G466" s="170"/>
      <c r="H466" s="11"/>
      <c r="I466" s="90">
        <f>SUM(I467:I469)</f>
        <v>485.64</v>
      </c>
    </row>
    <row r="467" spans="2:9" ht="28.5">
      <c r="B467" s="155" t="s">
        <v>6763</v>
      </c>
      <c r="C467" s="118" t="s">
        <v>45</v>
      </c>
      <c r="D467" s="135">
        <v>88264</v>
      </c>
      <c r="E467" s="101" t="str">
        <f>IF($D467&lt;&gt;"",VLOOKUP($D467,SINAPSET.17!$A444:$D11209,2,FALSE),"")</f>
        <v>ELETRICISTA COM ENCARGOS COMPLEMENTARES</v>
      </c>
      <c r="F467" s="108" t="str">
        <f>IF($D467&lt;&gt;"",VLOOKUP($D467,SINAPSET.17!$A444:$D11209,3,FALSE),"")</f>
        <v>H</v>
      </c>
      <c r="G467" s="168">
        <v>4</v>
      </c>
      <c r="H467" s="314">
        <f>IF($D467&lt;&gt;"",VLOOKUP($D467,SINAPSET.17!$1:$1048576,4,FALSE),"")</f>
        <v>17.579999999999998</v>
      </c>
      <c r="I467" s="127">
        <f t="shared" ref="I467:I469" si="114">H467*G467</f>
        <v>70.319999999999993</v>
      </c>
    </row>
    <row r="468" spans="2:9" ht="28.5">
      <c r="B468" s="155" t="s">
        <v>6763</v>
      </c>
      <c r="C468" s="118" t="s">
        <v>45</v>
      </c>
      <c r="D468" s="135">
        <v>88247</v>
      </c>
      <c r="E468" s="101" t="str">
        <f>IF($D468&lt;&gt;"",VLOOKUP($D468,SINAPSET.17!$A445:$D11210,2,FALSE),"")</f>
        <v>AUXILIAR DE ELETRICISTA COM ENCARGOS COMPLEMENTARES</v>
      </c>
      <c r="F468" s="108" t="str">
        <f>IF($D468&lt;&gt;"",VLOOKUP($D468,SINAPSET.17!$A445:$D11210,3,FALSE),"")</f>
        <v>H</v>
      </c>
      <c r="G468" s="168">
        <v>4</v>
      </c>
      <c r="H468" s="314">
        <f>IF($D468&lt;&gt;"",VLOOKUP($D468,SINAPSET.17!$1:$1048576,4,FALSE),"")</f>
        <v>14.33</v>
      </c>
      <c r="I468" s="127">
        <f t="shared" si="114"/>
        <v>57.32</v>
      </c>
    </row>
    <row r="469" spans="2:9" ht="28.5">
      <c r="B469" s="155" t="s">
        <v>6764</v>
      </c>
      <c r="C469" s="118" t="s">
        <v>6772</v>
      </c>
      <c r="D469" s="135"/>
      <c r="E469" s="101" t="s">
        <v>6874</v>
      </c>
      <c r="F469" s="108" t="s">
        <v>542</v>
      </c>
      <c r="G469" s="168">
        <v>1</v>
      </c>
      <c r="H469" s="216">
        <v>358</v>
      </c>
      <c r="I469" s="127">
        <f t="shared" si="114"/>
        <v>358</v>
      </c>
    </row>
    <row r="470" spans="2:9">
      <c r="B470" s="156"/>
      <c r="C470" s="109"/>
      <c r="D470" s="109"/>
      <c r="E470" s="102"/>
      <c r="F470" s="109"/>
      <c r="G470" s="169"/>
      <c r="H470" s="123"/>
      <c r="I470" s="128"/>
    </row>
    <row r="471" spans="2:9" ht="30">
      <c r="B471" s="347">
        <v>80</v>
      </c>
      <c r="C471" s="348"/>
      <c r="D471" s="349"/>
      <c r="E471" s="9" t="str">
        <f>E474</f>
        <v xml:space="preserve">QUADRO DE COMANDO ELÉTRICO DE EMBUTIR PARA 04 BARRAMENTOS DE 1/2" </v>
      </c>
      <c r="F471" s="10" t="s">
        <v>542</v>
      </c>
      <c r="G471" s="170"/>
      <c r="H471" s="11"/>
      <c r="I471" s="90">
        <f>SUM(I472:I474)</f>
        <v>741.46</v>
      </c>
    </row>
    <row r="472" spans="2:9" ht="28.5">
      <c r="B472" s="155" t="s">
        <v>6763</v>
      </c>
      <c r="C472" s="118" t="s">
        <v>45</v>
      </c>
      <c r="D472" s="135">
        <v>88264</v>
      </c>
      <c r="E472" s="101" t="str">
        <f>IF($D472&lt;&gt;"",VLOOKUP($D472,SINAPSET.17!$A450:$D11215,2,FALSE),"")</f>
        <v>ELETRICISTA COM ENCARGOS COMPLEMENTARES</v>
      </c>
      <c r="F472" s="108" t="str">
        <f>IF($D472&lt;&gt;"",VLOOKUP($D472,SINAPSET.17!$A450:$D11215,3,FALSE),"")</f>
        <v>H</v>
      </c>
      <c r="G472" s="168">
        <v>6</v>
      </c>
      <c r="H472" s="314">
        <f>IF($D472&lt;&gt;"",VLOOKUP($D472,SINAPSET.17!$1:$1048576,4,FALSE),"")</f>
        <v>17.579999999999998</v>
      </c>
      <c r="I472" s="127">
        <f t="shared" ref="I472:I474" si="115">H472*G472</f>
        <v>105.47999999999999</v>
      </c>
    </row>
    <row r="473" spans="2:9" ht="28.5">
      <c r="B473" s="155" t="s">
        <v>6763</v>
      </c>
      <c r="C473" s="118" t="s">
        <v>45</v>
      </c>
      <c r="D473" s="135">
        <v>88247</v>
      </c>
      <c r="E473" s="101" t="str">
        <f>IF($D473&lt;&gt;"",VLOOKUP($D473,SINAPSET.17!$A451:$D11216,2,FALSE),"")</f>
        <v>AUXILIAR DE ELETRICISTA COM ENCARGOS COMPLEMENTARES</v>
      </c>
      <c r="F473" s="108" t="str">
        <f>IF($D473&lt;&gt;"",VLOOKUP($D473,SINAPSET.17!$A451:$D11216,3,FALSE),"")</f>
        <v>H</v>
      </c>
      <c r="G473" s="168">
        <v>6</v>
      </c>
      <c r="H473" s="314">
        <f>IF($D473&lt;&gt;"",VLOOKUP($D473,SINAPSET.17!$1:$1048576,4,FALSE),"")</f>
        <v>14.33</v>
      </c>
      <c r="I473" s="127">
        <f t="shared" si="115"/>
        <v>85.98</v>
      </c>
    </row>
    <row r="474" spans="2:9" ht="28.5">
      <c r="B474" s="155" t="s">
        <v>6764</v>
      </c>
      <c r="C474" s="118" t="s">
        <v>6772</v>
      </c>
      <c r="D474" s="135"/>
      <c r="E474" s="101" t="s">
        <v>6875</v>
      </c>
      <c r="F474" s="108" t="s">
        <v>542</v>
      </c>
      <c r="G474" s="168">
        <v>1</v>
      </c>
      <c r="H474" s="216">
        <v>550</v>
      </c>
      <c r="I474" s="127">
        <f t="shared" si="115"/>
        <v>550</v>
      </c>
    </row>
    <row r="475" spans="2:9">
      <c r="B475" s="156"/>
      <c r="C475" s="109"/>
      <c r="D475" s="109"/>
      <c r="E475" s="102"/>
      <c r="F475" s="109"/>
      <c r="G475" s="169"/>
      <c r="H475" s="123"/>
      <c r="I475" s="128"/>
    </row>
    <row r="476" spans="2:9" ht="30">
      <c r="B476" s="347">
        <v>81</v>
      </c>
      <c r="C476" s="348"/>
      <c r="D476" s="349"/>
      <c r="E476" s="9" t="str">
        <f>E479</f>
        <v xml:space="preserve">QUADRO DE COMANDO ELÉTRICO DE EMBUTIR PARA 04 BARRAMENTOS DE 5/8" E 1/2" </v>
      </c>
      <c r="F476" s="10" t="s">
        <v>542</v>
      </c>
      <c r="G476" s="170"/>
      <c r="H476" s="11"/>
      <c r="I476" s="90">
        <f>SUM(I477:I479)</f>
        <v>741.46</v>
      </c>
    </row>
    <row r="477" spans="2:9" ht="28.5">
      <c r="B477" s="155" t="s">
        <v>6763</v>
      </c>
      <c r="C477" s="118" t="s">
        <v>45</v>
      </c>
      <c r="D477" s="135">
        <v>88264</v>
      </c>
      <c r="E477" s="101" t="str">
        <f>IF($D477&lt;&gt;"",VLOOKUP($D477,SINAPSET.17!$A455:$D11220,2,FALSE),"")</f>
        <v>ELETRICISTA COM ENCARGOS COMPLEMENTARES</v>
      </c>
      <c r="F477" s="108" t="str">
        <f>IF($D477&lt;&gt;"",VLOOKUP($D477,SINAPSET.17!$A455:$D11220,3,FALSE),"")</f>
        <v>H</v>
      </c>
      <c r="G477" s="168">
        <v>6</v>
      </c>
      <c r="H477" s="314">
        <f>IF($D477&lt;&gt;"",VLOOKUP($D477,SINAPSET.17!$1:$1048576,4,FALSE),"")</f>
        <v>17.579999999999998</v>
      </c>
      <c r="I477" s="127">
        <f t="shared" ref="I477:I479" si="116">H477*G477</f>
        <v>105.47999999999999</v>
      </c>
    </row>
    <row r="478" spans="2:9" ht="28.5">
      <c r="B478" s="155" t="s">
        <v>6763</v>
      </c>
      <c r="C478" s="118" t="s">
        <v>45</v>
      </c>
      <c r="D478" s="135">
        <v>88247</v>
      </c>
      <c r="E478" s="101" t="str">
        <f>IF($D478&lt;&gt;"",VLOOKUP($D478,SINAPSET.17!$A456:$D11221,2,FALSE),"")</f>
        <v>AUXILIAR DE ELETRICISTA COM ENCARGOS COMPLEMENTARES</v>
      </c>
      <c r="F478" s="108" t="str">
        <f>IF($D478&lt;&gt;"",VLOOKUP($D478,SINAPSET.17!$A456:$D11221,3,FALSE),"")</f>
        <v>H</v>
      </c>
      <c r="G478" s="168">
        <v>6</v>
      </c>
      <c r="H478" s="314">
        <f>IF($D478&lt;&gt;"",VLOOKUP($D478,SINAPSET.17!$1:$1048576,4,FALSE),"")</f>
        <v>14.33</v>
      </c>
      <c r="I478" s="127">
        <f t="shared" si="116"/>
        <v>85.98</v>
      </c>
    </row>
    <row r="479" spans="2:9" ht="28.5">
      <c r="B479" s="155" t="s">
        <v>6764</v>
      </c>
      <c r="C479" s="118" t="s">
        <v>6772</v>
      </c>
      <c r="D479" s="135"/>
      <c r="E479" s="101" t="s">
        <v>6877</v>
      </c>
      <c r="F479" s="108" t="s">
        <v>542</v>
      </c>
      <c r="G479" s="168">
        <v>1</v>
      </c>
      <c r="H479" s="216">
        <v>550</v>
      </c>
      <c r="I479" s="127">
        <f t="shared" si="116"/>
        <v>550</v>
      </c>
    </row>
    <row r="480" spans="2:9">
      <c r="B480" s="156"/>
      <c r="C480" s="109"/>
      <c r="D480" s="109"/>
      <c r="E480" s="102"/>
      <c r="F480" s="109"/>
      <c r="G480" s="169"/>
      <c r="H480" s="123"/>
      <c r="I480" s="128"/>
    </row>
    <row r="481" spans="2:9" ht="30">
      <c r="B481" s="347">
        <v>82</v>
      </c>
      <c r="C481" s="348"/>
      <c r="D481" s="349"/>
      <c r="E481" s="9" t="str">
        <f>E484</f>
        <v>QUADRO DE COMANDO ELÉTRICO DE EMBUTIR PARA 04 BARRAMENTOS DE 3/4" e 5/8"</v>
      </c>
      <c r="F481" s="10" t="s">
        <v>542</v>
      </c>
      <c r="G481" s="170"/>
      <c r="H481" s="11"/>
      <c r="I481" s="90">
        <f>SUM(I482:I484)</f>
        <v>725.505</v>
      </c>
    </row>
    <row r="482" spans="2:9" ht="28.5">
      <c r="B482" s="155" t="s">
        <v>6763</v>
      </c>
      <c r="C482" s="118" t="s">
        <v>45</v>
      </c>
      <c r="D482" s="135">
        <v>88264</v>
      </c>
      <c r="E482" s="101" t="str">
        <f>IF($D482&lt;&gt;"",VLOOKUP($D482,SINAPSET.17!$A460:$D11225,2,FALSE),"")</f>
        <v>ELETRICISTA COM ENCARGOS COMPLEMENTARES</v>
      </c>
      <c r="F482" s="108" t="str">
        <f>IF($D482&lt;&gt;"",VLOOKUP($D482,SINAPSET.17!$A460:$D11225,3,FALSE),"")</f>
        <v>H</v>
      </c>
      <c r="G482" s="168">
        <v>5.5</v>
      </c>
      <c r="H482" s="314">
        <f>IF($D482&lt;&gt;"",VLOOKUP($D482,SINAPSET.17!$1:$1048576,4,FALSE),"")</f>
        <v>17.579999999999998</v>
      </c>
      <c r="I482" s="127">
        <f t="shared" ref="I482:I484" si="117">H482*G482</f>
        <v>96.69</v>
      </c>
    </row>
    <row r="483" spans="2:9" ht="28.5">
      <c r="B483" s="155" t="s">
        <v>6763</v>
      </c>
      <c r="C483" s="118" t="s">
        <v>45</v>
      </c>
      <c r="D483" s="135">
        <v>88247</v>
      </c>
      <c r="E483" s="101" t="str">
        <f>IF($D483&lt;&gt;"",VLOOKUP($D483,SINAPSET.17!$A461:$D11226,2,FALSE),"")</f>
        <v>AUXILIAR DE ELETRICISTA COM ENCARGOS COMPLEMENTARES</v>
      </c>
      <c r="F483" s="108" t="str">
        <f>IF($D483&lt;&gt;"",VLOOKUP($D483,SINAPSET.17!$A461:$D11226,3,FALSE),"")</f>
        <v>H</v>
      </c>
      <c r="G483" s="168">
        <v>5.5</v>
      </c>
      <c r="H483" s="314">
        <f>IF($D483&lt;&gt;"",VLOOKUP($D483,SINAPSET.17!$1:$1048576,4,FALSE),"")</f>
        <v>14.33</v>
      </c>
      <c r="I483" s="127">
        <f t="shared" si="117"/>
        <v>78.814999999999998</v>
      </c>
    </row>
    <row r="484" spans="2:9" ht="28.5">
      <c r="B484" s="155" t="s">
        <v>6764</v>
      </c>
      <c r="C484" s="118" t="s">
        <v>6772</v>
      </c>
      <c r="D484" s="135"/>
      <c r="E484" s="101" t="s">
        <v>6876</v>
      </c>
      <c r="F484" s="108" t="s">
        <v>542</v>
      </c>
      <c r="G484" s="168">
        <v>1</v>
      </c>
      <c r="H484" s="216">
        <v>550</v>
      </c>
      <c r="I484" s="127">
        <f t="shared" si="117"/>
        <v>550</v>
      </c>
    </row>
    <row r="485" spans="2:9">
      <c r="B485" s="156"/>
      <c r="C485" s="109"/>
      <c r="D485" s="109"/>
      <c r="E485" s="102"/>
      <c r="F485" s="109"/>
      <c r="G485" s="169"/>
      <c r="H485" s="123"/>
      <c r="I485" s="128"/>
    </row>
    <row r="486" spans="2:9" ht="15">
      <c r="B486" s="347">
        <v>83</v>
      </c>
      <c r="C486" s="348"/>
      <c r="D486" s="349"/>
      <c r="E486" s="9" t="str">
        <f>E489</f>
        <v>QUADRO DE DISTRIBUIÇÃO 70MÓDULOS</v>
      </c>
      <c r="F486" s="10" t="s">
        <v>542</v>
      </c>
      <c r="G486" s="170"/>
      <c r="H486" s="11"/>
      <c r="I486" s="90">
        <f>SUM(I487:I489)</f>
        <v>2456.92</v>
      </c>
    </row>
    <row r="487" spans="2:9" ht="28.5">
      <c r="B487" s="155" t="s">
        <v>6763</v>
      </c>
      <c r="C487" s="118" t="s">
        <v>45</v>
      </c>
      <c r="D487" s="135">
        <v>88264</v>
      </c>
      <c r="E487" s="101" t="str">
        <f>IF($D487&lt;&gt;"",VLOOKUP($D487,SINAPSET.17!$A465:$D11230,2,FALSE),"")</f>
        <v>ELETRICISTA COM ENCARGOS COMPLEMENTARES</v>
      </c>
      <c r="F487" s="108" t="str">
        <f>IF($D487&lt;&gt;"",VLOOKUP($D487,SINAPSET.17!$A465:$D11230,3,FALSE),"")</f>
        <v>H</v>
      </c>
      <c r="G487" s="168">
        <v>12</v>
      </c>
      <c r="H487" s="314">
        <f>IF($D487&lt;&gt;"",VLOOKUP($D487,SINAPSET.17!$1:$1048576,4,FALSE),"")</f>
        <v>17.579999999999998</v>
      </c>
      <c r="I487" s="127">
        <f t="shared" ref="I487:I489" si="118">H487*G487</f>
        <v>210.95999999999998</v>
      </c>
    </row>
    <row r="488" spans="2:9" ht="28.5">
      <c r="B488" s="155" t="s">
        <v>6763</v>
      </c>
      <c r="C488" s="118" t="s">
        <v>45</v>
      </c>
      <c r="D488" s="135">
        <v>88247</v>
      </c>
      <c r="E488" s="101" t="str">
        <f>IF($D488&lt;&gt;"",VLOOKUP($D488,SINAPSET.17!$A466:$D11231,2,FALSE),"")</f>
        <v>AUXILIAR DE ELETRICISTA COM ENCARGOS COMPLEMENTARES</v>
      </c>
      <c r="F488" s="108" t="str">
        <f>IF($D488&lt;&gt;"",VLOOKUP($D488,SINAPSET.17!$A466:$D11231,3,FALSE),"")</f>
        <v>H</v>
      </c>
      <c r="G488" s="168">
        <v>12</v>
      </c>
      <c r="H488" s="314">
        <f>IF($D488&lt;&gt;"",VLOOKUP($D488,SINAPSET.17!$1:$1048576,4,FALSE),"")</f>
        <v>14.33</v>
      </c>
      <c r="I488" s="127">
        <f t="shared" si="118"/>
        <v>171.96</v>
      </c>
    </row>
    <row r="489" spans="2:9">
      <c r="B489" s="155" t="s">
        <v>6764</v>
      </c>
      <c r="C489" s="118" t="s">
        <v>6772</v>
      </c>
      <c r="D489" s="135"/>
      <c r="E489" s="101" t="s">
        <v>6878</v>
      </c>
      <c r="F489" s="108" t="s">
        <v>542</v>
      </c>
      <c r="G489" s="168">
        <v>1</v>
      </c>
      <c r="H489" s="216">
        <v>2074</v>
      </c>
      <c r="I489" s="127">
        <f t="shared" si="118"/>
        <v>2074</v>
      </c>
    </row>
    <row r="490" spans="2:9">
      <c r="B490" s="156"/>
      <c r="C490" s="109"/>
      <c r="D490" s="109"/>
      <c r="E490" s="102"/>
      <c r="F490" s="109"/>
      <c r="G490" s="169"/>
      <c r="H490" s="123"/>
      <c r="I490" s="128"/>
    </row>
    <row r="491" spans="2:9" ht="90">
      <c r="B491" s="347">
        <v>84</v>
      </c>
      <c r="C491" s="348"/>
      <c r="D491" s="349"/>
      <c r="E491" s="9" t="str">
        <f>E494</f>
        <v>QUADRO DE DISTRIBUICAO DE ENERGIA DE EMBUTIR, EM CHAPA METALICA, PARA 50 DISJUNTORES TERMOMAGNETICOS MONOPOLARES, COM BARRAMENTO TRIFASICO E NEUTRO, FORNECIMENTO E INSTALACAO</v>
      </c>
      <c r="F491" s="10" t="s">
        <v>542</v>
      </c>
      <c r="G491" s="170"/>
      <c r="H491" s="11"/>
      <c r="I491" s="90">
        <f>SUM(I492:I494)</f>
        <v>1402.28</v>
      </c>
    </row>
    <row r="492" spans="2:9" ht="28.5">
      <c r="B492" s="155" t="s">
        <v>6763</v>
      </c>
      <c r="C492" s="118" t="s">
        <v>45</v>
      </c>
      <c r="D492" s="135">
        <v>88264</v>
      </c>
      <c r="E492" s="101" t="str">
        <f>IF($D492&lt;&gt;"",VLOOKUP($D492,SINAPSET.17!$A470:$D11235,2,FALSE),"")</f>
        <v>ELETRICISTA COM ENCARGOS COMPLEMENTARES</v>
      </c>
      <c r="F492" s="108" t="str">
        <f>IF($D492&lt;&gt;"",VLOOKUP($D492,SINAPSET.17!$A470:$D11235,3,FALSE),"")</f>
        <v>H</v>
      </c>
      <c r="G492" s="168">
        <v>8</v>
      </c>
      <c r="H492" s="314">
        <f>IF($D492&lt;&gt;"",VLOOKUP($D492,SINAPSET.17!$1:$1048576,4,FALSE),"")</f>
        <v>17.579999999999998</v>
      </c>
      <c r="I492" s="127">
        <f t="shared" ref="I492:I493" si="119">H492*G492</f>
        <v>140.63999999999999</v>
      </c>
    </row>
    <row r="493" spans="2:9" ht="28.5">
      <c r="B493" s="155" t="s">
        <v>6763</v>
      </c>
      <c r="C493" s="118" t="s">
        <v>45</v>
      </c>
      <c r="D493" s="135">
        <v>88247</v>
      </c>
      <c r="E493" s="101" t="str">
        <f>IF($D493&lt;&gt;"",VLOOKUP($D493,SINAPSET.17!$A471:$D11236,2,FALSE),"")</f>
        <v>AUXILIAR DE ELETRICISTA COM ENCARGOS COMPLEMENTARES</v>
      </c>
      <c r="F493" s="108" t="str">
        <f>IF($D493&lt;&gt;"",VLOOKUP($D493,SINAPSET.17!$A471:$D11236,3,FALSE),"")</f>
        <v>H</v>
      </c>
      <c r="G493" s="168">
        <v>8</v>
      </c>
      <c r="H493" s="314">
        <f>IF($D493&lt;&gt;"",VLOOKUP($D493,SINAPSET.17!$1:$1048576,4,FALSE),"")</f>
        <v>14.33</v>
      </c>
      <c r="I493" s="127">
        <f t="shared" si="119"/>
        <v>114.64</v>
      </c>
    </row>
    <row r="494" spans="2:9" ht="71.25">
      <c r="B494" s="155" t="s">
        <v>6764</v>
      </c>
      <c r="C494" s="118" t="s">
        <v>45</v>
      </c>
      <c r="D494" s="135" t="s">
        <v>13557</v>
      </c>
      <c r="E494" s="101" t="str">
        <f>IF($D494&lt;&gt;"",VLOOKUP($D494,SINAPSET.17!1:1048576,2,FALSE),"")</f>
        <v>QUADRO DE DISTRIBUICAO DE ENERGIA DE EMBUTIR, EM CHAPA METALICA, PARA 50 DISJUNTORES TERMOMAGNETICOS MONOPOLARES, COM BARRAMENTO TRIFASICO E NEUTRO, FORNECIMENTO E INSTALACAO</v>
      </c>
      <c r="F494" s="108" t="str">
        <f>IF($D494&lt;&gt;"",VLOOKUP($D494,SINAPSET.17!1:1048576,3,FALSE),"")</f>
        <v>UN</v>
      </c>
      <c r="G494" s="168">
        <v>1</v>
      </c>
      <c r="H494" s="314">
        <f>IF($D494&lt;&gt;"",VLOOKUP($D494,SINAPSET.17!$1:$1048576,4,FALSE),"")</f>
        <v>1147</v>
      </c>
      <c r="I494" s="127">
        <f t="shared" ref="I494" si="120">H494*G494</f>
        <v>1147</v>
      </c>
    </row>
    <row r="495" spans="2:9">
      <c r="B495" s="156"/>
      <c r="C495" s="109"/>
      <c r="D495" s="109"/>
      <c r="E495" s="102"/>
      <c r="F495" s="109"/>
      <c r="G495" s="169"/>
      <c r="H495" s="123"/>
      <c r="I495" s="128"/>
    </row>
    <row r="496" spans="2:9" ht="60">
      <c r="B496" s="347">
        <v>85</v>
      </c>
      <c r="C496" s="348"/>
      <c r="D496" s="349"/>
      <c r="E496" s="9" t="str">
        <f>E499</f>
        <v>ELETRODUTO FLEXIVEL, EM ACO GALVANIZADO, REVESTIDO EXTERNAMENTE COM PVC PRETO, DIAMETRO EXTERNO DE 25 MM (3/4"), TIPO SEALTUBO</v>
      </c>
      <c r="F496" s="10" t="s">
        <v>518</v>
      </c>
      <c r="G496" s="170"/>
      <c r="H496" s="11"/>
      <c r="I496" s="90">
        <f>SUM(I497:I499)</f>
        <v>10.4985</v>
      </c>
    </row>
    <row r="497" spans="2:9" ht="28.5">
      <c r="B497" s="155" t="s">
        <v>6763</v>
      </c>
      <c r="C497" s="118" t="s">
        <v>45</v>
      </c>
      <c r="D497" s="135">
        <v>88264</v>
      </c>
      <c r="E497" s="101" t="str">
        <f>IF($D497&lt;&gt;"",VLOOKUP($D497,SINAPSET.17!$A475:$D11240,2,FALSE),"")</f>
        <v>ELETRICISTA COM ENCARGOS COMPLEMENTARES</v>
      </c>
      <c r="F497" s="108" t="str">
        <f>IF($D497&lt;&gt;"",VLOOKUP($D497,SINAPSET.17!$A475:$D11240,3,FALSE),"")</f>
        <v>H</v>
      </c>
      <c r="G497" s="168">
        <v>0.15</v>
      </c>
      <c r="H497" s="314">
        <f>IF($D497&lt;&gt;"",VLOOKUP($D497,SINAPSET.17!$1:$1048576,4,FALSE),"")</f>
        <v>17.579999999999998</v>
      </c>
      <c r="I497" s="127">
        <f t="shared" ref="I497:I499" si="121">H497*G497</f>
        <v>2.6369999999999996</v>
      </c>
    </row>
    <row r="498" spans="2:9" ht="28.5">
      <c r="B498" s="155" t="s">
        <v>6763</v>
      </c>
      <c r="C498" s="118" t="s">
        <v>45</v>
      </c>
      <c r="D498" s="135">
        <v>88247</v>
      </c>
      <c r="E498" s="101" t="str">
        <f>IF($D498&lt;&gt;"",VLOOKUP($D498,SINAPSET.17!$A476:$D11241,2,FALSE),"")</f>
        <v>AUXILIAR DE ELETRICISTA COM ENCARGOS COMPLEMENTARES</v>
      </c>
      <c r="F498" s="108" t="str">
        <f>IF($D498&lt;&gt;"",VLOOKUP($D498,SINAPSET.17!$A476:$D11241,3,FALSE),"")</f>
        <v>H</v>
      </c>
      <c r="G498" s="168">
        <v>0.15</v>
      </c>
      <c r="H498" s="314">
        <f>IF($D498&lt;&gt;"",VLOOKUP($D498,SINAPSET.17!$1:$1048576,4,FALSE),"")</f>
        <v>14.33</v>
      </c>
      <c r="I498" s="127">
        <f t="shared" si="121"/>
        <v>2.1494999999999997</v>
      </c>
    </row>
    <row r="499" spans="2:9" ht="57">
      <c r="B499" s="155" t="s">
        <v>6764</v>
      </c>
      <c r="C499" s="118" t="s">
        <v>45</v>
      </c>
      <c r="D499" s="135">
        <v>2504</v>
      </c>
      <c r="E499" s="101" t="str">
        <f>IF($D499&lt;&gt;"",VLOOKUP($D499,SINAPSET.17!$A477:$D11242,2,FALSE),"")</f>
        <v>ELETRODUTO FLEXIVEL, EM ACO GALVANIZADO, REVESTIDO EXTERNAMENTE COM PVC PRETO, DIAMETRO EXTERNO DE 25 MM (3/4"), TIPO SEALTUBO</v>
      </c>
      <c r="F499" s="108" t="str">
        <f>IF($D499&lt;&gt;"",VLOOKUP($D499,SINAPSET.17!$A477:$D11242,3,FALSE),"")</f>
        <v xml:space="preserve">M     </v>
      </c>
      <c r="G499" s="168">
        <v>1.05</v>
      </c>
      <c r="H499" s="314">
        <f>IF($D499&lt;&gt;"",VLOOKUP($D499,SINAPSET.17!$1:$1048576,4,FALSE),"")</f>
        <v>5.44</v>
      </c>
      <c r="I499" s="127">
        <f t="shared" si="121"/>
        <v>5.7120000000000006</v>
      </c>
    </row>
    <row r="500" spans="2:9">
      <c r="B500" s="156"/>
      <c r="C500" s="119"/>
      <c r="D500" s="142"/>
      <c r="E500" s="102"/>
      <c r="F500" s="106"/>
      <c r="G500" s="169"/>
      <c r="H500" s="123"/>
      <c r="I500" s="128"/>
    </row>
    <row r="501" spans="2:9" ht="15">
      <c r="B501" s="347">
        <v>86</v>
      </c>
      <c r="C501" s="348"/>
      <c r="D501" s="349"/>
      <c r="E501" s="9" t="str">
        <f>E504</f>
        <v>ELETRODUTO CORRUGADO PAED 1.1/2"</v>
      </c>
      <c r="F501" s="10" t="s">
        <v>518</v>
      </c>
      <c r="G501" s="170"/>
      <c r="H501" s="11"/>
      <c r="I501" s="90">
        <f>SUM(I502:I504)</f>
        <v>7.0859999999999994</v>
      </c>
    </row>
    <row r="502" spans="2:9" ht="28.5">
      <c r="B502" s="155" t="s">
        <v>6763</v>
      </c>
      <c r="C502" s="118" t="s">
        <v>45</v>
      </c>
      <c r="D502" s="135">
        <v>88264</v>
      </c>
      <c r="E502" s="101" t="str">
        <f>IF($D502&lt;&gt;"",VLOOKUP($D502,SINAPSET.17!$A480:$D11245,2,FALSE),"")</f>
        <v>ELETRICISTA COM ENCARGOS COMPLEMENTARES</v>
      </c>
      <c r="F502" s="108" t="str">
        <f>IF($D502&lt;&gt;"",VLOOKUP($D502,SINAPSET.17!$A480:$D11245,3,FALSE),"")</f>
        <v>H</v>
      </c>
      <c r="G502" s="168">
        <v>0.15</v>
      </c>
      <c r="H502" s="314">
        <f>IF($D502&lt;&gt;"",VLOOKUP($D502,SINAPSET.17!$1:$1048576,4,FALSE),"")</f>
        <v>17.579999999999998</v>
      </c>
      <c r="I502" s="127">
        <f t="shared" ref="I502:I504" si="122">H502*G502</f>
        <v>2.6369999999999996</v>
      </c>
    </row>
    <row r="503" spans="2:9" ht="28.5">
      <c r="B503" s="155" t="s">
        <v>6763</v>
      </c>
      <c r="C503" s="118" t="s">
        <v>45</v>
      </c>
      <c r="D503" s="135">
        <v>88247</v>
      </c>
      <c r="E503" s="101" t="str">
        <f>IF($D503&lt;&gt;"",VLOOKUP($D503,SINAPSET.17!$A481:$D11246,2,FALSE),"")</f>
        <v>AUXILIAR DE ELETRICISTA COM ENCARGOS COMPLEMENTARES</v>
      </c>
      <c r="F503" s="108" t="str">
        <f>IF($D503&lt;&gt;"",VLOOKUP($D503,SINAPSET.17!$A481:$D11246,3,FALSE),"")</f>
        <v>H</v>
      </c>
      <c r="G503" s="168">
        <v>0.15</v>
      </c>
      <c r="H503" s="314">
        <f>IF($D503&lt;&gt;"",VLOOKUP($D503,SINAPSET.17!$1:$1048576,4,FALSE),"")</f>
        <v>14.33</v>
      </c>
      <c r="I503" s="127">
        <f t="shared" si="122"/>
        <v>2.1494999999999997</v>
      </c>
    </row>
    <row r="504" spans="2:9">
      <c r="B504" s="155" t="s">
        <v>6764</v>
      </c>
      <c r="C504" s="118" t="s">
        <v>6772</v>
      </c>
      <c r="D504" s="135"/>
      <c r="E504" s="101" t="s">
        <v>6955</v>
      </c>
      <c r="F504" s="108" t="str">
        <f>IF($D504&lt;&gt;"",VLOOKUP($D504,SINAPSET.17!$A482:$D11247,3,FALSE),"")</f>
        <v/>
      </c>
      <c r="G504" s="168">
        <v>1.05</v>
      </c>
      <c r="H504" s="216">
        <v>2.19</v>
      </c>
      <c r="I504" s="127">
        <f t="shared" si="122"/>
        <v>2.2995000000000001</v>
      </c>
    </row>
    <row r="505" spans="2:9">
      <c r="B505" s="156"/>
      <c r="C505" s="119"/>
      <c r="D505" s="142"/>
      <c r="E505" s="102"/>
      <c r="F505" s="106"/>
      <c r="G505" s="169"/>
      <c r="H505" s="123"/>
      <c r="I505" s="128"/>
    </row>
    <row r="506" spans="2:9" ht="15">
      <c r="B506" s="347">
        <v>87</v>
      </c>
      <c r="C506" s="348"/>
      <c r="D506" s="349"/>
      <c r="E506" s="9" t="str">
        <f>E509</f>
        <v>ELETRODUTO CORRUGADO PAED 2"</v>
      </c>
      <c r="F506" s="10" t="s">
        <v>518</v>
      </c>
      <c r="G506" s="170"/>
      <c r="H506" s="11"/>
      <c r="I506" s="90">
        <f>SUM(I507:I509)</f>
        <v>9.343</v>
      </c>
    </row>
    <row r="507" spans="2:9" ht="28.5">
      <c r="B507" s="155" t="s">
        <v>6763</v>
      </c>
      <c r="C507" s="118" t="s">
        <v>45</v>
      </c>
      <c r="D507" s="135">
        <v>88264</v>
      </c>
      <c r="E507" s="101" t="str">
        <f>IF($D507&lt;&gt;"",VLOOKUP($D507,SINAPSET.17!$A485:$D11250,2,FALSE),"")</f>
        <v>ELETRICISTA COM ENCARGOS COMPLEMENTARES</v>
      </c>
      <c r="F507" s="108" t="str">
        <f>IF($D507&lt;&gt;"",VLOOKUP($D507,SINAPSET.17!$A485:$D11250,3,FALSE),"")</f>
        <v>H</v>
      </c>
      <c r="G507" s="168">
        <v>0.2</v>
      </c>
      <c r="H507" s="314">
        <f>IF($D507&lt;&gt;"",VLOOKUP($D507,SINAPSET.17!$1:$1048576,4,FALSE),"")</f>
        <v>17.579999999999998</v>
      </c>
      <c r="I507" s="127">
        <f t="shared" ref="I507:I508" si="123">H507*G507</f>
        <v>3.516</v>
      </c>
    </row>
    <row r="508" spans="2:9" ht="28.5">
      <c r="B508" s="155" t="s">
        <v>6763</v>
      </c>
      <c r="C508" s="118" t="s">
        <v>45</v>
      </c>
      <c r="D508" s="135">
        <v>88247</v>
      </c>
      <c r="E508" s="101" t="str">
        <f>IF($D508&lt;&gt;"",VLOOKUP($D508,SINAPSET.17!$A486:$D11251,2,FALSE),"")</f>
        <v>AUXILIAR DE ELETRICISTA COM ENCARGOS COMPLEMENTARES</v>
      </c>
      <c r="F508" s="108" t="str">
        <f>IF($D508&lt;&gt;"",VLOOKUP($D508,SINAPSET.17!$A486:$D11251,3,FALSE),"")</f>
        <v>H</v>
      </c>
      <c r="G508" s="168">
        <v>0.2</v>
      </c>
      <c r="H508" s="314">
        <f>IF($D508&lt;&gt;"",VLOOKUP($D508,SINAPSET.17!$1:$1048576,4,FALSE),"")</f>
        <v>14.33</v>
      </c>
      <c r="I508" s="127">
        <f t="shared" si="123"/>
        <v>2.8660000000000001</v>
      </c>
    </row>
    <row r="509" spans="2:9">
      <c r="B509" s="155" t="s">
        <v>6764</v>
      </c>
      <c r="C509" s="118" t="s">
        <v>6772</v>
      </c>
      <c r="D509" s="135"/>
      <c r="E509" s="101" t="s">
        <v>6956</v>
      </c>
      <c r="F509" s="108" t="str">
        <f>IF($D509&lt;&gt;"",VLOOKUP($D509,SINAPSET.17!$A487:$D11252,3,FALSE),"")</f>
        <v/>
      </c>
      <c r="G509" s="168">
        <v>1.05</v>
      </c>
      <c r="H509" s="216">
        <v>2.82</v>
      </c>
      <c r="I509" s="127">
        <f t="shared" ref="I509" si="124">H509*G509</f>
        <v>2.9609999999999999</v>
      </c>
    </row>
    <row r="510" spans="2:9">
      <c r="B510" s="156"/>
      <c r="C510" s="119"/>
      <c r="D510" s="142"/>
      <c r="E510" s="102"/>
      <c r="F510" s="106"/>
      <c r="G510" s="169"/>
      <c r="H510" s="123"/>
      <c r="I510" s="128"/>
    </row>
    <row r="511" spans="2:9" ht="15">
      <c r="B511" s="347">
        <v>88</v>
      </c>
      <c r="C511" s="348"/>
      <c r="D511" s="349"/>
      <c r="E511" s="9" t="str">
        <f>E514</f>
        <v>ELETRODUTO CORRUGADO PAED 3"</v>
      </c>
      <c r="F511" s="10" t="s">
        <v>518</v>
      </c>
      <c r="G511" s="170"/>
      <c r="H511" s="11"/>
      <c r="I511" s="90">
        <f>SUM(I512:I514)</f>
        <v>13.228</v>
      </c>
    </row>
    <row r="512" spans="2:9" ht="28.5">
      <c r="B512" s="155" t="s">
        <v>6763</v>
      </c>
      <c r="C512" s="118" t="s">
        <v>45</v>
      </c>
      <c r="D512" s="135">
        <v>88264</v>
      </c>
      <c r="E512" s="101" t="str">
        <f>IF($D512&lt;&gt;"",VLOOKUP($D512,SINAPSET.17!$A490:$D11255,2,FALSE),"")</f>
        <v>ELETRICISTA COM ENCARGOS COMPLEMENTARES</v>
      </c>
      <c r="F512" s="108" t="str">
        <f>IF($D512&lt;&gt;"",VLOOKUP($D512,SINAPSET.17!$A490:$D11255,3,FALSE),"")</f>
        <v>H</v>
      </c>
      <c r="G512" s="168">
        <v>0.2</v>
      </c>
      <c r="H512" s="314">
        <f>IF($D512&lt;&gt;"",VLOOKUP($D512,SINAPSET.17!$1:$1048576,4,FALSE),"")</f>
        <v>17.579999999999998</v>
      </c>
      <c r="I512" s="127">
        <f t="shared" ref="I512:I514" si="125">H512*G512</f>
        <v>3.516</v>
      </c>
    </row>
    <row r="513" spans="2:9" ht="28.5">
      <c r="B513" s="155" t="s">
        <v>6763</v>
      </c>
      <c r="C513" s="118" t="s">
        <v>45</v>
      </c>
      <c r="D513" s="135">
        <v>88247</v>
      </c>
      <c r="E513" s="101" t="str">
        <f>IF($D513&lt;&gt;"",VLOOKUP($D513,SINAPSET.17!$A491:$D11256,2,FALSE),"")</f>
        <v>AUXILIAR DE ELETRICISTA COM ENCARGOS COMPLEMENTARES</v>
      </c>
      <c r="F513" s="108" t="str">
        <f>IF($D513&lt;&gt;"",VLOOKUP($D513,SINAPSET.17!$A491:$D11256,3,FALSE),"")</f>
        <v>H</v>
      </c>
      <c r="G513" s="168">
        <v>0.2</v>
      </c>
      <c r="H513" s="314">
        <f>IF($D513&lt;&gt;"",VLOOKUP($D513,SINAPSET.17!$1:$1048576,4,FALSE),"")</f>
        <v>14.33</v>
      </c>
      <c r="I513" s="127">
        <f t="shared" si="125"/>
        <v>2.8660000000000001</v>
      </c>
    </row>
    <row r="514" spans="2:9">
      <c r="B514" s="155" t="s">
        <v>6764</v>
      </c>
      <c r="C514" s="118" t="s">
        <v>6772</v>
      </c>
      <c r="D514" s="135"/>
      <c r="E514" s="101" t="s">
        <v>6957</v>
      </c>
      <c r="F514" s="108" t="str">
        <f>IF($D514&lt;&gt;"",VLOOKUP($D514,SINAPSET.17!$A492:$D11257,3,FALSE),"")</f>
        <v/>
      </c>
      <c r="G514" s="168">
        <v>1.05</v>
      </c>
      <c r="H514" s="216">
        <v>6.52</v>
      </c>
      <c r="I514" s="127">
        <f t="shared" si="125"/>
        <v>6.8460000000000001</v>
      </c>
    </row>
    <row r="515" spans="2:9">
      <c r="B515" s="156"/>
      <c r="C515" s="119"/>
      <c r="D515" s="142"/>
      <c r="E515" s="102"/>
      <c r="F515" s="106"/>
      <c r="G515" s="169"/>
      <c r="H515" s="123"/>
      <c r="I515" s="128"/>
    </row>
    <row r="516" spans="2:9" ht="15">
      <c r="B516" s="347">
        <v>89</v>
      </c>
      <c r="C516" s="348"/>
      <c r="D516" s="349"/>
      <c r="E516" s="9" t="str">
        <f>E519</f>
        <v>ELETRODUTO CORRUGADO PAED 4"</v>
      </c>
      <c r="F516" s="10" t="s">
        <v>518</v>
      </c>
      <c r="G516" s="170"/>
      <c r="H516" s="11"/>
      <c r="I516" s="90">
        <f>SUM(I517:I519)</f>
        <v>14.782</v>
      </c>
    </row>
    <row r="517" spans="2:9" ht="28.5">
      <c r="B517" s="155" t="s">
        <v>6763</v>
      </c>
      <c r="C517" s="118" t="s">
        <v>45</v>
      </c>
      <c r="D517" s="135">
        <v>88264</v>
      </c>
      <c r="E517" s="101" t="str">
        <f>IF($D517&lt;&gt;"",VLOOKUP($D517,SINAPSET.17!$A495:$D11260,2,FALSE),"")</f>
        <v>ELETRICISTA COM ENCARGOS COMPLEMENTARES</v>
      </c>
      <c r="F517" s="108" t="str">
        <f>IF($D517&lt;&gt;"",VLOOKUP($D517,SINAPSET.17!$A495:$D11260,3,FALSE),"")</f>
        <v>H</v>
      </c>
      <c r="G517" s="168">
        <v>0.2</v>
      </c>
      <c r="H517" s="314">
        <f>IF($D517&lt;&gt;"",VLOOKUP($D517,SINAPSET.17!$1:$1048576,4,FALSE),"")</f>
        <v>17.579999999999998</v>
      </c>
      <c r="I517" s="127">
        <f t="shared" ref="I517:I519" si="126">H517*G517</f>
        <v>3.516</v>
      </c>
    </row>
    <row r="518" spans="2:9" ht="28.5">
      <c r="B518" s="155" t="s">
        <v>6763</v>
      </c>
      <c r="C518" s="118" t="s">
        <v>45</v>
      </c>
      <c r="D518" s="135">
        <v>88247</v>
      </c>
      <c r="E518" s="101" t="str">
        <f>IF($D518&lt;&gt;"",VLOOKUP($D518,SINAPSET.17!$A496:$D11261,2,FALSE),"")</f>
        <v>AUXILIAR DE ELETRICISTA COM ENCARGOS COMPLEMENTARES</v>
      </c>
      <c r="F518" s="108" t="str">
        <f>IF($D518&lt;&gt;"",VLOOKUP($D518,SINAPSET.17!$A496:$D11261,3,FALSE),"")</f>
        <v>H</v>
      </c>
      <c r="G518" s="168">
        <v>0.2</v>
      </c>
      <c r="H518" s="314">
        <f>IF($D518&lt;&gt;"",VLOOKUP($D518,SINAPSET.17!$1:$1048576,4,FALSE),"")</f>
        <v>14.33</v>
      </c>
      <c r="I518" s="127">
        <f t="shared" si="126"/>
        <v>2.8660000000000001</v>
      </c>
    </row>
    <row r="519" spans="2:9" s="284" customFormat="1">
      <c r="B519" s="157" t="s">
        <v>6764</v>
      </c>
      <c r="C519" s="120" t="s">
        <v>6772</v>
      </c>
      <c r="D519" s="148"/>
      <c r="E519" s="104" t="s">
        <v>6958</v>
      </c>
      <c r="F519" s="114" t="s">
        <v>518</v>
      </c>
      <c r="G519" s="172">
        <v>1.05</v>
      </c>
      <c r="H519" s="124">
        <v>8</v>
      </c>
      <c r="I519" s="132">
        <f t="shared" si="126"/>
        <v>8.4</v>
      </c>
    </row>
    <row r="520" spans="2:9">
      <c r="B520" s="156"/>
      <c r="C520" s="119"/>
      <c r="D520" s="142"/>
      <c r="E520" s="102"/>
      <c r="F520" s="106"/>
      <c r="G520" s="169"/>
      <c r="H520" s="123"/>
      <c r="I520" s="128"/>
    </row>
    <row r="521" spans="2:9" ht="15">
      <c r="B521" s="347">
        <v>90</v>
      </c>
      <c r="C521" s="348"/>
      <c r="D521" s="349"/>
      <c r="E521" s="9" t="str">
        <f>E524</f>
        <v>ELETRODUTO CORRUGADO PAED 5"</v>
      </c>
      <c r="F521" s="10" t="s">
        <v>518</v>
      </c>
      <c r="G521" s="170"/>
      <c r="H521" s="11"/>
      <c r="I521" s="90">
        <f>SUM(I522:I524)</f>
        <v>16.356999999999999</v>
      </c>
    </row>
    <row r="522" spans="2:9" ht="28.5">
      <c r="B522" s="155" t="s">
        <v>6763</v>
      </c>
      <c r="C522" s="118" t="s">
        <v>45</v>
      </c>
      <c r="D522" s="135">
        <v>88264</v>
      </c>
      <c r="E522" s="101" t="str">
        <f>IF($D522&lt;&gt;"",VLOOKUP($D522,SINAPSET.17!$A500:$D11265,2,FALSE),"")</f>
        <v>ELETRICISTA COM ENCARGOS COMPLEMENTARES</v>
      </c>
      <c r="F522" s="108" t="str">
        <f>IF($D522&lt;&gt;"",VLOOKUP($D522,SINAPSET.17!$A500:$D11265,3,FALSE),"")</f>
        <v>H</v>
      </c>
      <c r="G522" s="168">
        <v>0.2</v>
      </c>
      <c r="H522" s="314">
        <f>IF($D522&lt;&gt;"",VLOOKUP($D522,SINAPSET.17!$1:$1048576,4,FALSE),"")</f>
        <v>17.579999999999998</v>
      </c>
      <c r="I522" s="127">
        <f t="shared" ref="I522:I524" si="127">H522*G522</f>
        <v>3.516</v>
      </c>
    </row>
    <row r="523" spans="2:9" ht="28.5">
      <c r="B523" s="155" t="s">
        <v>6763</v>
      </c>
      <c r="C523" s="118" t="s">
        <v>45</v>
      </c>
      <c r="D523" s="135">
        <v>88247</v>
      </c>
      <c r="E523" s="101" t="str">
        <f>IF($D523&lt;&gt;"",VLOOKUP($D523,SINAPSET.17!$A501:$D11266,2,FALSE),"")</f>
        <v>AUXILIAR DE ELETRICISTA COM ENCARGOS COMPLEMENTARES</v>
      </c>
      <c r="F523" s="108" t="str">
        <f>IF($D523&lt;&gt;"",VLOOKUP($D523,SINAPSET.17!$A501:$D11266,3,FALSE),"")</f>
        <v>H</v>
      </c>
      <c r="G523" s="168">
        <v>0.2</v>
      </c>
      <c r="H523" s="314">
        <f>IF($D523&lt;&gt;"",VLOOKUP($D523,SINAPSET.17!$1:$1048576,4,FALSE),"")</f>
        <v>14.33</v>
      </c>
      <c r="I523" s="127">
        <f t="shared" si="127"/>
        <v>2.8660000000000001</v>
      </c>
    </row>
    <row r="524" spans="2:9" s="284" customFormat="1">
      <c r="B524" s="157" t="s">
        <v>6764</v>
      </c>
      <c r="C524" s="120" t="s">
        <v>6772</v>
      </c>
      <c r="D524" s="148"/>
      <c r="E524" s="104" t="s">
        <v>6959</v>
      </c>
      <c r="F524" s="114" t="s">
        <v>518</v>
      </c>
      <c r="G524" s="172">
        <v>1.05</v>
      </c>
      <c r="H524" s="124">
        <v>9.5</v>
      </c>
      <c r="I524" s="132">
        <f t="shared" si="127"/>
        <v>9.9749999999999996</v>
      </c>
    </row>
    <row r="525" spans="2:9">
      <c r="B525" s="156"/>
      <c r="C525" s="119"/>
      <c r="D525" s="142"/>
      <c r="E525" s="102"/>
      <c r="F525" s="106"/>
      <c r="G525" s="169"/>
      <c r="H525" s="123"/>
      <c r="I525" s="128"/>
    </row>
    <row r="526" spans="2:9" ht="15">
      <c r="B526" s="347">
        <v>91</v>
      </c>
      <c r="C526" s="348"/>
      <c r="D526" s="349"/>
      <c r="E526" s="9" t="str">
        <f>E529</f>
        <v>ABRAÇADEIRA TIPO COPO 3/4"</v>
      </c>
      <c r="F526" s="10" t="s">
        <v>542</v>
      </c>
      <c r="G526" s="170"/>
      <c r="H526" s="11"/>
      <c r="I526" s="90">
        <f>SUM(I527:I529)</f>
        <v>7.1319999999999997</v>
      </c>
    </row>
    <row r="527" spans="2:9" ht="28.5">
      <c r="B527" s="155" t="s">
        <v>6763</v>
      </c>
      <c r="C527" s="118" t="s">
        <v>45</v>
      </c>
      <c r="D527" s="135">
        <v>88264</v>
      </c>
      <c r="E527" s="101" t="str">
        <f>IF($D527&lt;&gt;"",VLOOKUP($D527,SINAPSET.17!$A505:$D11270,2,FALSE),"")</f>
        <v>ELETRICISTA COM ENCARGOS COMPLEMENTARES</v>
      </c>
      <c r="F527" s="108" t="str">
        <f>IF($D527&lt;&gt;"",VLOOKUP($D527,SINAPSET.17!$A505:$D11270,3,FALSE),"")</f>
        <v>H</v>
      </c>
      <c r="G527" s="168">
        <v>0.2</v>
      </c>
      <c r="H527" s="314">
        <f>IF($D527&lt;&gt;"",VLOOKUP($D527,SINAPSET.17!$1:$1048576,4,FALSE),"")</f>
        <v>17.579999999999998</v>
      </c>
      <c r="I527" s="127">
        <f t="shared" ref="I527:I529" si="128">H527*G527</f>
        <v>3.516</v>
      </c>
    </row>
    <row r="528" spans="2:9" ht="28.5">
      <c r="B528" s="155" t="s">
        <v>6763</v>
      </c>
      <c r="C528" s="118" t="s">
        <v>45</v>
      </c>
      <c r="D528" s="135">
        <v>88247</v>
      </c>
      <c r="E528" s="101" t="str">
        <f>IF($D528&lt;&gt;"",VLOOKUP($D528,SINAPSET.17!$A506:$D11271,2,FALSE),"")</f>
        <v>AUXILIAR DE ELETRICISTA COM ENCARGOS COMPLEMENTARES</v>
      </c>
      <c r="F528" s="108" t="str">
        <f>IF($D528&lt;&gt;"",VLOOKUP($D528,SINAPSET.17!$A506:$D11271,3,FALSE),"")</f>
        <v>H</v>
      </c>
      <c r="G528" s="168">
        <v>0.2</v>
      </c>
      <c r="H528" s="314">
        <f>IF($D528&lt;&gt;"",VLOOKUP($D528,SINAPSET.17!$1:$1048576,4,FALSE),"")</f>
        <v>14.33</v>
      </c>
      <c r="I528" s="127">
        <f t="shared" si="128"/>
        <v>2.8660000000000001</v>
      </c>
    </row>
    <row r="529" spans="2:9" s="284" customFormat="1">
      <c r="B529" s="157" t="s">
        <v>6764</v>
      </c>
      <c r="C529" s="120" t="s">
        <v>6772</v>
      </c>
      <c r="D529" s="148"/>
      <c r="E529" s="104" t="s">
        <v>6960</v>
      </c>
      <c r="F529" s="114" t="s">
        <v>542</v>
      </c>
      <c r="G529" s="172">
        <v>1</v>
      </c>
      <c r="H529" s="124">
        <v>0.75</v>
      </c>
      <c r="I529" s="132">
        <f t="shared" si="128"/>
        <v>0.75</v>
      </c>
    </row>
    <row r="530" spans="2:9">
      <c r="B530" s="156"/>
      <c r="C530" s="119"/>
      <c r="D530" s="142"/>
      <c r="E530" s="102"/>
      <c r="F530" s="106"/>
      <c r="G530" s="169"/>
      <c r="H530" s="123"/>
      <c r="I530" s="128"/>
    </row>
    <row r="531" spans="2:9" ht="15">
      <c r="B531" s="347">
        <v>92</v>
      </c>
      <c r="C531" s="348"/>
      <c r="D531" s="349"/>
      <c r="E531" s="9" t="str">
        <f>E534</f>
        <v>ABRAÇADEIRA TIPO COPO 1"</v>
      </c>
      <c r="F531" s="10" t="s">
        <v>542</v>
      </c>
      <c r="G531" s="170"/>
      <c r="H531" s="11"/>
      <c r="I531" s="90">
        <f>SUM(I532:I534)</f>
        <v>6.7744999999999997</v>
      </c>
    </row>
    <row r="532" spans="2:9" ht="28.5">
      <c r="B532" s="155" t="s">
        <v>6763</v>
      </c>
      <c r="C532" s="118" t="s">
        <v>45</v>
      </c>
      <c r="D532" s="135">
        <v>88264</v>
      </c>
      <c r="E532" s="101" t="str">
        <f>IF($D532&lt;&gt;"",VLOOKUP($D532,SINAPSET.17!$A510:$D11275,2,FALSE),"")</f>
        <v>ELETRICISTA COM ENCARGOS COMPLEMENTARES</v>
      </c>
      <c r="F532" s="108" t="str">
        <f>IF($D532&lt;&gt;"",VLOOKUP($D532,SINAPSET.17!$A510:$D11275,3,FALSE),"")</f>
        <v>H</v>
      </c>
      <c r="G532" s="168">
        <v>0.2</v>
      </c>
      <c r="H532" s="314">
        <f>IF($D532&lt;&gt;"",VLOOKUP($D532,SINAPSET.17!$1:$1048576,4,FALSE),"")</f>
        <v>17.579999999999998</v>
      </c>
      <c r="I532" s="127">
        <f t="shared" ref="I532:I534" si="129">H532*G532</f>
        <v>3.516</v>
      </c>
    </row>
    <row r="533" spans="2:9" ht="28.5">
      <c r="B533" s="155" t="s">
        <v>6763</v>
      </c>
      <c r="C533" s="118" t="s">
        <v>45</v>
      </c>
      <c r="D533" s="135">
        <v>88247</v>
      </c>
      <c r="E533" s="101" t="str">
        <f>IF($D533&lt;&gt;"",VLOOKUP($D533,SINAPSET.17!$A511:$D11276,2,FALSE),"")</f>
        <v>AUXILIAR DE ELETRICISTA COM ENCARGOS COMPLEMENTARES</v>
      </c>
      <c r="F533" s="108" t="str">
        <f>IF($D533&lt;&gt;"",VLOOKUP($D533,SINAPSET.17!$A511:$D11276,3,FALSE),"")</f>
        <v>H</v>
      </c>
      <c r="G533" s="168">
        <v>0.2</v>
      </c>
      <c r="H533" s="314">
        <f>IF($D533&lt;&gt;"",VLOOKUP($D533,SINAPSET.17!$1:$1048576,4,FALSE),"")</f>
        <v>14.33</v>
      </c>
      <c r="I533" s="127">
        <f t="shared" si="129"/>
        <v>2.8660000000000001</v>
      </c>
    </row>
    <row r="534" spans="2:9">
      <c r="B534" s="157" t="s">
        <v>6764</v>
      </c>
      <c r="C534" s="120" t="s">
        <v>6772</v>
      </c>
      <c r="D534" s="148"/>
      <c r="E534" s="104" t="s">
        <v>6961</v>
      </c>
      <c r="F534" s="114" t="s">
        <v>542</v>
      </c>
      <c r="G534" s="172">
        <v>1</v>
      </c>
      <c r="H534" s="124">
        <f>7.85/20</f>
        <v>0.39249999999999996</v>
      </c>
      <c r="I534" s="132">
        <f t="shared" si="129"/>
        <v>0.39249999999999996</v>
      </c>
    </row>
    <row r="535" spans="2:9">
      <c r="B535" s="156"/>
      <c r="C535" s="119"/>
      <c r="D535" s="142"/>
      <c r="E535" s="102"/>
      <c r="F535" s="106"/>
      <c r="G535" s="169"/>
      <c r="H535" s="123"/>
      <c r="I535" s="128"/>
    </row>
    <row r="536" spans="2:9" ht="60">
      <c r="B536" s="347">
        <v>93</v>
      </c>
      <c r="C536" s="348"/>
      <c r="D536" s="349"/>
      <c r="E536" s="9" t="str">
        <f>E539</f>
        <v>CABO MULTIPOLAR DE COBRE, FLEXIVEL, CLASSE 4 OU 5, ISOLACAO EM HEPR, COBERTURA EM PVC-ST2, ANTICHAMA BWF-B, 0,6/1 KV, 3 CONDUTORES DE 1,5 MM2</v>
      </c>
      <c r="F536" s="10" t="s">
        <v>542</v>
      </c>
      <c r="G536" s="170"/>
      <c r="H536" s="11"/>
      <c r="I536" s="90">
        <f>SUM(I537:I540)</f>
        <v>5.3132100000000007</v>
      </c>
    </row>
    <row r="537" spans="2:9" ht="28.5">
      <c r="B537" s="155" t="s">
        <v>6763</v>
      </c>
      <c r="C537" s="118" t="s">
        <v>45</v>
      </c>
      <c r="D537" s="135">
        <v>88264</v>
      </c>
      <c r="E537" s="101" t="str">
        <f>IF($D537&lt;&gt;"",VLOOKUP($D537,SINAPSET.17!$A480:$D11245,2,FALSE),"")</f>
        <v>ELETRICISTA COM ENCARGOS COMPLEMENTARES</v>
      </c>
      <c r="F537" s="108" t="str">
        <f>IF($D537&lt;&gt;"",VLOOKUP($D537,SINAPSET.17!$A480:$D11245,3,FALSE),"")</f>
        <v>H</v>
      </c>
      <c r="G537" s="168">
        <f>0.024*3</f>
        <v>7.2000000000000008E-2</v>
      </c>
      <c r="H537" s="314">
        <f>IF($D537&lt;&gt;"",VLOOKUP($D537,SINAPSET.17!$1:$1048576,4,FALSE),"")</f>
        <v>17.579999999999998</v>
      </c>
      <c r="I537" s="127">
        <f t="shared" ref="I537:I539" si="130">H537*G537</f>
        <v>1.26576</v>
      </c>
    </row>
    <row r="538" spans="2:9" ht="28.5">
      <c r="B538" s="155" t="s">
        <v>6763</v>
      </c>
      <c r="C538" s="118" t="s">
        <v>45</v>
      </c>
      <c r="D538" s="135">
        <v>88247</v>
      </c>
      <c r="E538" s="101" t="str">
        <f>IF($D538&lt;&gt;"",VLOOKUP($D538,SINAPSET.17!$A481:$D11246,2,FALSE),"")</f>
        <v>AUXILIAR DE ELETRICISTA COM ENCARGOS COMPLEMENTARES</v>
      </c>
      <c r="F538" s="108" t="str">
        <f>IF($D538&lt;&gt;"",VLOOKUP($D538,SINAPSET.17!$A481:$D11246,3,FALSE),"")</f>
        <v>H</v>
      </c>
      <c r="G538" s="168">
        <f>0.024*3</f>
        <v>7.2000000000000008E-2</v>
      </c>
      <c r="H538" s="314">
        <f>IF($D538&lt;&gt;"",VLOOKUP($D538,SINAPSET.17!$1:$1048576,4,FALSE),"")</f>
        <v>14.33</v>
      </c>
      <c r="I538" s="127">
        <f t="shared" si="130"/>
        <v>1.0317600000000002</v>
      </c>
    </row>
    <row r="539" spans="2:9" ht="57">
      <c r="B539" s="155" t="s">
        <v>6764</v>
      </c>
      <c r="C539" s="118" t="s">
        <v>45</v>
      </c>
      <c r="D539" s="135">
        <v>39257</v>
      </c>
      <c r="E539" s="101" t="str">
        <f>IF($D539&lt;&gt;"",VLOOKUP($D539,SINAPSET.17!$A482:$D11247,2,FALSE),"")</f>
        <v>CABO MULTIPOLAR DE COBRE, FLEXIVEL, CLASSE 4 OU 5, ISOLACAO EM HEPR, COBERTURA EM PVC-ST2, ANTICHAMA BWF-B, 0,6/1 KV, 3 CONDUTORES DE 1,5 MM2</v>
      </c>
      <c r="F539" s="108" t="str">
        <f>IF($D539&lt;&gt;"",VLOOKUP($D539,SINAPSET.17!$A482:$D11247,3,FALSE),"")</f>
        <v xml:space="preserve">M     </v>
      </c>
      <c r="G539" s="168">
        <v>1.05</v>
      </c>
      <c r="H539" s="314">
        <f>IF($D539&lt;&gt;"",VLOOKUP($D539,SINAPSET.17!$1:$1048576,4,FALSE),"")</f>
        <v>2.77</v>
      </c>
      <c r="I539" s="127">
        <f t="shared" si="130"/>
        <v>2.9085000000000001</v>
      </c>
    </row>
    <row r="540" spans="2:9" ht="28.5">
      <c r="B540" s="155" t="s">
        <v>6764</v>
      </c>
      <c r="C540" s="118" t="s">
        <v>45</v>
      </c>
      <c r="D540" s="135">
        <v>21127</v>
      </c>
      <c r="E540" s="101" t="str">
        <f>IF($D540&lt;&gt;"",VLOOKUP($D540,SINAPSET.17!$A483:$D11248,2,FALSE),"")</f>
        <v>FITA ISOLANTE ADESIVA ANTICHAMA, USO ATE 750 V, EM ROLO DE 19 MM X 5 M</v>
      </c>
      <c r="F540" s="108" t="str">
        <f>IF($D540&lt;&gt;"",VLOOKUP($D540,SINAPSET.17!$A483:$D11248,3,FALSE),"")</f>
        <v xml:space="preserve">UN    </v>
      </c>
      <c r="G540" s="168">
        <f>0.009*3</f>
        <v>2.6999999999999996E-2</v>
      </c>
      <c r="H540" s="314">
        <f>IF($D540&lt;&gt;"",VLOOKUP($D540,SINAPSET.17!$1:$1048576,4,FALSE),"")</f>
        <v>3.97</v>
      </c>
      <c r="I540" s="127">
        <f t="shared" ref="I540" si="131">H540*G540</f>
        <v>0.10718999999999999</v>
      </c>
    </row>
    <row r="541" spans="2:9">
      <c r="B541" s="156"/>
      <c r="C541" s="109"/>
      <c r="D541" s="109"/>
      <c r="E541" s="102"/>
      <c r="F541" s="109"/>
      <c r="G541" s="169"/>
      <c r="H541" s="123"/>
      <c r="I541" s="128"/>
    </row>
    <row r="542" spans="2:9" ht="60">
      <c r="B542" s="347">
        <v>94</v>
      </c>
      <c r="C542" s="348"/>
      <c r="D542" s="349"/>
      <c r="E542" s="9" t="str">
        <f>E545</f>
        <v>CABO MULTIPOLAR DE COBRE, FLEXIVEL, CLASSE 4 OU 5, ISOLACAO EM HEPR, COBERTURA EM PVC-ST2, ANTICHAMA BWF-B, 0,6/1 KV, 3 CONDUTORES DE 2,5 MM2</v>
      </c>
      <c r="F542" s="10" t="s">
        <v>542</v>
      </c>
      <c r="G542" s="170"/>
      <c r="H542" s="11"/>
      <c r="I542" s="90">
        <f>SUM(I543:I546)</f>
        <v>6.7202100000000007</v>
      </c>
    </row>
    <row r="543" spans="2:9" ht="28.5">
      <c r="B543" s="155" t="s">
        <v>6763</v>
      </c>
      <c r="C543" s="118" t="s">
        <v>45</v>
      </c>
      <c r="D543" s="135">
        <v>88264</v>
      </c>
      <c r="E543" s="101" t="str">
        <f>IF($D543&lt;&gt;"",VLOOKUP($D543,SINAPSET.17!$A486:$D11251,2,FALSE),"")</f>
        <v>ELETRICISTA COM ENCARGOS COMPLEMENTARES</v>
      </c>
      <c r="F543" s="108" t="str">
        <f>IF($D543&lt;&gt;"",VLOOKUP($D543,SINAPSET.17!$A486:$D11251,3,FALSE),"")</f>
        <v>H</v>
      </c>
      <c r="G543" s="168">
        <f>0.024*3</f>
        <v>7.2000000000000008E-2</v>
      </c>
      <c r="H543" s="314">
        <f>IF($D543&lt;&gt;"",VLOOKUP($D543,SINAPSET.17!$1:$1048576,4,FALSE),"")</f>
        <v>17.579999999999998</v>
      </c>
      <c r="I543" s="127">
        <f t="shared" ref="I543:I546" si="132">H543*G543</f>
        <v>1.26576</v>
      </c>
    </row>
    <row r="544" spans="2:9" ht="28.5">
      <c r="B544" s="155" t="s">
        <v>6763</v>
      </c>
      <c r="C544" s="118" t="s">
        <v>45</v>
      </c>
      <c r="D544" s="135">
        <v>88247</v>
      </c>
      <c r="E544" s="101" t="str">
        <f>IF($D544&lt;&gt;"",VLOOKUP($D544,SINAPSET.17!$A487:$D11252,2,FALSE),"")</f>
        <v>AUXILIAR DE ELETRICISTA COM ENCARGOS COMPLEMENTARES</v>
      </c>
      <c r="F544" s="108" t="str">
        <f>IF($D544&lt;&gt;"",VLOOKUP($D544,SINAPSET.17!$A487:$D11252,3,FALSE),"")</f>
        <v>H</v>
      </c>
      <c r="G544" s="168">
        <f>0.024*3</f>
        <v>7.2000000000000008E-2</v>
      </c>
      <c r="H544" s="314">
        <f>IF($D544&lt;&gt;"",VLOOKUP($D544,SINAPSET.17!$1:$1048576,4,FALSE),"")</f>
        <v>14.33</v>
      </c>
      <c r="I544" s="127">
        <f t="shared" si="132"/>
        <v>1.0317600000000002</v>
      </c>
    </row>
    <row r="545" spans="2:9" ht="57">
      <c r="B545" s="155" t="s">
        <v>6764</v>
      </c>
      <c r="C545" s="118" t="s">
        <v>45</v>
      </c>
      <c r="D545" s="135">
        <v>39258</v>
      </c>
      <c r="E545" s="101" t="str">
        <f>IF($D545&lt;&gt;"",VLOOKUP($D545,SINAPSET.17!$A488:$D11253,2,FALSE),"")</f>
        <v>CABO MULTIPOLAR DE COBRE, FLEXIVEL, CLASSE 4 OU 5, ISOLACAO EM HEPR, COBERTURA EM PVC-ST2, ANTICHAMA BWF-B, 0,6/1 KV, 3 CONDUTORES DE 2,5 MM2</v>
      </c>
      <c r="F545" s="108" t="str">
        <f>IF($D545&lt;&gt;"",VLOOKUP($D545,SINAPSET.17!$A488:$D11253,3,FALSE),"")</f>
        <v xml:space="preserve">M     </v>
      </c>
      <c r="G545" s="168">
        <v>1.05</v>
      </c>
      <c r="H545" s="314">
        <f>IF($D545&lt;&gt;"",VLOOKUP($D545,SINAPSET.17!$1:$1048576,4,FALSE),"")</f>
        <v>4.1100000000000003</v>
      </c>
      <c r="I545" s="127">
        <f t="shared" si="132"/>
        <v>4.3155000000000001</v>
      </c>
    </row>
    <row r="546" spans="2:9" ht="28.5">
      <c r="B546" s="155" t="s">
        <v>6764</v>
      </c>
      <c r="C546" s="118" t="s">
        <v>45</v>
      </c>
      <c r="D546" s="135">
        <v>21127</v>
      </c>
      <c r="E546" s="101" t="str">
        <f>IF($D546&lt;&gt;"",VLOOKUP($D546,SINAPSET.17!$A489:$D11254,2,FALSE),"")</f>
        <v>FITA ISOLANTE ADESIVA ANTICHAMA, USO ATE 750 V, EM ROLO DE 19 MM X 5 M</v>
      </c>
      <c r="F546" s="108" t="str">
        <f>IF($D546&lt;&gt;"",VLOOKUP($D546,SINAPSET.17!$A489:$D11254,3,FALSE),"")</f>
        <v xml:space="preserve">UN    </v>
      </c>
      <c r="G546" s="168">
        <f>0.009*3</f>
        <v>2.6999999999999996E-2</v>
      </c>
      <c r="H546" s="314">
        <f>IF($D546&lt;&gt;"",VLOOKUP($D546,SINAPSET.17!$1:$1048576,4,FALSE),"")</f>
        <v>3.97</v>
      </c>
      <c r="I546" s="127">
        <f t="shared" si="132"/>
        <v>0.10718999999999999</v>
      </c>
    </row>
    <row r="547" spans="2:9">
      <c r="B547" s="156"/>
      <c r="C547" s="109"/>
      <c r="D547" s="109"/>
      <c r="E547" s="102"/>
      <c r="F547" s="109"/>
      <c r="G547" s="169"/>
      <c r="H547" s="123"/>
      <c r="I547" s="128"/>
    </row>
    <row r="548" spans="2:9" ht="45">
      <c r="B548" s="347">
        <v>95</v>
      </c>
      <c r="C548" s="348"/>
      <c r="D548" s="349"/>
      <c r="E548" s="9" t="str">
        <f>E551</f>
        <v>CAIXA DE PASSAGEM N 2, DE EMBUTIR, PADRAO TELEBRAS, DIMENSOES 20 X 20 X 12 CM, EM CHAPA DE ACO GALVANIZADO</v>
      </c>
      <c r="F548" s="10" t="s">
        <v>542</v>
      </c>
      <c r="G548" s="170"/>
      <c r="H548" s="11"/>
      <c r="I548" s="90">
        <f>SUM(I549:I552)</f>
        <v>48.854710000000004</v>
      </c>
    </row>
    <row r="549" spans="2:9" ht="28.5">
      <c r="B549" s="155" t="s">
        <v>6763</v>
      </c>
      <c r="C549" s="118" t="s">
        <v>45</v>
      </c>
      <c r="D549" s="135">
        <v>88264</v>
      </c>
      <c r="E549" s="101" t="str">
        <f>IF($D549&lt;&gt;"",VLOOKUP($D549,SINAPSET.17!$A492:$D11257,2,FALSE),"")</f>
        <v>ELETRICISTA COM ENCARGOS COMPLEMENTARES</v>
      </c>
      <c r="F549" s="108" t="str">
        <f>IF($D549&lt;&gt;"",VLOOKUP($D549,SINAPSET.17!$A492:$D11257,3,FALSE),"")</f>
        <v>H</v>
      </c>
      <c r="G549" s="168">
        <f>0.024*3</f>
        <v>7.2000000000000008E-2</v>
      </c>
      <c r="H549" s="314">
        <f>IF($D549&lt;&gt;"",VLOOKUP($D549,SINAPSET.17!$1:$1048576,4,FALSE),"")</f>
        <v>17.579999999999998</v>
      </c>
      <c r="I549" s="127">
        <f t="shared" ref="I549:I552" si="133">H549*G549</f>
        <v>1.26576</v>
      </c>
    </row>
    <row r="550" spans="2:9" ht="28.5">
      <c r="B550" s="155" t="s">
        <v>6763</v>
      </c>
      <c r="C550" s="118" t="s">
        <v>45</v>
      </c>
      <c r="D550" s="135">
        <v>88247</v>
      </c>
      <c r="E550" s="101" t="str">
        <f>IF($D550&lt;&gt;"",VLOOKUP($D550,SINAPSET.17!$A493:$D11258,2,FALSE),"")</f>
        <v>AUXILIAR DE ELETRICISTA COM ENCARGOS COMPLEMENTARES</v>
      </c>
      <c r="F550" s="108" t="str">
        <f>IF($D550&lt;&gt;"",VLOOKUP($D550,SINAPSET.17!$A493:$D11258,3,FALSE),"")</f>
        <v>H</v>
      </c>
      <c r="G550" s="168">
        <f>0.024*3</f>
        <v>7.2000000000000008E-2</v>
      </c>
      <c r="H550" s="314">
        <f>IF($D550&lt;&gt;"",VLOOKUP($D550,SINAPSET.17!$1:$1048576,4,FALSE),"")</f>
        <v>14.33</v>
      </c>
      <c r="I550" s="127">
        <f t="shared" si="133"/>
        <v>1.0317600000000002</v>
      </c>
    </row>
    <row r="551" spans="2:9" ht="42.75">
      <c r="B551" s="155" t="s">
        <v>6764</v>
      </c>
      <c r="C551" s="118" t="s">
        <v>45</v>
      </c>
      <c r="D551" s="135">
        <v>11250</v>
      </c>
      <c r="E551" s="101" t="str">
        <f>IF($D551&lt;&gt;"",VLOOKUP($D551,SINAPSET.17!$A494:$D11259,2,FALSE),"")</f>
        <v>CAIXA DE PASSAGEM N 2, DE EMBUTIR, PADRAO TELEBRAS, DIMENSOES 20 X 20 X 12 CM, EM CHAPA DE ACO GALVANIZADO</v>
      </c>
      <c r="F551" s="108" t="str">
        <f>IF($D551&lt;&gt;"",VLOOKUP($D551,SINAPSET.17!$A494:$D11259,3,FALSE),"")</f>
        <v xml:space="preserve">UN    </v>
      </c>
      <c r="G551" s="168">
        <v>1</v>
      </c>
      <c r="H551" s="314">
        <f>IF($D551&lt;&gt;"",VLOOKUP($D551,SINAPSET.17!$1:$1048576,4,FALSE),"")</f>
        <v>46.45</v>
      </c>
      <c r="I551" s="127">
        <f t="shared" si="133"/>
        <v>46.45</v>
      </c>
    </row>
    <row r="552" spans="2:9" ht="28.5">
      <c r="B552" s="155" t="s">
        <v>6764</v>
      </c>
      <c r="C552" s="118" t="s">
        <v>45</v>
      </c>
      <c r="D552" s="135">
        <v>21127</v>
      </c>
      <c r="E552" s="101" t="str">
        <f>IF($D552&lt;&gt;"",VLOOKUP($D552,SINAPSET.17!$A495:$D11260,2,FALSE),"")</f>
        <v>FITA ISOLANTE ADESIVA ANTICHAMA, USO ATE 750 V, EM ROLO DE 19 MM X 5 M</v>
      </c>
      <c r="F552" s="108" t="str">
        <f>IF($D552&lt;&gt;"",VLOOKUP($D552,SINAPSET.17!$A495:$D11260,3,FALSE),"")</f>
        <v xml:space="preserve">UN    </v>
      </c>
      <c r="G552" s="168">
        <f>0.009*3</f>
        <v>2.6999999999999996E-2</v>
      </c>
      <c r="H552" s="314">
        <f>IF($D552&lt;&gt;"",VLOOKUP($D552,SINAPSET.17!$1:$1048576,4,FALSE),"")</f>
        <v>3.97</v>
      </c>
      <c r="I552" s="127">
        <f t="shared" si="133"/>
        <v>0.10718999999999999</v>
      </c>
    </row>
    <row r="553" spans="2:9">
      <c r="B553" s="156"/>
      <c r="C553" s="119"/>
      <c r="D553" s="142"/>
      <c r="E553" s="102"/>
      <c r="F553" s="106"/>
      <c r="G553" s="169"/>
      <c r="H553" s="123"/>
      <c r="I553" s="128"/>
    </row>
    <row r="554" spans="2:9" ht="15">
      <c r="B554" s="347">
        <v>96</v>
      </c>
      <c r="C554" s="348"/>
      <c r="D554" s="349"/>
      <c r="E554" s="9" t="str">
        <f>E557</f>
        <v>RELÉ TERMICO DE SOBRECARGA 1,8A A 2,5A</v>
      </c>
      <c r="F554" s="10" t="s">
        <v>542</v>
      </c>
      <c r="G554" s="170"/>
      <c r="H554" s="11"/>
      <c r="I554" s="90">
        <f>SUM(I555:I557)</f>
        <v>43.191000000000003</v>
      </c>
    </row>
    <row r="555" spans="2:9" ht="28.5">
      <c r="B555" s="155" t="s">
        <v>6763</v>
      </c>
      <c r="C555" s="118" t="s">
        <v>45</v>
      </c>
      <c r="D555" s="135">
        <v>88264</v>
      </c>
      <c r="E555" s="101" t="str">
        <f>IF($D555&lt;&gt;"",VLOOKUP($D555,SINAPSET.17!$A489:$D11254,2,FALSE),"")</f>
        <v>ELETRICISTA COM ENCARGOS COMPLEMENTARES</v>
      </c>
      <c r="F555" s="108" t="str">
        <f>IF($D555&lt;&gt;"",VLOOKUP($D555,SINAPSET.17!$A489:$D11254,3,FALSE),"")</f>
        <v>H</v>
      </c>
      <c r="G555" s="168">
        <v>0.1</v>
      </c>
      <c r="H555" s="314">
        <f>IF($D555&lt;&gt;"",VLOOKUP($D555,SINAPSET.17!$1:$1048576,4,FALSE),"")</f>
        <v>17.579999999999998</v>
      </c>
      <c r="I555" s="127">
        <f t="shared" ref="I555:I557" si="134">H555*G555</f>
        <v>1.758</v>
      </c>
    </row>
    <row r="556" spans="2:9" ht="28.5">
      <c r="B556" s="155" t="s">
        <v>6763</v>
      </c>
      <c r="C556" s="118" t="s">
        <v>45</v>
      </c>
      <c r="D556" s="135">
        <v>88247</v>
      </c>
      <c r="E556" s="101" t="str">
        <f>IF($D556&lt;&gt;"",VLOOKUP($D556,SINAPSET.17!$A490:$D11255,2,FALSE),"")</f>
        <v>AUXILIAR DE ELETRICISTA COM ENCARGOS COMPLEMENTARES</v>
      </c>
      <c r="F556" s="108" t="str">
        <f>IF($D556&lt;&gt;"",VLOOKUP($D556,SINAPSET.17!$A490:$D11255,3,FALSE),"")</f>
        <v>H</v>
      </c>
      <c r="G556" s="168">
        <v>0.1</v>
      </c>
      <c r="H556" s="314">
        <f>IF($D556&lt;&gt;"",VLOOKUP($D556,SINAPSET.17!$1:$1048576,4,FALSE),"")</f>
        <v>14.33</v>
      </c>
      <c r="I556" s="127">
        <f t="shared" si="134"/>
        <v>1.4330000000000001</v>
      </c>
    </row>
    <row r="557" spans="2:9">
      <c r="B557" s="155" t="s">
        <v>6764</v>
      </c>
      <c r="C557" s="118" t="s">
        <v>6806</v>
      </c>
      <c r="D557" s="135"/>
      <c r="E557" s="101" t="s">
        <v>6896</v>
      </c>
      <c r="F557" s="108" t="str">
        <f>IF($D557&lt;&gt;"",VLOOKUP($D557,SINAPSET.17!$A491:$D11256,3,FALSE),"")</f>
        <v/>
      </c>
      <c r="G557" s="168">
        <v>1</v>
      </c>
      <c r="H557" s="216">
        <v>40</v>
      </c>
      <c r="I557" s="127">
        <f t="shared" si="134"/>
        <v>40</v>
      </c>
    </row>
    <row r="558" spans="2:9">
      <c r="B558" s="156"/>
      <c r="C558" s="119"/>
      <c r="D558" s="142"/>
      <c r="E558" s="102"/>
      <c r="F558" s="106"/>
      <c r="G558" s="169"/>
      <c r="H558" s="123"/>
      <c r="I558" s="128"/>
    </row>
    <row r="559" spans="2:9" ht="30">
      <c r="B559" s="347">
        <v>97</v>
      </c>
      <c r="C559" s="348"/>
      <c r="D559" s="349"/>
      <c r="E559" s="9" t="s">
        <v>6899</v>
      </c>
      <c r="F559" s="10" t="s">
        <v>542</v>
      </c>
      <c r="G559" s="170"/>
      <c r="H559" s="11"/>
      <c r="I559" s="90">
        <f>SUM(I560:I563)</f>
        <v>288.214</v>
      </c>
    </row>
    <row r="560" spans="2:9" ht="28.5">
      <c r="B560" s="155" t="s">
        <v>6763</v>
      </c>
      <c r="C560" s="118" t="s">
        <v>45</v>
      </c>
      <c r="D560" s="135">
        <v>88264</v>
      </c>
      <c r="E560" s="101" t="str">
        <f>IF($D560&lt;&gt;"",VLOOKUP($D560,SINAPSET.17!$A494:$D11259,2,FALSE),"")</f>
        <v>ELETRICISTA COM ENCARGOS COMPLEMENTARES</v>
      </c>
      <c r="F560" s="108" t="str">
        <f>IF($D560&lt;&gt;"",VLOOKUP($D560,SINAPSET.17!$A494:$D11259,3,FALSE),"")</f>
        <v>H</v>
      </c>
      <c r="G560" s="168">
        <v>0.5</v>
      </c>
      <c r="H560" s="314">
        <f>IF($D560&lt;&gt;"",VLOOKUP($D560,SINAPSET.17!$1:$1048576,4,FALSE),"")</f>
        <v>17.579999999999998</v>
      </c>
      <c r="I560" s="127">
        <f t="shared" ref="I560:I563" si="135">H560*G560</f>
        <v>8.7899999999999991</v>
      </c>
    </row>
    <row r="561" spans="2:9" ht="28.5">
      <c r="B561" s="155" t="s">
        <v>6763</v>
      </c>
      <c r="C561" s="118" t="s">
        <v>45</v>
      </c>
      <c r="D561" s="135">
        <v>88247</v>
      </c>
      <c r="E561" s="101" t="str">
        <f>IF($D561&lt;&gt;"",VLOOKUP($D561,SINAPSET.17!$A495:$D11260,2,FALSE),"")</f>
        <v>AUXILIAR DE ELETRICISTA COM ENCARGOS COMPLEMENTARES</v>
      </c>
      <c r="F561" s="108" t="str">
        <f>IF($D561&lt;&gt;"",VLOOKUP($D561,SINAPSET.17!$A495:$D11260,3,FALSE),"")</f>
        <v>H</v>
      </c>
      <c r="G561" s="168">
        <v>0.5</v>
      </c>
      <c r="H561" s="314">
        <f>IF($D561&lt;&gt;"",VLOOKUP($D561,SINAPSET.17!$1:$1048576,4,FALSE),"")</f>
        <v>14.33</v>
      </c>
      <c r="I561" s="127">
        <f t="shared" si="135"/>
        <v>7.165</v>
      </c>
    </row>
    <row r="562" spans="2:9">
      <c r="B562" s="155" t="s">
        <v>6763</v>
      </c>
      <c r="C562" s="118" t="s">
        <v>45</v>
      </c>
      <c r="D562" s="135">
        <v>85195</v>
      </c>
      <c r="E562" s="101" t="str">
        <f>IF($D562&lt;&gt;"",VLOOKUP($D562,SINAPSET.17!$A496:$D11261,2,FALSE),"")</f>
        <v>CHAVE DE BOIA AUTOMÁTICA</v>
      </c>
      <c r="F562" s="108" t="str">
        <f>IF($D562&lt;&gt;"",VLOOKUP($D562,SINAPSET.17!$A496:$D11261,3,FALSE),"")</f>
        <v>UN</v>
      </c>
      <c r="G562" s="168">
        <v>1.1000000000000001</v>
      </c>
      <c r="H562" s="314">
        <f>IF($D562&lt;&gt;"",VLOOKUP($D562,SINAPSET.17!$1:$1048576,4,FALSE),"")</f>
        <v>70.89</v>
      </c>
      <c r="I562" s="127">
        <f t="shared" ref="I562" si="136">H562*G562</f>
        <v>77.979000000000013</v>
      </c>
    </row>
    <row r="563" spans="2:9" ht="12.75" customHeight="1">
      <c r="B563" s="155" t="s">
        <v>6764</v>
      </c>
      <c r="C563" s="118" t="s">
        <v>6795</v>
      </c>
      <c r="D563" s="135" t="s">
        <v>6897</v>
      </c>
      <c r="E563" s="101" t="s">
        <v>6898</v>
      </c>
      <c r="F563" s="108" t="s">
        <v>542</v>
      </c>
      <c r="G563" s="168">
        <v>1</v>
      </c>
      <c r="H563" s="216">
        <v>194.28</v>
      </c>
      <c r="I563" s="127">
        <f t="shared" si="135"/>
        <v>194.28</v>
      </c>
    </row>
    <row r="564" spans="2:9">
      <c r="B564" s="156"/>
      <c r="C564" s="119"/>
      <c r="D564" s="142"/>
      <c r="E564" s="102"/>
      <c r="F564" s="106"/>
      <c r="G564" s="169"/>
      <c r="H564" s="123"/>
      <c r="I564" s="128"/>
    </row>
    <row r="565" spans="2:9" ht="30">
      <c r="B565" s="347">
        <v>98</v>
      </c>
      <c r="C565" s="348"/>
      <c r="D565" s="349"/>
      <c r="E565" s="9" t="str">
        <f>E568</f>
        <v xml:space="preserve">COMUTADOR COM RETENÇÃO 22MM - 03 POSIÇÕES </v>
      </c>
      <c r="F565" s="10" t="s">
        <v>542</v>
      </c>
      <c r="G565" s="170"/>
      <c r="H565" s="11"/>
      <c r="I565" s="90">
        <f>SUM(I566:I568)</f>
        <v>50.954999999999998</v>
      </c>
    </row>
    <row r="566" spans="2:9" ht="28.5">
      <c r="B566" s="155" t="s">
        <v>6763</v>
      </c>
      <c r="C566" s="118" t="s">
        <v>45</v>
      </c>
      <c r="D566" s="135">
        <v>88264</v>
      </c>
      <c r="E566" s="101" t="str">
        <f>IF($D566&lt;&gt;"",VLOOKUP($D566,SINAPSET.17!$A501:$D11266,2,FALSE),"")</f>
        <v>ELETRICISTA COM ENCARGOS COMPLEMENTARES</v>
      </c>
      <c r="F566" s="108" t="str">
        <f>IF($D566&lt;&gt;"",VLOOKUP($D566,SINAPSET.17!$A501:$D11266,3,FALSE),"")</f>
        <v>H</v>
      </c>
      <c r="G566" s="168">
        <v>0.5</v>
      </c>
      <c r="H566" s="314">
        <f>IF($D566&lt;&gt;"",VLOOKUP($D566,SINAPSET.17!$1:$1048576,4,FALSE),"")</f>
        <v>17.579999999999998</v>
      </c>
      <c r="I566" s="127">
        <f t="shared" ref="I566:I568" si="137">H566*G566</f>
        <v>8.7899999999999991</v>
      </c>
    </row>
    <row r="567" spans="2:9" ht="28.5">
      <c r="B567" s="155" t="s">
        <v>6763</v>
      </c>
      <c r="C567" s="118" t="s">
        <v>45</v>
      </c>
      <c r="D567" s="135">
        <v>88247</v>
      </c>
      <c r="E567" s="101" t="str">
        <f>IF($D567&lt;&gt;"",VLOOKUP($D567,SINAPSET.17!$A502:$D11267,2,FALSE),"")</f>
        <v>AUXILIAR DE ELETRICISTA COM ENCARGOS COMPLEMENTARES</v>
      </c>
      <c r="F567" s="108" t="str">
        <f>IF($D567&lt;&gt;"",VLOOKUP($D567,SINAPSET.17!$A502:$D11267,3,FALSE),"")</f>
        <v>H</v>
      </c>
      <c r="G567" s="168">
        <v>0.5</v>
      </c>
      <c r="H567" s="314">
        <f>IF($D567&lt;&gt;"",VLOOKUP($D567,SINAPSET.17!$1:$1048576,4,FALSE),"")</f>
        <v>14.33</v>
      </c>
      <c r="I567" s="127">
        <f t="shared" si="137"/>
        <v>7.165</v>
      </c>
    </row>
    <row r="568" spans="2:9" ht="28.5">
      <c r="B568" s="155" t="s">
        <v>6764</v>
      </c>
      <c r="C568" s="118" t="s">
        <v>6772</v>
      </c>
      <c r="D568" s="135"/>
      <c r="E568" s="101" t="s">
        <v>6901</v>
      </c>
      <c r="F568" s="108" t="s">
        <v>542</v>
      </c>
      <c r="G568" s="168">
        <v>1</v>
      </c>
      <c r="H568" s="216">
        <v>35</v>
      </c>
      <c r="I568" s="127">
        <f t="shared" si="137"/>
        <v>35</v>
      </c>
    </row>
    <row r="569" spans="2:9">
      <c r="B569" s="156"/>
      <c r="C569" s="119"/>
      <c r="D569" s="142"/>
      <c r="E569" s="102"/>
      <c r="F569" s="106"/>
      <c r="G569" s="169"/>
      <c r="H569" s="123"/>
      <c r="I569" s="128"/>
    </row>
    <row r="570" spans="2:9" ht="30">
      <c r="B570" s="347">
        <v>99</v>
      </c>
      <c r="C570" s="348"/>
      <c r="D570" s="349"/>
      <c r="E570" s="9" t="str">
        <f>E573</f>
        <v xml:space="preserve">COMUTADOR COM RETENÇÃO 22MM - 02 POSIÇÕES </v>
      </c>
      <c r="F570" s="10" t="s">
        <v>542</v>
      </c>
      <c r="G570" s="170"/>
      <c r="H570" s="11"/>
      <c r="I570" s="90">
        <f>SUM(I571:I573)</f>
        <v>29.877499999999998</v>
      </c>
    </row>
    <row r="571" spans="2:9" ht="28.5">
      <c r="B571" s="155" t="s">
        <v>6763</v>
      </c>
      <c r="C571" s="118" t="s">
        <v>45</v>
      </c>
      <c r="D571" s="135">
        <v>88264</v>
      </c>
      <c r="E571" s="101" t="str">
        <f>IF($D571&lt;&gt;"",VLOOKUP($D571,SINAPSET.17!$A507:$D11272,2,FALSE),"")</f>
        <v>ELETRICISTA COM ENCARGOS COMPLEMENTARES</v>
      </c>
      <c r="F571" s="108" t="str">
        <f>IF($D571&lt;&gt;"",VLOOKUP($D571,SINAPSET.17!$A507:$D11272,3,FALSE),"")</f>
        <v>H</v>
      </c>
      <c r="G571" s="168">
        <v>0.25</v>
      </c>
      <c r="H571" s="314">
        <f>IF($D571&lt;&gt;"",VLOOKUP($D571,SINAPSET.17!$1:$1048576,4,FALSE),"")</f>
        <v>17.579999999999998</v>
      </c>
      <c r="I571" s="127">
        <f t="shared" ref="I571:I573" si="138">H571*G571</f>
        <v>4.3949999999999996</v>
      </c>
    </row>
    <row r="572" spans="2:9" ht="28.5">
      <c r="B572" s="155" t="s">
        <v>6763</v>
      </c>
      <c r="C572" s="118" t="s">
        <v>45</v>
      </c>
      <c r="D572" s="135">
        <v>88247</v>
      </c>
      <c r="E572" s="101" t="str">
        <f>IF($D572&lt;&gt;"",VLOOKUP($D572,SINAPSET.17!$A508:$D11273,2,FALSE),"")</f>
        <v>AUXILIAR DE ELETRICISTA COM ENCARGOS COMPLEMENTARES</v>
      </c>
      <c r="F572" s="108" t="str">
        <f>IF($D572&lt;&gt;"",VLOOKUP($D572,SINAPSET.17!$A508:$D11273,3,FALSE),"")</f>
        <v>H</v>
      </c>
      <c r="G572" s="168">
        <v>0.25</v>
      </c>
      <c r="H572" s="314">
        <f>IF($D572&lt;&gt;"",VLOOKUP($D572,SINAPSET.17!$1:$1048576,4,FALSE),"")</f>
        <v>14.33</v>
      </c>
      <c r="I572" s="127">
        <f t="shared" si="138"/>
        <v>3.5825</v>
      </c>
    </row>
    <row r="573" spans="2:9" ht="28.5">
      <c r="B573" s="155" t="s">
        <v>6764</v>
      </c>
      <c r="C573" s="118" t="s">
        <v>6772</v>
      </c>
      <c r="D573" s="135"/>
      <c r="E573" s="101" t="s">
        <v>6900</v>
      </c>
      <c r="F573" s="108" t="s">
        <v>542</v>
      </c>
      <c r="G573" s="168">
        <v>1</v>
      </c>
      <c r="H573" s="216">
        <v>21.9</v>
      </c>
      <c r="I573" s="127">
        <f t="shared" si="138"/>
        <v>21.9</v>
      </c>
    </row>
    <row r="574" spans="2:9">
      <c r="B574" s="156"/>
      <c r="C574" s="119"/>
      <c r="D574" s="142"/>
      <c r="E574" s="102"/>
      <c r="F574" s="106"/>
      <c r="G574" s="169"/>
      <c r="H574" s="123"/>
      <c r="I574" s="128"/>
    </row>
    <row r="575" spans="2:9" ht="30">
      <c r="B575" s="347">
        <v>100</v>
      </c>
      <c r="C575" s="348"/>
      <c r="D575" s="349"/>
      <c r="E575" s="9" t="str">
        <f>E578</f>
        <v>SINALIZADOR REDONDO LUMINOSO COR VERMELHA LAMPADA DE NEON 220V</v>
      </c>
      <c r="F575" s="10" t="s">
        <v>542</v>
      </c>
      <c r="G575" s="170"/>
      <c r="H575" s="11"/>
      <c r="I575" s="90">
        <f>SUM(I576:I578)</f>
        <v>19.436499999999999</v>
      </c>
    </row>
    <row r="576" spans="2:9" ht="28.5">
      <c r="B576" s="155" t="s">
        <v>6763</v>
      </c>
      <c r="C576" s="118" t="s">
        <v>45</v>
      </c>
      <c r="D576" s="135">
        <v>88264</v>
      </c>
      <c r="E576" s="101" t="str">
        <f>IF($D576&lt;&gt;"",VLOOKUP($D576,SINAPSET.17!$A512:$D11277,2,FALSE),"")</f>
        <v>ELETRICISTA COM ENCARGOS COMPLEMENTARES</v>
      </c>
      <c r="F576" s="108" t="str">
        <f>IF($D576&lt;&gt;"",VLOOKUP($D576,SINAPSET.17!$A512:$D11277,3,FALSE),"")</f>
        <v>H</v>
      </c>
      <c r="G576" s="168">
        <v>0.15</v>
      </c>
      <c r="H576" s="314">
        <f>IF($D576&lt;&gt;"",VLOOKUP($D576,SINAPSET.17!$1:$1048576,4,FALSE),"")</f>
        <v>17.579999999999998</v>
      </c>
      <c r="I576" s="127">
        <f t="shared" ref="I576:I578" si="139">H576*G576</f>
        <v>2.6369999999999996</v>
      </c>
    </row>
    <row r="577" spans="2:9" ht="28.5">
      <c r="B577" s="155" t="s">
        <v>6763</v>
      </c>
      <c r="C577" s="118" t="s">
        <v>45</v>
      </c>
      <c r="D577" s="135">
        <v>88247</v>
      </c>
      <c r="E577" s="101" t="str">
        <f>IF($D577&lt;&gt;"",VLOOKUP($D577,SINAPSET.17!$A513:$D11278,2,FALSE),"")</f>
        <v>AUXILIAR DE ELETRICISTA COM ENCARGOS COMPLEMENTARES</v>
      </c>
      <c r="F577" s="108" t="str">
        <f>IF($D577&lt;&gt;"",VLOOKUP($D577,SINAPSET.17!$A513:$D11278,3,FALSE),"")</f>
        <v>H</v>
      </c>
      <c r="G577" s="168">
        <v>0.15</v>
      </c>
      <c r="H577" s="314">
        <f>IF($D577&lt;&gt;"",VLOOKUP($D577,SINAPSET.17!$1:$1048576,4,FALSE),"")</f>
        <v>14.33</v>
      </c>
      <c r="I577" s="127">
        <f t="shared" si="139"/>
        <v>2.1494999999999997</v>
      </c>
    </row>
    <row r="578" spans="2:9" ht="28.5">
      <c r="B578" s="155" t="s">
        <v>6764</v>
      </c>
      <c r="C578" s="118" t="s">
        <v>6772</v>
      </c>
      <c r="D578" s="135"/>
      <c r="E578" s="101" t="s">
        <v>6902</v>
      </c>
      <c r="F578" s="108" t="s">
        <v>542</v>
      </c>
      <c r="G578" s="168">
        <v>1</v>
      </c>
      <c r="H578" s="216">
        <v>14.65</v>
      </c>
      <c r="I578" s="127">
        <f t="shared" si="139"/>
        <v>14.65</v>
      </c>
    </row>
    <row r="579" spans="2:9">
      <c r="B579" s="156"/>
      <c r="C579" s="119"/>
      <c r="D579" s="142"/>
      <c r="E579" s="102"/>
      <c r="F579" s="106"/>
      <c r="G579" s="169"/>
      <c r="H579" s="123"/>
      <c r="I579" s="128"/>
    </row>
    <row r="580" spans="2:9" ht="30">
      <c r="B580" s="347">
        <v>101</v>
      </c>
      <c r="C580" s="348"/>
      <c r="D580" s="349"/>
      <c r="E580" s="9" t="str">
        <f>E583</f>
        <v>SINALIZADOR REDONDO LUMINOSO COR AMARELA LAMPADA DE NEON 110V</v>
      </c>
      <c r="F580" s="10" t="s">
        <v>542</v>
      </c>
      <c r="G580" s="170"/>
      <c r="H580" s="11"/>
      <c r="I580" s="90">
        <f>SUM(I581:I583)</f>
        <v>14.506499999999999</v>
      </c>
    </row>
    <row r="581" spans="2:9" ht="28.5">
      <c r="B581" s="155" t="s">
        <v>6763</v>
      </c>
      <c r="C581" s="118" t="s">
        <v>45</v>
      </c>
      <c r="D581" s="135">
        <v>88264</v>
      </c>
      <c r="E581" s="101" t="str">
        <f>IF($D581&lt;&gt;"",VLOOKUP($D581,SINAPSET.17!$A517:$D11282,2,FALSE),"")</f>
        <v>ELETRICISTA COM ENCARGOS COMPLEMENTARES</v>
      </c>
      <c r="F581" s="108" t="str">
        <f>IF($D581&lt;&gt;"",VLOOKUP($D581,SINAPSET.17!$A517:$D11282,3,FALSE),"")</f>
        <v>H</v>
      </c>
      <c r="G581" s="168">
        <v>0.15</v>
      </c>
      <c r="H581" s="314">
        <f>IF($D581&lt;&gt;"",VLOOKUP($D581,SINAPSET.17!$1:$1048576,4,FALSE),"")</f>
        <v>17.579999999999998</v>
      </c>
      <c r="I581" s="127">
        <f t="shared" ref="I581:I583" si="140">H581*G581</f>
        <v>2.6369999999999996</v>
      </c>
    </row>
    <row r="582" spans="2:9" ht="28.5">
      <c r="B582" s="155" t="s">
        <v>6763</v>
      </c>
      <c r="C582" s="118" t="s">
        <v>45</v>
      </c>
      <c r="D582" s="135">
        <v>88247</v>
      </c>
      <c r="E582" s="101" t="str">
        <f>IF($D582&lt;&gt;"",VLOOKUP($D582,SINAPSET.17!$A518:$D11283,2,FALSE),"")</f>
        <v>AUXILIAR DE ELETRICISTA COM ENCARGOS COMPLEMENTARES</v>
      </c>
      <c r="F582" s="108" t="str">
        <f>IF($D582&lt;&gt;"",VLOOKUP($D582,SINAPSET.17!$A518:$D11283,3,FALSE),"")</f>
        <v>H</v>
      </c>
      <c r="G582" s="168">
        <v>0.15</v>
      </c>
      <c r="H582" s="314">
        <f>IF($D582&lt;&gt;"",VLOOKUP($D582,SINAPSET.17!$1:$1048576,4,FALSE),"")</f>
        <v>14.33</v>
      </c>
      <c r="I582" s="127">
        <f t="shared" si="140"/>
        <v>2.1494999999999997</v>
      </c>
    </row>
    <row r="583" spans="2:9" ht="28.5">
      <c r="B583" s="155" t="s">
        <v>6764</v>
      </c>
      <c r="C583" s="118" t="s">
        <v>6772</v>
      </c>
      <c r="D583" s="135"/>
      <c r="E583" s="101" t="s">
        <v>6903</v>
      </c>
      <c r="F583" s="108" t="s">
        <v>542</v>
      </c>
      <c r="G583" s="168">
        <v>1</v>
      </c>
      <c r="H583" s="216">
        <v>9.7200000000000006</v>
      </c>
      <c r="I583" s="127">
        <f t="shared" si="140"/>
        <v>9.7200000000000006</v>
      </c>
    </row>
    <row r="584" spans="2:9">
      <c r="B584" s="156"/>
      <c r="C584" s="119"/>
      <c r="D584" s="142"/>
      <c r="E584" s="102"/>
      <c r="F584" s="106"/>
      <c r="G584" s="169"/>
      <c r="H584" s="123"/>
      <c r="I584" s="128"/>
    </row>
    <row r="585" spans="2:9" ht="30">
      <c r="B585" s="347">
        <v>102</v>
      </c>
      <c r="C585" s="348"/>
      <c r="D585" s="349"/>
      <c r="E585" s="9" t="str">
        <f>E588</f>
        <v>DISPOSITIVO DR, 2 POLOS, SENSIBILIDADE DE 30 MA, CORRENTE DE 25 A, TIPO AC</v>
      </c>
      <c r="F585" s="10" t="s">
        <v>542</v>
      </c>
      <c r="G585" s="170"/>
      <c r="H585" s="11"/>
      <c r="I585" s="90">
        <f>SUM(I586:I588)</f>
        <v>104.89399999999999</v>
      </c>
    </row>
    <row r="586" spans="2:9" ht="28.5">
      <c r="B586" s="155" t="s">
        <v>6763</v>
      </c>
      <c r="C586" s="118" t="s">
        <v>45</v>
      </c>
      <c r="D586" s="135">
        <v>88264</v>
      </c>
      <c r="E586" s="101" t="str">
        <f>IF($D586&lt;&gt;"",VLOOKUP($D586,SINAPSET.17!$A498:$D11263,2,FALSE),"")</f>
        <v>ELETRICISTA COM ENCARGOS COMPLEMENTARES</v>
      </c>
      <c r="F586" s="108" t="str">
        <f>IF($D586&lt;&gt;"",VLOOKUP($D586,SINAPSET.17!$A498:$D11263,3,FALSE),"")</f>
        <v>H</v>
      </c>
      <c r="G586" s="168">
        <v>0.4</v>
      </c>
      <c r="H586" s="314">
        <f>IF($D586&lt;&gt;"",VLOOKUP($D586,SINAPSET.17!$1:$1048576,4,FALSE),"")</f>
        <v>17.579999999999998</v>
      </c>
      <c r="I586" s="127">
        <f t="shared" ref="I586:I588" si="141">H586*G586</f>
        <v>7.032</v>
      </c>
    </row>
    <row r="587" spans="2:9" ht="28.5">
      <c r="B587" s="155" t="s">
        <v>6763</v>
      </c>
      <c r="C587" s="118" t="s">
        <v>45</v>
      </c>
      <c r="D587" s="135">
        <v>88247</v>
      </c>
      <c r="E587" s="101" t="str">
        <f>IF($D587&lt;&gt;"",VLOOKUP($D587,SINAPSET.17!$A499:$D11264,2,FALSE),"")</f>
        <v>AUXILIAR DE ELETRICISTA COM ENCARGOS COMPLEMENTARES</v>
      </c>
      <c r="F587" s="108" t="str">
        <f>IF($D587&lt;&gt;"",VLOOKUP($D587,SINAPSET.17!$A499:$D11264,3,FALSE),"")</f>
        <v>H</v>
      </c>
      <c r="G587" s="168">
        <v>0.4</v>
      </c>
      <c r="H587" s="314">
        <f>IF($D587&lt;&gt;"",VLOOKUP($D587,SINAPSET.17!$1:$1048576,4,FALSE),"")</f>
        <v>14.33</v>
      </c>
      <c r="I587" s="127">
        <f t="shared" si="141"/>
        <v>5.7320000000000002</v>
      </c>
    </row>
    <row r="588" spans="2:9" ht="28.5">
      <c r="B588" s="155" t="s">
        <v>6764</v>
      </c>
      <c r="C588" s="118" t="s">
        <v>45</v>
      </c>
      <c r="D588" s="135">
        <v>39445</v>
      </c>
      <c r="E588" s="101" t="str">
        <f>IF($D588&lt;&gt;"",VLOOKUP($D588,SINAPSET.17!$A500:$D11265,2,FALSE),"")</f>
        <v>DISPOSITIVO DR, 2 POLOS, SENSIBILIDADE DE 30 MA, CORRENTE DE 25 A, TIPO AC</v>
      </c>
      <c r="F588" s="108" t="str">
        <f>IF($D588&lt;&gt;"",VLOOKUP($D588,SINAPSET.17!$A500:$D11265,3,FALSE),"")</f>
        <v xml:space="preserve">UN    </v>
      </c>
      <c r="G588" s="168">
        <v>1</v>
      </c>
      <c r="H588" s="314">
        <f>IF($D588&lt;&gt;"",VLOOKUP($D588,SINAPSET.17!$1:$1048576,4,FALSE),"")</f>
        <v>92.13</v>
      </c>
      <c r="I588" s="127">
        <f t="shared" si="141"/>
        <v>92.13</v>
      </c>
    </row>
    <row r="589" spans="2:9">
      <c r="B589" s="156"/>
      <c r="C589" s="119"/>
      <c r="D589" s="142"/>
      <c r="E589" s="102"/>
      <c r="F589" s="106"/>
      <c r="G589" s="169"/>
      <c r="H589" s="123"/>
      <c r="I589" s="128"/>
    </row>
    <row r="590" spans="2:9" ht="45">
      <c r="B590" s="347">
        <v>103</v>
      </c>
      <c r="C590" s="348"/>
      <c r="D590" s="349"/>
      <c r="E590" s="9" t="str">
        <f>E593</f>
        <v>DISPOSITIVO DPS CLASSE II, 1 POLO, TENSAO MAXIMA DE 275 V, CORRENTE MAXIMA DE *45* KA (TIPO AC)</v>
      </c>
      <c r="F590" s="10" t="s">
        <v>542</v>
      </c>
      <c r="G590" s="170"/>
      <c r="H590" s="11"/>
      <c r="I590" s="90">
        <f>SUM(I591:I593)</f>
        <v>81.643999999999991</v>
      </c>
    </row>
    <row r="591" spans="2:9" ht="28.5">
      <c r="B591" s="155" t="s">
        <v>6763</v>
      </c>
      <c r="C591" s="118" t="s">
        <v>45</v>
      </c>
      <c r="D591" s="135">
        <v>88264</v>
      </c>
      <c r="E591" s="101" t="str">
        <f>IF($D591&lt;&gt;"",VLOOKUP($D591,SINAPSET.17!$A503:$D11268,2,FALSE),"")</f>
        <v>ELETRICISTA COM ENCARGOS COMPLEMENTARES</v>
      </c>
      <c r="F591" s="108" t="str">
        <f>IF($D591&lt;&gt;"",VLOOKUP($D591,SINAPSET.17!$A503:$D11268,3,FALSE),"")</f>
        <v>H</v>
      </c>
      <c r="G591" s="168">
        <v>0.4</v>
      </c>
      <c r="H591" s="314">
        <f>IF($D591&lt;&gt;"",VLOOKUP($D591,SINAPSET.17!$1:$1048576,4,FALSE),"")</f>
        <v>17.579999999999998</v>
      </c>
      <c r="I591" s="127">
        <f t="shared" ref="I591:I593" si="142">H591*G591</f>
        <v>7.032</v>
      </c>
    </row>
    <row r="592" spans="2:9" ht="28.5">
      <c r="B592" s="155" t="s">
        <v>6763</v>
      </c>
      <c r="C592" s="118" t="s">
        <v>45</v>
      </c>
      <c r="D592" s="135">
        <v>88247</v>
      </c>
      <c r="E592" s="101" t="str">
        <f>IF($D592&lt;&gt;"",VLOOKUP($D592,SINAPSET.17!$A504:$D11269,2,FALSE),"")</f>
        <v>AUXILIAR DE ELETRICISTA COM ENCARGOS COMPLEMENTARES</v>
      </c>
      <c r="F592" s="108" t="str">
        <f>IF($D592&lt;&gt;"",VLOOKUP($D592,SINAPSET.17!$A504:$D11269,3,FALSE),"")</f>
        <v>H</v>
      </c>
      <c r="G592" s="168">
        <v>0.4</v>
      </c>
      <c r="H592" s="314">
        <f>IF($D592&lt;&gt;"",VLOOKUP($D592,SINAPSET.17!$1:$1048576,4,FALSE),"")</f>
        <v>14.33</v>
      </c>
      <c r="I592" s="127">
        <f t="shared" si="142"/>
        <v>5.7320000000000002</v>
      </c>
    </row>
    <row r="593" spans="2:9" ht="42.75">
      <c r="B593" s="155" t="s">
        <v>6764</v>
      </c>
      <c r="C593" s="118" t="s">
        <v>45</v>
      </c>
      <c r="D593" s="135">
        <v>39471</v>
      </c>
      <c r="E593" s="101" t="str">
        <f>IF($D593&lt;&gt;"",VLOOKUP($D593,SINAPSET.17!$A505:$D11270,2,FALSE),"")</f>
        <v>DISPOSITIVO DPS CLASSE II, 1 POLO, TENSAO MAXIMA DE 275 V, CORRENTE MAXIMA DE *45* KA (TIPO AC)</v>
      </c>
      <c r="F593" s="108" t="str">
        <f>IF($D593&lt;&gt;"",VLOOKUP($D593,SINAPSET.17!$A505:$D11270,3,FALSE),"")</f>
        <v xml:space="preserve">UN    </v>
      </c>
      <c r="G593" s="168">
        <v>1</v>
      </c>
      <c r="H593" s="314">
        <f>IF($D593&lt;&gt;"",VLOOKUP($D593,SINAPSET.17!$1:$1048576,4,FALSE),"")</f>
        <v>68.88</v>
      </c>
      <c r="I593" s="127">
        <f t="shared" si="142"/>
        <v>68.88</v>
      </c>
    </row>
    <row r="594" spans="2:9">
      <c r="B594" s="156"/>
      <c r="C594" s="119"/>
      <c r="D594" s="142"/>
      <c r="E594" s="102"/>
      <c r="F594" s="106"/>
      <c r="G594" s="169"/>
      <c r="H594" s="123"/>
      <c r="I594" s="128"/>
    </row>
    <row r="595" spans="2:9" ht="30">
      <c r="B595" s="347">
        <v>104</v>
      </c>
      <c r="C595" s="348"/>
      <c r="D595" s="349"/>
      <c r="E595" s="9" t="s">
        <v>6904</v>
      </c>
      <c r="F595" s="10" t="s">
        <v>542</v>
      </c>
      <c r="G595" s="170"/>
      <c r="H595" s="11"/>
      <c r="I595" s="90">
        <f>SUM(I596:I600)</f>
        <v>80.361000000000004</v>
      </c>
    </row>
    <row r="596" spans="2:9" ht="28.5">
      <c r="B596" s="155" t="s">
        <v>6763</v>
      </c>
      <c r="C596" s="118" t="s">
        <v>45</v>
      </c>
      <c r="D596" s="135">
        <v>88264</v>
      </c>
      <c r="E596" s="101" t="str">
        <f>IF($D596&lt;&gt;"",VLOOKUP($D596,SINAPSET.17!$A508:$D11273,2,FALSE),"")</f>
        <v>ELETRICISTA COM ENCARGOS COMPLEMENTARES</v>
      </c>
      <c r="F596" s="108" t="str">
        <f>IF($D596&lt;&gt;"",VLOOKUP($D596,SINAPSET.17!$A508:$D11273,3,FALSE),"")</f>
        <v>H</v>
      </c>
      <c r="G596" s="168">
        <v>1.1000000000000001</v>
      </c>
      <c r="H596" s="314">
        <f>IF($D596&lt;&gt;"",VLOOKUP($D596,SINAPSET.17!$1:$1048576,4,FALSE),"")</f>
        <v>17.579999999999998</v>
      </c>
      <c r="I596" s="127">
        <f t="shared" ref="I596:I598" si="143">H596*G596</f>
        <v>19.338000000000001</v>
      </c>
    </row>
    <row r="597" spans="2:9" ht="28.5">
      <c r="B597" s="155" t="s">
        <v>6763</v>
      </c>
      <c r="C597" s="118" t="s">
        <v>45</v>
      </c>
      <c r="D597" s="135">
        <v>88247</v>
      </c>
      <c r="E597" s="101" t="str">
        <f>IF($D597&lt;&gt;"",VLOOKUP($D597,SINAPSET.17!$A509:$D11274,2,FALSE),"")</f>
        <v>AUXILIAR DE ELETRICISTA COM ENCARGOS COMPLEMENTARES</v>
      </c>
      <c r="F597" s="108" t="str">
        <f>IF($D597&lt;&gt;"",VLOOKUP($D597,SINAPSET.17!$A509:$D11274,3,FALSE),"")</f>
        <v>H</v>
      </c>
      <c r="G597" s="168">
        <v>1.1000000000000001</v>
      </c>
      <c r="H597" s="314">
        <f>IF($D597&lt;&gt;"",VLOOKUP($D597,SINAPSET.17!$1:$1048576,4,FALSE),"")</f>
        <v>14.33</v>
      </c>
      <c r="I597" s="127">
        <f t="shared" si="143"/>
        <v>15.763000000000002</v>
      </c>
    </row>
    <row r="598" spans="2:9" ht="57">
      <c r="B598" s="155" t="s">
        <v>6764</v>
      </c>
      <c r="C598" s="118" t="s">
        <v>45</v>
      </c>
      <c r="D598" s="135">
        <v>38784</v>
      </c>
      <c r="E598" s="101" t="str">
        <f>IF($D598&lt;&gt;"",VLOOKUP($D598,SINAPSET.17!$A510:$D11275,2,FALSE),"")</f>
        <v>LUMINARIA DE SOBREPOR EM CHAPA DE ACO COM ALETAS PLASTICAS, PARA 2 LAMPADAS, BASE E27, POTENCIA MAXIMA 40/60 W (NAO INCLUI LAMPADAS)</v>
      </c>
      <c r="F598" s="108" t="str">
        <f>IF($D598&lt;&gt;"",VLOOKUP($D598,SINAPSET.17!$A510:$D11275,3,FALSE),"")</f>
        <v xml:space="preserve">UN    </v>
      </c>
      <c r="G598" s="168">
        <v>1</v>
      </c>
      <c r="H598" s="314">
        <f>IF($D598&lt;&gt;"",VLOOKUP($D598,SINAPSET.17!$1:$1048576,4,FALSE),"")</f>
        <v>22.37</v>
      </c>
      <c r="I598" s="127">
        <f t="shared" si="143"/>
        <v>22.37</v>
      </c>
    </row>
    <row r="599" spans="2:9" ht="28.5">
      <c r="B599" s="155" t="s">
        <v>6764</v>
      </c>
      <c r="C599" s="118" t="s">
        <v>45</v>
      </c>
      <c r="D599" s="135">
        <v>1079</v>
      </c>
      <c r="E599" s="101" t="s">
        <v>5565</v>
      </c>
      <c r="F599" s="108" t="s">
        <v>542</v>
      </c>
      <c r="G599" s="168">
        <v>1</v>
      </c>
      <c r="H599" s="314">
        <f>IF($D599&lt;&gt;"",VLOOKUP($D599,SINAPSET.17!$1:$1048576,4,FALSE),"")</f>
        <v>13.01</v>
      </c>
      <c r="I599" s="127">
        <f t="shared" ref="I599:I600" si="144">H599*G599</f>
        <v>13.01</v>
      </c>
    </row>
    <row r="600" spans="2:9" ht="28.5">
      <c r="B600" s="155" t="s">
        <v>6764</v>
      </c>
      <c r="C600" s="118" t="s">
        <v>45</v>
      </c>
      <c r="D600" s="135">
        <v>38779</v>
      </c>
      <c r="E600" s="101" t="str">
        <f>IF($D600&lt;&gt;"",VLOOKUP($D600,SINAPSET.17!$A512:$D11277,2,FALSE),"")</f>
        <v>LAMPADA FLUORESCENTE TUBULAR T8 DE 32/36 W, BIVOLT</v>
      </c>
      <c r="F600" s="108" t="str">
        <f>IF($D600&lt;&gt;"",VLOOKUP($D600,SINAPSET.17!$A512:$D11277,3,FALSE),"")</f>
        <v xml:space="preserve">UN    </v>
      </c>
      <c r="G600" s="168">
        <v>2</v>
      </c>
      <c r="H600" s="314">
        <f>IF($D600&lt;&gt;"",VLOOKUP($D600,SINAPSET.17!$1:$1048576,4,FALSE),"")</f>
        <v>4.9400000000000004</v>
      </c>
      <c r="I600" s="127">
        <f t="shared" si="144"/>
        <v>9.8800000000000008</v>
      </c>
    </row>
    <row r="601" spans="2:9">
      <c r="B601" s="156"/>
      <c r="C601" s="119"/>
      <c r="D601" s="142"/>
      <c r="E601" s="102"/>
      <c r="F601" s="106"/>
      <c r="G601" s="169"/>
      <c r="H601" s="123"/>
      <c r="I601" s="128"/>
    </row>
    <row r="602" spans="2:9" ht="30">
      <c r="B602" s="347">
        <v>105</v>
      </c>
      <c r="C602" s="348"/>
      <c r="D602" s="349"/>
      <c r="E602" s="9" t="s">
        <v>6906</v>
      </c>
      <c r="F602" s="10" t="s">
        <v>542</v>
      </c>
      <c r="G602" s="170"/>
      <c r="H602" s="11"/>
      <c r="I602" s="90">
        <f>SUM(I603:I607)</f>
        <v>67.450999999999993</v>
      </c>
    </row>
    <row r="603" spans="2:9" ht="28.5">
      <c r="B603" s="155" t="s">
        <v>6763</v>
      </c>
      <c r="C603" s="118" t="s">
        <v>45</v>
      </c>
      <c r="D603" s="135">
        <v>88264</v>
      </c>
      <c r="E603" s="101" t="str">
        <f>IF($D603&lt;&gt;"",VLOOKUP($D603,SINAPSET.17!$A515:$D11280,2,FALSE),"")</f>
        <v>ELETRICISTA COM ENCARGOS COMPLEMENTARES</v>
      </c>
      <c r="F603" s="108" t="str">
        <f>IF($D603&lt;&gt;"",VLOOKUP($D603,SINAPSET.17!$A515:$D11280,3,FALSE),"")</f>
        <v>H</v>
      </c>
      <c r="G603" s="168">
        <v>1.1000000000000001</v>
      </c>
      <c r="H603" s="314">
        <f>IF($D603&lt;&gt;"",VLOOKUP($D603,SINAPSET.17!$1:$1048576,4,FALSE),"")</f>
        <v>17.579999999999998</v>
      </c>
      <c r="I603" s="127">
        <f t="shared" ref="I603:I607" si="145">H603*G603</f>
        <v>19.338000000000001</v>
      </c>
    </row>
    <row r="604" spans="2:9" ht="28.5">
      <c r="B604" s="155" t="s">
        <v>6763</v>
      </c>
      <c r="C604" s="118" t="s">
        <v>45</v>
      </c>
      <c r="D604" s="135">
        <v>88247</v>
      </c>
      <c r="E604" s="101" t="str">
        <f>IF($D604&lt;&gt;"",VLOOKUP($D604,SINAPSET.17!$A516:$D11281,2,FALSE),"")</f>
        <v>AUXILIAR DE ELETRICISTA COM ENCARGOS COMPLEMENTARES</v>
      </c>
      <c r="F604" s="108" t="str">
        <f>IF($D604&lt;&gt;"",VLOOKUP($D604,SINAPSET.17!$A516:$D11281,3,FALSE),"")</f>
        <v>H</v>
      </c>
      <c r="G604" s="168">
        <v>1.1000000000000001</v>
      </c>
      <c r="H604" s="314">
        <f>IF($D604&lt;&gt;"",VLOOKUP($D604,SINAPSET.17!$1:$1048576,4,FALSE),"")</f>
        <v>14.33</v>
      </c>
      <c r="I604" s="127">
        <f t="shared" si="145"/>
        <v>15.763000000000002</v>
      </c>
    </row>
    <row r="605" spans="2:9" ht="57">
      <c r="B605" s="155" t="s">
        <v>6764</v>
      </c>
      <c r="C605" s="118" t="s">
        <v>45</v>
      </c>
      <c r="D605" s="135">
        <v>12232</v>
      </c>
      <c r="E605" s="101" t="str">
        <f>IF($D605&lt;&gt;"",VLOOKUP($D605,SINAPSET.17!$A517:$D11282,2,FALSE),"")</f>
        <v>LUMINARIA DE SOBREPOR EM CHAPA DE ACO PARA 2 LAMPADAS FLUORESCENTES DE *18* W, PERFIL COMERCIAL (NAO INCLUI REATOR E LAMPADAS)</v>
      </c>
      <c r="F605" s="108" t="str">
        <f>IF($D605&lt;&gt;"",VLOOKUP($D605,SINAPSET.17!$A517:$D11282,3,FALSE),"")</f>
        <v xml:space="preserve">UN    </v>
      </c>
      <c r="G605" s="168">
        <v>1</v>
      </c>
      <c r="H605" s="314">
        <f>IF($D605&lt;&gt;"",VLOOKUP($D605,SINAPSET.17!$1:$1048576,4,FALSE),"")</f>
        <v>10.44</v>
      </c>
      <c r="I605" s="127">
        <f t="shared" si="145"/>
        <v>10.44</v>
      </c>
    </row>
    <row r="606" spans="2:9" ht="28.5">
      <c r="B606" s="155" t="s">
        <v>6764</v>
      </c>
      <c r="C606" s="118" t="s">
        <v>45</v>
      </c>
      <c r="D606" s="135">
        <v>1086</v>
      </c>
      <c r="E606" s="101" t="s">
        <v>6905</v>
      </c>
      <c r="F606" s="108" t="s">
        <v>542</v>
      </c>
      <c r="G606" s="168">
        <v>1</v>
      </c>
      <c r="H606" s="314">
        <f>IF($D606&lt;&gt;"",VLOOKUP($D606,SINAPSET.17!$1:$1048576,4,FALSE),"")</f>
        <v>12.59</v>
      </c>
      <c r="I606" s="127">
        <f t="shared" si="145"/>
        <v>12.59</v>
      </c>
    </row>
    <row r="607" spans="2:9" ht="28.5">
      <c r="B607" s="155" t="s">
        <v>6764</v>
      </c>
      <c r="C607" s="118" t="s">
        <v>45</v>
      </c>
      <c r="D607" s="135">
        <v>38778</v>
      </c>
      <c r="E607" s="101" t="str">
        <f>IF($D607&lt;&gt;"",VLOOKUP($D607,SINAPSET.17!$A519:$D11284,2,FALSE),"")</f>
        <v>LAMPADA FLUORESCENTE TUBULAR T8 DE 16/18 W, BIVOLT</v>
      </c>
      <c r="F607" s="108" t="str">
        <f>IF($D607&lt;&gt;"",VLOOKUP($D607,SINAPSET.17!$A519:$D11284,3,FALSE),"")</f>
        <v xml:space="preserve">UN    </v>
      </c>
      <c r="G607" s="168">
        <v>2</v>
      </c>
      <c r="H607" s="314">
        <f>IF($D607&lt;&gt;"",VLOOKUP($D607,SINAPSET.17!$1:$1048576,4,FALSE),"")</f>
        <v>4.66</v>
      </c>
      <c r="I607" s="127">
        <f t="shared" si="145"/>
        <v>9.32</v>
      </c>
    </row>
    <row r="608" spans="2:9">
      <c r="B608" s="156"/>
      <c r="C608" s="119"/>
      <c r="D608" s="142"/>
      <c r="E608" s="102"/>
      <c r="F608" s="106"/>
      <c r="G608" s="169"/>
      <c r="H608" s="123"/>
      <c r="I608" s="128"/>
    </row>
    <row r="609" spans="2:9" ht="45">
      <c r="B609" s="347">
        <v>106</v>
      </c>
      <c r="C609" s="348"/>
      <c r="D609" s="349"/>
      <c r="E609" s="9" t="s">
        <v>6907</v>
      </c>
      <c r="F609" s="10" t="s">
        <v>542</v>
      </c>
      <c r="G609" s="170"/>
      <c r="H609" s="11"/>
      <c r="I609" s="90">
        <f>SUM(I610:I613)</f>
        <v>65.820999999999998</v>
      </c>
    </row>
    <row r="610" spans="2:9" ht="28.5">
      <c r="B610" s="155" t="s">
        <v>6763</v>
      </c>
      <c r="C610" s="118" t="s">
        <v>45</v>
      </c>
      <c r="D610" s="135">
        <v>88264</v>
      </c>
      <c r="E610" s="101" t="str">
        <f>IF($D610&lt;&gt;"",VLOOKUP($D610,SINAPSET.17!$A522:$D11287,2,FALSE),"")</f>
        <v>ELETRICISTA COM ENCARGOS COMPLEMENTARES</v>
      </c>
      <c r="F610" s="108" t="str">
        <f>IF($D610&lt;&gt;"",VLOOKUP($D610,SINAPSET.17!$A522:$D11287,3,FALSE),"")</f>
        <v>H</v>
      </c>
      <c r="G610" s="168">
        <v>1.1000000000000001</v>
      </c>
      <c r="H610" s="314">
        <f>IF($D610&lt;&gt;"",VLOOKUP($D610,SINAPSET.17!$1:$1048576,4,FALSE),"")</f>
        <v>17.579999999999998</v>
      </c>
      <c r="I610" s="127">
        <f t="shared" ref="I610:I613" si="146">H610*G610</f>
        <v>19.338000000000001</v>
      </c>
    </row>
    <row r="611" spans="2:9" ht="28.5">
      <c r="B611" s="155" t="s">
        <v>6763</v>
      </c>
      <c r="C611" s="118" t="s">
        <v>45</v>
      </c>
      <c r="D611" s="135">
        <v>88247</v>
      </c>
      <c r="E611" s="101" t="str">
        <f>IF($D611&lt;&gt;"",VLOOKUP($D611,SINAPSET.17!$A523:$D11288,2,FALSE),"")</f>
        <v>AUXILIAR DE ELETRICISTA COM ENCARGOS COMPLEMENTARES</v>
      </c>
      <c r="F611" s="108" t="str">
        <f>IF($D611&lt;&gt;"",VLOOKUP($D611,SINAPSET.17!$A523:$D11288,3,FALSE),"")</f>
        <v>H</v>
      </c>
      <c r="G611" s="168">
        <v>1.1000000000000001</v>
      </c>
      <c r="H611" s="314">
        <f>IF($D611&lt;&gt;"",VLOOKUP($D611,SINAPSET.17!$1:$1048576,4,FALSE),"")</f>
        <v>14.33</v>
      </c>
      <c r="I611" s="127">
        <f t="shared" si="146"/>
        <v>15.763000000000002</v>
      </c>
    </row>
    <row r="612" spans="2:9" ht="42.75">
      <c r="B612" s="155" t="s">
        <v>6764</v>
      </c>
      <c r="C612" s="118" t="s">
        <v>45</v>
      </c>
      <c r="D612" s="135">
        <v>38769</v>
      </c>
      <c r="E612" s="101" t="str">
        <f>IF($D612&lt;&gt;"",VLOOKUP($D612,SINAPSET.17!$A524:$D11289,2,FALSE),"")</f>
        <v>LUMINARIA ARANDELA TIPO MEIA-LUA COM VIDRO FOSCO *30 X 15* CM, PARA 1 LAMPADA, BASE E27, POTENCIA MAXIMA 40/60 W (NAO INCLUI LAMPADA)</v>
      </c>
      <c r="F612" s="108" t="str">
        <f>IF($D612&lt;&gt;"",VLOOKUP($D612,SINAPSET.17!$A524:$D11289,3,FALSE),"")</f>
        <v xml:space="preserve">UN    </v>
      </c>
      <c r="G612" s="168">
        <v>1</v>
      </c>
      <c r="H612" s="314">
        <f>IF($D612&lt;&gt;"",VLOOKUP($D612,SINAPSET.17!$1:$1048576,4,FALSE),"")</f>
        <v>21.82</v>
      </c>
      <c r="I612" s="127">
        <f t="shared" si="146"/>
        <v>21.82</v>
      </c>
    </row>
    <row r="613" spans="2:9">
      <c r="B613" s="155" t="s">
        <v>6764</v>
      </c>
      <c r="C613" s="118" t="s">
        <v>6772</v>
      </c>
      <c r="D613" s="135"/>
      <c r="E613" s="101" t="s">
        <v>6908</v>
      </c>
      <c r="F613" s="108" t="s">
        <v>542</v>
      </c>
      <c r="G613" s="168">
        <v>1</v>
      </c>
      <c r="H613" s="216">
        <v>8.9</v>
      </c>
      <c r="I613" s="127">
        <f t="shared" si="146"/>
        <v>8.9</v>
      </c>
    </row>
    <row r="614" spans="2:9">
      <c r="B614" s="156"/>
      <c r="C614" s="119"/>
      <c r="D614" s="142"/>
      <c r="E614" s="102"/>
      <c r="F614" s="106"/>
      <c r="G614" s="169"/>
      <c r="H614" s="123"/>
      <c r="I614" s="128"/>
    </row>
    <row r="615" spans="2:9" ht="45">
      <c r="B615" s="347">
        <v>107</v>
      </c>
      <c r="C615" s="348"/>
      <c r="D615" s="349"/>
      <c r="E615" s="9" t="s">
        <v>6909</v>
      </c>
      <c r="F615" s="10" t="s">
        <v>542</v>
      </c>
      <c r="G615" s="170"/>
      <c r="H615" s="11"/>
      <c r="I615" s="90">
        <f>SUM(I616:I619)</f>
        <v>66.611000000000004</v>
      </c>
    </row>
    <row r="616" spans="2:9" ht="28.5">
      <c r="B616" s="155" t="s">
        <v>6763</v>
      </c>
      <c r="C616" s="118" t="s">
        <v>45</v>
      </c>
      <c r="D616" s="135">
        <v>88264</v>
      </c>
      <c r="E616" s="101" t="str">
        <f>IF($D616&lt;&gt;"",VLOOKUP($D616,SINAPSET.17!$A528:$D11293,2,FALSE),"")</f>
        <v>ELETRICISTA COM ENCARGOS COMPLEMENTARES</v>
      </c>
      <c r="F616" s="108" t="str">
        <f>IF($D616&lt;&gt;"",VLOOKUP($D616,SINAPSET.17!$A528:$D11293,3,FALSE),"")</f>
        <v>H</v>
      </c>
      <c r="G616" s="168">
        <v>1.1000000000000001</v>
      </c>
      <c r="H616" s="314">
        <f>IF($D616&lt;&gt;"",VLOOKUP($D616,SINAPSET.17!$1:$1048576,4,FALSE),"")</f>
        <v>17.579999999999998</v>
      </c>
      <c r="I616" s="127">
        <f t="shared" ref="I616:I619" si="147">H616*G616</f>
        <v>19.338000000000001</v>
      </c>
    </row>
    <row r="617" spans="2:9" ht="28.5">
      <c r="B617" s="155" t="s">
        <v>6763</v>
      </c>
      <c r="C617" s="118" t="s">
        <v>45</v>
      </c>
      <c r="D617" s="135">
        <v>88247</v>
      </c>
      <c r="E617" s="101" t="str">
        <f>IF($D617&lt;&gt;"",VLOOKUP($D617,SINAPSET.17!$A529:$D11294,2,FALSE),"")</f>
        <v>AUXILIAR DE ELETRICISTA COM ENCARGOS COMPLEMENTARES</v>
      </c>
      <c r="F617" s="108" t="str">
        <f>IF($D617&lt;&gt;"",VLOOKUP($D617,SINAPSET.17!$A529:$D11294,3,FALSE),"")</f>
        <v>H</v>
      </c>
      <c r="G617" s="168">
        <v>1.1000000000000001</v>
      </c>
      <c r="H617" s="314">
        <f>IF($D617&lt;&gt;"",VLOOKUP($D617,SINAPSET.17!$1:$1048576,4,FALSE),"")</f>
        <v>14.33</v>
      </c>
      <c r="I617" s="127">
        <f t="shared" si="147"/>
        <v>15.763000000000002</v>
      </c>
    </row>
    <row r="618" spans="2:9" ht="42.75">
      <c r="B618" s="155" t="s">
        <v>6764</v>
      </c>
      <c r="C618" s="118" t="s">
        <v>45</v>
      </c>
      <c r="D618" s="135">
        <v>38769</v>
      </c>
      <c r="E618" s="101" t="str">
        <f>IF($D618&lt;&gt;"",VLOOKUP($D618,SINAPSET.17!$A530:$D11295,2,FALSE),"")</f>
        <v>LUMINARIA ARANDELA TIPO MEIA-LUA COM VIDRO FOSCO *30 X 15* CM, PARA 1 LAMPADA, BASE E27, POTENCIA MAXIMA 40/60 W (NAO INCLUI LAMPADA)</v>
      </c>
      <c r="F618" s="108" t="str">
        <f>IF($D618&lt;&gt;"",VLOOKUP($D618,SINAPSET.17!$A530:$D11295,3,FALSE),"")</f>
        <v xml:space="preserve">UN    </v>
      </c>
      <c r="G618" s="168">
        <v>1</v>
      </c>
      <c r="H618" s="314">
        <f>IF($D618&lt;&gt;"",VLOOKUP($D618,SINAPSET.17!$1:$1048576,4,FALSE),"")</f>
        <v>21.82</v>
      </c>
      <c r="I618" s="127">
        <f t="shared" si="147"/>
        <v>21.82</v>
      </c>
    </row>
    <row r="619" spans="2:9">
      <c r="B619" s="155" t="s">
        <v>6764</v>
      </c>
      <c r="C619" s="118" t="s">
        <v>6772</v>
      </c>
      <c r="D619" s="135"/>
      <c r="E619" s="101" t="s">
        <v>6908</v>
      </c>
      <c r="F619" s="108" t="s">
        <v>542</v>
      </c>
      <c r="G619" s="168">
        <v>1</v>
      </c>
      <c r="H619" s="216">
        <v>9.69</v>
      </c>
      <c r="I619" s="127">
        <f t="shared" si="147"/>
        <v>9.69</v>
      </c>
    </row>
    <row r="620" spans="2:9">
      <c r="B620" s="156"/>
      <c r="C620" s="119"/>
      <c r="D620" s="142"/>
      <c r="E620" s="102"/>
      <c r="F620" s="106"/>
      <c r="G620" s="169"/>
      <c r="H620" s="123"/>
      <c r="I620" s="128"/>
    </row>
    <row r="621" spans="2:9" ht="90">
      <c r="B621" s="347">
        <v>108</v>
      </c>
      <c r="C621" s="348"/>
      <c r="D621" s="349"/>
      <c r="E621" s="9" t="str">
        <f>E625</f>
        <v>PROJETOR RETANGULAR FECHADO PARA LAMPADA VAPOR DE MERCURIO/SODIO 250 W A 500 W, CABECEIRAS EM ALUMINIO FUNDIDO, CORPO EM ALUMINIO ANODIZADO, PARA LAMPADA E40 FECHAMENTO EM VIDRO TEMPERADO.</v>
      </c>
      <c r="F621" s="10" t="s">
        <v>542</v>
      </c>
      <c r="G621" s="170"/>
      <c r="H621" s="11"/>
      <c r="I621" s="90">
        <f>SUM(I622:I626)</f>
        <v>147.441</v>
      </c>
    </row>
    <row r="622" spans="2:9" ht="28.5">
      <c r="B622" s="155" t="s">
        <v>6763</v>
      </c>
      <c r="C622" s="118" t="s">
        <v>45</v>
      </c>
      <c r="D622" s="135">
        <v>88264</v>
      </c>
      <c r="E622" s="101" t="str">
        <f>IF($D622&lt;&gt;"",VLOOKUP($D622,SINAPSET.17!$A534:$D11299,2,FALSE),"")</f>
        <v>ELETRICISTA COM ENCARGOS COMPLEMENTARES</v>
      </c>
      <c r="F622" s="108" t="str">
        <f>IF($D622&lt;&gt;"",VLOOKUP($D622,SINAPSET.17!$A534:$D11299,3,FALSE),"")</f>
        <v>H</v>
      </c>
      <c r="G622" s="168">
        <v>1.1000000000000001</v>
      </c>
      <c r="H622" s="314">
        <f>IF($D622&lt;&gt;"",VLOOKUP($D622,SINAPSET.17!$1:$1048576,4,FALSE),"")</f>
        <v>17.579999999999998</v>
      </c>
      <c r="I622" s="127">
        <f t="shared" ref="I622:I623" si="148">H622*G622</f>
        <v>19.338000000000001</v>
      </c>
    </row>
    <row r="623" spans="2:9" ht="28.5">
      <c r="B623" s="155" t="s">
        <v>6763</v>
      </c>
      <c r="C623" s="118" t="s">
        <v>45</v>
      </c>
      <c r="D623" s="135">
        <v>88247</v>
      </c>
      <c r="E623" s="101" t="str">
        <f>IF($D623&lt;&gt;"",VLOOKUP($D623,SINAPSET.17!$A535:$D11300,2,FALSE),"")</f>
        <v>AUXILIAR DE ELETRICISTA COM ENCARGOS COMPLEMENTARES</v>
      </c>
      <c r="F623" s="108" t="str">
        <f>IF($D623&lt;&gt;"",VLOOKUP($D623,SINAPSET.17!$A535:$D11300,3,FALSE),"")</f>
        <v>H</v>
      </c>
      <c r="G623" s="168">
        <v>1.1000000000000001</v>
      </c>
      <c r="H623" s="314">
        <f>IF($D623&lt;&gt;"",VLOOKUP($D623,SINAPSET.17!$1:$1048576,4,FALSE),"")</f>
        <v>14.33</v>
      </c>
      <c r="I623" s="127">
        <f t="shared" si="148"/>
        <v>15.763000000000002</v>
      </c>
    </row>
    <row r="624" spans="2:9" ht="28.5">
      <c r="B624" s="155" t="s">
        <v>6764</v>
      </c>
      <c r="C624" s="118" t="s">
        <v>45</v>
      </c>
      <c r="D624" s="135">
        <v>12317</v>
      </c>
      <c r="E624" s="101" t="str">
        <f>IF($D624&lt;&gt;"",VLOOKUP($D624,SINAPSET.17!$A536:$D11301,2,FALSE),"")</f>
        <v>REATOR P/ 1 LAMPADA VAPOR DE MERCURIO 250W USO EXT</v>
      </c>
      <c r="F624" s="108" t="s">
        <v>542</v>
      </c>
      <c r="G624" s="168">
        <v>1</v>
      </c>
      <c r="H624" s="314">
        <f>IF($D624&lt;&gt;"",VLOOKUP($D624,SINAPSET.17!$1:$1048576,4,FALSE),"")</f>
        <v>44.72</v>
      </c>
      <c r="I624" s="127">
        <f t="shared" ref="I624" si="149">H624*G624</f>
        <v>44.72</v>
      </c>
    </row>
    <row r="625" spans="2:9" ht="85.5">
      <c r="B625" s="155" t="s">
        <v>6764</v>
      </c>
      <c r="C625" s="118" t="s">
        <v>45</v>
      </c>
      <c r="D625" s="135">
        <v>12273</v>
      </c>
      <c r="E625" s="101" t="str">
        <f>IF($D625&lt;&gt;"",VLOOKUP($D625,SINAPSET.17!$A537:$D11302,2,FALSE),"")</f>
        <v>PROJETOR RETANGULAR FECHADO PARA LAMPADA VAPOR DE MERCURIO/SODIO 250 W A 500 W, CABECEIRAS EM ALUMINIO FUNDIDO, CORPO EM ALUMINIO ANODIZADO, PARA LAMPADA E40 FECHAMENTO EM VIDRO TEMPERADO.</v>
      </c>
      <c r="F625" s="108" t="str">
        <f>IF($D625&lt;&gt;"",VLOOKUP($D625,SINAPSET.17!$A537:$D11302,3,FALSE),"")</f>
        <v xml:space="preserve">UN    </v>
      </c>
      <c r="G625" s="168">
        <v>1</v>
      </c>
      <c r="H625" s="314">
        <f>IF($D625&lt;&gt;"",VLOOKUP($D625,SINAPSET.17!$1:$1048576,4,FALSE),"")</f>
        <v>36.1</v>
      </c>
      <c r="I625" s="127">
        <f t="shared" ref="I625" si="150">H625*G625</f>
        <v>36.1</v>
      </c>
    </row>
    <row r="626" spans="2:9" ht="28.5">
      <c r="B626" s="155" t="s">
        <v>6763</v>
      </c>
      <c r="C626" s="118" t="s">
        <v>45</v>
      </c>
      <c r="D626" s="135">
        <v>3757</v>
      </c>
      <c r="E626" s="101" t="str">
        <f>IF($D626&lt;&gt;"",VLOOKUP($D626,SINAPSET.17!$A538:$D11303,2,FALSE),"")</f>
        <v>LAMPADA VAPOR DE SODIO OVOIDE 250 W (BASE E40)</v>
      </c>
      <c r="F626" s="108" t="str">
        <f>IF($D626&lt;&gt;"",VLOOKUP($D626,SINAPSET.17!$A538:$D11303,3,FALSE),"")</f>
        <v xml:space="preserve">UN    </v>
      </c>
      <c r="G626" s="168">
        <v>1</v>
      </c>
      <c r="H626" s="314">
        <f>IF($D626&lt;&gt;"",VLOOKUP($D626,SINAPSET.17!$1:$1048576,4,FALSE),"")</f>
        <v>31.52</v>
      </c>
      <c r="I626" s="127">
        <f t="shared" ref="I626" si="151">H626*G626</f>
        <v>31.52</v>
      </c>
    </row>
    <row r="627" spans="2:9">
      <c r="B627" s="156"/>
      <c r="C627" s="119"/>
      <c r="D627" s="149"/>
      <c r="E627" s="102"/>
      <c r="F627" s="106"/>
      <c r="G627" s="169"/>
      <c r="H627" s="123"/>
      <c r="I627" s="128"/>
    </row>
    <row r="628" spans="2:9" ht="30">
      <c r="B628" s="347">
        <v>109</v>
      </c>
      <c r="C628" s="348"/>
      <c r="D628" s="349"/>
      <c r="E628" s="9" t="str">
        <f>E632</f>
        <v>PROJETOR RETANGULAR FECHADO PARA LAMPADA VAPOR DE MERCURIO/SODIO 150W</v>
      </c>
      <c r="F628" s="10" t="s">
        <v>542</v>
      </c>
      <c r="G628" s="170"/>
      <c r="H628" s="11"/>
      <c r="I628" s="90">
        <f>SUM(I629:I633)</f>
        <v>134.501</v>
      </c>
    </row>
    <row r="629" spans="2:9" ht="28.5">
      <c r="B629" s="155" t="s">
        <v>6763</v>
      </c>
      <c r="C629" s="118" t="s">
        <v>45</v>
      </c>
      <c r="D629" s="135">
        <v>88264</v>
      </c>
      <c r="E629" s="101" t="str">
        <f>IF($D629&lt;&gt;"",VLOOKUP($D629,SINAPSET.17!$A541:$D11306,2,FALSE),"")</f>
        <v>ELETRICISTA COM ENCARGOS COMPLEMENTARES</v>
      </c>
      <c r="F629" s="108" t="str">
        <f>IF($D629&lt;&gt;"",VLOOKUP($D629,SINAPSET.17!$A541:$D11306,3,FALSE),"")</f>
        <v>H</v>
      </c>
      <c r="G629" s="168">
        <v>1.1000000000000001</v>
      </c>
      <c r="H629" s="314">
        <f>IF($D629&lt;&gt;"",VLOOKUP($D629,SINAPSET.17!$1:$1048576,4,FALSE),"")</f>
        <v>17.579999999999998</v>
      </c>
      <c r="I629" s="127">
        <f t="shared" ref="I629:I633" si="152">H629*G629</f>
        <v>19.338000000000001</v>
      </c>
    </row>
    <row r="630" spans="2:9" ht="28.5">
      <c r="B630" s="155" t="s">
        <v>6763</v>
      </c>
      <c r="C630" s="118" t="s">
        <v>45</v>
      </c>
      <c r="D630" s="135">
        <v>88247</v>
      </c>
      <c r="E630" s="101" t="str">
        <f>IF($D630&lt;&gt;"",VLOOKUP($D630,SINAPSET.17!$A542:$D11307,2,FALSE),"")</f>
        <v>AUXILIAR DE ELETRICISTA COM ENCARGOS COMPLEMENTARES</v>
      </c>
      <c r="F630" s="108" t="str">
        <f>IF($D630&lt;&gt;"",VLOOKUP($D630,SINAPSET.17!$A542:$D11307,3,FALSE),"")</f>
        <v>H</v>
      </c>
      <c r="G630" s="168">
        <v>1.1000000000000001</v>
      </c>
      <c r="H630" s="314">
        <f>IF($D630&lt;&gt;"",VLOOKUP($D630,SINAPSET.17!$1:$1048576,4,FALSE),"")</f>
        <v>14.33</v>
      </c>
      <c r="I630" s="127">
        <f t="shared" si="152"/>
        <v>15.763000000000002</v>
      </c>
    </row>
    <row r="631" spans="2:9" ht="28.5">
      <c r="B631" s="155" t="s">
        <v>6764</v>
      </c>
      <c r="C631" s="118" t="s">
        <v>45</v>
      </c>
      <c r="D631" s="135">
        <v>12316</v>
      </c>
      <c r="E631" s="101" t="str">
        <f>IF($D631&lt;&gt;"",VLOOKUP($D631,SINAPSET.17!$A543:$D11308,2,FALSE),"")</f>
        <v>REATOR P/ 1 LAMPADA VAPOR DE MERCURIO 125W USO EXT</v>
      </c>
      <c r="F631" s="108" t="s">
        <v>542</v>
      </c>
      <c r="G631" s="168">
        <v>1</v>
      </c>
      <c r="H631" s="314">
        <f>IF($D631&lt;&gt;"",VLOOKUP($D631,SINAPSET.17!$1:$1048576,4,FALSE),"")</f>
        <v>37.5</v>
      </c>
      <c r="I631" s="127">
        <f t="shared" si="152"/>
        <v>37.5</v>
      </c>
    </row>
    <row r="632" spans="2:9" ht="28.5">
      <c r="B632" s="155" t="s">
        <v>6764</v>
      </c>
      <c r="C632" s="118" t="s">
        <v>45</v>
      </c>
      <c r="D632" s="135">
        <v>12273</v>
      </c>
      <c r="E632" s="101" t="s">
        <v>6910</v>
      </c>
      <c r="F632" s="108" t="str">
        <f>IF($D632&lt;&gt;"",VLOOKUP($D632,SINAPSET.17!$A544:$D11309,3,FALSE),"")</f>
        <v xml:space="preserve">UN    </v>
      </c>
      <c r="G632" s="168">
        <v>1</v>
      </c>
      <c r="H632" s="314">
        <f>IF($D632&lt;&gt;"",VLOOKUP($D632,SINAPSET.17!$1:$1048576,4,FALSE),"")</f>
        <v>36.1</v>
      </c>
      <c r="I632" s="127">
        <f t="shared" si="152"/>
        <v>36.1</v>
      </c>
    </row>
    <row r="633" spans="2:9" ht="25.5" customHeight="1">
      <c r="B633" s="155" t="s">
        <v>6764</v>
      </c>
      <c r="C633" s="118" t="s">
        <v>45</v>
      </c>
      <c r="D633" s="135">
        <v>39376</v>
      </c>
      <c r="E633" s="101" t="str">
        <f>IF($D633&lt;&gt;"",VLOOKUP($D633,SINAPSET.17!$A545:$D11310,2,FALSE),"")</f>
        <v>LAMPADA VAPOR METALICO OVOIDE 150 W, BASE E27/E40</v>
      </c>
      <c r="F633" s="108" t="str">
        <f>IF($D633&lt;&gt;"",VLOOKUP($D633,SINAPSET.17!$A545:$D11310,3,FALSE),"")</f>
        <v xml:space="preserve">UN    </v>
      </c>
      <c r="G633" s="168">
        <v>1</v>
      </c>
      <c r="H633" s="314">
        <f>IF($D633&lt;&gt;"",VLOOKUP($D633,SINAPSET.17!$1:$1048576,4,FALSE),"")</f>
        <v>25.8</v>
      </c>
      <c r="I633" s="127">
        <f t="shared" si="152"/>
        <v>25.8</v>
      </c>
    </row>
    <row r="634" spans="2:9">
      <c r="B634" s="156"/>
      <c r="C634" s="119"/>
      <c r="D634" s="149"/>
      <c r="E634" s="102"/>
      <c r="F634" s="106"/>
      <c r="G634" s="169"/>
      <c r="H634" s="123"/>
      <c r="I634" s="128"/>
    </row>
    <row r="635" spans="2:9" ht="45">
      <c r="B635" s="347">
        <v>110</v>
      </c>
      <c r="C635" s="348"/>
      <c r="D635" s="349"/>
      <c r="E635" s="9" t="str">
        <f>E639</f>
        <v>LUMINARIA DE EMBUTIR EM PISO - RESITENCIA A JATO DE AGUA E POEIRA PARA 01 LAMPADA A VAPOR 70W</v>
      </c>
      <c r="F635" s="10" t="s">
        <v>542</v>
      </c>
      <c r="G635" s="170"/>
      <c r="H635" s="11"/>
      <c r="I635" s="90">
        <f>SUM(I636:I640)</f>
        <v>166.251</v>
      </c>
    </row>
    <row r="636" spans="2:9" ht="28.5">
      <c r="B636" s="155" t="s">
        <v>6763</v>
      </c>
      <c r="C636" s="118" t="s">
        <v>45</v>
      </c>
      <c r="D636" s="135">
        <v>88264</v>
      </c>
      <c r="E636" s="101" t="str">
        <f>IF($D636&lt;&gt;"",VLOOKUP($D636,SINAPSET.17!$A548:$D11313,2,FALSE),"")</f>
        <v>ELETRICISTA COM ENCARGOS COMPLEMENTARES</v>
      </c>
      <c r="F636" s="108" t="str">
        <f>IF($D636&lt;&gt;"",VLOOKUP($D636,SINAPSET.17!$A548:$D11313,3,FALSE),"")</f>
        <v>H</v>
      </c>
      <c r="G636" s="168">
        <v>1.1000000000000001</v>
      </c>
      <c r="H636" s="314">
        <f>IF($D636&lt;&gt;"",VLOOKUP($D636,SINAPSET.17!$1:$1048576,4,FALSE),"")</f>
        <v>17.579999999999998</v>
      </c>
      <c r="I636" s="127">
        <f t="shared" ref="I636:I640" si="153">H636*G636</f>
        <v>19.338000000000001</v>
      </c>
    </row>
    <row r="637" spans="2:9" ht="28.5">
      <c r="B637" s="155" t="s">
        <v>6763</v>
      </c>
      <c r="C637" s="118" t="s">
        <v>45</v>
      </c>
      <c r="D637" s="135">
        <v>88247</v>
      </c>
      <c r="E637" s="101" t="str">
        <f>IF($D637&lt;&gt;"",VLOOKUP($D637,SINAPSET.17!$A549:$D11314,2,FALSE),"")</f>
        <v>AUXILIAR DE ELETRICISTA COM ENCARGOS COMPLEMENTARES</v>
      </c>
      <c r="F637" s="108" t="str">
        <f>IF($D637&lt;&gt;"",VLOOKUP($D637,SINAPSET.17!$A549:$D11314,3,FALSE),"")</f>
        <v>H</v>
      </c>
      <c r="G637" s="168">
        <v>1.1000000000000001</v>
      </c>
      <c r="H637" s="314">
        <f>IF($D637&lt;&gt;"",VLOOKUP($D637,SINAPSET.17!$1:$1048576,4,FALSE),"")</f>
        <v>14.33</v>
      </c>
      <c r="I637" s="127">
        <f t="shared" si="153"/>
        <v>15.763000000000002</v>
      </c>
    </row>
    <row r="638" spans="2:9" ht="28.5">
      <c r="B638" s="155" t="s">
        <v>6764</v>
      </c>
      <c r="C638" s="118" t="s">
        <v>45</v>
      </c>
      <c r="D638" s="135">
        <v>12316</v>
      </c>
      <c r="E638" s="101" t="str">
        <f>IF($D638&lt;&gt;"",VLOOKUP($D638,SINAPSET.17!$A550:$D11315,2,FALSE),"")</f>
        <v>REATOR P/ 1 LAMPADA VAPOR DE MERCURIO 125W USO EXT</v>
      </c>
      <c r="F638" s="108" t="s">
        <v>542</v>
      </c>
      <c r="G638" s="168">
        <v>1</v>
      </c>
      <c r="H638" s="314">
        <f>IF($D638&lt;&gt;"",VLOOKUP($D638,SINAPSET.17!$1:$1048576,4,FALSE),"")</f>
        <v>37.5</v>
      </c>
      <c r="I638" s="127">
        <f t="shared" si="153"/>
        <v>37.5</v>
      </c>
    </row>
    <row r="639" spans="2:9" ht="42.75">
      <c r="B639" s="155" t="s">
        <v>6764</v>
      </c>
      <c r="C639" s="118" t="s">
        <v>6772</v>
      </c>
      <c r="D639" s="135"/>
      <c r="E639" s="101" t="s">
        <v>6911</v>
      </c>
      <c r="F639" s="108" t="s">
        <v>542</v>
      </c>
      <c r="G639" s="168">
        <v>1</v>
      </c>
      <c r="H639" s="216">
        <v>66.75</v>
      </c>
      <c r="I639" s="127">
        <f t="shared" si="153"/>
        <v>66.75</v>
      </c>
    </row>
    <row r="640" spans="2:9">
      <c r="B640" s="155" t="s">
        <v>6764</v>
      </c>
      <c r="C640" s="118" t="s">
        <v>6772</v>
      </c>
      <c r="D640" s="135"/>
      <c r="E640" s="101" t="s">
        <v>6912</v>
      </c>
      <c r="F640" s="108" t="s">
        <v>542</v>
      </c>
      <c r="G640" s="168">
        <v>1</v>
      </c>
      <c r="H640" s="216">
        <v>26.9</v>
      </c>
      <c r="I640" s="127">
        <f t="shared" si="153"/>
        <v>26.9</v>
      </c>
    </row>
    <row r="641" spans="2:9">
      <c r="B641" s="156"/>
      <c r="C641" s="119"/>
      <c r="D641" s="142"/>
      <c r="E641" s="102"/>
      <c r="F641" s="106"/>
      <c r="G641" s="169"/>
      <c r="H641" s="123"/>
      <c r="I641" s="128"/>
    </row>
    <row r="642" spans="2:9" ht="30">
      <c r="B642" s="347">
        <v>111</v>
      </c>
      <c r="C642" s="348"/>
      <c r="D642" s="349"/>
      <c r="E642" s="9" t="str">
        <f>E645</f>
        <v xml:space="preserve">SUPORTE PARA INTERRUPTOR SIMPLES PARA DUTO DE AÇO </v>
      </c>
      <c r="F642" s="10" t="s">
        <v>542</v>
      </c>
      <c r="G642" s="170"/>
      <c r="H642" s="11"/>
      <c r="I642" s="90">
        <f>SUM(I643:I645)</f>
        <v>60.585000000000001</v>
      </c>
    </row>
    <row r="643" spans="2:9" ht="28.5">
      <c r="B643" s="155" t="s">
        <v>6763</v>
      </c>
      <c r="C643" s="118" t="s">
        <v>45</v>
      </c>
      <c r="D643" s="135">
        <v>88264</v>
      </c>
      <c r="E643" s="101" t="str">
        <f>IF($D643&lt;&gt;"",VLOOKUP($D643,SINAPSET.17!$A543:$D11308,2,FALSE),"")</f>
        <v>ELETRICISTA COM ENCARGOS COMPLEMENTARES</v>
      </c>
      <c r="F643" s="108" t="str">
        <f>IF($D643&lt;&gt;"",VLOOKUP($D643,SINAPSET.17!$A543:$D11308,3,FALSE),"")</f>
        <v>H</v>
      </c>
      <c r="G643" s="168">
        <v>0.5</v>
      </c>
      <c r="H643" s="314">
        <f>IF($D643&lt;&gt;"",VLOOKUP($D643,SINAPSET.17!$1:$1048576,4,FALSE),"")</f>
        <v>17.579999999999998</v>
      </c>
      <c r="I643" s="127">
        <f t="shared" ref="I643:I645" si="154">H643*G643</f>
        <v>8.7899999999999991</v>
      </c>
    </row>
    <row r="644" spans="2:9" ht="28.5">
      <c r="B644" s="155" t="s">
        <v>6763</v>
      </c>
      <c r="C644" s="118" t="s">
        <v>45</v>
      </c>
      <c r="D644" s="135">
        <v>88247</v>
      </c>
      <c r="E644" s="101" t="str">
        <f>IF($D644&lt;&gt;"",VLOOKUP($D644,SINAPSET.17!$A544:$D11309,2,FALSE),"")</f>
        <v>AUXILIAR DE ELETRICISTA COM ENCARGOS COMPLEMENTARES</v>
      </c>
      <c r="F644" s="108" t="str">
        <f>IF($D644&lt;&gt;"",VLOOKUP($D644,SINAPSET.17!$A544:$D11309,3,FALSE),"")</f>
        <v>H</v>
      </c>
      <c r="G644" s="168">
        <v>0.5</v>
      </c>
      <c r="H644" s="314">
        <f>IF($D644&lt;&gt;"",VLOOKUP($D644,SINAPSET.17!$1:$1048576,4,FALSE),"")</f>
        <v>14.33</v>
      </c>
      <c r="I644" s="127">
        <f t="shared" si="154"/>
        <v>7.165</v>
      </c>
    </row>
    <row r="645" spans="2:9" ht="28.5">
      <c r="B645" s="155" t="s">
        <v>6764</v>
      </c>
      <c r="C645" s="118" t="s">
        <v>45</v>
      </c>
      <c r="D645" s="135">
        <v>38088</v>
      </c>
      <c r="E645" s="101" t="s">
        <v>6954</v>
      </c>
      <c r="F645" s="108" t="s">
        <v>542</v>
      </c>
      <c r="G645" s="168">
        <v>1</v>
      </c>
      <c r="H645" s="314">
        <f>IF($D645&lt;&gt;"",VLOOKUP($D645,SINAPSET.17!$1:$1048576,4,FALSE),"")</f>
        <v>44.63</v>
      </c>
      <c r="I645" s="127">
        <f t="shared" si="154"/>
        <v>44.63</v>
      </c>
    </row>
    <row r="646" spans="2:9">
      <c r="B646" s="156"/>
      <c r="C646" s="119"/>
      <c r="D646" s="142"/>
      <c r="E646" s="102"/>
      <c r="F646" s="106"/>
      <c r="G646" s="169"/>
      <c r="H646" s="123"/>
      <c r="I646" s="128"/>
    </row>
    <row r="647" spans="2:9" ht="60">
      <c r="B647" s="347">
        <v>112</v>
      </c>
      <c r="C647" s="348"/>
      <c r="D647" s="349"/>
      <c r="E647" s="9" t="str">
        <f>E650</f>
        <v>VARIADOR DE LUMINOSIDADE ROTATIVO (DIMMER) 220V, 600W, CONJUNTO MONTADO PARA EMBUTIR 4" X 2" (PLACA + SUPORTE + MODULO)</v>
      </c>
      <c r="F647" s="10" t="s">
        <v>542</v>
      </c>
      <c r="G647" s="170"/>
      <c r="H647" s="11"/>
      <c r="I647" s="90">
        <f>SUM(I648:I650)</f>
        <v>60.585000000000001</v>
      </c>
    </row>
    <row r="648" spans="2:9" ht="28.5">
      <c r="B648" s="155" t="s">
        <v>6763</v>
      </c>
      <c r="C648" s="118" t="s">
        <v>45</v>
      </c>
      <c r="D648" s="135">
        <v>88264</v>
      </c>
      <c r="E648" s="101" t="str">
        <f>IF($D648&lt;&gt;"",VLOOKUP($D648,SINAPSET.17!$A550:$D11315,2,FALSE),"")</f>
        <v>ELETRICISTA COM ENCARGOS COMPLEMENTARES</v>
      </c>
      <c r="F648" s="108" t="str">
        <f>IF($D648&lt;&gt;"",VLOOKUP($D648,SINAPSET.17!$A550:$D11315,3,FALSE),"")</f>
        <v>H</v>
      </c>
      <c r="G648" s="168">
        <v>0.5</v>
      </c>
      <c r="H648" s="314">
        <f>IF($D648&lt;&gt;"",VLOOKUP($D648,SINAPSET.17!$1:$1048576,4,FALSE),"")</f>
        <v>17.579999999999998</v>
      </c>
      <c r="I648" s="127">
        <f t="shared" ref="I648:I650" si="155">H648*G648</f>
        <v>8.7899999999999991</v>
      </c>
    </row>
    <row r="649" spans="2:9" ht="28.5">
      <c r="B649" s="155" t="s">
        <v>6763</v>
      </c>
      <c r="C649" s="118" t="s">
        <v>45</v>
      </c>
      <c r="D649" s="135">
        <v>88247</v>
      </c>
      <c r="E649" s="101" t="str">
        <f>IF($D649&lt;&gt;"",VLOOKUP($D649,SINAPSET.17!$A551:$D11316,2,FALSE),"")</f>
        <v>AUXILIAR DE ELETRICISTA COM ENCARGOS COMPLEMENTARES</v>
      </c>
      <c r="F649" s="108" t="str">
        <f>IF($D649&lt;&gt;"",VLOOKUP($D649,SINAPSET.17!$A551:$D11316,3,FALSE),"")</f>
        <v>H</v>
      </c>
      <c r="G649" s="168">
        <v>0.5</v>
      </c>
      <c r="H649" s="314">
        <f>IF($D649&lt;&gt;"",VLOOKUP($D649,SINAPSET.17!$1:$1048576,4,FALSE),"")</f>
        <v>14.33</v>
      </c>
      <c r="I649" s="127">
        <f t="shared" si="155"/>
        <v>7.165</v>
      </c>
    </row>
    <row r="650" spans="2:9" ht="57">
      <c r="B650" s="155" t="s">
        <v>6764</v>
      </c>
      <c r="C650" s="118" t="s">
        <v>45</v>
      </c>
      <c r="D650" s="135">
        <v>38088</v>
      </c>
      <c r="E650" s="101" t="str">
        <f>IF($D650&lt;&gt;"",VLOOKUP($D650,SINAPSET.17!$A552:$D11317,2,FALSE),"")</f>
        <v>VARIADOR DE LUMINOSIDADE ROTATIVO (DIMMER) 220V, 600W, CONJUNTO MONTADO PARA EMBUTIR 4" X 2" (PLACA + SUPORTE + MODULO)</v>
      </c>
      <c r="F650" s="108" t="s">
        <v>542</v>
      </c>
      <c r="G650" s="168">
        <v>1</v>
      </c>
      <c r="H650" s="314">
        <f>IF($D650&lt;&gt;"",VLOOKUP($D650,SINAPSET.17!$1:$1048576,4,FALSE),"")</f>
        <v>44.63</v>
      </c>
      <c r="I650" s="127">
        <f t="shared" si="155"/>
        <v>44.63</v>
      </c>
    </row>
    <row r="651" spans="2:9">
      <c r="B651" s="156"/>
      <c r="C651" s="119"/>
      <c r="D651" s="149"/>
      <c r="E651" s="102"/>
      <c r="F651" s="106"/>
      <c r="G651" s="169"/>
      <c r="H651" s="123"/>
      <c r="I651" s="128"/>
    </row>
    <row r="652" spans="2:9" ht="30">
      <c r="B652" s="347">
        <v>113</v>
      </c>
      <c r="C652" s="348"/>
      <c r="D652" s="349"/>
      <c r="E652" s="9" t="str">
        <f>E655</f>
        <v>ESPELHO / PLACA DE 1 POSTO 4" X 2", PARA INSTALACAO DE TOMADAS E INTERRUPTORES</v>
      </c>
      <c r="F652" s="10" t="s">
        <v>542</v>
      </c>
      <c r="G652" s="170"/>
      <c r="H652" s="11"/>
      <c r="I652" s="90">
        <f>SUM(I653:I655)</f>
        <v>2.8654999999999999</v>
      </c>
    </row>
    <row r="653" spans="2:9" ht="28.5">
      <c r="B653" s="155" t="s">
        <v>6763</v>
      </c>
      <c r="C653" s="118" t="s">
        <v>45</v>
      </c>
      <c r="D653" s="135">
        <v>88264</v>
      </c>
      <c r="E653" s="101" t="str">
        <f>IF($D653&lt;&gt;"",VLOOKUP($D653,SINAPSET.17!$A555:$D11320,2,FALSE),"")</f>
        <v>ELETRICISTA COM ENCARGOS COMPLEMENTARES</v>
      </c>
      <c r="F653" s="108" t="str">
        <f>IF($D653&lt;&gt;"",VLOOKUP($D653,SINAPSET.17!$A555:$D11320,3,FALSE),"")</f>
        <v>H</v>
      </c>
      <c r="G653" s="168">
        <v>0.05</v>
      </c>
      <c r="H653" s="314">
        <f>IF($D653&lt;&gt;"",VLOOKUP($D653,SINAPSET.17!$1:$1048576,4,FALSE),"")</f>
        <v>17.579999999999998</v>
      </c>
      <c r="I653" s="127">
        <f t="shared" ref="I653:I655" si="156">H653*G653</f>
        <v>0.879</v>
      </c>
    </row>
    <row r="654" spans="2:9" ht="28.5">
      <c r="B654" s="155" t="s">
        <v>6763</v>
      </c>
      <c r="C654" s="118" t="s">
        <v>45</v>
      </c>
      <c r="D654" s="135">
        <v>88247</v>
      </c>
      <c r="E654" s="101" t="str">
        <f>IF($D654&lt;&gt;"",VLOOKUP($D654,SINAPSET.17!$A556:$D11321,2,FALSE),"")</f>
        <v>AUXILIAR DE ELETRICISTA COM ENCARGOS COMPLEMENTARES</v>
      </c>
      <c r="F654" s="108" t="str">
        <f>IF($D654&lt;&gt;"",VLOOKUP($D654,SINAPSET.17!$A556:$D11321,3,FALSE),"")</f>
        <v>H</v>
      </c>
      <c r="G654" s="168">
        <v>0.05</v>
      </c>
      <c r="H654" s="314">
        <f>IF($D654&lt;&gt;"",VLOOKUP($D654,SINAPSET.17!$1:$1048576,4,FALSE),"")</f>
        <v>14.33</v>
      </c>
      <c r="I654" s="127">
        <f t="shared" si="156"/>
        <v>0.71650000000000003</v>
      </c>
    </row>
    <row r="655" spans="2:9" ht="28.5">
      <c r="B655" s="155" t="s">
        <v>6764</v>
      </c>
      <c r="C655" s="118" t="s">
        <v>45</v>
      </c>
      <c r="D655" s="135">
        <v>38092</v>
      </c>
      <c r="E655" s="101" t="str">
        <f>IF($D655&lt;&gt;"",VLOOKUP($D655,SINAPSET.17!$A557:$D11322,2,FALSE),"")</f>
        <v>ESPELHO / PLACA DE 1 POSTO 4" X 2", PARA INSTALACAO DE TOMADAS E INTERRUPTORES</v>
      </c>
      <c r="F655" s="108" t="s">
        <v>542</v>
      </c>
      <c r="G655" s="168">
        <v>1</v>
      </c>
      <c r="H655" s="314">
        <f>IF($D655&lt;&gt;"",VLOOKUP($D655,SINAPSET.17!$1:$1048576,4,FALSE),"")</f>
        <v>1.27</v>
      </c>
      <c r="I655" s="127">
        <f t="shared" si="156"/>
        <v>1.27</v>
      </c>
    </row>
    <row r="656" spans="2:9">
      <c r="B656" s="156"/>
      <c r="C656" s="119"/>
      <c r="D656" s="149"/>
      <c r="E656" s="102"/>
      <c r="F656" s="106"/>
      <c r="G656" s="169"/>
      <c r="H656" s="123"/>
      <c r="I656" s="128"/>
    </row>
    <row r="657" spans="2:9" ht="30">
      <c r="B657" s="347">
        <v>114</v>
      </c>
      <c r="C657" s="348"/>
      <c r="D657" s="349"/>
      <c r="E657" s="9" t="str">
        <f>E660</f>
        <v>ESPELHO / PLACA DE 2 POSTOS 4" X 2", PARA INSTALACAO DE TOMADAS E INTERRUPTORES</v>
      </c>
      <c r="F657" s="10" t="s">
        <v>542</v>
      </c>
      <c r="G657" s="170"/>
      <c r="H657" s="11"/>
      <c r="I657" s="90">
        <f>SUM(I658:I660)</f>
        <v>2.9154999999999998</v>
      </c>
    </row>
    <row r="658" spans="2:9" ht="28.5">
      <c r="B658" s="155" t="s">
        <v>6763</v>
      </c>
      <c r="C658" s="118" t="s">
        <v>45</v>
      </c>
      <c r="D658" s="135">
        <v>88264</v>
      </c>
      <c r="E658" s="101" t="str">
        <f>IF($D658&lt;&gt;"",VLOOKUP($D658,SINAPSET.17!$A560:$D11325,2,FALSE),"")</f>
        <v>ELETRICISTA COM ENCARGOS COMPLEMENTARES</v>
      </c>
      <c r="F658" s="108" t="str">
        <f>IF($D658&lt;&gt;"",VLOOKUP($D658,SINAPSET.17!$A560:$D11325,3,FALSE),"")</f>
        <v>H</v>
      </c>
      <c r="G658" s="168">
        <v>0.05</v>
      </c>
      <c r="H658" s="314">
        <f>IF($D658&lt;&gt;"",VLOOKUP($D658,SINAPSET.17!$1:$1048576,4,FALSE),"")</f>
        <v>17.579999999999998</v>
      </c>
      <c r="I658" s="127">
        <f t="shared" ref="I658:I660" si="157">H658*G658</f>
        <v>0.879</v>
      </c>
    </row>
    <row r="659" spans="2:9" ht="28.5">
      <c r="B659" s="155" t="s">
        <v>6763</v>
      </c>
      <c r="C659" s="118" t="s">
        <v>45</v>
      </c>
      <c r="D659" s="135">
        <v>88247</v>
      </c>
      <c r="E659" s="101" t="str">
        <f>IF($D659&lt;&gt;"",VLOOKUP($D659,SINAPSET.17!$A561:$D11326,2,FALSE),"")</f>
        <v>AUXILIAR DE ELETRICISTA COM ENCARGOS COMPLEMENTARES</v>
      </c>
      <c r="F659" s="108" t="str">
        <f>IF($D659&lt;&gt;"",VLOOKUP($D659,SINAPSET.17!$A561:$D11326,3,FALSE),"")</f>
        <v>H</v>
      </c>
      <c r="G659" s="168">
        <v>0.05</v>
      </c>
      <c r="H659" s="314">
        <f>IF($D659&lt;&gt;"",VLOOKUP($D659,SINAPSET.17!$1:$1048576,4,FALSE),"")</f>
        <v>14.33</v>
      </c>
      <c r="I659" s="127">
        <f t="shared" si="157"/>
        <v>0.71650000000000003</v>
      </c>
    </row>
    <row r="660" spans="2:9" ht="28.5">
      <c r="B660" s="155" t="s">
        <v>6764</v>
      </c>
      <c r="C660" s="118" t="s">
        <v>45</v>
      </c>
      <c r="D660" s="135">
        <v>38093</v>
      </c>
      <c r="E660" s="101" t="str">
        <f>IF($D660&lt;&gt;"",VLOOKUP($D660,SINAPSET.17!$A562:$D11327,2,FALSE),"")</f>
        <v>ESPELHO / PLACA DE 2 POSTOS 4" X 2", PARA INSTALACAO DE TOMADAS E INTERRUPTORES</v>
      </c>
      <c r="F660" s="108" t="s">
        <v>542</v>
      </c>
      <c r="G660" s="168">
        <v>1</v>
      </c>
      <c r="H660" s="314">
        <f>IF($D660&lt;&gt;"",VLOOKUP($D660,SINAPSET.17!$1:$1048576,4,FALSE),"")</f>
        <v>1.32</v>
      </c>
      <c r="I660" s="127">
        <f t="shared" si="157"/>
        <v>1.32</v>
      </c>
    </row>
    <row r="661" spans="2:9">
      <c r="B661" s="156"/>
      <c r="C661" s="119"/>
      <c r="D661" s="149"/>
      <c r="E661" s="102"/>
      <c r="F661" s="106"/>
      <c r="G661" s="169"/>
      <c r="H661" s="123"/>
      <c r="I661" s="128"/>
    </row>
    <row r="662" spans="2:9" ht="30">
      <c r="B662" s="347">
        <v>115</v>
      </c>
      <c r="C662" s="348"/>
      <c r="D662" s="349"/>
      <c r="E662" s="9" t="str">
        <f>E665</f>
        <v>ESPELHO / PLACA DE 3 POSTOS 4" X 2", PARA INSTALACAO DE TOMADAS E INTERRUPTORES</v>
      </c>
      <c r="F662" s="10" t="s">
        <v>542</v>
      </c>
      <c r="G662" s="170"/>
      <c r="H662" s="11"/>
      <c r="I662" s="90">
        <f>SUM(I663:I665)</f>
        <v>3.2054999999999998</v>
      </c>
    </row>
    <row r="663" spans="2:9" ht="28.5">
      <c r="B663" s="155" t="s">
        <v>6763</v>
      </c>
      <c r="C663" s="118" t="s">
        <v>45</v>
      </c>
      <c r="D663" s="135">
        <v>88264</v>
      </c>
      <c r="E663" s="101" t="str">
        <f>IF($D663&lt;&gt;"",VLOOKUP($D663,SINAPSET.17!$A565:$D11330,2,FALSE),"")</f>
        <v>ELETRICISTA COM ENCARGOS COMPLEMENTARES</v>
      </c>
      <c r="F663" s="108" t="str">
        <f>IF($D663&lt;&gt;"",VLOOKUP($D663,SINAPSET.17!$A565:$D11330,3,FALSE),"")</f>
        <v>H</v>
      </c>
      <c r="G663" s="168">
        <v>0.05</v>
      </c>
      <c r="H663" s="314">
        <f>IF($D663&lt;&gt;"",VLOOKUP($D663,SINAPSET.17!$1:$1048576,4,FALSE),"")</f>
        <v>17.579999999999998</v>
      </c>
      <c r="I663" s="127">
        <f t="shared" ref="I663:I665" si="158">H663*G663</f>
        <v>0.879</v>
      </c>
    </row>
    <row r="664" spans="2:9" ht="28.5">
      <c r="B664" s="155" t="s">
        <v>6763</v>
      </c>
      <c r="C664" s="118" t="s">
        <v>45</v>
      </c>
      <c r="D664" s="135">
        <v>88247</v>
      </c>
      <c r="E664" s="101" t="str">
        <f>IF($D664&lt;&gt;"",VLOOKUP($D664,SINAPSET.17!$A566:$D11331,2,FALSE),"")</f>
        <v>AUXILIAR DE ELETRICISTA COM ENCARGOS COMPLEMENTARES</v>
      </c>
      <c r="F664" s="108" t="str">
        <f>IF($D664&lt;&gt;"",VLOOKUP($D664,SINAPSET.17!$A566:$D11331,3,FALSE),"")</f>
        <v>H</v>
      </c>
      <c r="G664" s="168">
        <v>0.05</v>
      </c>
      <c r="H664" s="314">
        <f>IF($D664&lt;&gt;"",VLOOKUP($D664,SINAPSET.17!$1:$1048576,4,FALSE),"")</f>
        <v>14.33</v>
      </c>
      <c r="I664" s="127">
        <f t="shared" si="158"/>
        <v>0.71650000000000003</v>
      </c>
    </row>
    <row r="665" spans="2:9" ht="28.5">
      <c r="B665" s="155" t="s">
        <v>6764</v>
      </c>
      <c r="C665" s="118" t="s">
        <v>45</v>
      </c>
      <c r="D665" s="135">
        <v>38094</v>
      </c>
      <c r="E665" s="101" t="str">
        <f>IF($D665&lt;&gt;"",VLOOKUP($D665,SINAPSET.17!$A567:$D11332,2,FALSE),"")</f>
        <v>ESPELHO / PLACA DE 3 POSTOS 4" X 2", PARA INSTALACAO DE TOMADAS E INTERRUPTORES</v>
      </c>
      <c r="F665" s="108" t="s">
        <v>542</v>
      </c>
      <c r="G665" s="168">
        <v>1</v>
      </c>
      <c r="H665" s="314">
        <f>IF($D665&lt;&gt;"",VLOOKUP($D665,SINAPSET.17!$1:$1048576,4,FALSE),"")</f>
        <v>1.61</v>
      </c>
      <c r="I665" s="127">
        <f t="shared" si="158"/>
        <v>1.61</v>
      </c>
    </row>
    <row r="666" spans="2:9">
      <c r="B666" s="156"/>
      <c r="C666" s="119"/>
      <c r="D666" s="149"/>
      <c r="E666" s="102"/>
      <c r="F666" s="106"/>
      <c r="G666" s="169"/>
      <c r="H666" s="123"/>
      <c r="I666" s="128"/>
    </row>
    <row r="667" spans="2:9" ht="30">
      <c r="B667" s="347">
        <v>116</v>
      </c>
      <c r="C667" s="348"/>
      <c r="D667" s="349"/>
      <c r="E667" s="9" t="str">
        <f>E670</f>
        <v>ESPELHO / PLACA DE 4 POSTOS 4" X 4", PARA INSTALACAO DE TOMADAS E INTERRUPTORES</v>
      </c>
      <c r="F667" s="10" t="s">
        <v>542</v>
      </c>
      <c r="G667" s="170"/>
      <c r="H667" s="11"/>
      <c r="I667" s="90">
        <f>SUM(I668:I670)</f>
        <v>4.8754999999999997</v>
      </c>
    </row>
    <row r="668" spans="2:9" ht="28.5">
      <c r="B668" s="155" t="s">
        <v>6763</v>
      </c>
      <c r="C668" s="118" t="s">
        <v>45</v>
      </c>
      <c r="D668" s="135">
        <v>88264</v>
      </c>
      <c r="E668" s="101" t="str">
        <f>IF($D668&lt;&gt;"",VLOOKUP($D668,SINAPSET.17!$A570:$D11335,2,FALSE),"")</f>
        <v>ELETRICISTA COM ENCARGOS COMPLEMENTARES</v>
      </c>
      <c r="F668" s="108" t="str">
        <f>IF($D668&lt;&gt;"",VLOOKUP($D668,SINAPSET.17!$A570:$D11335,3,FALSE),"")</f>
        <v>H</v>
      </c>
      <c r="G668" s="168">
        <v>0.05</v>
      </c>
      <c r="H668" s="314">
        <f>IF($D668&lt;&gt;"",VLOOKUP($D668,SINAPSET.17!$1:$1048576,4,FALSE),"")</f>
        <v>17.579999999999998</v>
      </c>
      <c r="I668" s="127">
        <f t="shared" ref="I668:I670" si="159">H668*G668</f>
        <v>0.879</v>
      </c>
    </row>
    <row r="669" spans="2:9" ht="28.5">
      <c r="B669" s="155" t="s">
        <v>6763</v>
      </c>
      <c r="C669" s="118" t="s">
        <v>45</v>
      </c>
      <c r="D669" s="135">
        <v>88247</v>
      </c>
      <c r="E669" s="101" t="str">
        <f>IF($D669&lt;&gt;"",VLOOKUP($D669,SINAPSET.17!$A571:$D11336,2,FALSE),"")</f>
        <v>AUXILIAR DE ELETRICISTA COM ENCARGOS COMPLEMENTARES</v>
      </c>
      <c r="F669" s="108" t="str">
        <f>IF($D669&lt;&gt;"",VLOOKUP($D669,SINAPSET.17!$A571:$D11336,3,FALSE),"")</f>
        <v>H</v>
      </c>
      <c r="G669" s="168">
        <v>0.05</v>
      </c>
      <c r="H669" s="314">
        <f>IF($D669&lt;&gt;"",VLOOKUP($D669,SINAPSET.17!$1:$1048576,4,FALSE),"")</f>
        <v>14.33</v>
      </c>
      <c r="I669" s="127">
        <f t="shared" si="159"/>
        <v>0.71650000000000003</v>
      </c>
    </row>
    <row r="670" spans="2:9" ht="28.5">
      <c r="B670" s="155" t="s">
        <v>6764</v>
      </c>
      <c r="C670" s="118" t="s">
        <v>45</v>
      </c>
      <c r="D670" s="135">
        <v>38097</v>
      </c>
      <c r="E670" s="101" t="str">
        <f>IF($D670&lt;&gt;"",VLOOKUP($D670,SINAPSET.17!$A572:$D11337,2,FALSE),"")</f>
        <v>ESPELHO / PLACA DE 4 POSTOS 4" X 4", PARA INSTALACAO DE TOMADAS E INTERRUPTORES</v>
      </c>
      <c r="F670" s="108" t="s">
        <v>542</v>
      </c>
      <c r="G670" s="168">
        <v>1</v>
      </c>
      <c r="H670" s="314">
        <f>IF($D670&lt;&gt;"",VLOOKUP($D670,SINAPSET.17!$1:$1048576,4,FALSE),"")</f>
        <v>3.28</v>
      </c>
      <c r="I670" s="127">
        <f t="shared" si="159"/>
        <v>3.28</v>
      </c>
    </row>
    <row r="671" spans="2:9">
      <c r="B671" s="156"/>
      <c r="C671" s="119"/>
      <c r="D671" s="149"/>
      <c r="E671" s="102"/>
      <c r="F671" s="106"/>
      <c r="G671" s="169"/>
      <c r="H671" s="123"/>
      <c r="I671" s="128"/>
    </row>
    <row r="672" spans="2:9" ht="30">
      <c r="B672" s="347">
        <v>117</v>
      </c>
      <c r="C672" s="348"/>
      <c r="D672" s="349"/>
      <c r="E672" s="9" t="str">
        <f>E675</f>
        <v>ESPELHO / PLACA CEGA 4" X 2", PARA INSTALACAO DE TOMADAS E INTERRUPTORES</v>
      </c>
      <c r="F672" s="10" t="s">
        <v>542</v>
      </c>
      <c r="G672" s="170"/>
      <c r="H672" s="11"/>
      <c r="I672" s="90">
        <f>SUM(I673:I675)</f>
        <v>2.9355000000000002</v>
      </c>
    </row>
    <row r="673" spans="2:9" ht="28.5">
      <c r="B673" s="155" t="s">
        <v>6763</v>
      </c>
      <c r="C673" s="118" t="s">
        <v>45</v>
      </c>
      <c r="D673" s="135">
        <v>88264</v>
      </c>
      <c r="E673" s="101" t="str">
        <f>IF($D673&lt;&gt;"",VLOOKUP($D673,SINAPSET.17!$A575:$D11340,2,FALSE),"")</f>
        <v>ELETRICISTA COM ENCARGOS COMPLEMENTARES</v>
      </c>
      <c r="F673" s="108" t="str">
        <f>IF($D673&lt;&gt;"",VLOOKUP($D673,SINAPSET.17!$A575:$D11340,3,FALSE),"")</f>
        <v>H</v>
      </c>
      <c r="G673" s="168">
        <v>0.05</v>
      </c>
      <c r="H673" s="314">
        <f>IF($D673&lt;&gt;"",VLOOKUP($D673,SINAPSET.17!$1:$1048576,4,FALSE),"")</f>
        <v>17.579999999999998</v>
      </c>
      <c r="I673" s="127">
        <f t="shared" ref="I673:I675" si="160">H673*G673</f>
        <v>0.879</v>
      </c>
    </row>
    <row r="674" spans="2:9" ht="28.5">
      <c r="B674" s="155" t="s">
        <v>6763</v>
      </c>
      <c r="C674" s="118" t="s">
        <v>45</v>
      </c>
      <c r="D674" s="135">
        <v>88247</v>
      </c>
      <c r="E674" s="101" t="str">
        <f>IF($D674&lt;&gt;"",VLOOKUP($D674,SINAPSET.17!$A576:$D11341,2,FALSE),"")</f>
        <v>AUXILIAR DE ELETRICISTA COM ENCARGOS COMPLEMENTARES</v>
      </c>
      <c r="F674" s="108" t="str">
        <f>IF($D674&lt;&gt;"",VLOOKUP($D674,SINAPSET.17!$A576:$D11341,3,FALSE),"")</f>
        <v>H</v>
      </c>
      <c r="G674" s="168">
        <v>0.05</v>
      </c>
      <c r="H674" s="314">
        <f>IF($D674&lt;&gt;"",VLOOKUP($D674,SINAPSET.17!$1:$1048576,4,FALSE),"")</f>
        <v>14.33</v>
      </c>
      <c r="I674" s="127">
        <f t="shared" si="160"/>
        <v>0.71650000000000003</v>
      </c>
    </row>
    <row r="675" spans="2:9" ht="28.5">
      <c r="B675" s="155" t="s">
        <v>6764</v>
      </c>
      <c r="C675" s="118" t="s">
        <v>45</v>
      </c>
      <c r="D675" s="135">
        <v>38091</v>
      </c>
      <c r="E675" s="101" t="str">
        <f>IF($D675&lt;&gt;"",VLOOKUP($D675,SINAPSET.17!$A577:$D11342,2,FALSE),"")</f>
        <v>ESPELHO / PLACA CEGA 4" X 2", PARA INSTALACAO DE TOMADAS E INTERRUPTORES</v>
      </c>
      <c r="F675" s="108" t="s">
        <v>542</v>
      </c>
      <c r="G675" s="168">
        <v>1</v>
      </c>
      <c r="H675" s="314">
        <f>IF($D675&lt;&gt;"",VLOOKUP($D675,SINAPSET.17!$1:$1048576,4,FALSE),"")</f>
        <v>1.34</v>
      </c>
      <c r="I675" s="127">
        <f t="shared" si="160"/>
        <v>1.34</v>
      </c>
    </row>
    <row r="676" spans="2:9">
      <c r="B676" s="156"/>
      <c r="C676" s="119"/>
      <c r="D676" s="149"/>
      <c r="E676" s="102"/>
      <c r="F676" s="106"/>
      <c r="G676" s="169"/>
      <c r="H676" s="123"/>
      <c r="I676" s="128"/>
    </row>
    <row r="677" spans="2:9" ht="45">
      <c r="B677" s="347">
        <v>118</v>
      </c>
      <c r="C677" s="348"/>
      <c r="D677" s="349"/>
      <c r="E677" s="9" t="str">
        <f>E680</f>
        <v>PARAFUSO DE ACO TIPO CHUMBADOR PARABOLT, DIAMETRO 3/8", COMPRIMENTO 75 MM</v>
      </c>
      <c r="F677" s="10" t="s">
        <v>542</v>
      </c>
      <c r="G677" s="170"/>
      <c r="H677" s="11"/>
      <c r="I677" s="90">
        <f>SUM(I678:I680)</f>
        <v>4.2309999999999999</v>
      </c>
    </row>
    <row r="678" spans="2:9" ht="28.5">
      <c r="B678" s="155" t="s">
        <v>6763</v>
      </c>
      <c r="C678" s="118" t="s">
        <v>45</v>
      </c>
      <c r="D678" s="135">
        <v>88264</v>
      </c>
      <c r="E678" s="101" t="str">
        <f>IF($D678&lt;&gt;"",VLOOKUP($D678,SINAPSET.17!$A584:$D11349,2,FALSE),"")</f>
        <v>ELETRICISTA COM ENCARGOS COMPLEMENTARES</v>
      </c>
      <c r="F678" s="108" t="str">
        <f>IF($D678&lt;&gt;"",VLOOKUP($D678,SINAPSET.17!$A584:$D11349,3,FALSE),"")</f>
        <v>H</v>
      </c>
      <c r="G678" s="168">
        <v>0.1</v>
      </c>
      <c r="H678" s="314">
        <f>IF($D678&lt;&gt;"",VLOOKUP($D678,SINAPSET.17!$1:$1048576,4,FALSE),"")</f>
        <v>17.579999999999998</v>
      </c>
      <c r="I678" s="127">
        <f t="shared" ref="I678:I680" si="161">H678*G678</f>
        <v>1.758</v>
      </c>
    </row>
    <row r="679" spans="2:9" ht="28.5">
      <c r="B679" s="155" t="s">
        <v>6763</v>
      </c>
      <c r="C679" s="118" t="s">
        <v>45</v>
      </c>
      <c r="D679" s="135">
        <v>88247</v>
      </c>
      <c r="E679" s="101" t="str">
        <f>IF($D679&lt;&gt;"",VLOOKUP($D679,SINAPSET.17!$A585:$D11350,2,FALSE),"")</f>
        <v>AUXILIAR DE ELETRICISTA COM ENCARGOS COMPLEMENTARES</v>
      </c>
      <c r="F679" s="108" t="str">
        <f>IF($D679&lt;&gt;"",VLOOKUP($D679,SINAPSET.17!$A585:$D11350,3,FALSE),"")</f>
        <v>H</v>
      </c>
      <c r="G679" s="168">
        <v>0.1</v>
      </c>
      <c r="H679" s="314">
        <f>IF($D679&lt;&gt;"",VLOOKUP($D679,SINAPSET.17!$1:$1048576,4,FALSE),"")</f>
        <v>14.33</v>
      </c>
      <c r="I679" s="127">
        <f t="shared" si="161"/>
        <v>1.4330000000000001</v>
      </c>
    </row>
    <row r="680" spans="2:9" ht="28.5">
      <c r="B680" s="155" t="s">
        <v>6764</v>
      </c>
      <c r="C680" s="118" t="s">
        <v>45</v>
      </c>
      <c r="D680" s="135">
        <v>11964</v>
      </c>
      <c r="E680" s="101" t="str">
        <f>IF($D680&lt;&gt;"",VLOOKUP($D680,SINAPSET.17!$A586:$D11351,2,FALSE),"")</f>
        <v>PARAFUSO DE ACO TIPO CHUMBADOR PARABOLT, DIAMETRO 3/8", COMPRIMENTO 75 MM</v>
      </c>
      <c r="F680" s="108" t="s">
        <v>542</v>
      </c>
      <c r="G680" s="168">
        <v>1</v>
      </c>
      <c r="H680" s="314">
        <f>IF($D680&lt;&gt;"",VLOOKUP($D680,SINAPSET.17!$1:$1048576,4,FALSE),"")</f>
        <v>1.04</v>
      </c>
      <c r="I680" s="127">
        <f t="shared" si="161"/>
        <v>1.04</v>
      </c>
    </row>
    <row r="681" spans="2:9">
      <c r="B681" s="156"/>
      <c r="C681" s="109"/>
      <c r="D681" s="109"/>
      <c r="E681" s="102"/>
      <c r="F681" s="109"/>
      <c r="G681" s="169"/>
      <c r="H681" s="123"/>
      <c r="I681" s="128"/>
    </row>
    <row r="682" spans="2:9" ht="30">
      <c r="B682" s="347">
        <v>119</v>
      </c>
      <c r="C682" s="348"/>
      <c r="D682" s="349"/>
      <c r="E682" s="9" t="s">
        <v>1403</v>
      </c>
      <c r="F682" s="10" t="s">
        <v>542</v>
      </c>
      <c r="G682" s="170"/>
      <c r="H682" s="11"/>
      <c r="I682" s="90">
        <f>SUM(I683:I684)</f>
        <v>3.41</v>
      </c>
    </row>
    <row r="683" spans="2:9" ht="28.5">
      <c r="B683" s="155" t="s">
        <v>6763</v>
      </c>
      <c r="C683" s="118" t="s">
        <v>45</v>
      </c>
      <c r="D683" s="135">
        <v>95541</v>
      </c>
      <c r="E683" s="101" t="str">
        <f>IF($D683&lt;&gt;"",VLOOKUP($D683,SINAPSET.17!$A580:$D11345,2,FALSE),"")</f>
        <v>FIXAÇÃO UTILIZANDO PARAFUSO E BUCHA DE NYLON, SOMENTE MÃO DE OBRA. AF_10/2016</v>
      </c>
      <c r="F683" s="108" t="str">
        <f>IF($D683&lt;&gt;"",VLOOKUP($D683,SINAPSET.17!$A580:$D11345,3,FALSE),"")</f>
        <v>UN</v>
      </c>
      <c r="G683" s="168">
        <v>1</v>
      </c>
      <c r="H683" s="314">
        <f>IF($D683&lt;&gt;"",VLOOKUP($D683,SINAPSET.17!$1:$1048576,4,FALSE),"")</f>
        <v>3.13</v>
      </c>
      <c r="I683" s="127">
        <f t="shared" ref="I683:I684" si="162">H683*G683</f>
        <v>3.13</v>
      </c>
    </row>
    <row r="684" spans="2:9" ht="57">
      <c r="B684" s="155" t="s">
        <v>6763</v>
      </c>
      <c r="C684" s="118" t="s">
        <v>45</v>
      </c>
      <c r="D684" s="135">
        <v>4350</v>
      </c>
      <c r="E684" s="101" t="str">
        <f>IF($D684&lt;&gt;"",VLOOKUP($D684,SINAPSET.17!$A581:$D11346,2,FALSE),"")</f>
        <v>BUCHA DE NYLON, DIAMETRO DO FURO 8 MM, COMPRIMENTO 40 MM, COM PARAFUSO DE ROSCA SOBERBA, CABECA CHATA, FENDA SIMPLES, 4,8 X 50 MM</v>
      </c>
      <c r="F684" s="108" t="str">
        <f>IF($D684&lt;&gt;"",VLOOKUP($D684,SINAPSET.17!$A581:$D11346,3,FALSE),"")</f>
        <v xml:space="preserve">UN    </v>
      </c>
      <c r="G684" s="168">
        <v>1</v>
      </c>
      <c r="H684" s="314">
        <f>IF($D684&lt;&gt;"",VLOOKUP($D684,SINAPSET.17!$1:$1048576,4,FALSE),"")</f>
        <v>0.28000000000000003</v>
      </c>
      <c r="I684" s="127">
        <f t="shared" si="162"/>
        <v>0.28000000000000003</v>
      </c>
    </row>
    <row r="685" spans="2:9">
      <c r="B685" s="156"/>
      <c r="C685" s="119"/>
      <c r="D685" s="149"/>
      <c r="E685" s="102"/>
      <c r="F685" s="106"/>
      <c r="G685" s="169"/>
      <c r="H685" s="123"/>
      <c r="I685" s="128"/>
    </row>
    <row r="686" spans="2:9" ht="30">
      <c r="B686" s="347">
        <v>120</v>
      </c>
      <c r="C686" s="348"/>
      <c r="D686" s="349"/>
      <c r="E686" s="9" t="str">
        <f>E689</f>
        <v xml:space="preserve">SUSPENSÃO SIMPLES PARA FIXAÇÃO DE TIRANTE 1/4" </v>
      </c>
      <c r="F686" s="10" t="s">
        <v>542</v>
      </c>
      <c r="G686" s="170"/>
      <c r="H686" s="11"/>
      <c r="I686" s="90">
        <f>SUM(I687:I689)</f>
        <v>22.754999999999999</v>
      </c>
    </row>
    <row r="687" spans="2:9" ht="28.5">
      <c r="B687" s="155" t="s">
        <v>6763</v>
      </c>
      <c r="C687" s="118" t="s">
        <v>45</v>
      </c>
      <c r="D687" s="135">
        <v>88264</v>
      </c>
      <c r="E687" s="101" t="str">
        <f>IF($D687&lt;&gt;"",VLOOKUP($D687,SINAPSET.17!$A584:$D11349,2,FALSE),"")</f>
        <v>ELETRICISTA COM ENCARGOS COMPLEMENTARES</v>
      </c>
      <c r="F687" s="108" t="str">
        <f>IF($D687&lt;&gt;"",VLOOKUP($D687,SINAPSET.17!$A584:$D11349,3,FALSE),"")</f>
        <v>H</v>
      </c>
      <c r="G687" s="168">
        <v>0.5</v>
      </c>
      <c r="H687" s="314">
        <f>IF($D687&lt;&gt;"",VLOOKUP($D687,SINAPSET.17!$1:$1048576,4,FALSE),"")</f>
        <v>17.579999999999998</v>
      </c>
      <c r="I687" s="127">
        <f t="shared" ref="I687:I689" si="163">H687*G687</f>
        <v>8.7899999999999991</v>
      </c>
    </row>
    <row r="688" spans="2:9" ht="28.5">
      <c r="B688" s="155" t="s">
        <v>6763</v>
      </c>
      <c r="C688" s="118" t="s">
        <v>45</v>
      </c>
      <c r="D688" s="135">
        <v>88247</v>
      </c>
      <c r="E688" s="101" t="str">
        <f>IF($D688&lt;&gt;"",VLOOKUP($D688,SINAPSET.17!$A585:$D11350,2,FALSE),"")</f>
        <v>AUXILIAR DE ELETRICISTA COM ENCARGOS COMPLEMENTARES</v>
      </c>
      <c r="F688" s="108" t="str">
        <f>IF($D688&lt;&gt;"",VLOOKUP($D688,SINAPSET.17!$A585:$D11350,3,FALSE),"")</f>
        <v>H</v>
      </c>
      <c r="G688" s="168">
        <v>0.5</v>
      </c>
      <c r="H688" s="314">
        <f>IF($D688&lt;&gt;"",VLOOKUP($D688,SINAPSET.17!$1:$1048576,4,FALSE),"")</f>
        <v>14.33</v>
      </c>
      <c r="I688" s="127">
        <f t="shared" si="163"/>
        <v>7.165</v>
      </c>
    </row>
    <row r="689" spans="2:9" ht="28.5">
      <c r="B689" s="155" t="s">
        <v>6763</v>
      </c>
      <c r="C689" s="118" t="s">
        <v>6772</v>
      </c>
      <c r="D689" s="135"/>
      <c r="E689" s="101" t="s">
        <v>6914</v>
      </c>
      <c r="F689" s="108" t="s">
        <v>542</v>
      </c>
      <c r="G689" s="168">
        <v>1</v>
      </c>
      <c r="H689" s="216">
        <v>6.8</v>
      </c>
      <c r="I689" s="127">
        <f t="shared" si="163"/>
        <v>6.8</v>
      </c>
    </row>
    <row r="690" spans="2:9">
      <c r="B690" s="156"/>
      <c r="C690" s="119"/>
      <c r="D690" s="149"/>
      <c r="E690" s="102"/>
      <c r="F690" s="106"/>
      <c r="G690" s="169"/>
      <c r="H690" s="123"/>
      <c r="I690" s="128"/>
    </row>
    <row r="691" spans="2:9" ht="30">
      <c r="B691" s="347">
        <v>121</v>
      </c>
      <c r="C691" s="348"/>
      <c r="D691" s="349"/>
      <c r="E691" s="9" t="str">
        <f>E694</f>
        <v>SUSPENSÃO SIMPLES PARA FIXAÇÃO LUMINARIAS</v>
      </c>
      <c r="F691" s="10" t="s">
        <v>542</v>
      </c>
      <c r="G691" s="170"/>
      <c r="H691" s="11"/>
      <c r="I691" s="90">
        <f>SUM(I692:I694)</f>
        <v>21.454999999999998</v>
      </c>
    </row>
    <row r="692" spans="2:9" ht="28.5">
      <c r="B692" s="155" t="s">
        <v>6763</v>
      </c>
      <c r="C692" s="118" t="s">
        <v>45</v>
      </c>
      <c r="D692" s="135">
        <v>88264</v>
      </c>
      <c r="E692" s="101" t="str">
        <f>IF($D692&lt;&gt;"",VLOOKUP($D692,SINAPSET.17!$A589:$D11354,2,FALSE),"")</f>
        <v>ELETRICISTA COM ENCARGOS COMPLEMENTARES</v>
      </c>
      <c r="F692" s="108" t="str">
        <f>IF($D692&lt;&gt;"",VLOOKUP($D692,SINAPSET.17!$A589:$D11354,3,FALSE),"")</f>
        <v>H</v>
      </c>
      <c r="G692" s="168">
        <v>0.5</v>
      </c>
      <c r="H692" s="314">
        <f>IF($D692&lt;&gt;"",VLOOKUP($D692,SINAPSET.17!$1:$1048576,4,FALSE),"")</f>
        <v>17.579999999999998</v>
      </c>
      <c r="I692" s="127">
        <f t="shared" ref="I692:I694" si="164">H692*G692</f>
        <v>8.7899999999999991</v>
      </c>
    </row>
    <row r="693" spans="2:9" ht="28.5">
      <c r="B693" s="155" t="s">
        <v>6763</v>
      </c>
      <c r="C693" s="118" t="s">
        <v>45</v>
      </c>
      <c r="D693" s="135">
        <v>88247</v>
      </c>
      <c r="E693" s="101" t="str">
        <f>IF($D693&lt;&gt;"",VLOOKUP($D693,SINAPSET.17!$A590:$D11355,2,FALSE),"")</f>
        <v>AUXILIAR DE ELETRICISTA COM ENCARGOS COMPLEMENTARES</v>
      </c>
      <c r="F693" s="108" t="str">
        <f>IF($D693&lt;&gt;"",VLOOKUP($D693,SINAPSET.17!$A590:$D11355,3,FALSE),"")</f>
        <v>H</v>
      </c>
      <c r="G693" s="168">
        <v>0.5</v>
      </c>
      <c r="H693" s="314">
        <f>IF($D693&lt;&gt;"",VLOOKUP($D693,SINAPSET.17!$1:$1048576,4,FALSE),"")</f>
        <v>14.33</v>
      </c>
      <c r="I693" s="127">
        <f t="shared" si="164"/>
        <v>7.165</v>
      </c>
    </row>
    <row r="694" spans="2:9">
      <c r="B694" s="155" t="s">
        <v>6763</v>
      </c>
      <c r="C694" s="118" t="s">
        <v>6772</v>
      </c>
      <c r="D694" s="135"/>
      <c r="E694" s="101" t="s">
        <v>6915</v>
      </c>
      <c r="F694" s="108" t="s">
        <v>542</v>
      </c>
      <c r="G694" s="168">
        <v>1</v>
      </c>
      <c r="H694" s="216">
        <v>5.5</v>
      </c>
      <c r="I694" s="127">
        <f t="shared" si="164"/>
        <v>5.5</v>
      </c>
    </row>
    <row r="695" spans="2:9">
      <c r="B695" s="156"/>
      <c r="C695" s="119"/>
      <c r="D695" s="149"/>
      <c r="E695" s="102"/>
      <c r="F695" s="106"/>
      <c r="G695" s="169"/>
      <c r="H695" s="123"/>
      <c r="I695" s="128"/>
    </row>
    <row r="696" spans="2:9" ht="15">
      <c r="B696" s="347">
        <v>122</v>
      </c>
      <c r="C696" s="348"/>
      <c r="D696" s="349"/>
      <c r="E696" s="9" t="str">
        <f>E699</f>
        <v>PORCA ZINCADA, SEXTAVADA, DIAMETRO 1/4"</v>
      </c>
      <c r="F696" s="10" t="s">
        <v>542</v>
      </c>
      <c r="G696" s="170"/>
      <c r="H696" s="11"/>
      <c r="I696" s="90">
        <f>SUM(I697:I700)</f>
        <v>0.64910000000000001</v>
      </c>
    </row>
    <row r="697" spans="2:9" ht="28.5">
      <c r="B697" s="155" t="s">
        <v>6763</v>
      </c>
      <c r="C697" s="118" t="s">
        <v>45</v>
      </c>
      <c r="D697" s="135">
        <v>88264</v>
      </c>
      <c r="E697" s="101" t="str">
        <f>IF($D697&lt;&gt;"",VLOOKUP($D697,SINAPSET.17!$A594:$D11359,2,FALSE),"")</f>
        <v>ELETRICISTA COM ENCARGOS COMPLEMENTARES</v>
      </c>
      <c r="F697" s="108" t="str">
        <f>IF($D697&lt;&gt;"",VLOOKUP($D697,SINAPSET.17!$A594:$D11359,3,FALSE),"")</f>
        <v>H</v>
      </c>
      <c r="G697" s="168">
        <v>0.01</v>
      </c>
      <c r="H697" s="314">
        <f>IF($D697&lt;&gt;"",VLOOKUP($D697,SINAPSET.17!$1:$1048576,4,FALSE),"")</f>
        <v>17.579999999999998</v>
      </c>
      <c r="I697" s="127">
        <f t="shared" ref="I697:I698" si="165">H697*G697</f>
        <v>0.17579999999999998</v>
      </c>
    </row>
    <row r="698" spans="2:9" ht="28.5">
      <c r="B698" s="155" t="s">
        <v>6763</v>
      </c>
      <c r="C698" s="118" t="s">
        <v>45</v>
      </c>
      <c r="D698" s="135">
        <v>88247</v>
      </c>
      <c r="E698" s="101" t="str">
        <f>IF($D698&lt;&gt;"",VLOOKUP($D698,SINAPSET.17!$A595:$D11360,2,FALSE),"")</f>
        <v>AUXILIAR DE ELETRICISTA COM ENCARGOS COMPLEMENTARES</v>
      </c>
      <c r="F698" s="108" t="str">
        <f>IF($D698&lt;&gt;"",VLOOKUP($D698,SINAPSET.17!$A595:$D11360,3,FALSE),"")</f>
        <v>H</v>
      </c>
      <c r="G698" s="168">
        <v>0.01</v>
      </c>
      <c r="H698" s="314">
        <f>IF($D698&lt;&gt;"",VLOOKUP($D698,SINAPSET.17!$1:$1048576,4,FALSE),"")</f>
        <v>14.33</v>
      </c>
      <c r="I698" s="127">
        <f t="shared" si="165"/>
        <v>0.14330000000000001</v>
      </c>
    </row>
    <row r="699" spans="2:9" ht="12.75" customHeight="1">
      <c r="B699" s="155" t="s">
        <v>6764</v>
      </c>
      <c r="C699" s="118" t="s">
        <v>45</v>
      </c>
      <c r="D699" s="135">
        <v>39997</v>
      </c>
      <c r="E699" s="101" t="str">
        <f>IF($D699&lt;&gt;"",VLOOKUP($D699,SINAPSET.17!$A596:$D11361,2,FALSE),"")</f>
        <v>PORCA ZINCADA, SEXTAVADA, DIAMETRO 1/4"</v>
      </c>
      <c r="F699" s="108" t="str">
        <f>IF($D699&lt;&gt;"",VLOOKUP($D699,SINAPSET.17!$A596:$D11361,3,FALSE),"")</f>
        <v xml:space="preserve">UN    </v>
      </c>
      <c r="G699" s="168">
        <v>1</v>
      </c>
      <c r="H699" s="314">
        <f>IF($D699&lt;&gt;"",VLOOKUP($D699,SINAPSET.17!$1:$1048576,4,FALSE),"")</f>
        <v>0.13</v>
      </c>
      <c r="I699" s="127">
        <f t="shared" ref="I699" si="166">H699*G699</f>
        <v>0.13</v>
      </c>
    </row>
    <row r="700" spans="2:9">
      <c r="B700" s="155" t="s">
        <v>6764</v>
      </c>
      <c r="C700" s="118" t="s">
        <v>6772</v>
      </c>
      <c r="D700" s="135"/>
      <c r="E700" s="101" t="s">
        <v>6916</v>
      </c>
      <c r="F700" s="108" t="s">
        <v>542</v>
      </c>
      <c r="G700" s="168">
        <v>1</v>
      </c>
      <c r="H700" s="216">
        <v>0.2</v>
      </c>
      <c r="I700" s="127">
        <f t="shared" ref="I700" si="167">H700*G700</f>
        <v>0.2</v>
      </c>
    </row>
    <row r="701" spans="2:9">
      <c r="B701" s="156"/>
      <c r="C701" s="119"/>
      <c r="D701" s="149"/>
      <c r="E701" s="102"/>
      <c r="F701" s="106"/>
      <c r="G701" s="169"/>
      <c r="H701" s="123"/>
      <c r="I701" s="128"/>
    </row>
    <row r="702" spans="2:9" ht="30">
      <c r="B702" s="347">
        <v>123</v>
      </c>
      <c r="C702" s="348"/>
      <c r="D702" s="349"/>
      <c r="E702" s="9" t="str">
        <f>E705</f>
        <v>VERGALHAO ZINCADO ROSCA TOTAL, 1/4 " (6,3 MM)</v>
      </c>
      <c r="F702" s="10" t="s">
        <v>518</v>
      </c>
      <c r="G702" s="170"/>
      <c r="H702" s="11"/>
      <c r="I702" s="90">
        <f>SUM(I703:I705)</f>
        <v>3.5154999999999998</v>
      </c>
    </row>
    <row r="703" spans="2:9" ht="28.5">
      <c r="B703" s="155" t="s">
        <v>6763</v>
      </c>
      <c r="C703" s="118" t="s">
        <v>45</v>
      </c>
      <c r="D703" s="135">
        <v>88264</v>
      </c>
      <c r="E703" s="101" t="str">
        <f>IF($D703&lt;&gt;"",VLOOKUP($D703,SINAPSET.17!$A600:$D11365,2,FALSE),"")</f>
        <v>ELETRICISTA COM ENCARGOS COMPLEMENTARES</v>
      </c>
      <c r="F703" s="108" t="str">
        <f>IF($D703&lt;&gt;"",VLOOKUP($D703,SINAPSET.17!$A600:$D11365,3,FALSE),"")</f>
        <v>H</v>
      </c>
      <c r="G703" s="168">
        <f>0.1*0.5</f>
        <v>0.05</v>
      </c>
      <c r="H703" s="314">
        <f>IF($D703&lt;&gt;"",VLOOKUP($D703,SINAPSET.17!$1:$1048576,4,FALSE),"")</f>
        <v>17.579999999999998</v>
      </c>
      <c r="I703" s="127">
        <f t="shared" ref="I703:I705" si="168">H703*G703</f>
        <v>0.879</v>
      </c>
    </row>
    <row r="704" spans="2:9" ht="28.5">
      <c r="B704" s="155" t="s">
        <v>6763</v>
      </c>
      <c r="C704" s="118" t="s">
        <v>45</v>
      </c>
      <c r="D704" s="135">
        <v>88247</v>
      </c>
      <c r="E704" s="101" t="str">
        <f>IF($D704&lt;&gt;"",VLOOKUP($D704,SINAPSET.17!$A601:$D11366,2,FALSE),"")</f>
        <v>AUXILIAR DE ELETRICISTA COM ENCARGOS COMPLEMENTARES</v>
      </c>
      <c r="F704" s="108" t="str">
        <f>IF($D704&lt;&gt;"",VLOOKUP($D704,SINAPSET.17!$A601:$D11366,3,FALSE),"")</f>
        <v>H</v>
      </c>
      <c r="G704" s="168">
        <f>0.1*0.5</f>
        <v>0.05</v>
      </c>
      <c r="H704" s="314">
        <f>IF($D704&lt;&gt;"",VLOOKUP($D704,SINAPSET.17!$1:$1048576,4,FALSE),"")</f>
        <v>14.33</v>
      </c>
      <c r="I704" s="127">
        <f t="shared" si="168"/>
        <v>0.71650000000000003</v>
      </c>
    </row>
    <row r="705" spans="2:9" ht="28.5">
      <c r="B705" s="155" t="s">
        <v>6764</v>
      </c>
      <c r="C705" s="118" t="s">
        <v>45</v>
      </c>
      <c r="D705" s="135">
        <v>39996</v>
      </c>
      <c r="E705" s="101" t="str">
        <f>IF($D705&lt;&gt;"",VLOOKUP($D705,SINAPSET.17!$A602:$D11367,2,FALSE),"")</f>
        <v>VERGALHAO ZINCADO ROSCA TOTAL, 1/4 " (6,3 MM)</v>
      </c>
      <c r="F705" s="108" t="str">
        <f>IF($D705&lt;&gt;"",VLOOKUP($D705,SINAPSET.17!$A602:$D11367,3,FALSE),"")</f>
        <v xml:space="preserve">M     </v>
      </c>
      <c r="G705" s="168">
        <v>1</v>
      </c>
      <c r="H705" s="314">
        <f>IF($D705&lt;&gt;"",VLOOKUP($D705,SINAPSET.17!$1:$1048576,4,FALSE),"")</f>
        <v>1.92</v>
      </c>
      <c r="I705" s="127">
        <f t="shared" si="168"/>
        <v>1.92</v>
      </c>
    </row>
    <row r="706" spans="2:9">
      <c r="B706" s="156"/>
      <c r="C706" s="119"/>
      <c r="D706" s="149"/>
      <c r="E706" s="102"/>
      <c r="F706" s="106"/>
      <c r="G706" s="169"/>
      <c r="H706" s="123"/>
      <c r="I706" s="128"/>
    </row>
    <row r="707" spans="2:9" ht="15">
      <c r="B707" s="158" t="s">
        <v>6913</v>
      </c>
      <c r="C707" s="109"/>
      <c r="D707" s="109"/>
      <c r="E707" s="102"/>
      <c r="F707" s="109"/>
      <c r="G707" s="169"/>
      <c r="H707" s="123"/>
      <c r="I707" s="128"/>
    </row>
    <row r="708" spans="2:9">
      <c r="B708" s="156"/>
      <c r="C708" s="109"/>
      <c r="D708" s="109"/>
      <c r="E708" s="102"/>
      <c r="F708" s="109"/>
      <c r="G708" s="169"/>
      <c r="H708" s="123"/>
      <c r="I708" s="128"/>
    </row>
    <row r="709" spans="2:9" ht="60">
      <c r="B709" s="347">
        <v>124</v>
      </c>
      <c r="C709" s="348"/>
      <c r="D709" s="349"/>
      <c r="E709" s="9" t="str">
        <f>E712</f>
        <v>PARA-RAIOS TIPO FRANKLIN 350 MM, EM LATAO CROMADO, DUAS DESCIDAS, PARA PROTECAO DE EDIFICACOES CONTRA DESCARGAS ATMOSFERICAS</v>
      </c>
      <c r="F709" s="10" t="s">
        <v>542</v>
      </c>
      <c r="G709" s="170"/>
      <c r="H709" s="11"/>
      <c r="I709" s="90">
        <f>SUM(I710:I712)</f>
        <v>143.88999999999999</v>
      </c>
    </row>
    <row r="710" spans="2:9" ht="28.5">
      <c r="B710" s="155" t="s">
        <v>6763</v>
      </c>
      <c r="C710" s="118" t="s">
        <v>45</v>
      </c>
      <c r="D710" s="135">
        <v>88264</v>
      </c>
      <c r="E710" s="101" t="str">
        <f>IF($D710&lt;&gt;"",VLOOKUP($D710,SINAPSET.17!$A587:$D11352,2,FALSE),"")</f>
        <v>ELETRICISTA COM ENCARGOS COMPLEMENTARES</v>
      </c>
      <c r="F710" s="108" t="str">
        <f>IF($D710&lt;&gt;"",VLOOKUP($D710,SINAPSET.17!$A587:$D11352,3,FALSE),"")</f>
        <v>H</v>
      </c>
      <c r="G710" s="168">
        <v>2</v>
      </c>
      <c r="H710" s="314">
        <f>IF($D710&lt;&gt;"",VLOOKUP($D710,SINAPSET.17!$1:$1048576,4,FALSE),"")</f>
        <v>17.579999999999998</v>
      </c>
      <c r="I710" s="127">
        <f t="shared" ref="I710:I711" si="169">H710*G710</f>
        <v>35.159999999999997</v>
      </c>
    </row>
    <row r="711" spans="2:9" ht="28.5">
      <c r="B711" s="155" t="s">
        <v>6763</v>
      </c>
      <c r="C711" s="118" t="s">
        <v>45</v>
      </c>
      <c r="D711" s="135">
        <v>88247</v>
      </c>
      <c r="E711" s="101" t="str">
        <f>IF($D711&lt;&gt;"",VLOOKUP($D711,SINAPSET.17!$A588:$D11353,2,FALSE),"")</f>
        <v>AUXILIAR DE ELETRICISTA COM ENCARGOS COMPLEMENTARES</v>
      </c>
      <c r="F711" s="108" t="str">
        <f>IF($D711&lt;&gt;"",VLOOKUP($D711,SINAPSET.17!$A588:$D11353,3,FALSE),"")</f>
        <v>H</v>
      </c>
      <c r="G711" s="168">
        <v>2</v>
      </c>
      <c r="H711" s="314">
        <f>IF($D711&lt;&gt;"",VLOOKUP($D711,SINAPSET.17!$1:$1048576,4,FALSE),"")</f>
        <v>14.33</v>
      </c>
      <c r="I711" s="127">
        <f t="shared" si="169"/>
        <v>28.66</v>
      </c>
    </row>
    <row r="712" spans="2:9" ht="57">
      <c r="B712" s="155" t="s">
        <v>6764</v>
      </c>
      <c r="C712" s="118" t="s">
        <v>45</v>
      </c>
      <c r="D712" s="135">
        <v>4274</v>
      </c>
      <c r="E712" s="101" t="str">
        <f>IF($D712&lt;&gt;"",VLOOKUP($D712,SINAPSET.17!$A589:$D11354,2,FALSE),"")</f>
        <v>PARA-RAIOS TIPO FRANKLIN 350 MM, EM LATAO CROMADO, DUAS DESCIDAS, PARA PROTECAO DE EDIFICACOES CONTRA DESCARGAS ATMOSFERICAS</v>
      </c>
      <c r="F712" s="108" t="str">
        <f>IF($D712&lt;&gt;"",VLOOKUP($D712,SINAPSET.17!$A589:$D11354,3,FALSE),"")</f>
        <v xml:space="preserve">UN    </v>
      </c>
      <c r="G712" s="168">
        <v>1</v>
      </c>
      <c r="H712" s="314">
        <f>IF($D712&lt;&gt;"",VLOOKUP($D712,SINAPSET.17!$1:$1048576,4,FALSE),"")</f>
        <v>80.069999999999993</v>
      </c>
      <c r="I712" s="127">
        <f t="shared" ref="I712" si="170">H712*G712</f>
        <v>80.069999999999993</v>
      </c>
    </row>
    <row r="713" spans="2:9">
      <c r="B713" s="156"/>
      <c r="C713" s="119"/>
      <c r="D713" s="149"/>
      <c r="E713" s="102"/>
      <c r="F713" s="106"/>
      <c r="G713" s="169"/>
      <c r="H713" s="123"/>
      <c r="I713" s="128"/>
    </row>
    <row r="714" spans="2:9" ht="15">
      <c r="B714" s="347">
        <v>125</v>
      </c>
      <c r="C714" s="348"/>
      <c r="D714" s="349"/>
      <c r="E714" s="9" t="str">
        <f>E717</f>
        <v>BARRA DE GALVANIZADA - 10MM 6,00M</v>
      </c>
      <c r="F714" s="10" t="s">
        <v>542</v>
      </c>
      <c r="G714" s="170"/>
      <c r="H714" s="11"/>
      <c r="I714" s="90">
        <f>SUM(I715:I717)</f>
        <v>19.958399999999997</v>
      </c>
    </row>
    <row r="715" spans="2:9" ht="28.5">
      <c r="B715" s="155" t="s">
        <v>6763</v>
      </c>
      <c r="C715" s="118" t="s">
        <v>45</v>
      </c>
      <c r="D715" s="135">
        <v>88264</v>
      </c>
      <c r="E715" s="101" t="str">
        <f>IF($D715&lt;&gt;"",VLOOKUP($D715,SINAPSET.17!$A605:$D11370,2,FALSE),"")</f>
        <v>ELETRICISTA COM ENCARGOS COMPLEMENTARES</v>
      </c>
      <c r="F715" s="108" t="str">
        <f>IF($D715&lt;&gt;"",VLOOKUP($D715,SINAPSET.17!$A605:$D11370,3,FALSE),"")</f>
        <v>H</v>
      </c>
      <c r="G715" s="168">
        <f>0.08*0.5*6</f>
        <v>0.24</v>
      </c>
      <c r="H715" s="314">
        <f>IF($D715&lt;&gt;"",VLOOKUP($D715,SINAPSET.17!$1:$1048576,4,FALSE),"")</f>
        <v>17.579999999999998</v>
      </c>
      <c r="I715" s="127">
        <f t="shared" ref="I715:I717" si="171">H715*G715</f>
        <v>4.2191999999999998</v>
      </c>
    </row>
    <row r="716" spans="2:9" ht="28.5">
      <c r="B716" s="155" t="s">
        <v>6763</v>
      </c>
      <c r="C716" s="118" t="s">
        <v>45</v>
      </c>
      <c r="D716" s="135">
        <v>88247</v>
      </c>
      <c r="E716" s="101" t="str">
        <f>IF($D716&lt;&gt;"",VLOOKUP($D716,SINAPSET.17!$A606:$D11371,2,FALSE),"")</f>
        <v>AUXILIAR DE ELETRICISTA COM ENCARGOS COMPLEMENTARES</v>
      </c>
      <c r="F716" s="108" t="str">
        <f>IF($D716&lt;&gt;"",VLOOKUP($D716,SINAPSET.17!$A606:$D11371,3,FALSE),"")</f>
        <v>H</v>
      </c>
      <c r="G716" s="168">
        <f>0.08*0.5*6</f>
        <v>0.24</v>
      </c>
      <c r="H716" s="314">
        <f>IF($D716&lt;&gt;"",VLOOKUP($D716,SINAPSET.17!$1:$1048576,4,FALSE),"")</f>
        <v>14.33</v>
      </c>
      <c r="I716" s="127">
        <f t="shared" si="171"/>
        <v>3.4392</v>
      </c>
    </row>
    <row r="717" spans="2:9">
      <c r="B717" s="155" t="s">
        <v>6764</v>
      </c>
      <c r="C717" s="118" t="s">
        <v>6772</v>
      </c>
      <c r="D717" s="135"/>
      <c r="E717" s="101" t="s">
        <v>6917</v>
      </c>
      <c r="F717" s="108" t="s">
        <v>518</v>
      </c>
      <c r="G717" s="168">
        <v>6</v>
      </c>
      <c r="H717" s="216">
        <v>2.0499999999999998</v>
      </c>
      <c r="I717" s="127">
        <f t="shared" si="171"/>
        <v>12.299999999999999</v>
      </c>
    </row>
    <row r="718" spans="2:9">
      <c r="B718" s="156"/>
      <c r="C718" s="119"/>
      <c r="D718" s="149"/>
      <c r="E718" s="102"/>
      <c r="F718" s="106"/>
      <c r="G718" s="169"/>
      <c r="H718" s="123"/>
      <c r="I718" s="128"/>
    </row>
    <row r="719" spans="2:9" ht="30">
      <c r="B719" s="347">
        <v>126</v>
      </c>
      <c r="C719" s="348"/>
      <c r="D719" s="349"/>
      <c r="E719" s="9" t="s">
        <v>6919</v>
      </c>
      <c r="F719" s="10" t="s">
        <v>542</v>
      </c>
      <c r="G719" s="170"/>
      <c r="H719" s="11"/>
      <c r="I719" s="90">
        <f>SUM(I720:I722)</f>
        <v>11.882</v>
      </c>
    </row>
    <row r="720" spans="2:9" ht="28.5">
      <c r="B720" s="155" t="s">
        <v>6763</v>
      </c>
      <c r="C720" s="118" t="s">
        <v>45</v>
      </c>
      <c r="D720" s="135">
        <v>88264</v>
      </c>
      <c r="E720" s="101" t="str">
        <f>IF($D720&lt;&gt;"",VLOOKUP($D720,SINAPSET.17!$A610:$D11375,2,FALSE),"")</f>
        <v>ELETRICISTA COM ENCARGOS COMPLEMENTARES</v>
      </c>
      <c r="F720" s="108" t="str">
        <f>IF($D720&lt;&gt;"",VLOOKUP($D720,SINAPSET.17!$A610:$D11375,3,FALSE),"")</f>
        <v>H</v>
      </c>
      <c r="G720" s="168">
        <v>0.2</v>
      </c>
      <c r="H720" s="216">
        <f>IF($D720&lt;&gt;"",VLOOKUP($D720,SINAPSET.17!$A610:$D11375,4,FALSE),"")</f>
        <v>17.579999999999998</v>
      </c>
      <c r="I720" s="127">
        <f t="shared" ref="I720:I722" si="172">H720*G720</f>
        <v>3.516</v>
      </c>
    </row>
    <row r="721" spans="2:9" ht="28.5">
      <c r="B721" s="155" t="s">
        <v>6763</v>
      </c>
      <c r="C721" s="118" t="s">
        <v>45</v>
      </c>
      <c r="D721" s="135">
        <v>88247</v>
      </c>
      <c r="E721" s="101" t="str">
        <f>IF($D721&lt;&gt;"",VLOOKUP($D721,SINAPSET.17!$A611:$D11376,2,FALSE),"")</f>
        <v>AUXILIAR DE ELETRICISTA COM ENCARGOS COMPLEMENTARES</v>
      </c>
      <c r="F721" s="108" t="str">
        <f>IF($D721&lt;&gt;"",VLOOKUP($D721,SINAPSET.17!$A611:$D11376,3,FALSE),"")</f>
        <v>H</v>
      </c>
      <c r="G721" s="168">
        <v>0.2</v>
      </c>
      <c r="H721" s="314">
        <f>IF($D721&lt;&gt;"",VLOOKUP($D721,SINAPSET.17!$A611:$D11376,4,FALSE),"")</f>
        <v>14.33</v>
      </c>
      <c r="I721" s="127">
        <f t="shared" si="172"/>
        <v>2.8660000000000001</v>
      </c>
    </row>
    <row r="722" spans="2:9">
      <c r="B722" s="155" t="s">
        <v>6764</v>
      </c>
      <c r="C722" s="118" t="s">
        <v>6772</v>
      </c>
      <c r="D722" s="135"/>
      <c r="E722" s="101" t="s">
        <v>6918</v>
      </c>
      <c r="F722" s="108" t="s">
        <v>542</v>
      </c>
      <c r="G722" s="168">
        <v>1</v>
      </c>
      <c r="H722" s="216">
        <v>5.5</v>
      </c>
      <c r="I722" s="127">
        <f t="shared" si="172"/>
        <v>5.5</v>
      </c>
    </row>
    <row r="723" spans="2:9">
      <c r="B723" s="156"/>
      <c r="C723" s="109"/>
      <c r="D723" s="109"/>
      <c r="E723" s="102"/>
      <c r="F723" s="109"/>
      <c r="G723" s="169"/>
      <c r="H723" s="123"/>
      <c r="I723" s="128"/>
    </row>
    <row r="724" spans="2:9" ht="15">
      <c r="B724" s="347">
        <v>127</v>
      </c>
      <c r="C724" s="348"/>
      <c r="D724" s="349"/>
      <c r="E724" s="9" t="str">
        <f>E727</f>
        <v xml:space="preserve">CLIPS DE AÇO GALVANIZADO A FOGO </v>
      </c>
      <c r="F724" s="10" t="s">
        <v>542</v>
      </c>
      <c r="G724" s="170"/>
      <c r="H724" s="11"/>
      <c r="I724" s="90">
        <f>SUM(I725:I727)</f>
        <v>7.8819999999999997</v>
      </c>
    </row>
    <row r="725" spans="2:9" ht="28.5">
      <c r="B725" s="155" t="s">
        <v>6763</v>
      </c>
      <c r="C725" s="118" t="s">
        <v>45</v>
      </c>
      <c r="D725" s="135">
        <v>88264</v>
      </c>
      <c r="E725" s="101" t="str">
        <f>IF($D725&lt;&gt;"",VLOOKUP($D725,SINAPSET.17!$A615:$D11380,2,FALSE),"")</f>
        <v>ELETRICISTA COM ENCARGOS COMPLEMENTARES</v>
      </c>
      <c r="F725" s="108" t="str">
        <f>IF($D725&lt;&gt;"",VLOOKUP($D725,SINAPSET.17!$A615:$D11380,3,FALSE),"")</f>
        <v>H</v>
      </c>
      <c r="G725" s="168">
        <v>0.2</v>
      </c>
      <c r="H725" s="216">
        <f>IF($D725&lt;&gt;"",VLOOKUP($D725,SINAPSET.17!$A615:$D11380,4,FALSE),"")</f>
        <v>17.579999999999998</v>
      </c>
      <c r="I725" s="127">
        <f t="shared" ref="I725:I727" si="173">H725*G725</f>
        <v>3.516</v>
      </c>
    </row>
    <row r="726" spans="2:9" ht="28.5">
      <c r="B726" s="155" t="s">
        <v>6763</v>
      </c>
      <c r="C726" s="118" t="s">
        <v>45</v>
      </c>
      <c r="D726" s="135">
        <v>88247</v>
      </c>
      <c r="E726" s="101" t="str">
        <f>IF($D726&lt;&gt;"",VLOOKUP($D726,SINAPSET.17!$A616:$D11381,2,FALSE),"")</f>
        <v>AUXILIAR DE ELETRICISTA COM ENCARGOS COMPLEMENTARES</v>
      </c>
      <c r="F726" s="108" t="str">
        <f>IF($D726&lt;&gt;"",VLOOKUP($D726,SINAPSET.17!$A616:$D11381,3,FALSE),"")</f>
        <v>H</v>
      </c>
      <c r="G726" s="168">
        <v>0.2</v>
      </c>
      <c r="H726" s="314">
        <f>IF($D726&lt;&gt;"",VLOOKUP($D726,SINAPSET.17!$A616:$D11381,4,FALSE),"")</f>
        <v>14.33</v>
      </c>
      <c r="I726" s="127">
        <f>H726*G726</f>
        <v>2.8660000000000001</v>
      </c>
    </row>
    <row r="727" spans="2:9">
      <c r="B727" s="155" t="s">
        <v>6764</v>
      </c>
      <c r="C727" s="118" t="s">
        <v>6772</v>
      </c>
      <c r="D727" s="135"/>
      <c r="E727" s="101" t="s">
        <v>6918</v>
      </c>
      <c r="F727" s="108" t="s">
        <v>542</v>
      </c>
      <c r="G727" s="168">
        <v>1</v>
      </c>
      <c r="H727" s="216">
        <v>1.5</v>
      </c>
      <c r="I727" s="127">
        <f t="shared" si="173"/>
        <v>1.5</v>
      </c>
    </row>
    <row r="728" spans="2:9">
      <c r="B728" s="156"/>
      <c r="C728" s="109"/>
      <c r="D728" s="109"/>
      <c r="E728" s="102"/>
      <c r="F728" s="109"/>
      <c r="G728" s="169"/>
      <c r="H728" s="123"/>
      <c r="I728" s="128"/>
    </row>
    <row r="729" spans="2:9" ht="45">
      <c r="B729" s="347">
        <v>128</v>
      </c>
      <c r="C729" s="348"/>
      <c r="D729" s="349"/>
      <c r="E729" s="9" t="str">
        <f>E734</f>
        <v>CAIXA INSPECAO EM POLIETILENO PARA ATERRAMENTO E PARA RAIOS DIAMETRO = 300 MM</v>
      </c>
      <c r="F729" s="10" t="s">
        <v>542</v>
      </c>
      <c r="G729" s="170"/>
      <c r="H729" s="11"/>
      <c r="I729" s="90">
        <f>SUM(I730:I734)</f>
        <v>21.311624999999999</v>
      </c>
    </row>
    <row r="730" spans="2:9">
      <c r="B730" s="155" t="s">
        <v>6763</v>
      </c>
      <c r="C730" s="118" t="s">
        <v>45</v>
      </c>
      <c r="D730" s="135">
        <v>93358</v>
      </c>
      <c r="E730" s="101" t="str">
        <f>IF($D730&lt;&gt;"",VLOOKUP($D730,SINAPSET.17!$A620:$D11385,2,FALSE),"")</f>
        <v>ESCAVAÇÃO MANUAL DE VALAS. AF_03/2016</v>
      </c>
      <c r="F730" s="108" t="str">
        <f>IF($D730&lt;&gt;"",VLOOKUP($D730,SINAPSET.17!$A620:$D11385,3,FALSE),"")</f>
        <v>M3</v>
      </c>
      <c r="G730" s="168">
        <v>0.125</v>
      </c>
      <c r="H730" s="314">
        <f>IF($D730&lt;&gt;"",VLOOKUP($D730,SINAPSET.17!$A620:$D11385,4,FALSE),"")</f>
        <v>54.63</v>
      </c>
      <c r="I730" s="127">
        <f>H730*G730</f>
        <v>6.8287500000000003</v>
      </c>
    </row>
    <row r="731" spans="2:9" ht="28.5">
      <c r="B731" s="155" t="s">
        <v>6763</v>
      </c>
      <c r="C731" s="118" t="s">
        <v>45</v>
      </c>
      <c r="D731" s="135">
        <v>93382</v>
      </c>
      <c r="E731" s="101" t="str">
        <f>IF($D731&lt;&gt;"",VLOOKUP($D731,SINAPSET.17!$A621:$D11386,2,FALSE),"")</f>
        <v>REATERRO MANUAL DE VALAS COM COMPACTAÇÃO MECANIZADA. AF_04/2016</v>
      </c>
      <c r="F731" s="108" t="str">
        <f>IF($D731&lt;&gt;"",VLOOKUP($D731,SINAPSET.17!$A621:$D11386,3,FALSE),"")</f>
        <v>M3</v>
      </c>
      <c r="G731" s="168">
        <v>3.7499999999999999E-2</v>
      </c>
      <c r="H731" s="314">
        <f>IF($D731&lt;&gt;"",VLOOKUP($D731,SINAPSET.17!$A621:$D11386,4,FALSE),"")</f>
        <v>19.170000000000002</v>
      </c>
      <c r="I731" s="127">
        <f t="shared" ref="I731" si="174">H731*G731</f>
        <v>0.71887500000000004</v>
      </c>
    </row>
    <row r="732" spans="2:9" ht="28.5">
      <c r="B732" s="155" t="s">
        <v>6763</v>
      </c>
      <c r="C732" s="118" t="s">
        <v>45</v>
      </c>
      <c r="D732" s="135">
        <v>88264</v>
      </c>
      <c r="E732" s="101" t="str">
        <f>IF($D732&lt;&gt;"",VLOOKUP($D732,SINAPSET.17!$A622:$D11387,2,FALSE),"")</f>
        <v>ELETRICISTA COM ENCARGOS COMPLEMENTARES</v>
      </c>
      <c r="F732" s="108" t="str">
        <f>IF($D732&lt;&gt;"",VLOOKUP($D732,SINAPSET.17!$A622:$D11387,3,FALSE),"")</f>
        <v>H</v>
      </c>
      <c r="G732" s="168">
        <v>0.1</v>
      </c>
      <c r="H732" s="314">
        <f>IF($D732&lt;&gt;"",VLOOKUP($D732,SINAPSET.17!$A622:$D11387,4,FALSE),"")</f>
        <v>17.579999999999998</v>
      </c>
      <c r="I732" s="127">
        <f t="shared" ref="I732:I734" si="175">H732*G732</f>
        <v>1.758</v>
      </c>
    </row>
    <row r="733" spans="2:9" ht="28.5">
      <c r="B733" s="155" t="s">
        <v>6763</v>
      </c>
      <c r="C733" s="118" t="s">
        <v>45</v>
      </c>
      <c r="D733" s="135">
        <v>88247</v>
      </c>
      <c r="E733" s="101" t="str">
        <f>IF($D733&lt;&gt;"",VLOOKUP($D733,SINAPSET.17!$A623:$D11388,2,FALSE),"")</f>
        <v>AUXILIAR DE ELETRICISTA COM ENCARGOS COMPLEMENTARES</v>
      </c>
      <c r="F733" s="108" t="str">
        <f>IF($D733&lt;&gt;"",VLOOKUP($D733,SINAPSET.17!$A623:$D11388,3,FALSE),"")</f>
        <v>H</v>
      </c>
      <c r="G733" s="168">
        <v>0.2</v>
      </c>
      <c r="H733" s="314">
        <f>IF($D733&lt;&gt;"",VLOOKUP($D733,SINAPSET.17!$A623:$D11388,4,FALSE),"")</f>
        <v>14.33</v>
      </c>
      <c r="I733" s="127">
        <f t="shared" si="175"/>
        <v>2.8660000000000001</v>
      </c>
    </row>
    <row r="734" spans="2:9" ht="42.75">
      <c r="B734" s="155" t="s">
        <v>6763</v>
      </c>
      <c r="C734" s="118" t="s">
        <v>45</v>
      </c>
      <c r="D734" s="135">
        <v>34643</v>
      </c>
      <c r="E734" s="101" t="str">
        <f>IF($D734&lt;&gt;"",VLOOKUP($D734,SINAPSET.17!$A624:$D11389,2,FALSE),"")</f>
        <v>CAIXA INSPECAO EM POLIETILENO PARA ATERRAMENTO E PARA RAIOS DIAMETRO = 300 MM</v>
      </c>
      <c r="F734" s="108" t="str">
        <f>IF($D734&lt;&gt;"",VLOOKUP($D734,SINAPSET.17!$A624:$D11389,3,FALSE),"")</f>
        <v xml:space="preserve">UN    </v>
      </c>
      <c r="G734" s="168">
        <v>1</v>
      </c>
      <c r="H734" s="314">
        <f>IF($D734&lt;&gt;"",VLOOKUP($D734,SINAPSET.17!$A624:$D11389,4,FALSE),"")</f>
        <v>9.14</v>
      </c>
      <c r="I734" s="127">
        <f t="shared" si="175"/>
        <v>9.14</v>
      </c>
    </row>
    <row r="735" spans="2:9">
      <c r="B735" s="156"/>
      <c r="C735" s="109"/>
      <c r="D735" s="109"/>
      <c r="E735" s="102"/>
      <c r="F735" s="109"/>
      <c r="G735" s="169"/>
      <c r="H735" s="123"/>
      <c r="I735" s="128"/>
    </row>
    <row r="736" spans="2:9" ht="15">
      <c r="B736" s="158" t="s">
        <v>6921</v>
      </c>
      <c r="C736" s="119"/>
      <c r="D736" s="142"/>
      <c r="E736" s="102"/>
      <c r="F736" s="106"/>
      <c r="G736" s="169"/>
      <c r="H736" s="123"/>
      <c r="I736" s="128"/>
    </row>
    <row r="737" spans="2:9" s="284" customFormat="1" ht="15">
      <c r="B737" s="159"/>
      <c r="C737" s="121"/>
      <c r="D737" s="150"/>
      <c r="E737" s="105"/>
      <c r="F737" s="115"/>
      <c r="G737" s="173"/>
      <c r="H737" s="125"/>
      <c r="I737" s="133"/>
    </row>
    <row r="738" spans="2:9" ht="15">
      <c r="B738" s="347">
        <v>129</v>
      </c>
      <c r="C738" s="348"/>
      <c r="D738" s="349"/>
      <c r="E738" s="9" t="str">
        <f>E741</f>
        <v>PATCH PANEL 19" - 24PORTAS CATEGORIA 6</v>
      </c>
      <c r="F738" s="10" t="s">
        <v>542</v>
      </c>
      <c r="G738" s="170"/>
      <c r="H738" s="11"/>
      <c r="I738" s="90">
        <f>SUM(I739:I741)</f>
        <v>550.41999999999996</v>
      </c>
    </row>
    <row r="739" spans="2:9" ht="28.5">
      <c r="B739" s="155" t="s">
        <v>6763</v>
      </c>
      <c r="C739" s="118" t="s">
        <v>45</v>
      </c>
      <c r="D739" s="135">
        <v>88264</v>
      </c>
      <c r="E739" s="101" t="str">
        <f>IF($D739&lt;&gt;"",VLOOKUP($D739,SINAPSET.17!$A629:$D11394,2,FALSE),"")</f>
        <v>ELETRICISTA COM ENCARGOS COMPLEMENTARES</v>
      </c>
      <c r="F739" s="108" t="str">
        <f>IF($D739&lt;&gt;"",VLOOKUP($D739,SINAPSET.17!$A629:$D11394,3,FALSE),"")</f>
        <v>H</v>
      </c>
      <c r="G739" s="168">
        <v>1</v>
      </c>
      <c r="H739" s="314">
        <f>IF($D739&lt;&gt;"",VLOOKUP($D739,SINAPSET.17!$A629:$D11394,4,FALSE),"")</f>
        <v>17.579999999999998</v>
      </c>
      <c r="I739" s="127">
        <f t="shared" ref="I739:I741" si="176">H739*G739</f>
        <v>17.579999999999998</v>
      </c>
    </row>
    <row r="740" spans="2:9" ht="28.5">
      <c r="B740" s="155" t="s">
        <v>6763</v>
      </c>
      <c r="C740" s="118" t="s">
        <v>45</v>
      </c>
      <c r="D740" s="135">
        <v>88247</v>
      </c>
      <c r="E740" s="101" t="str">
        <f>IF($D740&lt;&gt;"",VLOOKUP($D740,SINAPSET.17!$A630:$D11395,2,FALSE),"")</f>
        <v>AUXILIAR DE ELETRICISTA COM ENCARGOS COMPLEMENTARES</v>
      </c>
      <c r="F740" s="108" t="str">
        <f>IF($D740&lt;&gt;"",VLOOKUP($D740,SINAPSET.17!$A630:$D11395,3,FALSE),"")</f>
        <v>H</v>
      </c>
      <c r="G740" s="168">
        <v>1</v>
      </c>
      <c r="H740" s="314">
        <f>IF($D740&lt;&gt;"",VLOOKUP($D740,SINAPSET.17!$A630:$D11395,4,FALSE),"")</f>
        <v>14.33</v>
      </c>
      <c r="I740" s="127">
        <f t="shared" si="176"/>
        <v>14.33</v>
      </c>
    </row>
    <row r="741" spans="2:9">
      <c r="B741" s="155" t="s">
        <v>6764</v>
      </c>
      <c r="C741" s="118" t="s">
        <v>6772</v>
      </c>
      <c r="D741" s="135"/>
      <c r="E741" s="101" t="s">
        <v>6925</v>
      </c>
      <c r="F741" s="108" t="s">
        <v>542</v>
      </c>
      <c r="G741" s="168">
        <v>1</v>
      </c>
      <c r="H741" s="216">
        <v>518.51</v>
      </c>
      <c r="I741" s="127">
        <f t="shared" si="176"/>
        <v>518.51</v>
      </c>
    </row>
    <row r="742" spans="2:9">
      <c r="B742" s="156"/>
      <c r="C742" s="119"/>
      <c r="D742" s="142"/>
      <c r="E742" s="102"/>
      <c r="F742" s="106"/>
      <c r="G742" s="169"/>
      <c r="H742" s="123"/>
      <c r="I742" s="128"/>
    </row>
    <row r="743" spans="2:9" ht="30">
      <c r="B743" s="347">
        <v>130</v>
      </c>
      <c r="C743" s="348"/>
      <c r="D743" s="349"/>
      <c r="E743" s="9" t="str">
        <f>E746</f>
        <v>BLOCO 110 PARA RCK19" 100 PARES 1,75 DE ALTURA</v>
      </c>
      <c r="F743" s="10" t="s">
        <v>542</v>
      </c>
      <c r="G743" s="170"/>
      <c r="H743" s="11"/>
      <c r="I743" s="90">
        <f>SUM(I744:I746)</f>
        <v>328.80999999999995</v>
      </c>
    </row>
    <row r="744" spans="2:9" ht="28.5">
      <c r="B744" s="155" t="s">
        <v>6763</v>
      </c>
      <c r="C744" s="118" t="s">
        <v>45</v>
      </c>
      <c r="D744" s="135">
        <v>88264</v>
      </c>
      <c r="E744" s="101" t="str">
        <f>IF($D744&lt;&gt;"",VLOOKUP($D744,SINAPSET.17!$A634:$D11399,2,FALSE),"")</f>
        <v>ELETRICISTA COM ENCARGOS COMPLEMENTARES</v>
      </c>
      <c r="F744" s="108" t="str">
        <f>IF($D744&lt;&gt;"",VLOOKUP($D744,SINAPSET.17!$A634:$D11399,3,FALSE),"")</f>
        <v>H</v>
      </c>
      <c r="G744" s="168">
        <v>1</v>
      </c>
      <c r="H744" s="314">
        <f>IF($D744&lt;&gt;"",VLOOKUP($D744,SINAPSET.17!$A634:$D11399,4,FALSE),"")</f>
        <v>17.579999999999998</v>
      </c>
      <c r="I744" s="127">
        <f t="shared" ref="I744:I746" si="177">H744*G744</f>
        <v>17.579999999999998</v>
      </c>
    </row>
    <row r="745" spans="2:9" ht="28.5">
      <c r="B745" s="155" t="s">
        <v>6763</v>
      </c>
      <c r="C745" s="118" t="s">
        <v>45</v>
      </c>
      <c r="D745" s="135">
        <v>88247</v>
      </c>
      <c r="E745" s="101" t="str">
        <f>IF($D745&lt;&gt;"",VLOOKUP($D745,SINAPSET.17!$A635:$D11400,2,FALSE),"")</f>
        <v>AUXILIAR DE ELETRICISTA COM ENCARGOS COMPLEMENTARES</v>
      </c>
      <c r="F745" s="108" t="str">
        <f>IF($D745&lt;&gt;"",VLOOKUP($D745,SINAPSET.17!$A635:$D11400,3,FALSE),"")</f>
        <v>H</v>
      </c>
      <c r="G745" s="168">
        <v>1</v>
      </c>
      <c r="H745" s="314">
        <f>IF($D745&lt;&gt;"",VLOOKUP($D745,SINAPSET.17!$A635:$D11400,4,FALSE),"")</f>
        <v>14.33</v>
      </c>
      <c r="I745" s="127">
        <f t="shared" si="177"/>
        <v>14.33</v>
      </c>
    </row>
    <row r="746" spans="2:9" ht="28.5">
      <c r="B746" s="155" t="s">
        <v>6764</v>
      </c>
      <c r="C746" s="118" t="s">
        <v>6772</v>
      </c>
      <c r="D746" s="135"/>
      <c r="E746" s="101" t="s">
        <v>6926</v>
      </c>
      <c r="F746" s="108" t="s">
        <v>542</v>
      </c>
      <c r="G746" s="168">
        <v>1</v>
      </c>
      <c r="H746" s="216">
        <v>296.89999999999998</v>
      </c>
      <c r="I746" s="127">
        <f t="shared" si="177"/>
        <v>296.89999999999998</v>
      </c>
    </row>
    <row r="747" spans="2:9">
      <c r="B747" s="156"/>
      <c r="C747" s="119"/>
      <c r="D747" s="142"/>
      <c r="E747" s="102"/>
      <c r="F747" s="106"/>
      <c r="G747" s="169"/>
      <c r="H747" s="123"/>
      <c r="I747" s="128"/>
    </row>
    <row r="748" spans="2:9" ht="15">
      <c r="B748" s="347">
        <v>131</v>
      </c>
      <c r="C748" s="348"/>
      <c r="D748" s="349"/>
      <c r="E748" s="9" t="str">
        <f>E751</f>
        <v xml:space="preserve">GUIA DE CABO FRONTAL/TRASEIRO </v>
      </c>
      <c r="F748" s="10" t="s">
        <v>542</v>
      </c>
      <c r="G748" s="170"/>
      <c r="H748" s="11"/>
      <c r="I748" s="90">
        <f>SUM(I749:I751)</f>
        <v>61.795000000000002</v>
      </c>
    </row>
    <row r="749" spans="2:9" ht="28.5">
      <c r="B749" s="155" t="s">
        <v>6763</v>
      </c>
      <c r="C749" s="118" t="s">
        <v>45</v>
      </c>
      <c r="D749" s="135">
        <v>88264</v>
      </c>
      <c r="E749" s="101" t="str">
        <f>IF($D749&lt;&gt;"",VLOOKUP($D749,SINAPSET.17!$A639:$D11404,2,FALSE),"")</f>
        <v>ELETRICISTA COM ENCARGOS COMPLEMENTARES</v>
      </c>
      <c r="F749" s="108" t="str">
        <f>IF($D749&lt;&gt;"",VLOOKUP($D749,SINAPSET.17!$A639:$D11404,3,FALSE),"")</f>
        <v>H</v>
      </c>
      <c r="G749" s="168">
        <v>0.5</v>
      </c>
      <c r="H749" s="314">
        <f>IF($D749&lt;&gt;"",VLOOKUP($D749,SINAPSET.17!$A639:$D11404,4,FALSE),"")</f>
        <v>17.579999999999998</v>
      </c>
      <c r="I749" s="127">
        <f t="shared" ref="I749:I751" si="178">H749*G749</f>
        <v>8.7899999999999991</v>
      </c>
    </row>
    <row r="750" spans="2:9" ht="28.5">
      <c r="B750" s="155" t="s">
        <v>6763</v>
      </c>
      <c r="C750" s="118" t="s">
        <v>45</v>
      </c>
      <c r="D750" s="135">
        <v>88247</v>
      </c>
      <c r="E750" s="101" t="str">
        <f>IF($D750&lt;&gt;"",VLOOKUP($D750,SINAPSET.17!$A640:$D11405,2,FALSE),"")</f>
        <v>AUXILIAR DE ELETRICISTA COM ENCARGOS COMPLEMENTARES</v>
      </c>
      <c r="F750" s="108" t="str">
        <f>IF($D750&lt;&gt;"",VLOOKUP($D750,SINAPSET.17!$A640:$D11405,3,FALSE),"")</f>
        <v>H</v>
      </c>
      <c r="G750" s="168">
        <v>0.5</v>
      </c>
      <c r="H750" s="314">
        <f>IF($D750&lt;&gt;"",VLOOKUP($D750,SINAPSET.17!$A640:$D11405,4,FALSE),"")</f>
        <v>14.33</v>
      </c>
      <c r="I750" s="127">
        <f t="shared" si="178"/>
        <v>7.165</v>
      </c>
    </row>
    <row r="751" spans="2:9">
      <c r="B751" s="155" t="s">
        <v>6764</v>
      </c>
      <c r="C751" s="118" t="s">
        <v>6772</v>
      </c>
      <c r="D751" s="135"/>
      <c r="E751" s="101" t="s">
        <v>6927</v>
      </c>
      <c r="F751" s="108" t="s">
        <v>542</v>
      </c>
      <c r="G751" s="168">
        <v>1</v>
      </c>
      <c r="H751" s="216">
        <v>45.84</v>
      </c>
      <c r="I751" s="127">
        <f t="shared" si="178"/>
        <v>45.84</v>
      </c>
    </row>
    <row r="752" spans="2:9">
      <c r="B752" s="156"/>
      <c r="C752" s="119"/>
      <c r="D752" s="142"/>
      <c r="E752" s="102"/>
      <c r="F752" s="106"/>
      <c r="G752" s="169"/>
      <c r="H752" s="123"/>
      <c r="I752" s="128"/>
    </row>
    <row r="753" spans="2:9" ht="15">
      <c r="B753" s="347">
        <v>132</v>
      </c>
      <c r="C753" s="348"/>
      <c r="D753" s="349"/>
      <c r="E753" s="9" t="str">
        <f>E756</f>
        <v xml:space="preserve">GUIA DE CABO VERTICAL/SUPERIOR FECHADO </v>
      </c>
      <c r="F753" s="10" t="s">
        <v>542</v>
      </c>
      <c r="G753" s="170"/>
      <c r="H753" s="11"/>
      <c r="I753" s="90">
        <f>SUM(I754:I756)</f>
        <v>36.174999999999997</v>
      </c>
    </row>
    <row r="754" spans="2:9" ht="28.5">
      <c r="B754" s="155" t="s">
        <v>6763</v>
      </c>
      <c r="C754" s="118" t="s">
        <v>45</v>
      </c>
      <c r="D754" s="135">
        <v>88264</v>
      </c>
      <c r="E754" s="101" t="str">
        <f>IF($D754&lt;&gt;"",VLOOKUP($D754,SINAPSET.17!$A644:$D11409,2,FALSE),"")</f>
        <v>ELETRICISTA COM ENCARGOS COMPLEMENTARES</v>
      </c>
      <c r="F754" s="108" t="str">
        <f>IF($D754&lt;&gt;"",VLOOKUP($D754,SINAPSET.17!$A644:$D11409,3,FALSE),"")</f>
        <v>H</v>
      </c>
      <c r="G754" s="168">
        <v>0.5</v>
      </c>
      <c r="H754" s="314">
        <f>IF($D754&lt;&gt;"",VLOOKUP($D754,SINAPSET.17!$A644:$D11409,4,FALSE),"")</f>
        <v>17.579999999999998</v>
      </c>
      <c r="I754" s="127">
        <f t="shared" ref="I754:I756" si="179">H754*G754</f>
        <v>8.7899999999999991</v>
      </c>
    </row>
    <row r="755" spans="2:9" ht="28.5">
      <c r="B755" s="155" t="s">
        <v>6763</v>
      </c>
      <c r="C755" s="118" t="s">
        <v>45</v>
      </c>
      <c r="D755" s="135">
        <v>88247</v>
      </c>
      <c r="E755" s="101" t="str">
        <f>IF($D755&lt;&gt;"",VLOOKUP($D755,SINAPSET.17!$A645:$D11410,2,FALSE),"")</f>
        <v>AUXILIAR DE ELETRICISTA COM ENCARGOS COMPLEMENTARES</v>
      </c>
      <c r="F755" s="108" t="str">
        <f>IF($D755&lt;&gt;"",VLOOKUP($D755,SINAPSET.17!$A645:$D11410,3,FALSE),"")</f>
        <v>H</v>
      </c>
      <c r="G755" s="168">
        <v>0.5</v>
      </c>
      <c r="H755" s="314">
        <f>IF($D755&lt;&gt;"",VLOOKUP($D755,SINAPSET.17!$A645:$D11410,4,FALSE),"")</f>
        <v>14.33</v>
      </c>
      <c r="I755" s="127">
        <f t="shared" si="179"/>
        <v>7.165</v>
      </c>
    </row>
    <row r="756" spans="2:9">
      <c r="B756" s="155" t="s">
        <v>6764</v>
      </c>
      <c r="C756" s="118" t="s">
        <v>6772</v>
      </c>
      <c r="D756" s="135"/>
      <c r="E756" s="101" t="s">
        <v>6928</v>
      </c>
      <c r="F756" s="108" t="s">
        <v>542</v>
      </c>
      <c r="G756" s="168">
        <v>1</v>
      </c>
      <c r="H756" s="216">
        <v>20.22</v>
      </c>
      <c r="I756" s="127">
        <f t="shared" si="179"/>
        <v>20.22</v>
      </c>
    </row>
    <row r="757" spans="2:9">
      <c r="B757" s="156"/>
      <c r="C757" s="119"/>
      <c r="D757" s="142"/>
      <c r="E757" s="102"/>
      <c r="F757" s="106"/>
      <c r="G757" s="169"/>
      <c r="H757" s="123"/>
      <c r="I757" s="128"/>
    </row>
    <row r="758" spans="2:9" ht="15">
      <c r="B758" s="347">
        <v>133</v>
      </c>
      <c r="C758" s="348"/>
      <c r="D758" s="349"/>
      <c r="E758" s="9" t="s">
        <v>7130</v>
      </c>
      <c r="F758" s="10" t="s">
        <v>542</v>
      </c>
      <c r="G758" s="170"/>
      <c r="H758" s="11"/>
      <c r="I758" s="90">
        <f>SUM(I759:I761)</f>
        <v>45.954999999999998</v>
      </c>
    </row>
    <row r="759" spans="2:9" ht="28.5">
      <c r="B759" s="155" t="s">
        <v>6763</v>
      </c>
      <c r="C759" s="118" t="s">
        <v>45</v>
      </c>
      <c r="D759" s="135">
        <v>88264</v>
      </c>
      <c r="E759" s="101" t="str">
        <f>IF($D759&lt;&gt;"",VLOOKUP($D759,SINAPSET.17!$A649:$D11414,2,FALSE),"")</f>
        <v>ELETRICISTA COM ENCARGOS COMPLEMENTARES</v>
      </c>
      <c r="F759" s="108" t="str">
        <f>IF($D759&lt;&gt;"",VLOOKUP($D759,SINAPSET.17!$A649:$D11414,3,FALSE),"")</f>
        <v>H</v>
      </c>
      <c r="G759" s="168">
        <v>0.5</v>
      </c>
      <c r="H759" s="314">
        <f>IF($D759&lt;&gt;"",VLOOKUP($D759,SINAPSET.17!$A649:$D11414,4,FALSE),"")</f>
        <v>17.579999999999998</v>
      </c>
      <c r="I759" s="127">
        <f t="shared" ref="I759:I761" si="180">H759*G759</f>
        <v>8.7899999999999991</v>
      </c>
    </row>
    <row r="760" spans="2:9" ht="28.5">
      <c r="B760" s="155" t="s">
        <v>6763</v>
      </c>
      <c r="C760" s="118" t="s">
        <v>45</v>
      </c>
      <c r="D760" s="135">
        <v>88247</v>
      </c>
      <c r="E760" s="101" t="str">
        <f>IF($D760&lt;&gt;"",VLOOKUP($D760,SINAPSET.17!$A650:$D11415,2,FALSE),"")</f>
        <v>AUXILIAR DE ELETRICISTA COM ENCARGOS COMPLEMENTARES</v>
      </c>
      <c r="F760" s="108" t="str">
        <f>IF($D760&lt;&gt;"",VLOOKUP($D760,SINAPSET.17!$A650:$D11415,3,FALSE),"")</f>
        <v>H</v>
      </c>
      <c r="G760" s="168">
        <v>0.5</v>
      </c>
      <c r="H760" s="314">
        <f>IF($D760&lt;&gt;"",VLOOKUP($D760,SINAPSET.17!$A650:$D11415,4,FALSE),"")</f>
        <v>14.33</v>
      </c>
      <c r="I760" s="127">
        <f t="shared" si="180"/>
        <v>7.165</v>
      </c>
    </row>
    <row r="761" spans="2:9">
      <c r="B761" s="155" t="s">
        <v>6764</v>
      </c>
      <c r="C761" s="118" t="s">
        <v>6772</v>
      </c>
      <c r="D761" s="135"/>
      <c r="E761" s="101" t="s">
        <v>7130</v>
      </c>
      <c r="F761" s="108" t="s">
        <v>542</v>
      </c>
      <c r="G761" s="168">
        <v>1</v>
      </c>
      <c r="H761" s="216">
        <v>30</v>
      </c>
      <c r="I761" s="127">
        <f t="shared" si="180"/>
        <v>30</v>
      </c>
    </row>
    <row r="762" spans="2:9">
      <c r="B762" s="156"/>
      <c r="C762" s="119"/>
      <c r="D762" s="142"/>
      <c r="E762" s="102"/>
      <c r="F762" s="106"/>
      <c r="G762" s="169"/>
      <c r="H762" s="123"/>
      <c r="I762" s="128"/>
    </row>
    <row r="763" spans="2:9" ht="30">
      <c r="B763" s="347">
        <v>134</v>
      </c>
      <c r="C763" s="348"/>
      <c r="D763" s="349"/>
      <c r="E763" s="9" t="str">
        <f>E766</f>
        <v>CABO UTP 4PARES 24AWG 100OHOMS - CATEGORIA 6</v>
      </c>
      <c r="F763" s="10" t="s">
        <v>518</v>
      </c>
      <c r="G763" s="170"/>
      <c r="H763" s="11"/>
      <c r="I763" s="90">
        <f>SUM(I764:I766)</f>
        <v>4.8018999999999998</v>
      </c>
    </row>
    <row r="764" spans="2:9" ht="28.5">
      <c r="B764" s="155" t="s">
        <v>6763</v>
      </c>
      <c r="C764" s="118" t="s">
        <v>45</v>
      </c>
      <c r="D764" s="135">
        <v>88264</v>
      </c>
      <c r="E764" s="101" t="str">
        <f>IF($D764&lt;&gt;"",VLOOKUP($D764,SINAPSET.17!$A649:$D11414,2,FALSE),"")</f>
        <v>ELETRICISTA COM ENCARGOS COMPLEMENTARES</v>
      </c>
      <c r="F764" s="108" t="str">
        <f>IF($D764&lt;&gt;"",VLOOKUP($D764,SINAPSET.17!$A649:$D11414,3,FALSE),"")</f>
        <v>H</v>
      </c>
      <c r="G764" s="168">
        <v>0.09</v>
      </c>
      <c r="H764" s="314">
        <f>IF($D764&lt;&gt;"",VLOOKUP($D764,SINAPSET.17!$A654:$D11419,4,FALSE),"")</f>
        <v>17.579999999999998</v>
      </c>
      <c r="I764" s="127">
        <f t="shared" ref="I764:I766" si="181">H764*G764</f>
        <v>1.5821999999999998</v>
      </c>
    </row>
    <row r="765" spans="2:9" ht="28.5">
      <c r="B765" s="155" t="s">
        <v>6763</v>
      </c>
      <c r="C765" s="118" t="s">
        <v>45</v>
      </c>
      <c r="D765" s="135">
        <v>88247</v>
      </c>
      <c r="E765" s="101" t="str">
        <f>IF($D765&lt;&gt;"",VLOOKUP($D765,SINAPSET.17!$A650:$D11415,2,FALSE),"")</f>
        <v>AUXILIAR DE ELETRICISTA COM ENCARGOS COMPLEMENTARES</v>
      </c>
      <c r="F765" s="108" t="str">
        <f>IF($D765&lt;&gt;"",VLOOKUP($D765,SINAPSET.17!$A650:$D11415,3,FALSE),"")</f>
        <v>H</v>
      </c>
      <c r="G765" s="168">
        <v>0.09</v>
      </c>
      <c r="H765" s="314">
        <f>IF($D765&lt;&gt;"",VLOOKUP($D765,SINAPSET.17!$A655:$D11420,4,FALSE),"")</f>
        <v>14.33</v>
      </c>
      <c r="I765" s="127">
        <f t="shared" si="181"/>
        <v>1.2897000000000001</v>
      </c>
    </row>
    <row r="766" spans="2:9" ht="28.5">
      <c r="B766" s="155" t="s">
        <v>6764</v>
      </c>
      <c r="C766" s="118" t="s">
        <v>6772</v>
      </c>
      <c r="D766" s="135"/>
      <c r="E766" s="101" t="s">
        <v>6929</v>
      </c>
      <c r="F766" s="108" t="s">
        <v>518</v>
      </c>
      <c r="G766" s="168">
        <v>1</v>
      </c>
      <c r="H766" s="216">
        <v>1.93</v>
      </c>
      <c r="I766" s="127">
        <f t="shared" si="181"/>
        <v>1.93</v>
      </c>
    </row>
    <row r="767" spans="2:9">
      <c r="B767" s="156"/>
      <c r="C767" s="119"/>
      <c r="D767" s="142"/>
      <c r="E767" s="102"/>
      <c r="F767" s="106"/>
      <c r="G767" s="169"/>
      <c r="H767" s="123"/>
      <c r="I767" s="128"/>
    </row>
    <row r="768" spans="2:9" ht="15">
      <c r="B768" s="347">
        <v>135</v>
      </c>
      <c r="C768" s="348"/>
      <c r="D768" s="349"/>
      <c r="E768" s="9" t="str">
        <f>E771</f>
        <v>PATH CORD CAT.6 - 1,5M</v>
      </c>
      <c r="F768" s="10" t="s">
        <v>542</v>
      </c>
      <c r="G768" s="170"/>
      <c r="H768" s="11"/>
      <c r="I768" s="90">
        <f>SUM(I769:I771)</f>
        <v>23.668200000000002</v>
      </c>
    </row>
    <row r="769" spans="2:9" ht="28.5">
      <c r="B769" s="155" t="s">
        <v>6763</v>
      </c>
      <c r="C769" s="118" t="s">
        <v>45</v>
      </c>
      <c r="D769" s="135">
        <v>88264</v>
      </c>
      <c r="E769" s="101" t="str">
        <f>IF($D769&lt;&gt;"",VLOOKUP($D769,SINAPSET.17!$A654:$D11419,2,FALSE),"")</f>
        <v>ELETRICISTA COM ENCARGOS COMPLEMENTARES</v>
      </c>
      <c r="F769" s="108" t="str">
        <f>IF($D769&lt;&gt;"",VLOOKUP($D769,SINAPSET.17!$A654:$D11419,3,FALSE),"")</f>
        <v>H</v>
      </c>
      <c r="G769" s="168">
        <v>0.02</v>
      </c>
      <c r="H769" s="314">
        <f>IF($D769&lt;&gt;"",VLOOKUP($D769,SINAPSET.17!$A659:$D11424,4,FALSE),"")</f>
        <v>17.579999999999998</v>
      </c>
      <c r="I769" s="127">
        <f t="shared" ref="I769:I771" si="182">H769*G769</f>
        <v>0.35159999999999997</v>
      </c>
    </row>
    <row r="770" spans="2:9" ht="28.5">
      <c r="B770" s="155" t="s">
        <v>6763</v>
      </c>
      <c r="C770" s="118" t="s">
        <v>45</v>
      </c>
      <c r="D770" s="135">
        <v>88247</v>
      </c>
      <c r="E770" s="101" t="str">
        <f>IF($D770&lt;&gt;"",VLOOKUP($D770,SINAPSET.17!$A655:$D11420,2,FALSE),"")</f>
        <v>AUXILIAR DE ELETRICISTA COM ENCARGOS COMPLEMENTARES</v>
      </c>
      <c r="F770" s="108" t="str">
        <f>IF($D770&lt;&gt;"",VLOOKUP($D770,SINAPSET.17!$A655:$D11420,3,FALSE),"")</f>
        <v>H</v>
      </c>
      <c r="G770" s="168">
        <v>0.02</v>
      </c>
      <c r="H770" s="314">
        <f>IF($D770&lt;&gt;"",VLOOKUP($D770,SINAPSET.17!$A660:$D11425,4,FALSE),"")</f>
        <v>14.33</v>
      </c>
      <c r="I770" s="127">
        <f t="shared" si="182"/>
        <v>0.28660000000000002</v>
      </c>
    </row>
    <row r="771" spans="2:9">
      <c r="B771" s="155" t="s">
        <v>6764</v>
      </c>
      <c r="C771" s="118" t="s">
        <v>6772</v>
      </c>
      <c r="D771" s="135"/>
      <c r="E771" s="101" t="s">
        <v>6930</v>
      </c>
      <c r="F771" s="108" t="s">
        <v>542</v>
      </c>
      <c r="G771" s="168">
        <v>1</v>
      </c>
      <c r="H771" s="216">
        <v>23.03</v>
      </c>
      <c r="I771" s="127">
        <f t="shared" si="182"/>
        <v>23.03</v>
      </c>
    </row>
    <row r="772" spans="2:9">
      <c r="B772" s="156"/>
      <c r="C772" s="119"/>
      <c r="D772" s="142"/>
      <c r="E772" s="102"/>
      <c r="F772" s="106"/>
      <c r="G772" s="169"/>
      <c r="H772" s="123"/>
      <c r="I772" s="128"/>
    </row>
    <row r="773" spans="2:9" ht="15">
      <c r="B773" s="347">
        <v>136</v>
      </c>
      <c r="C773" s="348"/>
      <c r="D773" s="349"/>
      <c r="E773" s="9" t="str">
        <f>E776</f>
        <v>PATH CORD CAT.6 - 3M</v>
      </c>
      <c r="F773" s="10" t="s">
        <v>542</v>
      </c>
      <c r="G773" s="170"/>
      <c r="H773" s="11"/>
      <c r="I773" s="90">
        <f>SUM(I774:I776)</f>
        <v>50.598199999999999</v>
      </c>
    </row>
    <row r="774" spans="2:9" ht="28.5">
      <c r="B774" s="155" t="s">
        <v>6763</v>
      </c>
      <c r="C774" s="118" t="s">
        <v>45</v>
      </c>
      <c r="D774" s="135">
        <v>88264</v>
      </c>
      <c r="E774" s="101" t="str">
        <f>IF($D774&lt;&gt;"",VLOOKUP($D774,SINAPSET.17!$A659:$D11424,2,FALSE),"")</f>
        <v>ELETRICISTA COM ENCARGOS COMPLEMENTARES</v>
      </c>
      <c r="F774" s="108" t="str">
        <f>IF($D774&lt;&gt;"",VLOOKUP($D774,SINAPSET.17!$A659:$D11424,3,FALSE),"")</f>
        <v>H</v>
      </c>
      <c r="G774" s="168">
        <v>0.02</v>
      </c>
      <c r="H774" s="314">
        <f>IF($D774&lt;&gt;"",VLOOKUP($D774,SINAPSET.17!$A664:$D11429,4,FALSE),"")</f>
        <v>17.579999999999998</v>
      </c>
      <c r="I774" s="127">
        <f t="shared" ref="I774:I776" si="183">H774*G774</f>
        <v>0.35159999999999997</v>
      </c>
    </row>
    <row r="775" spans="2:9" ht="28.5">
      <c r="B775" s="155" t="s">
        <v>6763</v>
      </c>
      <c r="C775" s="118" t="s">
        <v>45</v>
      </c>
      <c r="D775" s="135">
        <v>88247</v>
      </c>
      <c r="E775" s="101" t="str">
        <f>IF($D775&lt;&gt;"",VLOOKUP($D775,SINAPSET.17!$A660:$D11425,2,FALSE),"")</f>
        <v>AUXILIAR DE ELETRICISTA COM ENCARGOS COMPLEMENTARES</v>
      </c>
      <c r="F775" s="108" t="str">
        <f>IF($D775&lt;&gt;"",VLOOKUP($D775,SINAPSET.17!$A660:$D11425,3,FALSE),"")</f>
        <v>H</v>
      </c>
      <c r="G775" s="168">
        <v>0.02</v>
      </c>
      <c r="H775" s="314">
        <f>IF($D775&lt;&gt;"",VLOOKUP($D775,SINAPSET.17!$A665:$D11430,4,FALSE),"")</f>
        <v>14.33</v>
      </c>
      <c r="I775" s="127">
        <f t="shared" si="183"/>
        <v>0.28660000000000002</v>
      </c>
    </row>
    <row r="776" spans="2:9">
      <c r="B776" s="155" t="s">
        <v>6764</v>
      </c>
      <c r="C776" s="118" t="s">
        <v>6772</v>
      </c>
      <c r="D776" s="135"/>
      <c r="E776" s="101" t="s">
        <v>6931</v>
      </c>
      <c r="F776" s="108" t="s">
        <v>542</v>
      </c>
      <c r="G776" s="168">
        <v>1</v>
      </c>
      <c r="H776" s="216">
        <v>49.96</v>
      </c>
      <c r="I776" s="127">
        <f t="shared" si="183"/>
        <v>49.96</v>
      </c>
    </row>
    <row r="777" spans="2:9">
      <c r="B777" s="156"/>
      <c r="C777" s="119"/>
      <c r="D777" s="142"/>
      <c r="E777" s="102"/>
      <c r="F777" s="106"/>
      <c r="G777" s="169"/>
      <c r="H777" s="123"/>
      <c r="I777" s="128"/>
    </row>
    <row r="778" spans="2:9" ht="15">
      <c r="B778" s="347">
        <v>137</v>
      </c>
      <c r="C778" s="348"/>
      <c r="D778" s="349"/>
      <c r="E778" s="9" t="str">
        <f>E781</f>
        <v>PATH CORD 110/RJ45 - CAT.6 - 1,5M</v>
      </c>
      <c r="F778" s="10" t="s">
        <v>542</v>
      </c>
      <c r="G778" s="170"/>
      <c r="H778" s="11"/>
      <c r="I778" s="90">
        <f>SUM(I779:I781)</f>
        <v>16.388200000000001</v>
      </c>
    </row>
    <row r="779" spans="2:9" ht="28.5">
      <c r="B779" s="155" t="s">
        <v>6763</v>
      </c>
      <c r="C779" s="118" t="s">
        <v>45</v>
      </c>
      <c r="D779" s="135">
        <v>88264</v>
      </c>
      <c r="E779" s="101" t="str">
        <f>IF($D779&lt;&gt;"",VLOOKUP($D779,SINAPSET.17!$A664:$D11429,2,FALSE),"")</f>
        <v>ELETRICISTA COM ENCARGOS COMPLEMENTARES</v>
      </c>
      <c r="F779" s="108" t="str">
        <f>IF($D779&lt;&gt;"",VLOOKUP($D779,SINAPSET.17!$A664:$D11429,3,FALSE),"")</f>
        <v>H</v>
      </c>
      <c r="G779" s="168">
        <v>0.02</v>
      </c>
      <c r="H779" s="314">
        <f>IF($D779&lt;&gt;"",VLOOKUP($D779,SINAPSET.17!$A669:$D11434,4,FALSE),"")</f>
        <v>17.579999999999998</v>
      </c>
      <c r="I779" s="127">
        <f t="shared" ref="I779:I781" si="184">H779*G779</f>
        <v>0.35159999999999997</v>
      </c>
    </row>
    <row r="780" spans="2:9" ht="28.5">
      <c r="B780" s="155" t="s">
        <v>6763</v>
      </c>
      <c r="C780" s="118" t="s">
        <v>45</v>
      </c>
      <c r="D780" s="135">
        <v>88247</v>
      </c>
      <c r="E780" s="101" t="str">
        <f>IF($D780&lt;&gt;"",VLOOKUP($D780,SINAPSET.17!$A665:$D11430,2,FALSE),"")</f>
        <v>AUXILIAR DE ELETRICISTA COM ENCARGOS COMPLEMENTARES</v>
      </c>
      <c r="F780" s="108" t="str">
        <f>IF($D780&lt;&gt;"",VLOOKUP($D780,SINAPSET.17!$A665:$D11430,3,FALSE),"")</f>
        <v>H</v>
      </c>
      <c r="G780" s="168">
        <v>0.02</v>
      </c>
      <c r="H780" s="314">
        <f>IF($D780&lt;&gt;"",VLOOKUP($D780,SINAPSET.17!$A670:$D11435,4,FALSE),"")</f>
        <v>14.33</v>
      </c>
      <c r="I780" s="127">
        <f t="shared" si="184"/>
        <v>0.28660000000000002</v>
      </c>
    </row>
    <row r="781" spans="2:9">
      <c r="B781" s="155" t="s">
        <v>6764</v>
      </c>
      <c r="C781" s="118" t="s">
        <v>6772</v>
      </c>
      <c r="D781" s="135"/>
      <c r="E781" s="101" t="s">
        <v>6932</v>
      </c>
      <c r="F781" s="108" t="s">
        <v>542</v>
      </c>
      <c r="G781" s="168">
        <v>1</v>
      </c>
      <c r="H781" s="216">
        <v>15.75</v>
      </c>
      <c r="I781" s="127">
        <f t="shared" si="184"/>
        <v>15.75</v>
      </c>
    </row>
    <row r="782" spans="2:9">
      <c r="B782" s="156"/>
      <c r="C782" s="119"/>
      <c r="D782" s="142"/>
      <c r="E782" s="102"/>
      <c r="F782" s="106"/>
      <c r="G782" s="169"/>
      <c r="H782" s="123"/>
      <c r="I782" s="128"/>
    </row>
    <row r="783" spans="2:9" ht="15">
      <c r="B783" s="347">
        <v>138</v>
      </c>
      <c r="C783" s="348"/>
      <c r="D783" s="349"/>
      <c r="E783" s="9" t="str">
        <f>E786</f>
        <v>TOMADA MODULAR RJ45 CATEGORIA 6</v>
      </c>
      <c r="F783" s="10" t="s">
        <v>542</v>
      </c>
      <c r="G783" s="170"/>
      <c r="H783" s="11"/>
      <c r="I783" s="90">
        <f>SUM(I784:I786)</f>
        <v>39.159500000000001</v>
      </c>
    </row>
    <row r="784" spans="2:9" ht="28.5">
      <c r="B784" s="155" t="s">
        <v>6763</v>
      </c>
      <c r="C784" s="118" t="s">
        <v>45</v>
      </c>
      <c r="D784" s="135">
        <v>88264</v>
      </c>
      <c r="E784" s="101" t="str">
        <f>IF($D784&lt;&gt;"",VLOOKUP($D784,SINAPSET.17!$A669:$D11434,2,FALSE),"")</f>
        <v>ELETRICISTA COM ENCARGOS COMPLEMENTARES</v>
      </c>
      <c r="F784" s="108" t="str">
        <f>IF($D784&lt;&gt;"",VLOOKUP($D784,SINAPSET.17!$A669:$D11434,3,FALSE),"")</f>
        <v>H</v>
      </c>
      <c r="G784" s="168">
        <v>0.45</v>
      </c>
      <c r="H784" s="314">
        <f>IF($D784&lt;&gt;"",VLOOKUP($D784,SINAPSET.17!$A674:$D11439,4,FALSE),"")</f>
        <v>17.579999999999998</v>
      </c>
      <c r="I784" s="127">
        <f t="shared" ref="I784:I786" si="185">H784*G784</f>
        <v>7.9109999999999996</v>
      </c>
    </row>
    <row r="785" spans="2:9" ht="28.5">
      <c r="B785" s="155" t="s">
        <v>6763</v>
      </c>
      <c r="C785" s="118" t="s">
        <v>45</v>
      </c>
      <c r="D785" s="135">
        <v>88247</v>
      </c>
      <c r="E785" s="101" t="str">
        <f>IF($D785&lt;&gt;"",VLOOKUP($D785,SINAPSET.17!$A670:$D11435,2,FALSE),"")</f>
        <v>AUXILIAR DE ELETRICISTA COM ENCARGOS COMPLEMENTARES</v>
      </c>
      <c r="F785" s="108" t="str">
        <f>IF($D785&lt;&gt;"",VLOOKUP($D785,SINAPSET.17!$A670:$D11435,3,FALSE),"")</f>
        <v>H</v>
      </c>
      <c r="G785" s="168">
        <v>0.45</v>
      </c>
      <c r="H785" s="314">
        <f>IF($D785&lt;&gt;"",VLOOKUP($D785,SINAPSET.17!$A675:$D11440,4,FALSE),"")</f>
        <v>14.33</v>
      </c>
      <c r="I785" s="127">
        <f t="shared" si="185"/>
        <v>6.4485000000000001</v>
      </c>
    </row>
    <row r="786" spans="2:9">
      <c r="B786" s="155" t="s">
        <v>6764</v>
      </c>
      <c r="C786" s="118" t="s">
        <v>6772</v>
      </c>
      <c r="D786" s="135"/>
      <c r="E786" s="101" t="s">
        <v>6933</v>
      </c>
      <c r="F786" s="108" t="s">
        <v>542</v>
      </c>
      <c r="G786" s="168">
        <v>1</v>
      </c>
      <c r="H786" s="216">
        <v>24.8</v>
      </c>
      <c r="I786" s="127">
        <f t="shared" si="185"/>
        <v>24.8</v>
      </c>
    </row>
    <row r="787" spans="2:9">
      <c r="B787" s="156"/>
      <c r="C787" s="119"/>
      <c r="D787" s="142"/>
      <c r="E787" s="102"/>
      <c r="F787" s="106"/>
      <c r="G787" s="169"/>
      <c r="H787" s="123"/>
      <c r="I787" s="128"/>
    </row>
    <row r="788" spans="2:9" ht="30">
      <c r="B788" s="347">
        <v>139</v>
      </c>
      <c r="C788" s="348"/>
      <c r="D788" s="349"/>
      <c r="E788" s="9" t="str">
        <f>E791</f>
        <v>TOMADA PARA ANTENA DE TV, CABO COAXIAL DE 9 MM (APENAS MODULO)</v>
      </c>
      <c r="F788" s="10" t="s">
        <v>542</v>
      </c>
      <c r="G788" s="170"/>
      <c r="H788" s="11"/>
      <c r="I788" s="90">
        <f>SUM(I789:I791)</f>
        <v>20.439500000000002</v>
      </c>
    </row>
    <row r="789" spans="2:9" ht="28.5">
      <c r="B789" s="155" t="s">
        <v>6763</v>
      </c>
      <c r="C789" s="118" t="s">
        <v>45</v>
      </c>
      <c r="D789" s="135">
        <v>88264</v>
      </c>
      <c r="E789" s="101" t="str">
        <f>IF($D789&lt;&gt;"",VLOOKUP($D789,SINAPSET.17!$A674:$D11439,2,FALSE),"")</f>
        <v>ELETRICISTA COM ENCARGOS COMPLEMENTARES</v>
      </c>
      <c r="F789" s="108" t="str">
        <f>IF($D789&lt;&gt;"",VLOOKUP($D789,SINAPSET.17!$A674:$D11439,3,FALSE),"")</f>
        <v>H</v>
      </c>
      <c r="G789" s="168">
        <v>0.45</v>
      </c>
      <c r="H789" s="314">
        <f>IF($D789&lt;&gt;"",VLOOKUP($D789,SINAPSET.17!$A679:$D11444,4,FALSE),"")</f>
        <v>17.579999999999998</v>
      </c>
      <c r="I789" s="127">
        <f t="shared" ref="I789:I790" si="186">H789*G789</f>
        <v>7.9109999999999996</v>
      </c>
    </row>
    <row r="790" spans="2:9" ht="28.5">
      <c r="B790" s="155" t="s">
        <v>6763</v>
      </c>
      <c r="C790" s="118" t="s">
        <v>45</v>
      </c>
      <c r="D790" s="135">
        <v>88247</v>
      </c>
      <c r="E790" s="101" t="str">
        <f>IF($D790&lt;&gt;"",VLOOKUP($D790,SINAPSET.17!$A675:$D11440,2,FALSE),"")</f>
        <v>AUXILIAR DE ELETRICISTA COM ENCARGOS COMPLEMENTARES</v>
      </c>
      <c r="F790" s="108" t="str">
        <f>IF($D790&lt;&gt;"",VLOOKUP($D790,SINAPSET.17!$A675:$D11440,3,FALSE),"")</f>
        <v>H</v>
      </c>
      <c r="G790" s="168">
        <v>0.45</v>
      </c>
      <c r="H790" s="314">
        <f>IF($D790&lt;&gt;"",VLOOKUP($D790,SINAPSET.17!$A680:$D11445,4,FALSE),"")</f>
        <v>14.33</v>
      </c>
      <c r="I790" s="127">
        <f t="shared" si="186"/>
        <v>6.4485000000000001</v>
      </c>
    </row>
    <row r="791" spans="2:9" ht="28.5">
      <c r="B791" s="155" t="s">
        <v>6764</v>
      </c>
      <c r="C791" s="118" t="s">
        <v>45</v>
      </c>
      <c r="D791" s="135">
        <v>38105</v>
      </c>
      <c r="E791" s="101" t="str">
        <f>IF($D791&lt;&gt;"",VLOOKUP($D791,SINAPSET.17!$A676:$D11441,2,FALSE),"")</f>
        <v>TOMADA PARA ANTENA DE TV, CABO COAXIAL DE 9 MM (APENAS MODULO)</v>
      </c>
      <c r="F791" s="108" t="str">
        <f>IF($D791&lt;&gt;"",VLOOKUP($D791,SINAPSET.17!$A676:$D11441,3,FALSE),"")</f>
        <v xml:space="preserve">UN    </v>
      </c>
      <c r="G791" s="168">
        <v>1</v>
      </c>
      <c r="H791" s="314">
        <f>IF($D791&lt;&gt;"",VLOOKUP($D791,SINAPSET.17!$A681:$D11446,4,FALSE),"")</f>
        <v>6.08</v>
      </c>
      <c r="I791" s="127">
        <f t="shared" ref="I791" si="187">H791*G791</f>
        <v>6.08</v>
      </c>
    </row>
    <row r="792" spans="2:9">
      <c r="B792" s="156"/>
      <c r="C792" s="119"/>
      <c r="D792" s="142"/>
      <c r="E792" s="102"/>
      <c r="F792" s="106"/>
      <c r="G792" s="169"/>
      <c r="H792" s="123"/>
      <c r="I792" s="128"/>
    </row>
    <row r="793" spans="2:9" ht="45">
      <c r="B793" s="347">
        <v>140</v>
      </c>
      <c r="C793" s="348"/>
      <c r="D793" s="349"/>
      <c r="E793" s="9" t="str">
        <f>E796</f>
        <v>CAIXA DE PASSAGEM METALICA DE SOBREPOR COM TAMPA PARAFUSADA, DIMENSOES 80 X 80 X 20 CM</v>
      </c>
      <c r="F793" s="10" t="s">
        <v>542</v>
      </c>
      <c r="G793" s="170"/>
      <c r="H793" s="11"/>
      <c r="I793" s="90">
        <f>SUM(I794:I798)</f>
        <v>453.99899999999997</v>
      </c>
    </row>
    <row r="794" spans="2:9" ht="28.5">
      <c r="B794" s="155" t="s">
        <v>6763</v>
      </c>
      <c r="C794" s="118" t="s">
        <v>45</v>
      </c>
      <c r="D794" s="135">
        <v>88264</v>
      </c>
      <c r="E794" s="101" t="str">
        <f>IF($D794&lt;&gt;"",VLOOKUP($D794,SINAPSET.17!$A679:$D11444,2,FALSE),"")</f>
        <v>ELETRICISTA COM ENCARGOS COMPLEMENTARES</v>
      </c>
      <c r="F794" s="108" t="str">
        <f>IF($D794&lt;&gt;"",VLOOKUP($D794,SINAPSET.17!$A679:$D11444,3,FALSE),"")</f>
        <v>H</v>
      </c>
      <c r="G794" s="168">
        <v>1.1000000000000001</v>
      </c>
      <c r="H794" s="314">
        <f>IF($D794&lt;&gt;"",VLOOKUP($D794,SINAPSET.17!$A684:$D11449,4,FALSE),"")</f>
        <v>17.579999999999998</v>
      </c>
      <c r="I794" s="127">
        <f t="shared" ref="I794:I796" si="188">H794*G794</f>
        <v>19.338000000000001</v>
      </c>
    </row>
    <row r="795" spans="2:9" ht="28.5">
      <c r="B795" s="155" t="s">
        <v>6763</v>
      </c>
      <c r="C795" s="118" t="s">
        <v>45</v>
      </c>
      <c r="D795" s="135">
        <v>88247</v>
      </c>
      <c r="E795" s="101" t="str">
        <f>IF($D795&lt;&gt;"",VLOOKUP($D795,SINAPSET.17!$A680:$D11445,2,FALSE),"")</f>
        <v>AUXILIAR DE ELETRICISTA COM ENCARGOS COMPLEMENTARES</v>
      </c>
      <c r="F795" s="108" t="str">
        <f>IF($D795&lt;&gt;"",VLOOKUP($D795,SINAPSET.17!$A680:$D11445,3,FALSE),"")</f>
        <v>H</v>
      </c>
      <c r="G795" s="168">
        <v>1.1000000000000001</v>
      </c>
      <c r="H795" s="314">
        <f>IF($D795&lt;&gt;"",VLOOKUP($D795,SINAPSET.17!$A685:$D11450,4,FALSE),"")</f>
        <v>14.33</v>
      </c>
      <c r="I795" s="127">
        <f t="shared" si="188"/>
        <v>15.763000000000002</v>
      </c>
    </row>
    <row r="796" spans="2:9" ht="42.75">
      <c r="B796" s="155" t="s">
        <v>6764</v>
      </c>
      <c r="C796" s="118" t="s">
        <v>45</v>
      </c>
      <c r="D796" s="135">
        <v>39777</v>
      </c>
      <c r="E796" s="101" t="str">
        <f>IF($D796&lt;&gt;"",VLOOKUP($D796,SINAPSET.17!$A681:$D11446,2,FALSE),"")</f>
        <v>CAIXA DE PASSAGEM METALICA DE SOBREPOR COM TAMPA PARAFUSADA, DIMENSOES 80 X 80 X 20 CM</v>
      </c>
      <c r="F796" s="108" t="str">
        <f>IF($D796&lt;&gt;"",VLOOKUP($D796,SINAPSET.17!$A681:$D11446,3,FALSE),"")</f>
        <v xml:space="preserve">UN    </v>
      </c>
      <c r="G796" s="168">
        <v>1</v>
      </c>
      <c r="H796" s="314">
        <f>IF($D796&lt;&gt;"",VLOOKUP($D796,SINAPSET.17!$A686:$D11451,4,FALSE),"")</f>
        <v>312.81</v>
      </c>
      <c r="I796" s="127">
        <f t="shared" si="188"/>
        <v>312.81</v>
      </c>
    </row>
    <row r="797" spans="2:9" ht="42.75">
      <c r="B797" s="155" t="s">
        <v>6764</v>
      </c>
      <c r="C797" s="118" t="s">
        <v>45</v>
      </c>
      <c r="D797" s="135">
        <v>4470</v>
      </c>
      <c r="E797" s="101" t="str">
        <f>IF($D797&lt;&gt;"",VLOOKUP($D797,SINAPSET.17!$A682:$D11447,2,FALSE),"")</f>
        <v>PRANCHA DE MADEIRA NAO APARELHADA *6 X 40* CM, MACARANDUBA, ANGELIM OU EQUIVALENTE DA REGIAO</v>
      </c>
      <c r="F797" s="108" t="str">
        <f>IF($D797&lt;&gt;"",VLOOKUP($D797,SINAPSET.17!$A682:$D11447,3,FALSE),"")</f>
        <v xml:space="preserve">M     </v>
      </c>
      <c r="G797" s="168">
        <v>2</v>
      </c>
      <c r="H797" s="314">
        <f>IF($D797&lt;&gt;"",VLOOKUP($D797,SINAPSET.17!$A687:$D11452,4,FALSE),"")</f>
        <v>43.54</v>
      </c>
      <c r="I797" s="127">
        <f t="shared" ref="I797:I798" si="189">H797*G797</f>
        <v>87.08</v>
      </c>
    </row>
    <row r="798" spans="2:9" ht="42.75">
      <c r="B798" s="155" t="s">
        <v>6763</v>
      </c>
      <c r="C798" s="118" t="s">
        <v>45</v>
      </c>
      <c r="D798" s="135" t="s">
        <v>13056</v>
      </c>
      <c r="E798" s="101" t="str">
        <f>IF($D798&lt;&gt;"",VLOOKUP($D798,SINAPSET.17!$A683:$D11448,2,FALSE),"")</f>
        <v>FUNDO PREPARADOR PRIMER A BASE DE EPOXI, PARA ESTRUTURA METALICA, UMA DEMAO, ESPESSURA DE 25 MICRA.</v>
      </c>
      <c r="F798" s="108" t="str">
        <f>IF($D798&lt;&gt;"",VLOOKUP($D798,SINAPSET.17!$A683:$D11448,3,FALSE),"")</f>
        <v>M2</v>
      </c>
      <c r="G798" s="168">
        <f>0.8*0.8*2.5+1.6*0.2*2.5</f>
        <v>2.4000000000000004</v>
      </c>
      <c r="H798" s="314">
        <f>IF($D798&lt;&gt;"",VLOOKUP($D798,SINAPSET.17!$A688:$D11453,4,FALSE),"")</f>
        <v>7.92</v>
      </c>
      <c r="I798" s="127">
        <f t="shared" si="189"/>
        <v>19.008000000000003</v>
      </c>
    </row>
    <row r="799" spans="2:9">
      <c r="B799" s="156"/>
      <c r="C799" s="119"/>
      <c r="D799" s="142"/>
      <c r="E799" s="102"/>
      <c r="F799" s="106"/>
      <c r="G799" s="169"/>
      <c r="H799" s="123"/>
      <c r="I799" s="128"/>
    </row>
    <row r="800" spans="2:9" ht="30">
      <c r="B800" s="347">
        <v>141</v>
      </c>
      <c r="C800" s="348"/>
      <c r="D800" s="349"/>
      <c r="E800" s="9" t="str">
        <f>E803</f>
        <v>TAMPA PARA CONDULETE, EM PVC, COM 2 MODULOS RJ</v>
      </c>
      <c r="F800" s="10" t="s">
        <v>542</v>
      </c>
      <c r="G800" s="170"/>
      <c r="H800" s="11"/>
      <c r="I800" s="90">
        <f>SUM(I801:I803)</f>
        <v>4.2454999999999998</v>
      </c>
    </row>
    <row r="801" spans="2:9" ht="28.5">
      <c r="B801" s="155" t="s">
        <v>6763</v>
      </c>
      <c r="C801" s="118" t="s">
        <v>45</v>
      </c>
      <c r="D801" s="135">
        <v>88264</v>
      </c>
      <c r="E801" s="101" t="str">
        <f>IF($D801&lt;&gt;"",VLOOKUP($D801,SINAPSET.17!$A585:$D11350,2,FALSE),"")</f>
        <v>ELETRICISTA COM ENCARGOS COMPLEMENTARES</v>
      </c>
      <c r="F801" s="108" t="str">
        <f>IF($D801&lt;&gt;"",VLOOKUP($D801,SINAPSET.17!$A585:$D11350,3,FALSE),"")</f>
        <v>H</v>
      </c>
      <c r="G801" s="168">
        <v>0.05</v>
      </c>
      <c r="H801" s="314">
        <f>IF($D801&lt;&gt;"",VLOOKUP($D801,SINAPSET.17!$A691:$D11456,4,FALSE),"")</f>
        <v>17.579999999999998</v>
      </c>
      <c r="I801" s="127">
        <f t="shared" ref="I801:I802" si="190">H801*G801</f>
        <v>0.879</v>
      </c>
    </row>
    <row r="802" spans="2:9" ht="28.5">
      <c r="B802" s="155" t="s">
        <v>6763</v>
      </c>
      <c r="C802" s="118" t="s">
        <v>45</v>
      </c>
      <c r="D802" s="135">
        <v>88247</v>
      </c>
      <c r="E802" s="101" t="str">
        <f>IF($D802&lt;&gt;"",VLOOKUP($D802,SINAPSET.17!$A586:$D11351,2,FALSE),"")</f>
        <v>AUXILIAR DE ELETRICISTA COM ENCARGOS COMPLEMENTARES</v>
      </c>
      <c r="F802" s="108" t="str">
        <f>IF($D802&lt;&gt;"",VLOOKUP($D802,SINAPSET.17!$A586:$D11351,3,FALSE),"")</f>
        <v>H</v>
      </c>
      <c r="G802" s="168">
        <v>0.05</v>
      </c>
      <c r="H802" s="314">
        <f>IF($D802&lt;&gt;"",VLOOKUP($D802,SINAPSET.17!$A692:$D11457,4,FALSE),"")</f>
        <v>14.33</v>
      </c>
      <c r="I802" s="127">
        <f t="shared" si="190"/>
        <v>0.71650000000000003</v>
      </c>
    </row>
    <row r="803" spans="2:9" ht="28.5">
      <c r="B803" s="155" t="s">
        <v>6764</v>
      </c>
      <c r="C803" s="118" t="s">
        <v>45</v>
      </c>
      <c r="D803" s="135">
        <v>39351</v>
      </c>
      <c r="E803" s="101" t="str">
        <f>IF($D803&lt;&gt;"",VLOOKUP($D803,SINAPSET.17!$A587:$D11352,2,FALSE),"")</f>
        <v>TAMPA PARA CONDULETE, EM PVC, COM 2 MODULOS RJ</v>
      </c>
      <c r="F803" s="108" t="str">
        <f>IF($D803&lt;&gt;"",VLOOKUP($D803,SINAPSET.17!$A587:$D11352,3,FALSE),"")</f>
        <v xml:space="preserve">UN    </v>
      </c>
      <c r="G803" s="168">
        <v>1</v>
      </c>
      <c r="H803" s="314">
        <f>IF($D803&lt;&gt;"",VLOOKUP($D803,SINAPSET.17!$A693:$D11458,4,FALSE),"")</f>
        <v>2.65</v>
      </c>
      <c r="I803" s="127">
        <f t="shared" ref="I803" si="191">H803*G803</f>
        <v>2.65</v>
      </c>
    </row>
    <row r="804" spans="2:9">
      <c r="B804" s="156"/>
      <c r="C804" s="119"/>
      <c r="D804" s="142"/>
      <c r="E804" s="102"/>
      <c r="F804" s="106"/>
      <c r="G804" s="169"/>
      <c r="H804" s="123"/>
      <c r="I804" s="128"/>
    </row>
    <row r="805" spans="2:9" ht="30">
      <c r="B805" s="347">
        <v>142</v>
      </c>
      <c r="C805" s="348"/>
      <c r="D805" s="349"/>
      <c r="E805" s="9" t="str">
        <f>E808</f>
        <v>EPELHO PARA CAIXA 4X2" PARA 2 MODULOS RJ45</v>
      </c>
      <c r="F805" s="10" t="s">
        <v>542</v>
      </c>
      <c r="G805" s="170"/>
      <c r="H805" s="11"/>
      <c r="I805" s="90">
        <f>SUM(I806:I808)</f>
        <v>5.5954999999999995</v>
      </c>
    </row>
    <row r="806" spans="2:9" ht="28.5">
      <c r="B806" s="155" t="s">
        <v>6763</v>
      </c>
      <c r="C806" s="118" t="s">
        <v>45</v>
      </c>
      <c r="D806" s="135">
        <v>88264</v>
      </c>
      <c r="E806" s="101" t="str">
        <f>IF($D806&lt;&gt;"",VLOOKUP($D806,SINAPSET.17!$A590:$D11355,2,FALSE),"")</f>
        <v>ELETRICISTA COM ENCARGOS COMPLEMENTARES</v>
      </c>
      <c r="F806" s="108" t="str">
        <f>IF($D806&lt;&gt;"",VLOOKUP($D806,SINAPSET.17!$A590:$D11355,3,FALSE),"")</f>
        <v>H</v>
      </c>
      <c r="G806" s="168">
        <v>0.05</v>
      </c>
      <c r="H806" s="314">
        <f>IF($D806&lt;&gt;"",VLOOKUP($D806,SINAPSET.17!$A696:$D11461,4,FALSE),"")</f>
        <v>17.579999999999998</v>
      </c>
      <c r="I806" s="127">
        <f t="shared" ref="I806:I808" si="192">H806*G806</f>
        <v>0.879</v>
      </c>
    </row>
    <row r="807" spans="2:9" ht="28.5">
      <c r="B807" s="155" t="s">
        <v>6763</v>
      </c>
      <c r="C807" s="118" t="s">
        <v>45</v>
      </c>
      <c r="D807" s="135">
        <v>88247</v>
      </c>
      <c r="E807" s="101" t="str">
        <f>IF($D807&lt;&gt;"",VLOOKUP($D807,SINAPSET.17!$A591:$D11356,2,FALSE),"")</f>
        <v>AUXILIAR DE ELETRICISTA COM ENCARGOS COMPLEMENTARES</v>
      </c>
      <c r="F807" s="108" t="str">
        <f>IF($D807&lt;&gt;"",VLOOKUP($D807,SINAPSET.17!$A591:$D11356,3,FALSE),"")</f>
        <v>H</v>
      </c>
      <c r="G807" s="168">
        <v>0.05</v>
      </c>
      <c r="H807" s="314">
        <f>IF($D807&lt;&gt;"",VLOOKUP($D807,SINAPSET.17!$A697:$D11462,4,FALSE),"")</f>
        <v>14.33</v>
      </c>
      <c r="I807" s="127">
        <f t="shared" si="192"/>
        <v>0.71650000000000003</v>
      </c>
    </row>
    <row r="808" spans="2:9">
      <c r="B808" s="155" t="s">
        <v>6764</v>
      </c>
      <c r="C808" s="118" t="s">
        <v>6772</v>
      </c>
      <c r="D808" s="135"/>
      <c r="E808" s="101" t="s">
        <v>6934</v>
      </c>
      <c r="F808" s="108" t="s">
        <v>542</v>
      </c>
      <c r="G808" s="168">
        <v>1</v>
      </c>
      <c r="H808" s="216">
        <v>4</v>
      </c>
      <c r="I808" s="127">
        <f t="shared" si="192"/>
        <v>4</v>
      </c>
    </row>
    <row r="809" spans="2:9">
      <c r="B809" s="156"/>
      <c r="C809" s="119"/>
      <c r="D809" s="142"/>
      <c r="E809" s="102"/>
      <c r="F809" s="106"/>
      <c r="G809" s="169"/>
      <c r="H809" s="123"/>
      <c r="I809" s="128"/>
    </row>
    <row r="810" spans="2:9" ht="30">
      <c r="B810" s="347">
        <v>143</v>
      </c>
      <c r="C810" s="348"/>
      <c r="D810" s="349"/>
      <c r="E810" s="9" t="str">
        <f>E813</f>
        <v>TAMPA PARA CONDULETE COM ESPAÇO PARA 1 TOMADA TIPO F</v>
      </c>
      <c r="F810" s="10" t="s">
        <v>542</v>
      </c>
      <c r="G810" s="170"/>
      <c r="H810" s="11"/>
      <c r="I810" s="90">
        <f>SUM(I811:I813)</f>
        <v>7.2754999999999992</v>
      </c>
    </row>
    <row r="811" spans="2:9" ht="28.5">
      <c r="B811" s="155" t="s">
        <v>6763</v>
      </c>
      <c r="C811" s="118" t="s">
        <v>45</v>
      </c>
      <c r="D811" s="135">
        <v>88264</v>
      </c>
      <c r="E811" s="101" t="str">
        <f>IF($D811&lt;&gt;"",VLOOKUP($D811,SINAPSET.17!$A595:$D11360,2,FALSE),"")</f>
        <v>ELETRICISTA COM ENCARGOS COMPLEMENTARES</v>
      </c>
      <c r="F811" s="108" t="str">
        <f>IF($D811&lt;&gt;"",VLOOKUP($D811,SINAPSET.17!$A595:$D11360,3,FALSE),"")</f>
        <v>H</v>
      </c>
      <c r="G811" s="168">
        <v>0.05</v>
      </c>
      <c r="H811" s="314">
        <f>IF($D811&lt;&gt;"",VLOOKUP($D811,SINAPSET.17!$A701:$D11466,4,FALSE),"")</f>
        <v>17.579999999999998</v>
      </c>
      <c r="I811" s="127">
        <f t="shared" ref="I811:I813" si="193">H811*G811</f>
        <v>0.879</v>
      </c>
    </row>
    <row r="812" spans="2:9" ht="28.5">
      <c r="B812" s="155" t="s">
        <v>6763</v>
      </c>
      <c r="C812" s="118" t="s">
        <v>45</v>
      </c>
      <c r="D812" s="135">
        <v>88247</v>
      </c>
      <c r="E812" s="101" t="str">
        <f>IF($D812&lt;&gt;"",VLOOKUP($D812,SINAPSET.17!$A596:$D11361,2,FALSE),"")</f>
        <v>AUXILIAR DE ELETRICISTA COM ENCARGOS COMPLEMENTARES</v>
      </c>
      <c r="F812" s="108" t="str">
        <f>IF($D812&lt;&gt;"",VLOOKUP($D812,SINAPSET.17!$A596:$D11361,3,FALSE),"")</f>
        <v>H</v>
      </c>
      <c r="G812" s="168">
        <v>0.05</v>
      </c>
      <c r="H812" s="314">
        <f>IF($D812&lt;&gt;"",VLOOKUP($D812,SINAPSET.17!$A702:$D11467,4,FALSE),"")</f>
        <v>14.33</v>
      </c>
      <c r="I812" s="127">
        <f t="shared" si="193"/>
        <v>0.71650000000000003</v>
      </c>
    </row>
    <row r="813" spans="2:9" ht="28.5">
      <c r="B813" s="155" t="s">
        <v>6764</v>
      </c>
      <c r="C813" s="118" t="s">
        <v>6772</v>
      </c>
      <c r="D813" s="135"/>
      <c r="E813" s="101" t="s">
        <v>6935</v>
      </c>
      <c r="F813" s="108" t="s">
        <v>542</v>
      </c>
      <c r="G813" s="168">
        <v>1</v>
      </c>
      <c r="H813" s="216">
        <v>5.68</v>
      </c>
      <c r="I813" s="127">
        <f t="shared" si="193"/>
        <v>5.68</v>
      </c>
    </row>
    <row r="814" spans="2:9">
      <c r="B814" s="156"/>
      <c r="C814" s="119"/>
      <c r="D814" s="142"/>
      <c r="E814" s="102"/>
      <c r="F814" s="106"/>
      <c r="G814" s="169"/>
      <c r="H814" s="123"/>
      <c r="I814" s="128"/>
    </row>
    <row r="815" spans="2:9" ht="15">
      <c r="B815" s="347">
        <v>144</v>
      </c>
      <c r="C815" s="348"/>
      <c r="D815" s="349"/>
      <c r="E815" s="9" t="str">
        <f>E818</f>
        <v>ESPELHO PARA TOMADA TIPO F</v>
      </c>
      <c r="F815" s="10" t="s">
        <v>542</v>
      </c>
      <c r="G815" s="170"/>
      <c r="H815" s="11"/>
      <c r="I815" s="90">
        <f>SUM(I816:I818)</f>
        <v>7.5754999999999999</v>
      </c>
    </row>
    <row r="816" spans="2:9" ht="28.5">
      <c r="B816" s="155" t="s">
        <v>6763</v>
      </c>
      <c r="C816" s="118" t="s">
        <v>45</v>
      </c>
      <c r="D816" s="135">
        <v>88264</v>
      </c>
      <c r="E816" s="101" t="str">
        <f>IF($D816&lt;&gt;"",VLOOKUP($D816,SINAPSET.17!$A600:$D11365,2,FALSE),"")</f>
        <v>ELETRICISTA COM ENCARGOS COMPLEMENTARES</v>
      </c>
      <c r="F816" s="108" t="str">
        <f>IF($D816&lt;&gt;"",VLOOKUP($D816,SINAPSET.17!$A600:$D11365,3,FALSE),"")</f>
        <v>H</v>
      </c>
      <c r="G816" s="168">
        <v>0.05</v>
      </c>
      <c r="H816" s="314">
        <f>IF($D816&lt;&gt;"",VLOOKUP($D816,SINAPSET.17!$A706:$D11471,4,FALSE),"")</f>
        <v>17.579999999999998</v>
      </c>
      <c r="I816" s="127">
        <f t="shared" ref="I816:I818" si="194">H816*G816</f>
        <v>0.879</v>
      </c>
    </row>
    <row r="817" spans="2:9" ht="28.5">
      <c r="B817" s="155" t="s">
        <v>6763</v>
      </c>
      <c r="C817" s="118" t="s">
        <v>45</v>
      </c>
      <c r="D817" s="135">
        <v>88247</v>
      </c>
      <c r="E817" s="101" t="str">
        <f>IF($D817&lt;&gt;"",VLOOKUP($D817,SINAPSET.17!$A601:$D11366,2,FALSE),"")</f>
        <v>AUXILIAR DE ELETRICISTA COM ENCARGOS COMPLEMENTARES</v>
      </c>
      <c r="F817" s="108" t="str">
        <f>IF($D817&lt;&gt;"",VLOOKUP($D817,SINAPSET.17!$A601:$D11366,3,FALSE),"")</f>
        <v>H</v>
      </c>
      <c r="G817" s="168">
        <v>0.05</v>
      </c>
      <c r="H817" s="314">
        <f>IF($D817&lt;&gt;"",VLOOKUP($D817,SINAPSET.17!$A707:$D11472,4,FALSE),"")</f>
        <v>14.33</v>
      </c>
      <c r="I817" s="127">
        <f t="shared" si="194"/>
        <v>0.71650000000000003</v>
      </c>
    </row>
    <row r="818" spans="2:9">
      <c r="B818" s="155" t="s">
        <v>6764</v>
      </c>
      <c r="C818" s="118" t="s">
        <v>6772</v>
      </c>
      <c r="D818" s="135"/>
      <c r="E818" s="101" t="s">
        <v>6936</v>
      </c>
      <c r="F818" s="108" t="s">
        <v>542</v>
      </c>
      <c r="G818" s="168">
        <v>1</v>
      </c>
      <c r="H818" s="216">
        <v>5.98</v>
      </c>
      <c r="I818" s="127">
        <f t="shared" si="194"/>
        <v>5.98</v>
      </c>
    </row>
    <row r="819" spans="2:9">
      <c r="B819" s="156"/>
      <c r="C819" s="119"/>
      <c r="D819" s="142"/>
      <c r="E819" s="102"/>
      <c r="F819" s="106"/>
      <c r="G819" s="169"/>
      <c r="H819" s="123"/>
      <c r="I819" s="128"/>
    </row>
    <row r="820" spans="2:9" ht="60">
      <c r="B820" s="347">
        <v>145</v>
      </c>
      <c r="C820" s="348"/>
      <c r="D820" s="349"/>
      <c r="E820" s="9" t="str">
        <f>E823</f>
        <v>ELETRODUTO FLEXIVEL, EM ACO GALVANIZADO, REVESTIDO EXTERNAMENTE COM PVC PRETO, DIAMETRO EXTERNO DE 32 MM (1"), TIPO SEALTUBO</v>
      </c>
      <c r="F820" s="10" t="s">
        <v>518</v>
      </c>
      <c r="G820" s="170"/>
      <c r="H820" s="11"/>
      <c r="I820" s="90">
        <f>SUM(I821:I823)</f>
        <v>12.2835</v>
      </c>
    </row>
    <row r="821" spans="2:9" ht="28.5">
      <c r="B821" s="155" t="s">
        <v>6763</v>
      </c>
      <c r="C821" s="118" t="s">
        <v>45</v>
      </c>
      <c r="D821" s="135">
        <v>88264</v>
      </c>
      <c r="E821" s="101" t="str">
        <f>IF($D821&lt;&gt;"",VLOOKUP($D821,SINAPSET.17!$A605:$D11370,2,FALSE),"")</f>
        <v>ELETRICISTA COM ENCARGOS COMPLEMENTARES</v>
      </c>
      <c r="F821" s="108" t="str">
        <f>IF($D821&lt;&gt;"",VLOOKUP($D821,SINAPSET.17!$A605:$D11370,3,FALSE),"")</f>
        <v>H</v>
      </c>
      <c r="G821" s="168">
        <v>0.15</v>
      </c>
      <c r="H821" s="314">
        <f>IF($D821&lt;&gt;"",VLOOKUP($D821,SINAPSET.17!$A711:$D11476,4,FALSE),"")</f>
        <v>17.579999999999998</v>
      </c>
      <c r="I821" s="127">
        <f t="shared" ref="I821:I822" si="195">H821*G821</f>
        <v>2.6369999999999996</v>
      </c>
    </row>
    <row r="822" spans="2:9" ht="28.5">
      <c r="B822" s="155" t="s">
        <v>6763</v>
      </c>
      <c r="C822" s="118" t="s">
        <v>45</v>
      </c>
      <c r="D822" s="135">
        <v>88247</v>
      </c>
      <c r="E822" s="101" t="str">
        <f>IF($D822&lt;&gt;"",VLOOKUP($D822,SINAPSET.17!$A606:$D11371,2,FALSE),"")</f>
        <v>AUXILIAR DE ELETRICISTA COM ENCARGOS COMPLEMENTARES</v>
      </c>
      <c r="F822" s="108" t="str">
        <f>IF($D822&lt;&gt;"",VLOOKUP($D822,SINAPSET.17!$A606:$D11371,3,FALSE),"")</f>
        <v>H</v>
      </c>
      <c r="G822" s="168">
        <v>0.15</v>
      </c>
      <c r="H822" s="314">
        <f>IF($D822&lt;&gt;"",VLOOKUP($D822,SINAPSET.17!$A712:$D11477,4,FALSE),"")</f>
        <v>14.33</v>
      </c>
      <c r="I822" s="127">
        <f t="shared" si="195"/>
        <v>2.1494999999999997</v>
      </c>
    </row>
    <row r="823" spans="2:9" ht="57">
      <c r="B823" s="155" t="s">
        <v>6764</v>
      </c>
      <c r="C823" s="118" t="s">
        <v>45</v>
      </c>
      <c r="D823" s="135">
        <v>2501</v>
      </c>
      <c r="E823" s="101" t="str">
        <f>IF($D823&lt;&gt;"",VLOOKUP($D823,SINAPSET.17!$A607:$D11372,2,FALSE),"")</f>
        <v>ELETRODUTO FLEXIVEL, EM ACO GALVANIZADO, REVESTIDO EXTERNAMENTE COM PVC PRETO, DIAMETRO EXTERNO DE 32 MM (1"), TIPO SEALTUBO</v>
      </c>
      <c r="F823" s="108" t="str">
        <f>IF($D823&lt;&gt;"",VLOOKUP($D823,SINAPSET.17!$A607:$D11372,3,FALSE),"")</f>
        <v xml:space="preserve">M     </v>
      </c>
      <c r="G823" s="168">
        <v>1.05</v>
      </c>
      <c r="H823" s="314">
        <f>IF($D823&lt;&gt;"",VLOOKUP($D823,SINAPSET.17!$A713:$D11478,4,FALSE),"")</f>
        <v>7.14</v>
      </c>
      <c r="I823" s="127">
        <f t="shared" ref="I823" si="196">H823*G823</f>
        <v>7.4969999999999999</v>
      </c>
    </row>
    <row r="824" spans="2:9">
      <c r="B824" s="156"/>
      <c r="C824" s="119"/>
      <c r="D824" s="142"/>
      <c r="E824" s="102"/>
      <c r="F824" s="106"/>
      <c r="G824" s="169"/>
      <c r="H824" s="123"/>
      <c r="I824" s="128"/>
    </row>
    <row r="825" spans="2:9" ht="60">
      <c r="B825" s="347">
        <v>146</v>
      </c>
      <c r="C825" s="348"/>
      <c r="D825" s="349"/>
      <c r="E825" s="9" t="str">
        <f>E828</f>
        <v>ELETRODUTO FLEXIVEL, EM ACO GALVANIZADO, REVESTIDO EXTERNAMENTE COM PVC PRETO, DIAMETRO EXTERNO DE 25 MM (3/4"), TIPO SEALTUBO</v>
      </c>
      <c r="F825" s="10" t="s">
        <v>518</v>
      </c>
      <c r="G825" s="170"/>
      <c r="H825" s="11"/>
      <c r="I825" s="90">
        <f>SUM(I826:I828)</f>
        <v>10.4985</v>
      </c>
    </row>
    <row r="826" spans="2:9" ht="28.5">
      <c r="B826" s="155" t="s">
        <v>6763</v>
      </c>
      <c r="C826" s="118" t="s">
        <v>45</v>
      </c>
      <c r="D826" s="135">
        <v>88264</v>
      </c>
      <c r="E826" s="101" t="str">
        <f>IF($D826&lt;&gt;"",VLOOKUP($D826,SINAPSET.17!$A610:$D11375,2,FALSE),"")</f>
        <v>ELETRICISTA COM ENCARGOS COMPLEMENTARES</v>
      </c>
      <c r="F826" s="108" t="str">
        <f>IF($D826&lt;&gt;"",VLOOKUP($D826,SINAPSET.17!$A610:$D11375,3,FALSE),"")</f>
        <v>H</v>
      </c>
      <c r="G826" s="168">
        <v>0.15</v>
      </c>
      <c r="H826" s="314">
        <f>IF($D826&lt;&gt;"",VLOOKUP($D826,SINAPSET.17!$A716:$D11481,4,FALSE),"")</f>
        <v>17.579999999999998</v>
      </c>
      <c r="I826" s="127">
        <f t="shared" ref="I826:I828" si="197">H826*G826</f>
        <v>2.6369999999999996</v>
      </c>
    </row>
    <row r="827" spans="2:9" ht="28.5">
      <c r="B827" s="155" t="s">
        <v>6763</v>
      </c>
      <c r="C827" s="118" t="s">
        <v>45</v>
      </c>
      <c r="D827" s="135">
        <v>88247</v>
      </c>
      <c r="E827" s="101" t="str">
        <f>IF($D827&lt;&gt;"",VLOOKUP($D827,SINAPSET.17!$A611:$D11376,2,FALSE),"")</f>
        <v>AUXILIAR DE ELETRICISTA COM ENCARGOS COMPLEMENTARES</v>
      </c>
      <c r="F827" s="108" t="str">
        <f>IF($D827&lt;&gt;"",VLOOKUP($D827,SINAPSET.17!$A611:$D11376,3,FALSE),"")</f>
        <v>H</v>
      </c>
      <c r="G827" s="168">
        <v>0.15</v>
      </c>
      <c r="H827" s="314">
        <f>IF($D827&lt;&gt;"",VLOOKUP($D827,SINAPSET.17!$A717:$D11482,4,FALSE),"")</f>
        <v>14.33</v>
      </c>
      <c r="I827" s="127">
        <f t="shared" si="197"/>
        <v>2.1494999999999997</v>
      </c>
    </row>
    <row r="828" spans="2:9" ht="57">
      <c r="B828" s="155" t="s">
        <v>6764</v>
      </c>
      <c r="C828" s="118" t="s">
        <v>45</v>
      </c>
      <c r="D828" s="135">
        <v>2504</v>
      </c>
      <c r="E828" s="101" t="str">
        <f>IF($D828&lt;&gt;"",VLOOKUP($D828,SINAPSET.17!$A612:$D11377,2,FALSE),"")</f>
        <v>ELETRODUTO FLEXIVEL, EM ACO GALVANIZADO, REVESTIDO EXTERNAMENTE COM PVC PRETO, DIAMETRO EXTERNO DE 25 MM (3/4"), TIPO SEALTUBO</v>
      </c>
      <c r="F828" s="108" t="str">
        <f>IF($D828&lt;&gt;"",VLOOKUP($D828,SINAPSET.17!$A612:$D11377,3,FALSE),"")</f>
        <v xml:space="preserve">M     </v>
      </c>
      <c r="G828" s="168">
        <v>1.05</v>
      </c>
      <c r="H828" s="314">
        <f>IF($D828&lt;&gt;"",VLOOKUP($D828,SINAPSET.17!$A718:$D11483,4,FALSE),"")</f>
        <v>5.44</v>
      </c>
      <c r="I828" s="127">
        <f t="shared" si="197"/>
        <v>5.7120000000000006</v>
      </c>
    </row>
    <row r="829" spans="2:9">
      <c r="B829" s="156"/>
      <c r="C829" s="119"/>
      <c r="D829" s="142"/>
      <c r="E829" s="102"/>
      <c r="F829" s="106"/>
      <c r="G829" s="169"/>
      <c r="H829" s="123"/>
      <c r="I829" s="128"/>
    </row>
    <row r="830" spans="2:9" ht="15">
      <c r="B830" s="347">
        <v>147</v>
      </c>
      <c r="C830" s="348"/>
      <c r="D830" s="349"/>
      <c r="E830" s="9" t="str">
        <f>E833</f>
        <v>ELETRODUTO PEAD CORRUGADO 4"</v>
      </c>
      <c r="F830" s="10" t="s">
        <v>518</v>
      </c>
      <c r="G830" s="170"/>
      <c r="H830" s="11"/>
      <c r="I830" s="90">
        <f>SUM(I831:I833)</f>
        <v>18.235499999999998</v>
      </c>
    </row>
    <row r="831" spans="2:9" ht="28.5">
      <c r="B831" s="155" t="s">
        <v>6763</v>
      </c>
      <c r="C831" s="118" t="s">
        <v>45</v>
      </c>
      <c r="D831" s="135">
        <v>88264</v>
      </c>
      <c r="E831" s="101" t="str">
        <f>IF($D831&lt;&gt;"",VLOOKUP($D831,SINAPSET.17!$A615:$D11380,2,FALSE),"")</f>
        <v>ELETRICISTA COM ENCARGOS COMPLEMENTARES</v>
      </c>
      <c r="F831" s="108" t="str">
        <f>IF($D831&lt;&gt;"",VLOOKUP($D831,SINAPSET.17!$A615:$D11380,3,FALSE),"")</f>
        <v>H</v>
      </c>
      <c r="G831" s="168">
        <v>0.3</v>
      </c>
      <c r="H831" s="314">
        <f>IF($D831&lt;&gt;"",VLOOKUP($D831,SINAPSET.17!$A721:$D11486,4,FALSE),"")</f>
        <v>17.579999999999998</v>
      </c>
      <c r="I831" s="127">
        <f t="shared" ref="I831:I833" si="198">H831*G831</f>
        <v>5.2739999999999991</v>
      </c>
    </row>
    <row r="832" spans="2:9" ht="28.5">
      <c r="B832" s="155" t="s">
        <v>6763</v>
      </c>
      <c r="C832" s="118" t="s">
        <v>45</v>
      </c>
      <c r="D832" s="135">
        <v>88247</v>
      </c>
      <c r="E832" s="101" t="str">
        <f>IF($D832&lt;&gt;"",VLOOKUP($D832,SINAPSET.17!$A616:$D11381,2,FALSE),"")</f>
        <v>AUXILIAR DE ELETRICISTA COM ENCARGOS COMPLEMENTARES</v>
      </c>
      <c r="F832" s="108" t="str">
        <f>IF($D832&lt;&gt;"",VLOOKUP($D832,SINAPSET.17!$A616:$D11381,3,FALSE),"")</f>
        <v>H</v>
      </c>
      <c r="G832" s="168">
        <v>0.3</v>
      </c>
      <c r="H832" s="314">
        <f>IF($D832&lt;&gt;"",VLOOKUP($D832,SINAPSET.17!$A722:$D11487,4,FALSE),"")</f>
        <v>14.33</v>
      </c>
      <c r="I832" s="127">
        <f t="shared" si="198"/>
        <v>4.2989999999999995</v>
      </c>
    </row>
    <row r="833" spans="2:9">
      <c r="B833" s="155" t="s">
        <v>6764</v>
      </c>
      <c r="C833" s="118" t="s">
        <v>6772</v>
      </c>
      <c r="D833" s="135"/>
      <c r="E833" s="101" t="s">
        <v>6937</v>
      </c>
      <c r="F833" s="108" t="s">
        <v>518</v>
      </c>
      <c r="G833" s="168">
        <v>1.05</v>
      </c>
      <c r="H833" s="216">
        <v>8.25</v>
      </c>
      <c r="I833" s="127">
        <f t="shared" si="198"/>
        <v>8.6624999999999996</v>
      </c>
    </row>
    <row r="834" spans="2:9">
      <c r="B834" s="156"/>
      <c r="C834" s="119"/>
      <c r="D834" s="142"/>
      <c r="E834" s="102"/>
      <c r="F834" s="106"/>
      <c r="G834" s="169"/>
      <c r="H834" s="123"/>
      <c r="I834" s="128"/>
    </row>
    <row r="835" spans="2:9" ht="15">
      <c r="B835" s="347">
        <v>148</v>
      </c>
      <c r="C835" s="348"/>
      <c r="D835" s="349"/>
      <c r="E835" s="9" t="str">
        <f>E838</f>
        <v xml:space="preserve">ABRAÇADEIRA DE AÇO GALVANIZADO 3/4" </v>
      </c>
      <c r="F835" s="10" t="s">
        <v>542</v>
      </c>
      <c r="G835" s="170"/>
      <c r="H835" s="11"/>
      <c r="I835" s="90">
        <f>SUM(I836:I838)</f>
        <v>5.9364999999999988</v>
      </c>
    </row>
    <row r="836" spans="2:9" ht="28.5">
      <c r="B836" s="155" t="s">
        <v>6763</v>
      </c>
      <c r="C836" s="118" t="s">
        <v>45</v>
      </c>
      <c r="D836" s="135">
        <v>88264</v>
      </c>
      <c r="E836" s="101" t="str">
        <f>IF($D836&lt;&gt;"",VLOOKUP($D836,SINAPSET.17!$A620:$D11385,2,FALSE),"")</f>
        <v>ELETRICISTA COM ENCARGOS COMPLEMENTARES</v>
      </c>
      <c r="F836" s="108" t="str">
        <f>IF($D836&lt;&gt;"",VLOOKUP($D836,SINAPSET.17!$A620:$D11385,3,FALSE),"")</f>
        <v>H</v>
      </c>
      <c r="G836" s="168">
        <v>0.15</v>
      </c>
      <c r="H836" s="314">
        <f>IF($D836&lt;&gt;"",VLOOKUP($D836,SINAPSET.17!$A726:$D11491,4,FALSE),"")</f>
        <v>17.579999999999998</v>
      </c>
      <c r="I836" s="127">
        <f t="shared" ref="I836:I838" si="199">H836*G836</f>
        <v>2.6369999999999996</v>
      </c>
    </row>
    <row r="837" spans="2:9" ht="28.5">
      <c r="B837" s="155" t="s">
        <v>6763</v>
      </c>
      <c r="C837" s="118" t="s">
        <v>45</v>
      </c>
      <c r="D837" s="135">
        <v>88247</v>
      </c>
      <c r="E837" s="101" t="str">
        <f>IF($D837&lt;&gt;"",VLOOKUP($D837,SINAPSET.17!$A621:$D11386,2,FALSE),"")</f>
        <v>AUXILIAR DE ELETRICISTA COM ENCARGOS COMPLEMENTARES</v>
      </c>
      <c r="F837" s="108" t="str">
        <f>IF($D837&lt;&gt;"",VLOOKUP($D837,SINAPSET.17!$A621:$D11386,3,FALSE),"")</f>
        <v>H</v>
      </c>
      <c r="G837" s="168">
        <v>0.15</v>
      </c>
      <c r="H837" s="314">
        <f>IF($D837&lt;&gt;"",VLOOKUP($D837,SINAPSET.17!$A727:$D11492,4,FALSE),"")</f>
        <v>14.33</v>
      </c>
      <c r="I837" s="127">
        <f t="shared" si="199"/>
        <v>2.1494999999999997</v>
      </c>
    </row>
    <row r="838" spans="2:9">
      <c r="B838" s="155" t="s">
        <v>6764</v>
      </c>
      <c r="C838" s="118" t="s">
        <v>6772</v>
      </c>
      <c r="D838" s="135"/>
      <c r="E838" s="101" t="s">
        <v>6938</v>
      </c>
      <c r="F838" s="108" t="s">
        <v>542</v>
      </c>
      <c r="G838" s="168">
        <v>1</v>
      </c>
      <c r="H838" s="216">
        <v>1.1499999999999999</v>
      </c>
      <c r="I838" s="127">
        <f t="shared" si="199"/>
        <v>1.1499999999999999</v>
      </c>
    </row>
    <row r="839" spans="2:9">
      <c r="B839" s="156"/>
      <c r="C839" s="119"/>
      <c r="D839" s="142"/>
      <c r="E839" s="102"/>
      <c r="F839" s="106"/>
      <c r="G839" s="169"/>
      <c r="H839" s="123"/>
      <c r="I839" s="128"/>
    </row>
    <row r="840" spans="2:9" ht="15">
      <c r="B840" s="347">
        <v>149</v>
      </c>
      <c r="C840" s="348"/>
      <c r="D840" s="349"/>
      <c r="E840" s="9" t="str">
        <f>E843</f>
        <v>CHUMBADOR TIPO PARABOLT 1/4"X2"</v>
      </c>
      <c r="F840" s="10" t="s">
        <v>542</v>
      </c>
      <c r="G840" s="170"/>
      <c r="H840" s="11"/>
      <c r="I840" s="90">
        <f>SUM(I841:I843)</f>
        <v>15.4595</v>
      </c>
    </row>
    <row r="841" spans="2:9" ht="28.5">
      <c r="B841" s="155" t="s">
        <v>6763</v>
      </c>
      <c r="C841" s="118" t="s">
        <v>45</v>
      </c>
      <c r="D841" s="135">
        <v>88264</v>
      </c>
      <c r="E841" s="101" t="str">
        <f>IF($D841&lt;&gt;"",VLOOKUP($D841,SINAPSET.17!$A635:$D11400,2,FALSE),"")</f>
        <v>ELETRICISTA COM ENCARGOS COMPLEMENTARES</v>
      </c>
      <c r="F841" s="108" t="str">
        <f>IF($D841&lt;&gt;"",VLOOKUP($D841,SINAPSET.17!$A635:$D11400,3,FALSE),"")</f>
        <v>H</v>
      </c>
      <c r="G841" s="168">
        <v>0.45</v>
      </c>
      <c r="H841" s="314">
        <f>IF($D841&lt;&gt;"",VLOOKUP($D841,SINAPSET.17!$A731:$D11496,4,FALSE),"")</f>
        <v>17.579999999999998</v>
      </c>
      <c r="I841" s="127">
        <f t="shared" ref="I841:I843" si="200">H841*G841</f>
        <v>7.9109999999999996</v>
      </c>
    </row>
    <row r="842" spans="2:9" ht="28.5">
      <c r="B842" s="155" t="s">
        <v>6763</v>
      </c>
      <c r="C842" s="118" t="s">
        <v>45</v>
      </c>
      <c r="D842" s="135">
        <v>88247</v>
      </c>
      <c r="E842" s="101" t="str">
        <f>IF($D842&lt;&gt;"",VLOOKUP($D842,SINAPSET.17!$A636:$D11401,2,FALSE),"")</f>
        <v>AUXILIAR DE ELETRICISTA COM ENCARGOS COMPLEMENTARES</v>
      </c>
      <c r="F842" s="108" t="str">
        <f>IF($D842&lt;&gt;"",VLOOKUP($D842,SINAPSET.17!$A636:$D11401,3,FALSE),"")</f>
        <v>H</v>
      </c>
      <c r="G842" s="168">
        <v>0.45</v>
      </c>
      <c r="H842" s="314">
        <f>IF($D842&lt;&gt;"",VLOOKUP($D842,SINAPSET.17!$A732:$D11497,4,FALSE),"")</f>
        <v>14.33</v>
      </c>
      <c r="I842" s="127">
        <f t="shared" si="200"/>
        <v>6.4485000000000001</v>
      </c>
    </row>
    <row r="843" spans="2:9">
      <c r="B843" s="155" t="s">
        <v>6764</v>
      </c>
      <c r="C843" s="118" t="s">
        <v>6772</v>
      </c>
      <c r="D843" s="135"/>
      <c r="E843" s="101" t="s">
        <v>6940</v>
      </c>
      <c r="F843" s="108" t="s">
        <v>542</v>
      </c>
      <c r="G843" s="168">
        <v>1</v>
      </c>
      <c r="H843" s="216">
        <v>1.1000000000000001</v>
      </c>
      <c r="I843" s="127">
        <f t="shared" si="200"/>
        <v>1.1000000000000001</v>
      </c>
    </row>
    <row r="844" spans="2:9">
      <c r="B844" s="156"/>
      <c r="C844" s="119"/>
      <c r="D844" s="142"/>
      <c r="E844" s="102"/>
      <c r="F844" s="106"/>
      <c r="G844" s="169"/>
      <c r="H844" s="123"/>
      <c r="I844" s="128"/>
    </row>
    <row r="845" spans="2:9" ht="15">
      <c r="B845" s="347">
        <v>150</v>
      </c>
      <c r="C845" s="348"/>
      <c r="D845" s="349"/>
      <c r="E845" s="9" t="str">
        <f>E848</f>
        <v>BUCHA DE NYLON SEM ABA S8</v>
      </c>
      <c r="F845" s="10" t="s">
        <v>542</v>
      </c>
      <c r="G845" s="170"/>
      <c r="H845" s="11"/>
      <c r="I845" s="90">
        <f>SUM(I846:I848)</f>
        <v>0.5091</v>
      </c>
    </row>
    <row r="846" spans="2:9" ht="28.5">
      <c r="B846" s="155" t="s">
        <v>6763</v>
      </c>
      <c r="C846" s="118" t="s">
        <v>45</v>
      </c>
      <c r="D846" s="135">
        <v>88264</v>
      </c>
      <c r="E846" s="101" t="str">
        <f>IF($D846&lt;&gt;"",VLOOKUP($D846,SINAPSET.17!$A625:$D11390,2,FALSE),"")</f>
        <v>ELETRICISTA COM ENCARGOS COMPLEMENTARES</v>
      </c>
      <c r="F846" s="108" t="str">
        <f>IF($D846&lt;&gt;"",VLOOKUP($D846,SINAPSET.17!$A625:$D11390,3,FALSE),"")</f>
        <v>H</v>
      </c>
      <c r="G846" s="168">
        <v>0.01</v>
      </c>
      <c r="H846" s="314">
        <f>IF($D846&lt;&gt;"",VLOOKUP($D846,SINAPSET.17!$A736:$D11501,4,FALSE),"")</f>
        <v>17.579999999999998</v>
      </c>
      <c r="I846" s="127">
        <f t="shared" ref="I846:I847" si="201">H846*G846</f>
        <v>0.17579999999999998</v>
      </c>
    </row>
    <row r="847" spans="2:9" ht="28.5">
      <c r="B847" s="155" t="s">
        <v>6763</v>
      </c>
      <c r="C847" s="118" t="s">
        <v>45</v>
      </c>
      <c r="D847" s="135">
        <v>88247</v>
      </c>
      <c r="E847" s="101" t="str">
        <f>IF($D847&lt;&gt;"",VLOOKUP($D847,SINAPSET.17!$A626:$D11391,2,FALSE),"")</f>
        <v>AUXILIAR DE ELETRICISTA COM ENCARGOS COMPLEMENTARES</v>
      </c>
      <c r="F847" s="108" t="str">
        <f>IF($D847&lt;&gt;"",VLOOKUP($D847,SINAPSET.17!$A626:$D11391,3,FALSE),"")</f>
        <v>H</v>
      </c>
      <c r="G847" s="168">
        <v>0.01</v>
      </c>
      <c r="H847" s="314">
        <f>IF($D847&lt;&gt;"",VLOOKUP($D847,SINAPSET.17!$A737:$D11502,4,FALSE),"")</f>
        <v>14.33</v>
      </c>
      <c r="I847" s="127">
        <f t="shared" si="201"/>
        <v>0.14330000000000001</v>
      </c>
    </row>
    <row r="848" spans="2:9">
      <c r="B848" s="155" t="s">
        <v>6764</v>
      </c>
      <c r="C848" s="118" t="s">
        <v>45</v>
      </c>
      <c r="D848" s="135">
        <v>4376</v>
      </c>
      <c r="E848" s="101" t="str">
        <f>IF($D848&lt;&gt;"",VLOOKUP($D848,SINAPSET.17!$A627:$D11392,2,FALSE),"")</f>
        <v>BUCHA DE NYLON SEM ABA S8</v>
      </c>
      <c r="F848" s="108" t="str">
        <f>IF($D848&lt;&gt;"",VLOOKUP($D848,SINAPSET.17!$A627:$D11392,3,FALSE),"")</f>
        <v xml:space="preserve">UN    </v>
      </c>
      <c r="G848" s="168">
        <v>1</v>
      </c>
      <c r="H848" s="314">
        <f>IF($D848&lt;&gt;"",VLOOKUP($D848,SINAPSET.17!$A738:$D11503,4,FALSE),"")</f>
        <v>0.19</v>
      </c>
      <c r="I848" s="127">
        <f t="shared" ref="I848" si="202">H848*G848</f>
        <v>0.19</v>
      </c>
    </row>
    <row r="849" spans="2:9">
      <c r="B849" s="156"/>
      <c r="C849" s="119"/>
      <c r="D849" s="142"/>
      <c r="E849" s="102"/>
      <c r="F849" s="106"/>
      <c r="G849" s="169"/>
      <c r="H849" s="123"/>
      <c r="I849" s="128"/>
    </row>
    <row r="850" spans="2:9" ht="30">
      <c r="B850" s="347">
        <v>151</v>
      </c>
      <c r="C850" s="348"/>
      <c r="D850" s="349"/>
      <c r="E850" s="9" t="str">
        <f>E853</f>
        <v>PARAFUSO ROSCA SOBERBA CABEÇA SEXTAVADA 1/4" X 2"</v>
      </c>
      <c r="F850" s="10" t="s">
        <v>542</v>
      </c>
      <c r="G850" s="170"/>
      <c r="H850" s="11"/>
      <c r="I850" s="90">
        <f>SUM(I851:I853)</f>
        <v>1.8855</v>
      </c>
    </row>
    <row r="851" spans="2:9" ht="28.5">
      <c r="B851" s="155" t="s">
        <v>6763</v>
      </c>
      <c r="C851" s="118" t="s">
        <v>45</v>
      </c>
      <c r="D851" s="135">
        <v>88264</v>
      </c>
      <c r="E851" s="101" t="str">
        <f>IF($D851&lt;&gt;"",VLOOKUP($D851,SINAPSET.17!$A630:$D11395,2,FALSE),"")</f>
        <v>ELETRICISTA COM ENCARGOS COMPLEMENTARES</v>
      </c>
      <c r="F851" s="108" t="str">
        <f>IF($D851&lt;&gt;"",VLOOKUP($D851,SINAPSET.17!$A630:$D11395,3,FALSE),"")</f>
        <v>H</v>
      </c>
      <c r="G851" s="168">
        <v>0.05</v>
      </c>
      <c r="H851" s="314">
        <f>IF($D851&lt;&gt;"",VLOOKUP($D851,SINAPSET.17!$A741:$D11506,4,FALSE),"")</f>
        <v>17.579999999999998</v>
      </c>
      <c r="I851" s="127">
        <f t="shared" ref="I851:I853" si="203">H851*G851</f>
        <v>0.879</v>
      </c>
    </row>
    <row r="852" spans="2:9" ht="28.5">
      <c r="B852" s="155" t="s">
        <v>6763</v>
      </c>
      <c r="C852" s="118" t="s">
        <v>45</v>
      </c>
      <c r="D852" s="135">
        <v>88247</v>
      </c>
      <c r="E852" s="101" t="str">
        <f>IF($D852&lt;&gt;"",VLOOKUP($D852,SINAPSET.17!$A631:$D11396,2,FALSE),"")</f>
        <v>AUXILIAR DE ELETRICISTA COM ENCARGOS COMPLEMENTARES</v>
      </c>
      <c r="F852" s="108" t="str">
        <f>IF($D852&lt;&gt;"",VLOOKUP($D852,SINAPSET.17!$A631:$D11396,3,FALSE),"")</f>
        <v>H</v>
      </c>
      <c r="G852" s="168">
        <v>0.05</v>
      </c>
      <c r="H852" s="314">
        <f>IF($D852&lt;&gt;"",VLOOKUP($D852,SINAPSET.17!$A742:$D11507,4,FALSE),"")</f>
        <v>14.33</v>
      </c>
      <c r="I852" s="127">
        <f t="shared" si="203"/>
        <v>0.71650000000000003</v>
      </c>
    </row>
    <row r="853" spans="2:9" ht="28.5">
      <c r="B853" s="155" t="s">
        <v>6764</v>
      </c>
      <c r="C853" s="118" t="s">
        <v>6772</v>
      </c>
      <c r="D853" s="135"/>
      <c r="E853" s="101" t="s">
        <v>6939</v>
      </c>
      <c r="F853" s="108" t="s">
        <v>542</v>
      </c>
      <c r="G853" s="168">
        <v>1</v>
      </c>
      <c r="H853" s="216">
        <v>0.28999999999999998</v>
      </c>
      <c r="I853" s="127">
        <f t="shared" si="203"/>
        <v>0.28999999999999998</v>
      </c>
    </row>
    <row r="854" spans="2:9">
      <c r="B854" s="156"/>
      <c r="C854" s="119"/>
      <c r="D854" s="142"/>
      <c r="E854" s="102"/>
      <c r="F854" s="106"/>
      <c r="G854" s="169"/>
      <c r="H854" s="123"/>
      <c r="I854" s="128"/>
    </row>
    <row r="855" spans="2:9" ht="15">
      <c r="B855" s="347">
        <v>152</v>
      </c>
      <c r="C855" s="348"/>
      <c r="D855" s="349"/>
      <c r="E855" s="9" t="str">
        <f>E858</f>
        <v xml:space="preserve">PORCA SEXTAVADA 1/4" - GALVANIZADA </v>
      </c>
      <c r="F855" s="10" t="s">
        <v>542</v>
      </c>
      <c r="G855" s="170"/>
      <c r="H855" s="11"/>
      <c r="I855" s="90">
        <f>SUM(I856:I858)</f>
        <v>1.6455</v>
      </c>
    </row>
    <row r="856" spans="2:9" ht="28.5">
      <c r="B856" s="155" t="s">
        <v>6763</v>
      </c>
      <c r="C856" s="118" t="s">
        <v>45</v>
      </c>
      <c r="D856" s="135">
        <v>88264</v>
      </c>
      <c r="E856" s="101" t="str">
        <f>IF($D856&lt;&gt;"",VLOOKUP($D856,SINAPSET.17!$A635:$D11400,2,FALSE),"")</f>
        <v>ELETRICISTA COM ENCARGOS COMPLEMENTARES</v>
      </c>
      <c r="F856" s="108" t="str">
        <f>IF($D856&lt;&gt;"",VLOOKUP($D856,SINAPSET.17!$A635:$D11400,3,FALSE),"")</f>
        <v>H</v>
      </c>
      <c r="G856" s="168">
        <v>0.05</v>
      </c>
      <c r="H856" s="314">
        <f>IF($D856&lt;&gt;"",VLOOKUP($D856,SINAPSET.17!$A746:$D11511,4,FALSE),"")</f>
        <v>17.579999999999998</v>
      </c>
      <c r="I856" s="127">
        <f t="shared" ref="I856:I858" si="204">H856*G856</f>
        <v>0.879</v>
      </c>
    </row>
    <row r="857" spans="2:9" ht="28.5">
      <c r="B857" s="155" t="s">
        <v>6763</v>
      </c>
      <c r="C857" s="118" t="s">
        <v>45</v>
      </c>
      <c r="D857" s="135">
        <v>88247</v>
      </c>
      <c r="E857" s="101" t="str">
        <f>IF($D857&lt;&gt;"",VLOOKUP($D857,SINAPSET.17!$A636:$D11401,2,FALSE),"")</f>
        <v>AUXILIAR DE ELETRICISTA COM ENCARGOS COMPLEMENTARES</v>
      </c>
      <c r="F857" s="108" t="str">
        <f>IF($D857&lt;&gt;"",VLOOKUP($D857,SINAPSET.17!$A636:$D11401,3,FALSE),"")</f>
        <v>H</v>
      </c>
      <c r="G857" s="168">
        <v>0.05</v>
      </c>
      <c r="H857" s="314">
        <f>IF($D857&lt;&gt;"",VLOOKUP($D857,SINAPSET.17!$A747:$D11512,4,FALSE),"")</f>
        <v>14.33</v>
      </c>
      <c r="I857" s="127">
        <f t="shared" si="204"/>
        <v>0.71650000000000003</v>
      </c>
    </row>
    <row r="858" spans="2:9">
      <c r="B858" s="155" t="s">
        <v>6764</v>
      </c>
      <c r="C858" s="118" t="s">
        <v>6772</v>
      </c>
      <c r="D858" s="135"/>
      <c r="E858" s="101" t="s">
        <v>6941</v>
      </c>
      <c r="F858" s="108" t="s">
        <v>542</v>
      </c>
      <c r="G858" s="168">
        <v>1</v>
      </c>
      <c r="H858" s="216">
        <v>0.05</v>
      </c>
      <c r="I858" s="127">
        <f t="shared" si="204"/>
        <v>0.05</v>
      </c>
    </row>
    <row r="859" spans="2:9">
      <c r="B859" s="156"/>
      <c r="C859" s="119"/>
      <c r="D859" s="142"/>
      <c r="E859" s="102"/>
      <c r="F859" s="106"/>
      <c r="G859" s="169"/>
      <c r="H859" s="123"/>
      <c r="I859" s="128"/>
    </row>
    <row r="860" spans="2:9" ht="15">
      <c r="B860" s="347">
        <v>153</v>
      </c>
      <c r="C860" s="348"/>
      <c r="D860" s="349"/>
      <c r="E860" s="9" t="str">
        <f>E863</f>
        <v xml:space="preserve">ARRUELA LISA 1/4" - GALVANIZADA </v>
      </c>
      <c r="F860" s="10" t="s">
        <v>542</v>
      </c>
      <c r="G860" s="170"/>
      <c r="H860" s="11"/>
      <c r="I860" s="90">
        <f>SUM(I861:I863)</f>
        <v>0.97230000000000005</v>
      </c>
    </row>
    <row r="861" spans="2:9" ht="28.5">
      <c r="B861" s="155" t="s">
        <v>6763</v>
      </c>
      <c r="C861" s="118" t="s">
        <v>45</v>
      </c>
      <c r="D861" s="135">
        <v>88264</v>
      </c>
      <c r="E861" s="101" t="str">
        <f>IF($D861&lt;&gt;"",VLOOKUP($D861,SINAPSET.17!$A640:$D11405,2,FALSE),"")</f>
        <v>ELETRICISTA COM ENCARGOS COMPLEMENTARES</v>
      </c>
      <c r="F861" s="108" t="str">
        <f>IF($D861&lt;&gt;"",VLOOKUP($D861,SINAPSET.17!$A640:$D11405,3,FALSE),"")</f>
        <v>H</v>
      </c>
      <c r="G861" s="168">
        <v>0.03</v>
      </c>
      <c r="H861" s="314">
        <f>IF($D861&lt;&gt;"",VLOOKUP($D861,SINAPSET.17!$A751:$D11516,4,FALSE),"")</f>
        <v>17.579999999999998</v>
      </c>
      <c r="I861" s="127">
        <f t="shared" ref="I861:I863" si="205">H861*G861</f>
        <v>0.52739999999999998</v>
      </c>
    </row>
    <row r="862" spans="2:9" ht="28.5">
      <c r="B862" s="155" t="s">
        <v>6763</v>
      </c>
      <c r="C862" s="118" t="s">
        <v>45</v>
      </c>
      <c r="D862" s="135">
        <v>88247</v>
      </c>
      <c r="E862" s="101" t="str">
        <f>IF($D862&lt;&gt;"",VLOOKUP($D862,SINAPSET.17!$A641:$D11406,2,FALSE),"")</f>
        <v>AUXILIAR DE ELETRICISTA COM ENCARGOS COMPLEMENTARES</v>
      </c>
      <c r="F862" s="108" t="str">
        <f>IF($D862&lt;&gt;"",VLOOKUP($D862,SINAPSET.17!$A641:$D11406,3,FALSE),"")</f>
        <v>H</v>
      </c>
      <c r="G862" s="168">
        <v>0.03</v>
      </c>
      <c r="H862" s="314">
        <f>IF($D862&lt;&gt;"",VLOOKUP($D862,SINAPSET.17!$A752:$D11517,4,FALSE),"")</f>
        <v>14.33</v>
      </c>
      <c r="I862" s="127">
        <f t="shared" si="205"/>
        <v>0.4299</v>
      </c>
    </row>
    <row r="863" spans="2:9">
      <c r="B863" s="155" t="s">
        <v>6764</v>
      </c>
      <c r="C863" s="118" t="s">
        <v>6772</v>
      </c>
      <c r="D863" s="135"/>
      <c r="E863" s="101" t="s">
        <v>6942</v>
      </c>
      <c r="F863" s="108" t="s">
        <v>542</v>
      </c>
      <c r="G863" s="168">
        <v>1</v>
      </c>
      <c r="H863" s="216">
        <v>1.4999999999999999E-2</v>
      </c>
      <c r="I863" s="127">
        <f t="shared" si="205"/>
        <v>1.4999999999999999E-2</v>
      </c>
    </row>
    <row r="864" spans="2:9">
      <c r="B864" s="156"/>
      <c r="C864" s="119"/>
      <c r="D864" s="142"/>
      <c r="E864" s="102"/>
      <c r="F864" s="106"/>
      <c r="G864" s="169"/>
      <c r="H864" s="123"/>
      <c r="I864" s="128"/>
    </row>
    <row r="865" spans="2:9" ht="15">
      <c r="B865" s="347">
        <v>154</v>
      </c>
      <c r="C865" s="348"/>
      <c r="D865" s="349"/>
      <c r="E865" s="9" t="str">
        <f>E868</f>
        <v>CURVA 90ºPERFILADO ELETROCALHA 100X50</v>
      </c>
      <c r="F865" s="10" t="s">
        <v>542</v>
      </c>
      <c r="G865" s="170"/>
      <c r="H865" s="11"/>
      <c r="I865" s="90">
        <f>SUM(I866:I868)</f>
        <v>23.713999999999999</v>
      </c>
    </row>
    <row r="866" spans="2:9" ht="28.5">
      <c r="B866" s="155" t="s">
        <v>6763</v>
      </c>
      <c r="C866" s="118" t="s">
        <v>45</v>
      </c>
      <c r="D866" s="135">
        <v>88264</v>
      </c>
      <c r="E866" s="101" t="str">
        <f>IF($D866&lt;&gt;"",VLOOKUP($D866,SINAPSET.17!$A601:$D11366,2,FALSE),"")</f>
        <v>ELETRICISTA COM ENCARGOS COMPLEMENTARES</v>
      </c>
      <c r="F866" s="108" t="str">
        <f>IF($D866&lt;&gt;"",VLOOKUP($D866,SINAPSET.17!$A601:$D11366,3,FALSE),"")</f>
        <v>H</v>
      </c>
      <c r="G866" s="168">
        <v>0.4</v>
      </c>
      <c r="H866" s="314">
        <f>IF($D866&lt;&gt;"",VLOOKUP($D866,SINAPSET.17!$A756:$D11521,4,FALSE),"")</f>
        <v>17.579999999999998</v>
      </c>
      <c r="I866" s="127">
        <f t="shared" ref="I866:I868" si="206">H866*G866</f>
        <v>7.032</v>
      </c>
    </row>
    <row r="867" spans="2:9" ht="28.5">
      <c r="B867" s="155" t="s">
        <v>6763</v>
      </c>
      <c r="C867" s="118" t="s">
        <v>45</v>
      </c>
      <c r="D867" s="135">
        <v>88247</v>
      </c>
      <c r="E867" s="101" t="str">
        <f>IF($D867&lt;&gt;"",VLOOKUP($D867,SINAPSET.17!$A602:$D11367,2,FALSE),"")</f>
        <v>AUXILIAR DE ELETRICISTA COM ENCARGOS COMPLEMENTARES</v>
      </c>
      <c r="F867" s="108" t="str">
        <f>IF($D867&lt;&gt;"",VLOOKUP($D867,SINAPSET.17!$A602:$D11367,3,FALSE),"")</f>
        <v>H</v>
      </c>
      <c r="G867" s="168">
        <v>0.4</v>
      </c>
      <c r="H867" s="314">
        <f>IF($D867&lt;&gt;"",VLOOKUP($D867,SINAPSET.17!$A757:$D11522,4,FALSE),"")</f>
        <v>14.33</v>
      </c>
      <c r="I867" s="127">
        <f t="shared" si="206"/>
        <v>5.7320000000000002</v>
      </c>
    </row>
    <row r="868" spans="2:9">
      <c r="B868" s="155" t="s">
        <v>6764</v>
      </c>
      <c r="C868" s="118" t="s">
        <v>6806</v>
      </c>
      <c r="D868" s="135"/>
      <c r="E868" s="101" t="s">
        <v>6944</v>
      </c>
      <c r="F868" s="108" t="s">
        <v>542</v>
      </c>
      <c r="G868" s="168">
        <v>1</v>
      </c>
      <c r="H868" s="216">
        <v>10.95</v>
      </c>
      <c r="I868" s="127">
        <f t="shared" si="206"/>
        <v>10.95</v>
      </c>
    </row>
    <row r="869" spans="2:9">
      <c r="B869" s="156"/>
      <c r="C869" s="119"/>
      <c r="D869" s="142"/>
      <c r="E869" s="102"/>
      <c r="F869" s="106"/>
      <c r="G869" s="169"/>
      <c r="H869" s="123"/>
      <c r="I869" s="128"/>
    </row>
    <row r="870" spans="2:9" ht="15">
      <c r="B870" s="347">
        <v>155</v>
      </c>
      <c r="C870" s="348"/>
      <c r="D870" s="349"/>
      <c r="E870" s="9" t="str">
        <f>E873</f>
        <v>TE VERTICAL PERFILADO ELETROCALHA 100X50</v>
      </c>
      <c r="F870" s="10" t="s">
        <v>542</v>
      </c>
      <c r="G870" s="170"/>
      <c r="H870" s="11"/>
      <c r="I870" s="90">
        <f>SUM(I871:I873)</f>
        <v>32.713999999999999</v>
      </c>
    </row>
    <row r="871" spans="2:9" ht="28.5">
      <c r="B871" s="155" t="s">
        <v>6763</v>
      </c>
      <c r="C871" s="118" t="s">
        <v>45</v>
      </c>
      <c r="D871" s="135">
        <v>88264</v>
      </c>
      <c r="E871" s="101" t="str">
        <f>IF($D871&lt;&gt;"",VLOOKUP($D871,SINAPSET.17!$A606:$D11371,2,FALSE),"")</f>
        <v>ELETRICISTA COM ENCARGOS COMPLEMENTARES</v>
      </c>
      <c r="F871" s="108" t="str">
        <f>IF($D871&lt;&gt;"",VLOOKUP($D871,SINAPSET.17!$A606:$D11371,3,FALSE),"")</f>
        <v>H</v>
      </c>
      <c r="G871" s="168">
        <v>0.4</v>
      </c>
      <c r="H871" s="314">
        <f>IF($D871&lt;&gt;"",VLOOKUP($D871,SINAPSET.17!$A761:$D11526,4,FALSE),"")</f>
        <v>17.579999999999998</v>
      </c>
      <c r="I871" s="127">
        <f t="shared" ref="I871:I873" si="207">H871*G871</f>
        <v>7.032</v>
      </c>
    </row>
    <row r="872" spans="2:9" ht="28.5">
      <c r="B872" s="155" t="s">
        <v>6763</v>
      </c>
      <c r="C872" s="118" t="s">
        <v>45</v>
      </c>
      <c r="D872" s="135">
        <v>88247</v>
      </c>
      <c r="E872" s="101" t="str">
        <f>IF($D872&lt;&gt;"",VLOOKUP($D872,SINAPSET.17!$A607:$D11372,2,FALSE),"")</f>
        <v>AUXILIAR DE ELETRICISTA COM ENCARGOS COMPLEMENTARES</v>
      </c>
      <c r="F872" s="108" t="str">
        <f>IF($D872&lt;&gt;"",VLOOKUP($D872,SINAPSET.17!$A607:$D11372,3,FALSE),"")</f>
        <v>H</v>
      </c>
      <c r="G872" s="168">
        <v>0.4</v>
      </c>
      <c r="H872" s="314">
        <f>IF($D872&lt;&gt;"",VLOOKUP($D872,SINAPSET.17!$A762:$D11527,4,FALSE),"")</f>
        <v>14.33</v>
      </c>
      <c r="I872" s="127">
        <f t="shared" si="207"/>
        <v>5.7320000000000002</v>
      </c>
    </row>
    <row r="873" spans="2:9">
      <c r="B873" s="155" t="s">
        <v>6764</v>
      </c>
      <c r="C873" s="118" t="s">
        <v>6806</v>
      </c>
      <c r="D873" s="135"/>
      <c r="E873" s="101" t="s">
        <v>6923</v>
      </c>
      <c r="F873" s="108" t="s">
        <v>542</v>
      </c>
      <c r="G873" s="168">
        <v>1</v>
      </c>
      <c r="H873" s="216">
        <v>19.95</v>
      </c>
      <c r="I873" s="127">
        <f t="shared" si="207"/>
        <v>19.95</v>
      </c>
    </row>
    <row r="874" spans="2:9">
      <c r="B874" s="156"/>
      <c r="C874" s="119"/>
      <c r="D874" s="142"/>
      <c r="E874" s="102"/>
      <c r="F874" s="106"/>
      <c r="G874" s="169"/>
      <c r="H874" s="123"/>
      <c r="I874" s="128"/>
    </row>
    <row r="875" spans="2:9" ht="30">
      <c r="B875" s="347">
        <v>156</v>
      </c>
      <c r="C875" s="348"/>
      <c r="D875" s="349"/>
      <c r="E875" s="9" t="str">
        <f>E878</f>
        <v>TE HORIZONTAL PERFILADO ELETROCALHA 100X50</v>
      </c>
      <c r="F875" s="10" t="s">
        <v>542</v>
      </c>
      <c r="G875" s="170"/>
      <c r="H875" s="11"/>
      <c r="I875" s="90">
        <f>SUM(I876:I878)</f>
        <v>25.213999999999999</v>
      </c>
    </row>
    <row r="876" spans="2:9" ht="28.5">
      <c r="B876" s="155" t="s">
        <v>6763</v>
      </c>
      <c r="C876" s="118" t="s">
        <v>45</v>
      </c>
      <c r="D876" s="135">
        <v>88264</v>
      </c>
      <c r="E876" s="101" t="str">
        <f>IF($D876&lt;&gt;"",VLOOKUP($D876,SINAPSET.17!$A611:$D11376,2,FALSE),"")</f>
        <v>ELETRICISTA COM ENCARGOS COMPLEMENTARES</v>
      </c>
      <c r="F876" s="108" t="str">
        <f>IF($D876&lt;&gt;"",VLOOKUP($D876,SINAPSET.17!$A611:$D11376,3,FALSE),"")</f>
        <v>H</v>
      </c>
      <c r="G876" s="168">
        <v>0.4</v>
      </c>
      <c r="H876" s="314">
        <f>IF($D876&lt;&gt;"",VLOOKUP($D876,SINAPSET.17!$A766:$D11531,4,FALSE),"")</f>
        <v>17.579999999999998</v>
      </c>
      <c r="I876" s="127">
        <f t="shared" ref="I876:I878" si="208">H876*G876</f>
        <v>7.032</v>
      </c>
    </row>
    <row r="877" spans="2:9" ht="28.5">
      <c r="B877" s="155" t="s">
        <v>6763</v>
      </c>
      <c r="C877" s="118" t="s">
        <v>45</v>
      </c>
      <c r="D877" s="135">
        <v>88247</v>
      </c>
      <c r="E877" s="101" t="str">
        <f>IF($D877&lt;&gt;"",VLOOKUP($D877,SINAPSET.17!$A612:$D11377,2,FALSE),"")</f>
        <v>AUXILIAR DE ELETRICISTA COM ENCARGOS COMPLEMENTARES</v>
      </c>
      <c r="F877" s="108" t="str">
        <f>IF($D877&lt;&gt;"",VLOOKUP($D877,SINAPSET.17!$A612:$D11377,3,FALSE),"")</f>
        <v>H</v>
      </c>
      <c r="G877" s="168">
        <v>0.4</v>
      </c>
      <c r="H877" s="314">
        <f>IF($D877&lt;&gt;"",VLOOKUP($D877,SINAPSET.17!$A767:$D11532,4,FALSE),"")</f>
        <v>14.33</v>
      </c>
      <c r="I877" s="127">
        <f t="shared" si="208"/>
        <v>5.7320000000000002</v>
      </c>
    </row>
    <row r="878" spans="2:9" ht="28.5">
      <c r="B878" s="155" t="s">
        <v>6764</v>
      </c>
      <c r="C878" s="118" t="s">
        <v>6806</v>
      </c>
      <c r="D878" s="135"/>
      <c r="E878" s="101" t="s">
        <v>6922</v>
      </c>
      <c r="F878" s="108" t="s">
        <v>542</v>
      </c>
      <c r="G878" s="168">
        <v>1</v>
      </c>
      <c r="H878" s="216">
        <v>12.45</v>
      </c>
      <c r="I878" s="127">
        <f t="shared" si="208"/>
        <v>12.45</v>
      </c>
    </row>
    <row r="879" spans="2:9">
      <c r="B879" s="156"/>
      <c r="C879" s="119"/>
      <c r="D879" s="142"/>
      <c r="E879" s="102"/>
      <c r="F879" s="106"/>
      <c r="G879" s="169"/>
      <c r="H879" s="123"/>
      <c r="I879" s="128"/>
    </row>
    <row r="880" spans="2:9" ht="15">
      <c r="B880" s="347">
        <v>157</v>
      </c>
      <c r="C880" s="348"/>
      <c r="D880" s="349"/>
      <c r="E880" s="9" t="str">
        <f>E883</f>
        <v xml:space="preserve">SAIDA VERTICAL PARA ELETRODUTO 3/4" </v>
      </c>
      <c r="F880" s="10" t="s">
        <v>542</v>
      </c>
      <c r="G880" s="170"/>
      <c r="H880" s="11"/>
      <c r="I880" s="90">
        <f>SUM(I881:I883)</f>
        <v>9.817499999999999</v>
      </c>
    </row>
    <row r="881" spans="2:9" ht="28.5">
      <c r="B881" s="155" t="s">
        <v>6763</v>
      </c>
      <c r="C881" s="118" t="s">
        <v>45</v>
      </c>
      <c r="D881" s="135">
        <v>88264</v>
      </c>
      <c r="E881" s="101" t="str">
        <f>IF($D881&lt;&gt;"",VLOOKUP($D881,SINAPSET.17!$A616:$D11381,2,FALSE),"")</f>
        <v>ELETRICISTA COM ENCARGOS COMPLEMENTARES</v>
      </c>
      <c r="F881" s="108" t="str">
        <f>IF($D881&lt;&gt;"",VLOOKUP($D881,SINAPSET.17!$A616:$D11381,3,FALSE),"")</f>
        <v>H</v>
      </c>
      <c r="G881" s="168">
        <v>0.25</v>
      </c>
      <c r="H881" s="314">
        <f>IF($D881&lt;&gt;"",VLOOKUP($D881,SINAPSET.17!$A771:$D11536,4,FALSE),"")</f>
        <v>17.579999999999998</v>
      </c>
      <c r="I881" s="127">
        <f t="shared" ref="I881:I883" si="209">H881*G881</f>
        <v>4.3949999999999996</v>
      </c>
    </row>
    <row r="882" spans="2:9" ht="28.5">
      <c r="B882" s="155" t="s">
        <v>6763</v>
      </c>
      <c r="C882" s="118" t="s">
        <v>45</v>
      </c>
      <c r="D882" s="135">
        <v>88247</v>
      </c>
      <c r="E882" s="101" t="str">
        <f>IF($D882&lt;&gt;"",VLOOKUP($D882,SINAPSET.17!$A617:$D11382,2,FALSE),"")</f>
        <v>AUXILIAR DE ELETRICISTA COM ENCARGOS COMPLEMENTARES</v>
      </c>
      <c r="F882" s="108" t="str">
        <f>IF($D882&lt;&gt;"",VLOOKUP($D882,SINAPSET.17!$A617:$D11382,3,FALSE),"")</f>
        <v>H</v>
      </c>
      <c r="G882" s="168">
        <v>0.25</v>
      </c>
      <c r="H882" s="314">
        <f>IF($D882&lt;&gt;"",VLOOKUP($D882,SINAPSET.17!$A772:$D11537,4,FALSE),"")</f>
        <v>14.33</v>
      </c>
      <c r="I882" s="127">
        <f t="shared" si="209"/>
        <v>3.5825</v>
      </c>
    </row>
    <row r="883" spans="2:9">
      <c r="B883" s="155" t="s">
        <v>6764</v>
      </c>
      <c r="C883" s="118" t="s">
        <v>6806</v>
      </c>
      <c r="D883" s="135"/>
      <c r="E883" s="101" t="s">
        <v>6924</v>
      </c>
      <c r="F883" s="108" t="s">
        <v>542</v>
      </c>
      <c r="G883" s="168">
        <v>1</v>
      </c>
      <c r="H883" s="216">
        <v>1.84</v>
      </c>
      <c r="I883" s="127">
        <f t="shared" si="209"/>
        <v>1.84</v>
      </c>
    </row>
    <row r="884" spans="2:9">
      <c r="B884" s="156"/>
      <c r="C884" s="119"/>
      <c r="D884" s="142"/>
      <c r="E884" s="102"/>
      <c r="F884" s="106"/>
      <c r="G884" s="169"/>
      <c r="H884" s="123"/>
      <c r="I884" s="128"/>
    </row>
    <row r="885" spans="2:9" ht="15">
      <c r="B885" s="347">
        <v>158</v>
      </c>
      <c r="C885" s="348"/>
      <c r="D885" s="349"/>
      <c r="E885" s="9" t="str">
        <f>E888</f>
        <v>TERMINAL DE FECHAMENTO 100X50MM</v>
      </c>
      <c r="F885" s="10" t="s">
        <v>542</v>
      </c>
      <c r="G885" s="170"/>
      <c r="H885" s="11"/>
      <c r="I885" s="90">
        <f>SUM(I886:I888)</f>
        <v>15.263999999999999</v>
      </c>
    </row>
    <row r="886" spans="2:9" ht="28.5">
      <c r="B886" s="155" t="s">
        <v>6763</v>
      </c>
      <c r="C886" s="118" t="s">
        <v>45</v>
      </c>
      <c r="D886" s="135">
        <v>88264</v>
      </c>
      <c r="E886" s="101" t="str">
        <f>IF($D886&lt;&gt;"",VLOOKUP($D886,SINAPSET.17!$A621:$D11386,2,FALSE),"")</f>
        <v>ELETRICISTA COM ENCARGOS COMPLEMENTARES</v>
      </c>
      <c r="F886" s="108" t="str">
        <f>IF($D886&lt;&gt;"",VLOOKUP($D886,SINAPSET.17!$A621:$D11386,3,FALSE),"")</f>
        <v>H</v>
      </c>
      <c r="G886" s="168">
        <v>0.4</v>
      </c>
      <c r="H886" s="314">
        <f>IF($D886&lt;&gt;"",VLOOKUP($D886,SINAPSET.17!$A776:$D11541,4,FALSE),"")</f>
        <v>17.579999999999998</v>
      </c>
      <c r="I886" s="127">
        <f t="shared" ref="I886:I888" si="210">H886*G886</f>
        <v>7.032</v>
      </c>
    </row>
    <row r="887" spans="2:9" ht="28.5">
      <c r="B887" s="155" t="s">
        <v>6763</v>
      </c>
      <c r="C887" s="118" t="s">
        <v>45</v>
      </c>
      <c r="D887" s="135">
        <v>88247</v>
      </c>
      <c r="E887" s="101" t="str">
        <f>IF($D887&lt;&gt;"",VLOOKUP($D887,SINAPSET.17!$A622:$D11387,2,FALSE),"")</f>
        <v>AUXILIAR DE ELETRICISTA COM ENCARGOS COMPLEMENTARES</v>
      </c>
      <c r="F887" s="108" t="str">
        <f>IF($D887&lt;&gt;"",VLOOKUP($D887,SINAPSET.17!$A622:$D11387,3,FALSE),"")</f>
        <v>H</v>
      </c>
      <c r="G887" s="168">
        <v>0.4</v>
      </c>
      <c r="H887" s="314">
        <f>IF($D887&lt;&gt;"",VLOOKUP($D887,SINAPSET.17!$A777:$D11542,4,FALSE),"")</f>
        <v>14.33</v>
      </c>
      <c r="I887" s="127">
        <f t="shared" si="210"/>
        <v>5.7320000000000002</v>
      </c>
    </row>
    <row r="888" spans="2:9">
      <c r="B888" s="155" t="s">
        <v>6764</v>
      </c>
      <c r="C888" s="118" t="s">
        <v>6806</v>
      </c>
      <c r="D888" s="135"/>
      <c r="E888" s="101" t="s">
        <v>6943</v>
      </c>
      <c r="F888" s="108" t="s">
        <v>542</v>
      </c>
      <c r="G888" s="168">
        <v>1</v>
      </c>
      <c r="H888" s="216">
        <v>2.5</v>
      </c>
      <c r="I888" s="127">
        <f t="shared" si="210"/>
        <v>2.5</v>
      </c>
    </row>
    <row r="889" spans="2:9">
      <c r="B889" s="156"/>
      <c r="C889" s="119"/>
      <c r="D889" s="142"/>
      <c r="E889" s="102"/>
      <c r="F889" s="106"/>
      <c r="G889" s="169"/>
      <c r="H889" s="123"/>
      <c r="I889" s="128"/>
    </row>
    <row r="890" spans="2:9" ht="15">
      <c r="B890" s="347">
        <v>159</v>
      </c>
      <c r="C890" s="348"/>
      <c r="D890" s="349"/>
      <c r="E890" s="9" t="str">
        <f>E893</f>
        <v>JUNÇÃO SIMPLES 50MM</v>
      </c>
      <c r="F890" s="10" t="s">
        <v>542</v>
      </c>
      <c r="G890" s="170"/>
      <c r="H890" s="11"/>
      <c r="I890" s="90">
        <f>SUM(I891:I893)</f>
        <v>10.227499999999999</v>
      </c>
    </row>
    <row r="891" spans="2:9" ht="28.5">
      <c r="B891" s="155" t="s">
        <v>6763</v>
      </c>
      <c r="C891" s="118" t="s">
        <v>45</v>
      </c>
      <c r="D891" s="135">
        <v>88264</v>
      </c>
      <c r="E891" s="101" t="str">
        <f>IF($D891&lt;&gt;"",VLOOKUP($D891,SINAPSET.17!$A626:$D11391,2,FALSE),"")</f>
        <v>ELETRICISTA COM ENCARGOS COMPLEMENTARES</v>
      </c>
      <c r="F891" s="108" t="str">
        <f>IF($D891&lt;&gt;"",VLOOKUP($D891,SINAPSET.17!$A626:$D11391,3,FALSE),"")</f>
        <v>H</v>
      </c>
      <c r="G891" s="168">
        <v>0.25</v>
      </c>
      <c r="H891" s="314">
        <f>IF($D891&lt;&gt;"",VLOOKUP($D891,SINAPSET.17!$A781:$D11546,4,FALSE),"")</f>
        <v>17.579999999999998</v>
      </c>
      <c r="I891" s="127">
        <f t="shared" ref="I891:I893" si="211">H891*G891</f>
        <v>4.3949999999999996</v>
      </c>
    </row>
    <row r="892" spans="2:9" ht="28.5">
      <c r="B892" s="155" t="s">
        <v>6763</v>
      </c>
      <c r="C892" s="118" t="s">
        <v>45</v>
      </c>
      <c r="D892" s="135">
        <v>88247</v>
      </c>
      <c r="E892" s="101" t="str">
        <f>IF($D892&lt;&gt;"",VLOOKUP($D892,SINAPSET.17!$A627:$D11392,2,FALSE),"")</f>
        <v>AUXILIAR DE ELETRICISTA COM ENCARGOS COMPLEMENTARES</v>
      </c>
      <c r="F892" s="108" t="str">
        <f>IF($D892&lt;&gt;"",VLOOKUP($D892,SINAPSET.17!$A627:$D11392,3,FALSE),"")</f>
        <v>H</v>
      </c>
      <c r="G892" s="168">
        <v>0.25</v>
      </c>
      <c r="H892" s="314">
        <f>IF($D892&lt;&gt;"",VLOOKUP($D892,SINAPSET.17!$A782:$D11547,4,FALSE),"")</f>
        <v>14.33</v>
      </c>
      <c r="I892" s="127">
        <f t="shared" si="211"/>
        <v>3.5825</v>
      </c>
    </row>
    <row r="893" spans="2:9">
      <c r="B893" s="155" t="s">
        <v>6764</v>
      </c>
      <c r="C893" s="118" t="s">
        <v>6806</v>
      </c>
      <c r="D893" s="135"/>
      <c r="E893" s="101" t="s">
        <v>6945</v>
      </c>
      <c r="F893" s="108" t="s">
        <v>542</v>
      </c>
      <c r="G893" s="168">
        <v>1</v>
      </c>
      <c r="H893" s="216">
        <v>2.25</v>
      </c>
      <c r="I893" s="127">
        <f t="shared" si="211"/>
        <v>2.25</v>
      </c>
    </row>
    <row r="894" spans="2:9">
      <c r="B894" s="156"/>
      <c r="C894" s="119"/>
      <c r="D894" s="142"/>
      <c r="E894" s="102"/>
      <c r="F894" s="106"/>
      <c r="G894" s="169"/>
      <c r="H894" s="123"/>
      <c r="I894" s="128"/>
    </row>
    <row r="895" spans="2:9" ht="15">
      <c r="B895" s="347">
        <v>160</v>
      </c>
      <c r="C895" s="348"/>
      <c r="D895" s="349"/>
      <c r="E895" s="9" t="str">
        <f>E898</f>
        <v>MÃO FRANCESA 38X38X210MM</v>
      </c>
      <c r="F895" s="10" t="s">
        <v>542</v>
      </c>
      <c r="G895" s="170"/>
      <c r="H895" s="11"/>
      <c r="I895" s="90">
        <f>SUM(I896:I898)</f>
        <v>22.954999999999998</v>
      </c>
    </row>
    <row r="896" spans="2:9" ht="28.5">
      <c r="B896" s="155" t="s">
        <v>6763</v>
      </c>
      <c r="C896" s="118" t="s">
        <v>45</v>
      </c>
      <c r="D896" s="135">
        <v>88264</v>
      </c>
      <c r="E896" s="101" t="str">
        <f>IF($D896&lt;&gt;"",VLOOKUP($D896,SINAPSET.17!$A631:$D11396,2,FALSE),"")</f>
        <v>ELETRICISTA COM ENCARGOS COMPLEMENTARES</v>
      </c>
      <c r="F896" s="108" t="str">
        <f>IF($D896&lt;&gt;"",VLOOKUP($D896,SINAPSET.17!$A631:$D11396,3,FALSE),"")</f>
        <v>H</v>
      </c>
      <c r="G896" s="168">
        <v>0.5</v>
      </c>
      <c r="H896" s="314">
        <f>IF($D896&lt;&gt;"",VLOOKUP($D896,SINAPSET.17!$A786:$D11551,4,FALSE),"")</f>
        <v>17.579999999999998</v>
      </c>
      <c r="I896" s="127">
        <f t="shared" ref="I896:I898" si="212">H896*G896</f>
        <v>8.7899999999999991</v>
      </c>
    </row>
    <row r="897" spans="2:9" ht="28.5">
      <c r="B897" s="155" t="s">
        <v>6763</v>
      </c>
      <c r="C897" s="118" t="s">
        <v>45</v>
      </c>
      <c r="D897" s="135">
        <v>88247</v>
      </c>
      <c r="E897" s="101" t="str">
        <f>IF($D897&lt;&gt;"",VLOOKUP($D897,SINAPSET.17!$A632:$D11397,2,FALSE),"")</f>
        <v>AUXILIAR DE ELETRICISTA COM ENCARGOS COMPLEMENTARES</v>
      </c>
      <c r="F897" s="108" t="str">
        <f>IF($D897&lt;&gt;"",VLOOKUP($D897,SINAPSET.17!$A632:$D11397,3,FALSE),"")</f>
        <v>H</v>
      </c>
      <c r="G897" s="168">
        <v>0.5</v>
      </c>
      <c r="H897" s="314">
        <f>IF($D897&lt;&gt;"",VLOOKUP($D897,SINAPSET.17!$A787:$D11552,4,FALSE),"")</f>
        <v>14.33</v>
      </c>
      <c r="I897" s="127">
        <f t="shared" si="212"/>
        <v>7.165</v>
      </c>
    </row>
    <row r="898" spans="2:9">
      <c r="B898" s="155" t="s">
        <v>6764</v>
      </c>
      <c r="C898" s="118" t="s">
        <v>6806</v>
      </c>
      <c r="D898" s="135"/>
      <c r="E898" s="101" t="s">
        <v>6946</v>
      </c>
      <c r="F898" s="108" t="s">
        <v>542</v>
      </c>
      <c r="G898" s="168">
        <v>1</v>
      </c>
      <c r="H898" s="216">
        <v>7</v>
      </c>
      <c r="I898" s="127">
        <f t="shared" si="212"/>
        <v>7</v>
      </c>
    </row>
    <row r="899" spans="2:9">
      <c r="B899" s="156"/>
      <c r="C899" s="119"/>
      <c r="D899" s="142"/>
      <c r="E899" s="102"/>
      <c r="F899" s="106"/>
      <c r="G899" s="169"/>
      <c r="H899" s="123"/>
      <c r="I899" s="128"/>
    </row>
    <row r="900" spans="2:9" ht="15">
      <c r="B900" s="347">
        <v>161</v>
      </c>
      <c r="C900" s="348"/>
      <c r="D900" s="349"/>
      <c r="E900" s="9" t="str">
        <f>E903</f>
        <v>PARAFUSO CABEÇA DE LENTILHA 1/4"</v>
      </c>
      <c r="F900" s="10" t="s">
        <v>542</v>
      </c>
      <c r="G900" s="170"/>
      <c r="H900" s="11"/>
      <c r="I900" s="90">
        <f>SUM(I901:I903)</f>
        <v>2.7128000000000001</v>
      </c>
    </row>
    <row r="901" spans="2:9" ht="28.5">
      <c r="B901" s="155" t="s">
        <v>6763</v>
      </c>
      <c r="C901" s="118" t="s">
        <v>45</v>
      </c>
      <c r="D901" s="135">
        <v>88264</v>
      </c>
      <c r="E901" s="101" t="str">
        <f>IF($D901&lt;&gt;"",VLOOKUP($D901,SINAPSET.17!$A636:$D11401,2,FALSE),"")</f>
        <v>ELETRICISTA COM ENCARGOS COMPLEMENTARES</v>
      </c>
      <c r="F901" s="108" t="str">
        <f>IF($D901&lt;&gt;"",VLOOKUP($D901,SINAPSET.17!$A636:$D11401,3,FALSE),"")</f>
        <v>H</v>
      </c>
      <c r="G901" s="168">
        <v>0.08</v>
      </c>
      <c r="H901" s="314">
        <f>IF($D901&lt;&gt;"",VLOOKUP($D901,SINAPSET.17!$A791:$D11556,4,FALSE),"")</f>
        <v>17.579999999999998</v>
      </c>
      <c r="I901" s="127">
        <f t="shared" ref="I901:I903" si="213">H901*G901</f>
        <v>1.4063999999999999</v>
      </c>
    </row>
    <row r="902" spans="2:9" ht="28.5">
      <c r="B902" s="155" t="s">
        <v>6763</v>
      </c>
      <c r="C902" s="118" t="s">
        <v>45</v>
      </c>
      <c r="D902" s="135">
        <v>88247</v>
      </c>
      <c r="E902" s="101" t="str">
        <f>IF($D902&lt;&gt;"",VLOOKUP($D902,SINAPSET.17!$A637:$D11402,2,FALSE),"")</f>
        <v>AUXILIAR DE ELETRICISTA COM ENCARGOS COMPLEMENTARES</v>
      </c>
      <c r="F902" s="108" t="str">
        <f>IF($D902&lt;&gt;"",VLOOKUP($D902,SINAPSET.17!$A637:$D11402,3,FALSE),"")</f>
        <v>H</v>
      </c>
      <c r="G902" s="168">
        <v>0.08</v>
      </c>
      <c r="H902" s="314">
        <f>IF($D902&lt;&gt;"",VLOOKUP($D902,SINAPSET.17!$A792:$D11557,4,FALSE),"")</f>
        <v>14.33</v>
      </c>
      <c r="I902" s="127">
        <f t="shared" si="213"/>
        <v>1.1464000000000001</v>
      </c>
    </row>
    <row r="903" spans="2:9">
      <c r="B903" s="155" t="s">
        <v>6764</v>
      </c>
      <c r="C903" s="118" t="s">
        <v>6806</v>
      </c>
      <c r="D903" s="135"/>
      <c r="E903" s="101" t="s">
        <v>6947</v>
      </c>
      <c r="F903" s="108" t="s">
        <v>542</v>
      </c>
      <c r="G903" s="168">
        <v>1</v>
      </c>
      <c r="H903" s="216">
        <v>0.16</v>
      </c>
      <c r="I903" s="127">
        <f t="shared" si="213"/>
        <v>0.16</v>
      </c>
    </row>
    <row r="904" spans="2:9">
      <c r="B904" s="156"/>
      <c r="C904" s="119"/>
      <c r="D904" s="142"/>
      <c r="E904" s="102"/>
      <c r="F904" s="106"/>
      <c r="G904" s="169"/>
      <c r="H904" s="123"/>
      <c r="I904" s="128"/>
    </row>
    <row r="905" spans="2:9" ht="30">
      <c r="B905" s="347">
        <v>162</v>
      </c>
      <c r="C905" s="348"/>
      <c r="D905" s="349"/>
      <c r="E905" s="9" t="str">
        <f>E908</f>
        <v>PARAFUSO CABEÇA DE LENTILHA AUTOTRAVANTE 1/4"</v>
      </c>
      <c r="F905" s="10" t="s">
        <v>542</v>
      </c>
      <c r="G905" s="170"/>
      <c r="H905" s="11"/>
      <c r="I905" s="90">
        <f>SUM(I906:I908)</f>
        <v>2.7427999999999999</v>
      </c>
    </row>
    <row r="906" spans="2:9" ht="28.5">
      <c r="B906" s="155" t="s">
        <v>6763</v>
      </c>
      <c r="C906" s="118" t="s">
        <v>45</v>
      </c>
      <c r="D906" s="135">
        <v>88264</v>
      </c>
      <c r="E906" s="101" t="str">
        <f>IF($D906&lt;&gt;"",VLOOKUP($D906,SINAPSET.17!$A641:$D11406,2,FALSE),"")</f>
        <v>ELETRICISTA COM ENCARGOS COMPLEMENTARES</v>
      </c>
      <c r="F906" s="108" t="str">
        <f>IF($D906&lt;&gt;"",VLOOKUP($D906,SINAPSET.17!$A641:$D11406,3,FALSE),"")</f>
        <v>H</v>
      </c>
      <c r="G906" s="168">
        <v>0.08</v>
      </c>
      <c r="H906" s="314">
        <f>IF($D906&lt;&gt;"",VLOOKUP($D906,SINAPSET.17!$A796:$D11561,4,FALSE),"")</f>
        <v>17.579999999999998</v>
      </c>
      <c r="I906" s="127">
        <f t="shared" ref="I906:I908" si="214">H906*G906</f>
        <v>1.4063999999999999</v>
      </c>
    </row>
    <row r="907" spans="2:9" ht="28.5">
      <c r="B907" s="155" t="s">
        <v>6763</v>
      </c>
      <c r="C907" s="118" t="s">
        <v>45</v>
      </c>
      <c r="D907" s="135">
        <v>88247</v>
      </c>
      <c r="E907" s="101" t="str">
        <f>IF($D907&lt;&gt;"",VLOOKUP($D907,SINAPSET.17!$A642:$D11407,2,FALSE),"")</f>
        <v>AUXILIAR DE ELETRICISTA COM ENCARGOS COMPLEMENTARES</v>
      </c>
      <c r="F907" s="108" t="str">
        <f>IF($D907&lt;&gt;"",VLOOKUP($D907,SINAPSET.17!$A642:$D11407,3,FALSE),"")</f>
        <v>H</v>
      </c>
      <c r="G907" s="168">
        <v>0.08</v>
      </c>
      <c r="H907" s="314">
        <f>IF($D907&lt;&gt;"",VLOOKUP($D907,SINAPSET.17!$A797:$D11562,4,FALSE),"")</f>
        <v>14.33</v>
      </c>
      <c r="I907" s="127">
        <f t="shared" si="214"/>
        <v>1.1464000000000001</v>
      </c>
    </row>
    <row r="908" spans="2:9" ht="28.5">
      <c r="B908" s="155" t="s">
        <v>6764</v>
      </c>
      <c r="C908" s="118" t="s">
        <v>6806</v>
      </c>
      <c r="D908" s="135"/>
      <c r="E908" s="101" t="s">
        <v>6948</v>
      </c>
      <c r="F908" s="108" t="s">
        <v>542</v>
      </c>
      <c r="G908" s="168">
        <v>1</v>
      </c>
      <c r="H908" s="216">
        <v>0.19</v>
      </c>
      <c r="I908" s="127">
        <f t="shared" si="214"/>
        <v>0.19</v>
      </c>
    </row>
    <row r="909" spans="2:9">
      <c r="B909" s="156"/>
      <c r="C909" s="119"/>
      <c r="D909" s="142"/>
      <c r="E909" s="102"/>
      <c r="F909" s="106"/>
      <c r="G909" s="169"/>
      <c r="H909" s="123"/>
      <c r="I909" s="128"/>
    </row>
    <row r="910" spans="2:9" ht="15">
      <c r="B910" s="347">
        <v>163</v>
      </c>
      <c r="C910" s="348"/>
      <c r="D910" s="349"/>
      <c r="E910" s="9" t="str">
        <f>E913</f>
        <v>SUSPENSÃO OMEGA 100X50MM</v>
      </c>
      <c r="F910" s="10" t="s">
        <v>542</v>
      </c>
      <c r="G910" s="170"/>
      <c r="H910" s="11"/>
      <c r="I910" s="90">
        <f>SUM(I911:I913)</f>
        <v>9.4819999999999993</v>
      </c>
    </row>
    <row r="911" spans="2:9" ht="28.5">
      <c r="B911" s="155" t="s">
        <v>6763</v>
      </c>
      <c r="C911" s="118" t="s">
        <v>45</v>
      </c>
      <c r="D911" s="135">
        <v>88264</v>
      </c>
      <c r="E911" s="101" t="str">
        <f>IF($D911&lt;&gt;"",VLOOKUP($D911,SINAPSET.17!$A646:$D11411,2,FALSE),"")</f>
        <v>ELETRICISTA COM ENCARGOS COMPLEMENTARES</v>
      </c>
      <c r="F911" s="108" t="str">
        <f>IF($D911&lt;&gt;"",VLOOKUP($D911,SINAPSET.17!$A646:$D11411,3,FALSE),"")</f>
        <v>H</v>
      </c>
      <c r="G911" s="168">
        <v>0.2</v>
      </c>
      <c r="H911" s="314">
        <f>IF($D911&lt;&gt;"",VLOOKUP($D911,SINAPSET.17!$A801:$D11566,4,FALSE),"")</f>
        <v>17.579999999999998</v>
      </c>
      <c r="I911" s="127">
        <f t="shared" ref="I911:I913" si="215">H911*G911</f>
        <v>3.516</v>
      </c>
    </row>
    <row r="912" spans="2:9" ht="28.5">
      <c r="B912" s="155" t="s">
        <v>6763</v>
      </c>
      <c r="C912" s="118" t="s">
        <v>45</v>
      </c>
      <c r="D912" s="135">
        <v>88247</v>
      </c>
      <c r="E912" s="101" t="str">
        <f>IF($D912&lt;&gt;"",VLOOKUP($D912,SINAPSET.17!$A647:$D11412,2,FALSE),"")</f>
        <v>AUXILIAR DE ELETRICISTA COM ENCARGOS COMPLEMENTARES</v>
      </c>
      <c r="F912" s="108" t="str">
        <f>IF($D912&lt;&gt;"",VLOOKUP($D912,SINAPSET.17!$A647:$D11412,3,FALSE),"")</f>
        <v>H</v>
      </c>
      <c r="G912" s="168">
        <v>0.2</v>
      </c>
      <c r="H912" s="314">
        <f>IF($D912&lt;&gt;"",VLOOKUP($D912,SINAPSET.17!$A802:$D11567,4,FALSE),"")</f>
        <v>14.33</v>
      </c>
      <c r="I912" s="127">
        <f t="shared" si="215"/>
        <v>2.8660000000000001</v>
      </c>
    </row>
    <row r="913" spans="2:9">
      <c r="B913" s="155" t="s">
        <v>6764</v>
      </c>
      <c r="C913" s="118" t="s">
        <v>6806</v>
      </c>
      <c r="D913" s="135"/>
      <c r="E913" s="101" t="s">
        <v>6949</v>
      </c>
      <c r="F913" s="108" t="s">
        <v>542</v>
      </c>
      <c r="G913" s="168">
        <v>1</v>
      </c>
      <c r="H913" s="216">
        <v>3.1</v>
      </c>
      <c r="I913" s="127">
        <f t="shared" si="215"/>
        <v>3.1</v>
      </c>
    </row>
    <row r="914" spans="2:9">
      <c r="B914" s="156"/>
      <c r="C914" s="119"/>
      <c r="D914" s="142"/>
      <c r="E914" s="102"/>
      <c r="F914" s="106"/>
      <c r="G914" s="169"/>
      <c r="H914" s="123"/>
      <c r="I914" s="128"/>
    </row>
    <row r="915" spans="2:9" ht="15">
      <c r="B915" s="347">
        <v>164</v>
      </c>
      <c r="C915" s="348"/>
      <c r="D915" s="349"/>
      <c r="E915" s="9" t="str">
        <f>E918</f>
        <v>PORCA LOSANGULAR COM MOLA 1/4"</v>
      </c>
      <c r="F915" s="10" t="s">
        <v>542</v>
      </c>
      <c r="G915" s="170"/>
      <c r="H915" s="11"/>
      <c r="I915" s="90">
        <f>SUM(I916:I918)</f>
        <v>3.8409999999999997</v>
      </c>
    </row>
    <row r="916" spans="2:9" ht="28.5">
      <c r="B916" s="155" t="s">
        <v>6763</v>
      </c>
      <c r="C916" s="118" t="s">
        <v>45</v>
      </c>
      <c r="D916" s="135">
        <v>88264</v>
      </c>
      <c r="E916" s="101" t="str">
        <f>IF($D916&lt;&gt;"",VLOOKUP($D916,SINAPSET.17!$A651:$D11416,2,FALSE),"")</f>
        <v>ELETRICISTA COM ENCARGOS COMPLEMENTARES</v>
      </c>
      <c r="F916" s="108" t="str">
        <f>IF($D916&lt;&gt;"",VLOOKUP($D916,SINAPSET.17!$A651:$D11416,3,FALSE),"")</f>
        <v>H</v>
      </c>
      <c r="G916" s="168">
        <v>0.1</v>
      </c>
      <c r="H916" s="314">
        <f>IF($D916&lt;&gt;"",VLOOKUP($D916,SINAPSET.17!$A806:$D11571,4,FALSE),"")</f>
        <v>17.579999999999998</v>
      </c>
      <c r="I916" s="127">
        <f t="shared" ref="I916:I918" si="216">H916*G916</f>
        <v>1.758</v>
      </c>
    </row>
    <row r="917" spans="2:9" ht="28.5">
      <c r="B917" s="155" t="s">
        <v>6763</v>
      </c>
      <c r="C917" s="118" t="s">
        <v>45</v>
      </c>
      <c r="D917" s="135">
        <v>88247</v>
      </c>
      <c r="E917" s="101" t="str">
        <f>IF($D917&lt;&gt;"",VLOOKUP($D917,SINAPSET.17!$A652:$D11417,2,FALSE),"")</f>
        <v>AUXILIAR DE ELETRICISTA COM ENCARGOS COMPLEMENTARES</v>
      </c>
      <c r="F917" s="108" t="str">
        <f>IF($D917&lt;&gt;"",VLOOKUP($D917,SINAPSET.17!$A652:$D11417,3,FALSE),"")</f>
        <v>H</v>
      </c>
      <c r="G917" s="168">
        <v>0.1</v>
      </c>
      <c r="H917" s="314">
        <f>IF($D917&lt;&gt;"",VLOOKUP($D917,SINAPSET.17!$A807:$D11572,4,FALSE),"")</f>
        <v>14.33</v>
      </c>
      <c r="I917" s="127">
        <f t="shared" si="216"/>
        <v>1.4330000000000001</v>
      </c>
    </row>
    <row r="918" spans="2:9">
      <c r="B918" s="155" t="s">
        <v>6764</v>
      </c>
      <c r="C918" s="118" t="s">
        <v>6806</v>
      </c>
      <c r="D918" s="135"/>
      <c r="E918" s="101" t="s">
        <v>6950</v>
      </c>
      <c r="F918" s="108" t="s">
        <v>542</v>
      </c>
      <c r="G918" s="168">
        <v>1</v>
      </c>
      <c r="H918" s="216">
        <v>0.65</v>
      </c>
      <c r="I918" s="127">
        <f t="shared" si="216"/>
        <v>0.65</v>
      </c>
    </row>
    <row r="919" spans="2:9">
      <c r="B919" s="156"/>
      <c r="C919" s="119"/>
      <c r="D919" s="142"/>
      <c r="E919" s="102"/>
      <c r="F919" s="106"/>
      <c r="G919" s="169"/>
      <c r="H919" s="123"/>
      <c r="I919" s="128"/>
    </row>
    <row r="920" spans="2:9" ht="30">
      <c r="B920" s="347">
        <v>165</v>
      </c>
      <c r="C920" s="348"/>
      <c r="D920" s="349"/>
      <c r="E920" s="9" t="str">
        <f>E923</f>
        <v>VERGALHÃO TIPO BARRA ROSQUEAVEL 1/4" - GALVANIZADO - 3M</v>
      </c>
      <c r="F920" s="10" t="s">
        <v>542</v>
      </c>
      <c r="G920" s="170"/>
      <c r="H920" s="11"/>
      <c r="I920" s="90">
        <f>SUM(I921:I923)</f>
        <v>16.523</v>
      </c>
    </row>
    <row r="921" spans="2:9" ht="28.5">
      <c r="B921" s="155" t="s">
        <v>6763</v>
      </c>
      <c r="C921" s="118" t="s">
        <v>45</v>
      </c>
      <c r="D921" s="135">
        <v>88264</v>
      </c>
      <c r="E921" s="101" t="str">
        <f>IF($D921&lt;&gt;"",VLOOKUP($D921,SINAPSET.17!$A656:$D11421,2,FALSE),"")</f>
        <v>ELETRICISTA COM ENCARGOS COMPLEMENTARES</v>
      </c>
      <c r="F921" s="108" t="str">
        <f>IF($D921&lt;&gt;"",VLOOKUP($D921,SINAPSET.17!$A656:$D11421,3,FALSE),"")</f>
        <v>H</v>
      </c>
      <c r="G921" s="168">
        <v>0.3</v>
      </c>
      <c r="H921" s="314">
        <f>IF($D921&lt;&gt;"",VLOOKUP($D921,SINAPSET.17!$A811:$D11576,4,FALSE),"")</f>
        <v>17.579999999999998</v>
      </c>
      <c r="I921" s="127">
        <f t="shared" ref="I921:I923" si="217">H921*G921</f>
        <v>5.2739999999999991</v>
      </c>
    </row>
    <row r="922" spans="2:9" ht="28.5">
      <c r="B922" s="155" t="s">
        <v>6763</v>
      </c>
      <c r="C922" s="118" t="s">
        <v>45</v>
      </c>
      <c r="D922" s="135">
        <v>88247</v>
      </c>
      <c r="E922" s="101" t="str">
        <f>IF($D922&lt;&gt;"",VLOOKUP($D922,SINAPSET.17!$A657:$D11422,2,FALSE),"")</f>
        <v>AUXILIAR DE ELETRICISTA COM ENCARGOS COMPLEMENTARES</v>
      </c>
      <c r="F922" s="108" t="str">
        <f>IF($D922&lt;&gt;"",VLOOKUP($D922,SINAPSET.17!$A657:$D11422,3,FALSE),"")</f>
        <v>H</v>
      </c>
      <c r="G922" s="168">
        <v>0.3</v>
      </c>
      <c r="H922" s="314">
        <f>IF($D922&lt;&gt;"",VLOOKUP($D922,SINAPSET.17!$A812:$D11577,4,FALSE),"")</f>
        <v>14.33</v>
      </c>
      <c r="I922" s="127">
        <f t="shared" si="217"/>
        <v>4.2989999999999995</v>
      </c>
    </row>
    <row r="923" spans="2:9" ht="28.5">
      <c r="B923" s="155" t="s">
        <v>6764</v>
      </c>
      <c r="C923" s="118" t="s">
        <v>6806</v>
      </c>
      <c r="D923" s="135"/>
      <c r="E923" s="101" t="s">
        <v>6951</v>
      </c>
      <c r="F923" s="108" t="s">
        <v>542</v>
      </c>
      <c r="G923" s="168">
        <v>1</v>
      </c>
      <c r="H923" s="216">
        <v>6.95</v>
      </c>
      <c r="I923" s="127">
        <f t="shared" si="217"/>
        <v>6.95</v>
      </c>
    </row>
    <row r="924" spans="2:9">
      <c r="B924" s="156"/>
      <c r="C924" s="119"/>
      <c r="D924" s="142"/>
      <c r="E924" s="102"/>
      <c r="F924" s="106"/>
      <c r="G924" s="169"/>
      <c r="H924" s="123"/>
      <c r="I924" s="128"/>
    </row>
    <row r="925" spans="2:9" ht="15">
      <c r="B925" s="347">
        <v>166</v>
      </c>
      <c r="C925" s="348"/>
      <c r="D925" s="349"/>
      <c r="E925" s="9" t="str">
        <f>E928</f>
        <v>ARRUELA LISA 1/4" - GALVANIZADO</v>
      </c>
      <c r="F925" s="10" t="s">
        <v>542</v>
      </c>
      <c r="G925" s="170"/>
      <c r="H925" s="11"/>
      <c r="I925" s="90">
        <f>SUM(I926:I928)</f>
        <v>0.37709999999999999</v>
      </c>
    </row>
    <row r="926" spans="2:9" ht="28.5">
      <c r="B926" s="155" t="s">
        <v>6763</v>
      </c>
      <c r="C926" s="118" t="s">
        <v>45</v>
      </c>
      <c r="D926" s="135">
        <v>88264</v>
      </c>
      <c r="E926" s="101" t="str">
        <f>IF($D926&lt;&gt;"",VLOOKUP($D926,SINAPSET.17!$A661:$D11426,2,FALSE),"")</f>
        <v>ELETRICISTA COM ENCARGOS COMPLEMENTARES</v>
      </c>
      <c r="F926" s="108" t="str">
        <f>IF($D926&lt;&gt;"",VLOOKUP($D926,SINAPSET.17!$A661:$D11426,3,FALSE),"")</f>
        <v>H</v>
      </c>
      <c r="G926" s="168">
        <v>0.01</v>
      </c>
      <c r="H926" s="314">
        <f>IF($D926&lt;&gt;"",VLOOKUP($D926,SINAPSET.17!$A816:$D11581,4,FALSE),"")</f>
        <v>17.579999999999998</v>
      </c>
      <c r="I926" s="127">
        <f t="shared" ref="I926:I928" si="218">H926*G926</f>
        <v>0.17579999999999998</v>
      </c>
    </row>
    <row r="927" spans="2:9" ht="28.5">
      <c r="B927" s="155" t="s">
        <v>6763</v>
      </c>
      <c r="C927" s="118" t="s">
        <v>45</v>
      </c>
      <c r="D927" s="135">
        <v>88247</v>
      </c>
      <c r="E927" s="101" t="str">
        <f>IF($D927&lt;&gt;"",VLOOKUP($D927,SINAPSET.17!$A662:$D11427,2,FALSE),"")</f>
        <v>AUXILIAR DE ELETRICISTA COM ENCARGOS COMPLEMENTARES</v>
      </c>
      <c r="F927" s="108" t="str">
        <f>IF($D927&lt;&gt;"",VLOOKUP($D927,SINAPSET.17!$A662:$D11427,3,FALSE),"")</f>
        <v>H</v>
      </c>
      <c r="G927" s="168">
        <v>0.01</v>
      </c>
      <c r="H927" s="314">
        <f>IF($D927&lt;&gt;"",VLOOKUP($D927,SINAPSET.17!$A817:$D11582,4,FALSE),"")</f>
        <v>14.33</v>
      </c>
      <c r="I927" s="127">
        <f t="shared" si="218"/>
        <v>0.14330000000000001</v>
      </c>
    </row>
    <row r="928" spans="2:9">
      <c r="B928" s="155" t="s">
        <v>6764</v>
      </c>
      <c r="C928" s="118" t="s">
        <v>6806</v>
      </c>
      <c r="D928" s="135"/>
      <c r="E928" s="101" t="s">
        <v>6952</v>
      </c>
      <c r="F928" s="108" t="s">
        <v>542</v>
      </c>
      <c r="G928" s="168">
        <v>1</v>
      </c>
      <c r="H928" s="216">
        <f>5.8/100</f>
        <v>5.7999999999999996E-2</v>
      </c>
      <c r="I928" s="127">
        <f t="shared" si="218"/>
        <v>5.7999999999999996E-2</v>
      </c>
    </row>
    <row r="929" spans="2:9">
      <c r="B929" s="156"/>
      <c r="C929" s="119"/>
      <c r="D929" s="142"/>
      <c r="E929" s="102"/>
      <c r="F929" s="106"/>
      <c r="G929" s="169"/>
      <c r="H929" s="123"/>
      <c r="I929" s="128"/>
    </row>
    <row r="930" spans="2:9" ht="15">
      <c r="B930" s="347">
        <v>167</v>
      </c>
      <c r="C930" s="348"/>
      <c r="D930" s="349"/>
      <c r="E930" s="9" t="str">
        <f>E933</f>
        <v xml:space="preserve">CONECTOR BOX DE ALUMINIO 3/4" </v>
      </c>
      <c r="F930" s="10" t="s">
        <v>542</v>
      </c>
      <c r="G930" s="170"/>
      <c r="H930" s="11"/>
      <c r="I930" s="90">
        <f>SUM(I931:I933)</f>
        <v>2.8573</v>
      </c>
    </row>
    <row r="931" spans="2:9" ht="28.5">
      <c r="B931" s="155" t="s">
        <v>6763</v>
      </c>
      <c r="C931" s="118" t="s">
        <v>45</v>
      </c>
      <c r="D931" s="135">
        <v>88264</v>
      </c>
      <c r="E931" s="101" t="str">
        <f>IF($D931&lt;&gt;"",VLOOKUP($D931,SINAPSET.17!$A666:$D11431,2,FALSE),"")</f>
        <v>ELETRICISTA COM ENCARGOS COMPLEMENTARES</v>
      </c>
      <c r="F931" s="108" t="str">
        <f>IF($D931&lt;&gt;"",VLOOKUP($D931,SINAPSET.17!$A666:$D11431,3,FALSE),"")</f>
        <v>H</v>
      </c>
      <c r="G931" s="168">
        <v>0.03</v>
      </c>
      <c r="H931" s="314">
        <f>IF($D931&lt;&gt;"",VLOOKUP($D931,SINAPSET.17!$A821:$D11586,4,FALSE),"")</f>
        <v>17.579999999999998</v>
      </c>
      <c r="I931" s="127">
        <f t="shared" ref="I931:I933" si="219">H931*G931</f>
        <v>0.52739999999999998</v>
      </c>
    </row>
    <row r="932" spans="2:9" ht="28.5">
      <c r="B932" s="155" t="s">
        <v>6763</v>
      </c>
      <c r="C932" s="118" t="s">
        <v>45</v>
      </c>
      <c r="D932" s="135">
        <v>88247</v>
      </c>
      <c r="E932" s="101" t="str">
        <f>IF($D932&lt;&gt;"",VLOOKUP($D932,SINAPSET.17!$A667:$D11432,2,FALSE),"")</f>
        <v>AUXILIAR DE ELETRICISTA COM ENCARGOS COMPLEMENTARES</v>
      </c>
      <c r="F932" s="108" t="str">
        <f>IF($D932&lt;&gt;"",VLOOKUP($D932,SINAPSET.17!$A667:$D11432,3,FALSE),"")</f>
        <v>H</v>
      </c>
      <c r="G932" s="168">
        <v>0.03</v>
      </c>
      <c r="H932" s="314">
        <f>IF($D932&lt;&gt;"",VLOOKUP($D932,SINAPSET.17!$A822:$D11587,4,FALSE),"")</f>
        <v>14.33</v>
      </c>
      <c r="I932" s="127">
        <f t="shared" si="219"/>
        <v>0.4299</v>
      </c>
    </row>
    <row r="933" spans="2:9">
      <c r="B933" s="155" t="s">
        <v>6764</v>
      </c>
      <c r="C933" s="118" t="s">
        <v>6806</v>
      </c>
      <c r="D933" s="135"/>
      <c r="E933" s="101" t="s">
        <v>6953</v>
      </c>
      <c r="F933" s="108" t="s">
        <v>542</v>
      </c>
      <c r="G933" s="168">
        <v>1</v>
      </c>
      <c r="H933" s="216">
        <v>1.9</v>
      </c>
      <c r="I933" s="127">
        <f t="shared" si="219"/>
        <v>1.9</v>
      </c>
    </row>
    <row r="934" spans="2:9">
      <c r="B934" s="156"/>
      <c r="C934" s="119"/>
      <c r="D934" s="142"/>
      <c r="E934" s="102"/>
      <c r="F934" s="106"/>
      <c r="G934" s="169"/>
      <c r="H934" s="123"/>
      <c r="I934" s="128"/>
    </row>
    <row r="935" spans="2:9" ht="30">
      <c r="B935" s="347">
        <v>168</v>
      </c>
      <c r="C935" s="348"/>
      <c r="D935" s="349"/>
      <c r="E935" s="9" t="str">
        <f>E938</f>
        <v>PERFIL BASE SEM TAMPA EM AÇO 129X44X2000MM</v>
      </c>
      <c r="F935" s="10" t="s">
        <v>542</v>
      </c>
      <c r="G935" s="170"/>
      <c r="H935" s="11"/>
      <c r="I935" s="90">
        <f>SUM(I936:I938)</f>
        <v>56.063999999999993</v>
      </c>
    </row>
    <row r="936" spans="2:9" ht="28.5">
      <c r="B936" s="155" t="s">
        <v>6763</v>
      </c>
      <c r="C936" s="118" t="s">
        <v>45</v>
      </c>
      <c r="D936" s="135">
        <v>88264</v>
      </c>
      <c r="E936" s="101" t="str">
        <f>IF($D936&lt;&gt;"",VLOOKUP($D936,SINAPSET.17!$A671:$D11436,2,FALSE),"")</f>
        <v>ELETRICISTA COM ENCARGOS COMPLEMENTARES</v>
      </c>
      <c r="F936" s="108" t="str">
        <f>IF($D936&lt;&gt;"",VLOOKUP($D936,SINAPSET.17!$A671:$D11436,3,FALSE),"")</f>
        <v>H</v>
      </c>
      <c r="G936" s="168">
        <v>0.4</v>
      </c>
      <c r="H936" s="314">
        <f>IF($D936&lt;&gt;"",VLOOKUP($D936,SINAPSET.17!$A826:$D11591,4,FALSE),"")</f>
        <v>17.579999999999998</v>
      </c>
      <c r="I936" s="127">
        <f t="shared" ref="I936:I938" si="220">H936*G936</f>
        <v>7.032</v>
      </c>
    </row>
    <row r="937" spans="2:9" ht="28.5">
      <c r="B937" s="155" t="s">
        <v>6763</v>
      </c>
      <c r="C937" s="118" t="s">
        <v>45</v>
      </c>
      <c r="D937" s="135">
        <v>88247</v>
      </c>
      <c r="E937" s="101" t="str">
        <f>IF($D937&lt;&gt;"",VLOOKUP($D937,SINAPSET.17!$A672:$D11437,2,FALSE),"")</f>
        <v>AUXILIAR DE ELETRICISTA COM ENCARGOS COMPLEMENTARES</v>
      </c>
      <c r="F937" s="108" t="str">
        <f>IF($D937&lt;&gt;"",VLOOKUP($D937,SINAPSET.17!$A672:$D11437,3,FALSE),"")</f>
        <v>H</v>
      </c>
      <c r="G937" s="168">
        <v>0.4</v>
      </c>
      <c r="H937" s="314">
        <f>IF($D937&lt;&gt;"",VLOOKUP($D937,SINAPSET.17!$A827:$D11592,4,FALSE),"")</f>
        <v>14.33</v>
      </c>
      <c r="I937" s="127">
        <f t="shared" si="220"/>
        <v>5.7320000000000002</v>
      </c>
    </row>
    <row r="938" spans="2:9" ht="28.5">
      <c r="B938" s="155" t="s">
        <v>6764</v>
      </c>
      <c r="C938" s="118" t="s">
        <v>6806</v>
      </c>
      <c r="D938" s="135"/>
      <c r="E938" s="101" t="s">
        <v>6970</v>
      </c>
      <c r="F938" s="108" t="s">
        <v>542</v>
      </c>
      <c r="G938" s="168">
        <v>1</v>
      </c>
      <c r="H938" s="216">
        <v>43.3</v>
      </c>
      <c r="I938" s="127">
        <f t="shared" si="220"/>
        <v>43.3</v>
      </c>
    </row>
    <row r="939" spans="2:9">
      <c r="B939" s="156"/>
      <c r="C939" s="119"/>
      <c r="D939" s="142"/>
      <c r="E939" s="102"/>
      <c r="F939" s="106"/>
      <c r="G939" s="169"/>
      <c r="H939" s="123"/>
      <c r="I939" s="128"/>
    </row>
    <row r="940" spans="2:9" ht="15">
      <c r="B940" s="347">
        <v>169</v>
      </c>
      <c r="C940" s="348"/>
      <c r="D940" s="349"/>
      <c r="E940" s="9" t="str">
        <f>E943</f>
        <v>DIVISOR "L 2000MM"</v>
      </c>
      <c r="F940" s="10" t="s">
        <v>542</v>
      </c>
      <c r="G940" s="170"/>
      <c r="H940" s="11"/>
      <c r="I940" s="90">
        <f>SUM(I941:I943)</f>
        <v>23.281999999999996</v>
      </c>
    </row>
    <row r="941" spans="2:9" ht="28.5">
      <c r="B941" s="155" t="s">
        <v>6763</v>
      </c>
      <c r="C941" s="118" t="s">
        <v>45</v>
      </c>
      <c r="D941" s="135">
        <v>88264</v>
      </c>
      <c r="E941" s="101" t="str">
        <f>IF($D941&lt;&gt;"",VLOOKUP($D941,SINAPSET.17!$A676:$D11441,2,FALSE),"")</f>
        <v>ELETRICISTA COM ENCARGOS COMPLEMENTARES</v>
      </c>
      <c r="F941" s="108" t="str">
        <f>IF($D941&lt;&gt;"",VLOOKUP($D941,SINAPSET.17!$A676:$D11441,3,FALSE),"")</f>
        <v>H</v>
      </c>
      <c r="G941" s="168">
        <v>0.2</v>
      </c>
      <c r="H941" s="314">
        <f>IF($D941&lt;&gt;"",VLOOKUP($D941,SINAPSET.17!$A831:$D11596,4,FALSE),"")</f>
        <v>17.579999999999998</v>
      </c>
      <c r="I941" s="127">
        <f t="shared" ref="I941:I943" si="221">H941*G941</f>
        <v>3.516</v>
      </c>
    </row>
    <row r="942" spans="2:9" ht="28.5">
      <c r="B942" s="155" t="s">
        <v>6763</v>
      </c>
      <c r="C942" s="118" t="s">
        <v>45</v>
      </c>
      <c r="D942" s="135">
        <v>88247</v>
      </c>
      <c r="E942" s="101" t="str">
        <f>IF($D942&lt;&gt;"",VLOOKUP($D942,SINAPSET.17!$A677:$D11442,2,FALSE),"")</f>
        <v>AUXILIAR DE ELETRICISTA COM ENCARGOS COMPLEMENTARES</v>
      </c>
      <c r="F942" s="108" t="str">
        <f>IF($D942&lt;&gt;"",VLOOKUP($D942,SINAPSET.17!$A677:$D11442,3,FALSE),"")</f>
        <v>H</v>
      </c>
      <c r="G942" s="168">
        <v>0.2</v>
      </c>
      <c r="H942" s="314">
        <f>IF($D942&lt;&gt;"",VLOOKUP($D942,SINAPSET.17!$A832:$D11597,4,FALSE),"")</f>
        <v>14.33</v>
      </c>
      <c r="I942" s="127">
        <f t="shared" si="221"/>
        <v>2.8660000000000001</v>
      </c>
    </row>
    <row r="943" spans="2:9">
      <c r="B943" s="155" t="s">
        <v>6764</v>
      </c>
      <c r="C943" s="118" t="s">
        <v>6806</v>
      </c>
      <c r="D943" s="135"/>
      <c r="E943" s="101" t="s">
        <v>6971</v>
      </c>
      <c r="F943" s="108" t="s">
        <v>542</v>
      </c>
      <c r="G943" s="168">
        <v>1</v>
      </c>
      <c r="H943" s="216">
        <v>16.899999999999999</v>
      </c>
      <c r="I943" s="127">
        <f t="shared" si="221"/>
        <v>16.899999999999999</v>
      </c>
    </row>
    <row r="944" spans="2:9">
      <c r="B944" s="156"/>
      <c r="C944" s="119"/>
      <c r="D944" s="142"/>
      <c r="E944" s="102"/>
      <c r="F944" s="106"/>
      <c r="G944" s="169"/>
      <c r="H944" s="123"/>
      <c r="I944" s="128"/>
    </row>
    <row r="945" spans="2:9" ht="30">
      <c r="B945" s="347">
        <v>170</v>
      </c>
      <c r="C945" s="348"/>
      <c r="D945" s="349"/>
      <c r="E945" s="9" t="str">
        <f>E948</f>
        <v>TAMPA PERFIL ACABAMENTO NA COR BEGE 1000MM</v>
      </c>
      <c r="F945" s="10" t="s">
        <v>542</v>
      </c>
      <c r="G945" s="170"/>
      <c r="H945" s="11"/>
      <c r="I945" s="90">
        <f>SUM(I946:I948)</f>
        <v>34.263999999999996</v>
      </c>
    </row>
    <row r="946" spans="2:9" ht="28.5">
      <c r="B946" s="155" t="s">
        <v>6763</v>
      </c>
      <c r="C946" s="118" t="s">
        <v>45</v>
      </c>
      <c r="D946" s="135">
        <v>88264</v>
      </c>
      <c r="E946" s="101" t="str">
        <f>IF($D946&lt;&gt;"",VLOOKUP($D946,SINAPSET.17!$A681:$D11446,2,FALSE),"")</f>
        <v>ELETRICISTA COM ENCARGOS COMPLEMENTARES</v>
      </c>
      <c r="F946" s="108" t="str">
        <f>IF($D946&lt;&gt;"",VLOOKUP($D946,SINAPSET.17!$A681:$D11446,3,FALSE),"")</f>
        <v>H</v>
      </c>
      <c r="G946" s="168">
        <v>0.4</v>
      </c>
      <c r="H946" s="314">
        <f>IF($D946&lt;&gt;"",VLOOKUP($D946,SINAPSET.17!$A836:$D11601,4,FALSE),"")</f>
        <v>17.579999999999998</v>
      </c>
      <c r="I946" s="127">
        <f t="shared" ref="I946:I948" si="222">H946*G946</f>
        <v>7.032</v>
      </c>
    </row>
    <row r="947" spans="2:9" ht="28.5">
      <c r="B947" s="155" t="s">
        <v>6763</v>
      </c>
      <c r="C947" s="118" t="s">
        <v>45</v>
      </c>
      <c r="D947" s="135">
        <v>88247</v>
      </c>
      <c r="E947" s="101" t="str">
        <f>IF($D947&lt;&gt;"",VLOOKUP($D947,SINAPSET.17!$A682:$D11447,2,FALSE),"")</f>
        <v>AUXILIAR DE ELETRICISTA COM ENCARGOS COMPLEMENTARES</v>
      </c>
      <c r="F947" s="108" t="str">
        <f>IF($D947&lt;&gt;"",VLOOKUP($D947,SINAPSET.17!$A682:$D11447,3,FALSE),"")</f>
        <v>H</v>
      </c>
      <c r="G947" s="168">
        <v>0.4</v>
      </c>
      <c r="H947" s="314">
        <f>IF($D947&lt;&gt;"",VLOOKUP($D947,SINAPSET.17!$A837:$D11602,4,FALSE),"")</f>
        <v>14.33</v>
      </c>
      <c r="I947" s="127">
        <f t="shared" si="222"/>
        <v>5.7320000000000002</v>
      </c>
    </row>
    <row r="948" spans="2:9" ht="28.5">
      <c r="B948" s="155" t="s">
        <v>6764</v>
      </c>
      <c r="C948" s="118" t="s">
        <v>6806</v>
      </c>
      <c r="D948" s="135"/>
      <c r="E948" s="101" t="s">
        <v>6972</v>
      </c>
      <c r="F948" s="108" t="s">
        <v>542</v>
      </c>
      <c r="G948" s="168">
        <v>1</v>
      </c>
      <c r="H948" s="216">
        <v>21.5</v>
      </c>
      <c r="I948" s="127">
        <f t="shared" si="222"/>
        <v>21.5</v>
      </c>
    </row>
    <row r="949" spans="2:9">
      <c r="B949" s="156"/>
      <c r="C949" s="119"/>
      <c r="D949" s="142"/>
      <c r="E949" s="102"/>
      <c r="F949" s="106"/>
      <c r="G949" s="169"/>
      <c r="H949" s="123"/>
      <c r="I949" s="128"/>
    </row>
    <row r="950" spans="2:9" ht="15">
      <c r="B950" s="347">
        <v>171</v>
      </c>
      <c r="C950" s="348"/>
      <c r="D950" s="349"/>
      <c r="E950" s="9" t="str">
        <f>E953</f>
        <v xml:space="preserve">DERIVAÇÃO L </v>
      </c>
      <c r="F950" s="10" t="s">
        <v>542</v>
      </c>
      <c r="G950" s="170"/>
      <c r="H950" s="11"/>
      <c r="I950" s="90">
        <f>SUM(I951:I953)</f>
        <v>28.664000000000001</v>
      </c>
    </row>
    <row r="951" spans="2:9" ht="28.5">
      <c r="B951" s="155" t="s">
        <v>6763</v>
      </c>
      <c r="C951" s="118" t="s">
        <v>45</v>
      </c>
      <c r="D951" s="135">
        <v>88264</v>
      </c>
      <c r="E951" s="101" t="str">
        <f>IF($D951&lt;&gt;"",VLOOKUP($D951,SINAPSET.17!$A686:$D11451,2,FALSE),"")</f>
        <v>ELETRICISTA COM ENCARGOS COMPLEMENTARES</v>
      </c>
      <c r="F951" s="108" t="str">
        <f>IF($D951&lt;&gt;"",VLOOKUP($D951,SINAPSET.17!$A686:$D11451,3,FALSE),"")</f>
        <v>H</v>
      </c>
      <c r="G951" s="168">
        <v>0.4</v>
      </c>
      <c r="H951" s="314">
        <f>IF($D951&lt;&gt;"",VLOOKUP($D951,SINAPSET.17!$A841:$D11606,4,FALSE),"")</f>
        <v>17.579999999999998</v>
      </c>
      <c r="I951" s="127">
        <f t="shared" ref="I951:I953" si="223">H951*G951</f>
        <v>7.032</v>
      </c>
    </row>
    <row r="952" spans="2:9" ht="28.5">
      <c r="B952" s="155" t="s">
        <v>6763</v>
      </c>
      <c r="C952" s="118" t="s">
        <v>45</v>
      </c>
      <c r="D952" s="135">
        <v>88247</v>
      </c>
      <c r="E952" s="101" t="str">
        <f>IF($D952&lt;&gt;"",VLOOKUP($D952,SINAPSET.17!$A687:$D11452,2,FALSE),"")</f>
        <v>AUXILIAR DE ELETRICISTA COM ENCARGOS COMPLEMENTARES</v>
      </c>
      <c r="F952" s="108" t="str">
        <f>IF($D952&lt;&gt;"",VLOOKUP($D952,SINAPSET.17!$A687:$D11452,3,FALSE),"")</f>
        <v>H</v>
      </c>
      <c r="G952" s="168">
        <v>0.4</v>
      </c>
      <c r="H952" s="314">
        <f>IF($D952&lt;&gt;"",VLOOKUP($D952,SINAPSET.17!$A842:$D11607,4,FALSE),"")</f>
        <v>14.33</v>
      </c>
      <c r="I952" s="127">
        <f t="shared" si="223"/>
        <v>5.7320000000000002</v>
      </c>
    </row>
    <row r="953" spans="2:9">
      <c r="B953" s="155" t="s">
        <v>6764</v>
      </c>
      <c r="C953" s="118" t="s">
        <v>6806</v>
      </c>
      <c r="D953" s="135"/>
      <c r="E953" s="101" t="s">
        <v>6973</v>
      </c>
      <c r="F953" s="108" t="s">
        <v>542</v>
      </c>
      <c r="G953" s="168">
        <v>1</v>
      </c>
      <c r="H953" s="216">
        <v>15.9</v>
      </c>
      <c r="I953" s="127">
        <f t="shared" si="223"/>
        <v>15.9</v>
      </c>
    </row>
    <row r="954" spans="2:9">
      <c r="B954" s="156"/>
      <c r="C954" s="119"/>
      <c r="D954" s="142"/>
      <c r="E954" s="102"/>
      <c r="F954" s="106"/>
      <c r="G954" s="169"/>
      <c r="H954" s="123"/>
      <c r="I954" s="128"/>
    </row>
    <row r="955" spans="2:9" ht="15">
      <c r="B955" s="347">
        <v>172</v>
      </c>
      <c r="C955" s="348"/>
      <c r="D955" s="349"/>
      <c r="E955" s="9" t="str">
        <f>E958</f>
        <v>FIXA CABO</v>
      </c>
      <c r="F955" s="10" t="s">
        <v>542</v>
      </c>
      <c r="G955" s="170"/>
      <c r="H955" s="11"/>
      <c r="I955" s="90">
        <f>SUM(I956:I958)</f>
        <v>5.6909999999999998</v>
      </c>
    </row>
    <row r="956" spans="2:9" ht="28.5">
      <c r="B956" s="155" t="s">
        <v>6763</v>
      </c>
      <c r="C956" s="118" t="s">
        <v>45</v>
      </c>
      <c r="D956" s="135">
        <v>88264</v>
      </c>
      <c r="E956" s="101" t="str">
        <f>IF($D956&lt;&gt;"",VLOOKUP($D956,SINAPSET.17!$A691:$D11456,2,FALSE),"")</f>
        <v>ELETRICISTA COM ENCARGOS COMPLEMENTARES</v>
      </c>
      <c r="F956" s="108" t="str">
        <f>IF($D956&lt;&gt;"",VLOOKUP($D956,SINAPSET.17!$A691:$D11456,3,FALSE),"")</f>
        <v>H</v>
      </c>
      <c r="G956" s="168">
        <v>0.1</v>
      </c>
      <c r="H956" s="314">
        <f>IF($D956&lt;&gt;"",VLOOKUP($D956,SINAPSET.17!$A846:$D11611,4,FALSE),"")</f>
        <v>17.579999999999998</v>
      </c>
      <c r="I956" s="127">
        <f t="shared" ref="I956:I958" si="224">H956*G956</f>
        <v>1.758</v>
      </c>
    </row>
    <row r="957" spans="2:9" ht="28.5">
      <c r="B957" s="155" t="s">
        <v>6763</v>
      </c>
      <c r="C957" s="118" t="s">
        <v>45</v>
      </c>
      <c r="D957" s="135">
        <v>88247</v>
      </c>
      <c r="E957" s="101" t="str">
        <f>IF($D957&lt;&gt;"",VLOOKUP($D957,SINAPSET.17!$A692:$D11457,2,FALSE),"")</f>
        <v>AUXILIAR DE ELETRICISTA COM ENCARGOS COMPLEMENTARES</v>
      </c>
      <c r="F957" s="108" t="str">
        <f>IF($D957&lt;&gt;"",VLOOKUP($D957,SINAPSET.17!$A692:$D11457,3,FALSE),"")</f>
        <v>H</v>
      </c>
      <c r="G957" s="168">
        <v>0.1</v>
      </c>
      <c r="H957" s="314">
        <f>IF($D957&lt;&gt;"",VLOOKUP($D957,SINAPSET.17!$A847:$D11612,4,FALSE),"")</f>
        <v>14.33</v>
      </c>
      <c r="I957" s="127">
        <f t="shared" si="224"/>
        <v>1.4330000000000001</v>
      </c>
    </row>
    <row r="958" spans="2:9">
      <c r="B958" s="155" t="s">
        <v>6764</v>
      </c>
      <c r="C958" s="118" t="s">
        <v>6806</v>
      </c>
      <c r="D958" s="135"/>
      <c r="E958" s="101" t="s">
        <v>6974</v>
      </c>
      <c r="F958" s="108" t="s">
        <v>542</v>
      </c>
      <c r="G958" s="168">
        <v>1</v>
      </c>
      <c r="H958" s="216">
        <v>2.5</v>
      </c>
      <c r="I958" s="127">
        <f t="shared" si="224"/>
        <v>2.5</v>
      </c>
    </row>
    <row r="959" spans="2:9">
      <c r="B959" s="156"/>
      <c r="C959" s="119"/>
      <c r="D959" s="142"/>
      <c r="E959" s="102"/>
      <c r="F959" s="106"/>
      <c r="G959" s="169"/>
      <c r="H959" s="123"/>
      <c r="I959" s="128"/>
    </row>
    <row r="960" spans="2:9" ht="15">
      <c r="B960" s="347">
        <v>173</v>
      </c>
      <c r="C960" s="348"/>
      <c r="D960" s="349"/>
      <c r="E960" s="9" t="s">
        <v>6975</v>
      </c>
      <c r="F960" s="10" t="s">
        <v>542</v>
      </c>
      <c r="G960" s="170"/>
      <c r="H960" s="11"/>
      <c r="I960" s="90">
        <f>SUM(I961:I963)</f>
        <v>5.0909999999999993</v>
      </c>
    </row>
    <row r="961" spans="2:9" ht="28.5">
      <c r="B961" s="155" t="s">
        <v>6763</v>
      </c>
      <c r="C961" s="118" t="s">
        <v>45</v>
      </c>
      <c r="D961" s="135">
        <v>88264</v>
      </c>
      <c r="E961" s="101" t="str">
        <f>IF($D961&lt;&gt;"",VLOOKUP($D961,SINAPSET.17!$A696:$D11461,2,FALSE),"")</f>
        <v>ELETRICISTA COM ENCARGOS COMPLEMENTARES</v>
      </c>
      <c r="F961" s="108" t="str">
        <f>IF($D961&lt;&gt;"",VLOOKUP($D961,SINAPSET.17!$A696:$D11461,3,FALSE),"")</f>
        <v>H</v>
      </c>
      <c r="G961" s="168">
        <v>0.1</v>
      </c>
      <c r="H961" s="314">
        <f>IF($D961&lt;&gt;"",VLOOKUP($D961,SINAPSET.17!$A851:$D11616,4,FALSE),"")</f>
        <v>17.579999999999998</v>
      </c>
      <c r="I961" s="127">
        <f t="shared" ref="I961:I963" si="225">H961*G961</f>
        <v>1.758</v>
      </c>
    </row>
    <row r="962" spans="2:9" ht="28.5">
      <c r="B962" s="155" t="s">
        <v>6763</v>
      </c>
      <c r="C962" s="118" t="s">
        <v>45</v>
      </c>
      <c r="D962" s="135">
        <v>88247</v>
      </c>
      <c r="E962" s="101" t="str">
        <f>IF($D962&lt;&gt;"",VLOOKUP($D962,SINAPSET.17!$A697:$D11462,2,FALSE),"")</f>
        <v>AUXILIAR DE ELETRICISTA COM ENCARGOS COMPLEMENTARES</v>
      </c>
      <c r="F962" s="108" t="str">
        <f>IF($D962&lt;&gt;"",VLOOKUP($D962,SINAPSET.17!$A697:$D11462,3,FALSE),"")</f>
        <v>H</v>
      </c>
      <c r="G962" s="168">
        <v>0.1</v>
      </c>
      <c r="H962" s="314">
        <f>IF($D962&lt;&gt;"",VLOOKUP($D962,SINAPSET.17!$A852:$D11617,4,FALSE),"")</f>
        <v>14.33</v>
      </c>
      <c r="I962" s="127">
        <f t="shared" si="225"/>
        <v>1.4330000000000001</v>
      </c>
    </row>
    <row r="963" spans="2:9">
      <c r="B963" s="155" t="s">
        <v>6764</v>
      </c>
      <c r="C963" s="118" t="s">
        <v>6806</v>
      </c>
      <c r="D963" s="135"/>
      <c r="E963" s="101" t="s">
        <v>6974</v>
      </c>
      <c r="F963" s="108" t="s">
        <v>542</v>
      </c>
      <c r="G963" s="168">
        <v>1</v>
      </c>
      <c r="H963" s="216">
        <v>1.9</v>
      </c>
      <c r="I963" s="127">
        <f t="shared" si="225"/>
        <v>1.9</v>
      </c>
    </row>
    <row r="964" spans="2:9">
      <c r="B964" s="156"/>
      <c r="C964" s="119"/>
      <c r="D964" s="142"/>
      <c r="E964" s="102"/>
      <c r="F964" s="106"/>
      <c r="G964" s="169"/>
      <c r="H964" s="123"/>
      <c r="I964" s="128"/>
    </row>
    <row r="965" spans="2:9" ht="15">
      <c r="B965" s="347">
        <v>174</v>
      </c>
      <c r="C965" s="348"/>
      <c r="D965" s="349"/>
      <c r="E965" s="9" t="str">
        <f>E968</f>
        <v xml:space="preserve">SUPORTE PARA TOMADA RJ </v>
      </c>
      <c r="F965" s="10" t="s">
        <v>542</v>
      </c>
      <c r="G965" s="170"/>
      <c r="H965" s="11"/>
      <c r="I965" s="90">
        <f>SUM(I966:I968)</f>
        <v>11.432999999999998</v>
      </c>
    </row>
    <row r="966" spans="2:9" ht="28.5">
      <c r="B966" s="155" t="s">
        <v>6763</v>
      </c>
      <c r="C966" s="118" t="s">
        <v>45</v>
      </c>
      <c r="D966" s="135">
        <v>88264</v>
      </c>
      <c r="E966" s="101" t="str">
        <f>IF($D966&lt;&gt;"",VLOOKUP($D966,SINAPSET.17!$A696:$D11461,2,FALSE),"")</f>
        <v>ELETRICISTA COM ENCARGOS COMPLEMENTARES</v>
      </c>
      <c r="F966" s="108" t="str">
        <f>IF($D966&lt;&gt;"",VLOOKUP($D966,SINAPSET.17!$A696:$D11461,3,FALSE),"")</f>
        <v>H</v>
      </c>
      <c r="G966" s="168">
        <v>0.3</v>
      </c>
      <c r="H966" s="314">
        <f>IF($D966&lt;&gt;"",VLOOKUP($D966,SINAPSET.17!$A856:$D11621,4,FALSE),"")</f>
        <v>17.579999999999998</v>
      </c>
      <c r="I966" s="127">
        <f t="shared" ref="I966:I968" si="226">H966*G966</f>
        <v>5.2739999999999991</v>
      </c>
    </row>
    <row r="967" spans="2:9" ht="28.5">
      <c r="B967" s="155" t="s">
        <v>6763</v>
      </c>
      <c r="C967" s="118" t="s">
        <v>45</v>
      </c>
      <c r="D967" s="135">
        <v>88247</v>
      </c>
      <c r="E967" s="101" t="str">
        <f>IF($D967&lt;&gt;"",VLOOKUP($D967,SINAPSET.17!$A697:$D11462,2,FALSE),"")</f>
        <v>AUXILIAR DE ELETRICISTA COM ENCARGOS COMPLEMENTARES</v>
      </c>
      <c r="F967" s="108" t="str">
        <f>IF($D967&lt;&gt;"",VLOOKUP($D967,SINAPSET.17!$A697:$D11462,3,FALSE),"")</f>
        <v>H</v>
      </c>
      <c r="G967" s="168">
        <v>0.3</v>
      </c>
      <c r="H967" s="314">
        <f>IF($D967&lt;&gt;"",VLOOKUP($D967,SINAPSET.17!$A857:$D11622,4,FALSE),"")</f>
        <v>14.33</v>
      </c>
      <c r="I967" s="127">
        <f t="shared" si="226"/>
        <v>4.2989999999999995</v>
      </c>
    </row>
    <row r="968" spans="2:9">
      <c r="B968" s="155" t="s">
        <v>6764</v>
      </c>
      <c r="C968" s="118" t="s">
        <v>6806</v>
      </c>
      <c r="D968" s="135"/>
      <c r="E968" s="101" t="s">
        <v>6976</v>
      </c>
      <c r="F968" s="108" t="s">
        <v>542</v>
      </c>
      <c r="G968" s="168">
        <v>1</v>
      </c>
      <c r="H968" s="216">
        <v>1.86</v>
      </c>
      <c r="I968" s="127">
        <f t="shared" si="226"/>
        <v>1.86</v>
      </c>
    </row>
    <row r="969" spans="2:9">
      <c r="B969" s="156"/>
      <c r="C969" s="119"/>
      <c r="D969" s="142"/>
      <c r="E969" s="102"/>
      <c r="F969" s="106"/>
      <c r="G969" s="169"/>
      <c r="H969" s="123"/>
      <c r="I969" s="128"/>
    </row>
    <row r="970" spans="2:9" ht="15">
      <c r="B970" s="347">
        <v>175</v>
      </c>
      <c r="C970" s="348"/>
      <c r="D970" s="349"/>
      <c r="E970" s="9" t="s">
        <v>6977</v>
      </c>
      <c r="F970" s="10" t="s">
        <v>542</v>
      </c>
      <c r="G970" s="170"/>
      <c r="H970" s="11"/>
      <c r="I970" s="90">
        <f>SUM(I971:I971)</f>
        <v>5.2739999999999991</v>
      </c>
    </row>
    <row r="971" spans="2:9" ht="28.5">
      <c r="B971" s="155" t="s">
        <v>6763</v>
      </c>
      <c r="C971" s="118" t="s">
        <v>45</v>
      </c>
      <c r="D971" s="135">
        <v>88264</v>
      </c>
      <c r="E971" s="101" t="str">
        <f>IF($D971&lt;&gt;"",VLOOKUP($D971,SINAPSET.17!$A701:$D11466,2,FALSE),"")</f>
        <v>ELETRICISTA COM ENCARGOS COMPLEMENTARES</v>
      </c>
      <c r="F971" s="108" t="str">
        <f>IF($D971&lt;&gt;"",VLOOKUP($D971,SINAPSET.17!$A701:$D11466,3,FALSE),"")</f>
        <v>H</v>
      </c>
      <c r="G971" s="168">
        <v>0.3</v>
      </c>
      <c r="H971" s="314">
        <f>IF($D971&lt;&gt;"",VLOOKUP($D971,SINAPSET.17!$A861:$D11626,4,FALSE),"")</f>
        <v>17.579999999999998</v>
      </c>
      <c r="I971" s="127">
        <f t="shared" ref="I971" si="227">H971*G971</f>
        <v>5.2739999999999991</v>
      </c>
    </row>
    <row r="972" spans="2:9">
      <c r="B972" s="156"/>
      <c r="C972" s="119"/>
      <c r="D972" s="142"/>
      <c r="E972" s="102"/>
      <c r="F972" s="106"/>
      <c r="G972" s="169"/>
      <c r="H972" s="123"/>
      <c r="I972" s="128"/>
    </row>
    <row r="973" spans="2:9" ht="15">
      <c r="B973" s="158" t="s">
        <v>6978</v>
      </c>
      <c r="C973" s="119"/>
      <c r="D973" s="142"/>
      <c r="E973" s="102"/>
      <c r="F973" s="106"/>
      <c r="G973" s="169"/>
      <c r="H973" s="123"/>
      <c r="I973" s="128"/>
    </row>
    <row r="974" spans="2:9">
      <c r="B974" s="156"/>
      <c r="C974" s="119"/>
      <c r="D974" s="142"/>
      <c r="E974" s="102"/>
      <c r="F974" s="106"/>
      <c r="G974" s="169"/>
      <c r="H974" s="123"/>
      <c r="I974" s="128"/>
    </row>
    <row r="975" spans="2:9" ht="45">
      <c r="B975" s="347">
        <v>176</v>
      </c>
      <c r="C975" s="348"/>
      <c r="D975" s="349"/>
      <c r="E975" s="9" t="s">
        <v>6979</v>
      </c>
      <c r="F975" s="10" t="s">
        <v>542</v>
      </c>
      <c r="G975" s="170"/>
      <c r="H975" s="11"/>
      <c r="I975" s="90">
        <f>SUM(I976:I978)</f>
        <v>1329.1624999999999</v>
      </c>
    </row>
    <row r="976" spans="2:9">
      <c r="B976" s="155" t="s">
        <v>6763</v>
      </c>
      <c r="C976" s="118" t="s">
        <v>45</v>
      </c>
      <c r="D976" s="135">
        <v>88316</v>
      </c>
      <c r="E976" s="101" t="str">
        <f>IF($D976&lt;&gt;"",VLOOKUP($D976,SINAPSET.17!$A696:$D11461,2,FALSE),"")</f>
        <v>SERVENTE COM ENCARGOS COMPLEMENTARES</v>
      </c>
      <c r="F976" s="108" t="str">
        <f>IF($D976&lt;&gt;"",VLOOKUP($D976,SINAPSET.17!$A696:$D11461,3,FALSE),"")</f>
        <v>H</v>
      </c>
      <c r="G976" s="168">
        <v>2</v>
      </c>
      <c r="H976" s="314">
        <f>IF($D976&lt;&gt;"",VLOOKUP($D976,SINAPSET.17!$A866:$D11631,4,FALSE),"")</f>
        <v>13.81</v>
      </c>
      <c r="I976" s="127">
        <f t="shared" ref="I976:I977" si="228">H976*G976</f>
        <v>27.62</v>
      </c>
    </row>
    <row r="977" spans="2:9">
      <c r="B977" s="155" t="s">
        <v>6763</v>
      </c>
      <c r="C977" s="118" t="s">
        <v>45</v>
      </c>
      <c r="D977" s="135">
        <v>88309</v>
      </c>
      <c r="E977" s="101" t="str">
        <f>IF($D977&lt;&gt;"",VLOOKUP($D977,SINAPSET.17!$A697:$D11462,2,FALSE),"")</f>
        <v>PEDREIRO COM ENCARGOS COMPLEMENTARES</v>
      </c>
      <c r="F977" s="108" t="str">
        <f>IF($D977&lt;&gt;"",VLOOKUP($D977,SINAPSET.17!$A697:$D11462,3,FALSE),"")</f>
        <v>H</v>
      </c>
      <c r="G977" s="168">
        <v>2</v>
      </c>
      <c r="H977" s="314">
        <f>IF($D977&lt;&gt;"",VLOOKUP($D977,SINAPSET.17!$A867:$D11632,4,FALSE),"")</f>
        <v>16.989999999999998</v>
      </c>
      <c r="I977" s="127">
        <f t="shared" si="228"/>
        <v>33.979999999999997</v>
      </c>
    </row>
    <row r="978" spans="2:9">
      <c r="B978" s="155" t="s">
        <v>6763</v>
      </c>
      <c r="C978" s="118" t="s">
        <v>6806</v>
      </c>
      <c r="D978" s="135" t="s">
        <v>13206</v>
      </c>
      <c r="E978" s="101" t="str">
        <f>IF($D978&lt;&gt;"",VLOOKUP($D978,SINAPSET.17!$A698:$D11463,2,FALSE),"")</f>
        <v>GRADE DE FERRO EM BARRA CHATA 3/16"</v>
      </c>
      <c r="F978" s="108" t="str">
        <f>IF($D978&lt;&gt;"",VLOOKUP($D978,SINAPSET.17!$A698:$D11463,3,FALSE),"")</f>
        <v>M2</v>
      </c>
      <c r="G978" s="168">
        <f>1.5*1.5+1*0.5*4</f>
        <v>4.25</v>
      </c>
      <c r="H978" s="314">
        <f>IF($D978&lt;&gt;"",VLOOKUP($D978,SINAPSET.17!$A868:$D11633,4,FALSE),"")</f>
        <v>298.25</v>
      </c>
      <c r="I978" s="127">
        <f t="shared" ref="I978" si="229">H978*G978</f>
        <v>1267.5625</v>
      </c>
    </row>
    <row r="979" spans="2:9">
      <c r="B979" s="156"/>
      <c r="C979" s="119"/>
      <c r="D979" s="142"/>
      <c r="E979" s="102"/>
      <c r="F979" s="106"/>
      <c r="G979" s="169"/>
      <c r="H979" s="123"/>
      <c r="I979" s="128"/>
    </row>
    <row r="980" spans="2:9" ht="45">
      <c r="B980" s="347">
        <v>177</v>
      </c>
      <c r="C980" s="348"/>
      <c r="D980" s="349"/>
      <c r="E980" s="9" t="s">
        <v>6980</v>
      </c>
      <c r="F980" s="10" t="s">
        <v>542</v>
      </c>
      <c r="G980" s="170"/>
      <c r="H980" s="11"/>
      <c r="I980" s="90">
        <f>SUM(I981:I983)</f>
        <v>956.35</v>
      </c>
    </row>
    <row r="981" spans="2:9">
      <c r="B981" s="155" t="s">
        <v>6763</v>
      </c>
      <c r="C981" s="118" t="s">
        <v>45</v>
      </c>
      <c r="D981" s="135">
        <v>88316</v>
      </c>
      <c r="E981" s="101" t="str">
        <f>IF($D981&lt;&gt;"",VLOOKUP($D981,SINAPSET.17!$A701:$D11466,2,FALSE),"")</f>
        <v>SERVENTE COM ENCARGOS COMPLEMENTARES</v>
      </c>
      <c r="F981" s="108" t="str">
        <f>IF($D981&lt;&gt;"",VLOOKUP($D981,SINAPSET.17!$A701:$D11466,3,FALSE),"")</f>
        <v>H</v>
      </c>
      <c r="G981" s="168">
        <v>2</v>
      </c>
      <c r="H981" s="314">
        <f>IF($D981&lt;&gt;"",VLOOKUP($D981,SINAPSET.17!$A871:$D11636,4,FALSE),"")</f>
        <v>13.81</v>
      </c>
      <c r="I981" s="127">
        <f t="shared" ref="I981:I983" si="230">H981*G981</f>
        <v>27.62</v>
      </c>
    </row>
    <row r="982" spans="2:9">
      <c r="B982" s="155" t="s">
        <v>6763</v>
      </c>
      <c r="C982" s="118" t="s">
        <v>45</v>
      </c>
      <c r="D982" s="135">
        <v>88309</v>
      </c>
      <c r="E982" s="101" t="str">
        <f>IF($D982&lt;&gt;"",VLOOKUP($D982,SINAPSET.17!$A702:$D11467,2,FALSE),"")</f>
        <v>PEDREIRO COM ENCARGOS COMPLEMENTARES</v>
      </c>
      <c r="F982" s="108" t="str">
        <f>IF($D982&lt;&gt;"",VLOOKUP($D982,SINAPSET.17!$A702:$D11467,3,FALSE),"")</f>
        <v>H</v>
      </c>
      <c r="G982" s="168">
        <v>2</v>
      </c>
      <c r="H982" s="314">
        <f>IF($D982&lt;&gt;"",VLOOKUP($D982,SINAPSET.17!$A872:$D11637,4,FALSE),"")</f>
        <v>16.989999999999998</v>
      </c>
      <c r="I982" s="127">
        <f t="shared" si="230"/>
        <v>33.979999999999997</v>
      </c>
    </row>
    <row r="983" spans="2:9">
      <c r="B983" s="155" t="s">
        <v>6763</v>
      </c>
      <c r="C983" s="118" t="s">
        <v>45</v>
      </c>
      <c r="D983" s="135" t="s">
        <v>13206</v>
      </c>
      <c r="E983" s="101" t="str">
        <f>IF($D983&lt;&gt;"",VLOOKUP($D983,SINAPSET.17!$A703:$D11468,2,FALSE),"")</f>
        <v>GRADE DE FERRO EM BARRA CHATA 3/16"</v>
      </c>
      <c r="F983" s="108" t="str">
        <f>IF($D983&lt;&gt;"",VLOOKUP($D983,SINAPSET.17!$A703:$D11468,3,FALSE),"")</f>
        <v>M2</v>
      </c>
      <c r="G983" s="168">
        <f>1*1+1*0.5*4</f>
        <v>3</v>
      </c>
      <c r="H983" s="314">
        <f>IF($D983&lt;&gt;"",VLOOKUP($D983,SINAPSET.17!$A873:$D11638,4,FALSE),"")</f>
        <v>298.25</v>
      </c>
      <c r="I983" s="127">
        <f t="shared" si="230"/>
        <v>894.75</v>
      </c>
    </row>
    <row r="984" spans="2:9">
      <c r="B984" s="156"/>
      <c r="C984" s="119"/>
      <c r="D984" s="142"/>
      <c r="E984" s="102"/>
      <c r="F984" s="106"/>
      <c r="G984" s="169"/>
      <c r="H984" s="123"/>
      <c r="I984" s="128"/>
    </row>
    <row r="985" spans="2:9" ht="45">
      <c r="B985" s="347">
        <v>178</v>
      </c>
      <c r="C985" s="348"/>
      <c r="D985" s="349"/>
      <c r="E985" s="9" t="s">
        <v>6981</v>
      </c>
      <c r="F985" s="10" t="s">
        <v>542</v>
      </c>
      <c r="G985" s="170"/>
      <c r="H985" s="11"/>
      <c r="I985" s="90">
        <f>SUM(I986:I988)</f>
        <v>729.68000000000006</v>
      </c>
    </row>
    <row r="986" spans="2:9">
      <c r="B986" s="155" t="s">
        <v>6763</v>
      </c>
      <c r="C986" s="118" t="s">
        <v>45</v>
      </c>
      <c r="D986" s="135">
        <v>88316</v>
      </c>
      <c r="E986" s="101" t="str">
        <f>IF($D986&lt;&gt;"",VLOOKUP($D986,SINAPSET.17!$A706:$D11471,2,FALSE),"")</f>
        <v>SERVENTE COM ENCARGOS COMPLEMENTARES</v>
      </c>
      <c r="F986" s="108" t="str">
        <f>IF($D986&lt;&gt;"",VLOOKUP($D986,SINAPSET.17!$A706:$D11471,3,FALSE),"")</f>
        <v>H</v>
      </c>
      <c r="G986" s="168">
        <v>2</v>
      </c>
      <c r="H986" s="314">
        <f>IF($D986&lt;&gt;"",VLOOKUP($D986,SINAPSET.17!$A876:$D11641,4,FALSE),"")</f>
        <v>13.81</v>
      </c>
      <c r="I986" s="127">
        <f t="shared" ref="I986:I988" si="231">H986*G986</f>
        <v>27.62</v>
      </c>
    </row>
    <row r="987" spans="2:9">
      <c r="B987" s="155" t="s">
        <v>6763</v>
      </c>
      <c r="C987" s="118" t="s">
        <v>45</v>
      </c>
      <c r="D987" s="135">
        <v>88309</v>
      </c>
      <c r="E987" s="101" t="str">
        <f>IF($D987&lt;&gt;"",VLOOKUP($D987,SINAPSET.17!$A707:$D11472,2,FALSE),"")</f>
        <v>PEDREIRO COM ENCARGOS COMPLEMENTARES</v>
      </c>
      <c r="F987" s="108" t="str">
        <f>IF($D987&lt;&gt;"",VLOOKUP($D987,SINAPSET.17!$A707:$D11472,3,FALSE),"")</f>
        <v>H</v>
      </c>
      <c r="G987" s="168">
        <v>2</v>
      </c>
      <c r="H987" s="314">
        <f>IF($D987&lt;&gt;"",VLOOKUP($D987,SINAPSET.17!$A877:$D11642,4,FALSE),"")</f>
        <v>16.989999999999998</v>
      </c>
      <c r="I987" s="127">
        <f t="shared" si="231"/>
        <v>33.979999999999997</v>
      </c>
    </row>
    <row r="988" spans="2:9">
      <c r="B988" s="155" t="s">
        <v>6763</v>
      </c>
      <c r="C988" s="118" t="s">
        <v>45</v>
      </c>
      <c r="D988" s="135" t="s">
        <v>13206</v>
      </c>
      <c r="E988" s="101" t="str">
        <f>IF($D988&lt;&gt;"",VLOOKUP($D988,SINAPSET.17!$A708:$D11473,2,FALSE),"")</f>
        <v>GRADE DE FERRO EM BARRA CHATA 3/16"</v>
      </c>
      <c r="F988" s="108" t="str">
        <f>IF($D988&lt;&gt;"",VLOOKUP($D988,SINAPSET.17!$A708:$D11473,3,FALSE),"")</f>
        <v>M2</v>
      </c>
      <c r="G988" s="168">
        <f>0.8*0.8+0.8*0.5*4</f>
        <v>2.2400000000000002</v>
      </c>
      <c r="H988" s="314">
        <f>IF($D988&lt;&gt;"",VLOOKUP($D988,SINAPSET.17!$A878:$D11643,4,FALSE),"")</f>
        <v>298.25</v>
      </c>
      <c r="I988" s="127">
        <f t="shared" si="231"/>
        <v>668.08</v>
      </c>
    </row>
    <row r="989" spans="2:9">
      <c r="B989" s="156"/>
      <c r="C989" s="119"/>
      <c r="D989" s="142"/>
      <c r="E989" s="102"/>
      <c r="F989" s="106"/>
      <c r="G989" s="169"/>
      <c r="H989" s="123"/>
      <c r="I989" s="128"/>
    </row>
    <row r="990" spans="2:9" ht="30">
      <c r="B990" s="347">
        <v>179</v>
      </c>
      <c r="C990" s="348"/>
      <c r="D990" s="349"/>
      <c r="E990" s="9" t="s">
        <v>7566</v>
      </c>
      <c r="F990" s="10" t="s">
        <v>546</v>
      </c>
      <c r="G990" s="170"/>
      <c r="H990" s="11"/>
      <c r="I990" s="90">
        <f>SUM(I991:I993)</f>
        <v>356.16</v>
      </c>
    </row>
    <row r="991" spans="2:9">
      <c r="B991" s="155" t="s">
        <v>6763</v>
      </c>
      <c r="C991" s="118" t="s">
        <v>45</v>
      </c>
      <c r="D991" s="135">
        <v>88316</v>
      </c>
      <c r="E991" s="101" t="str">
        <f>IF($D991&lt;&gt;"",VLOOKUP($D991,SINAPSET.17!$A711:$D11476,2,FALSE),"")</f>
        <v>SERVENTE COM ENCARGOS COMPLEMENTARES</v>
      </c>
      <c r="F991" s="108" t="str">
        <f>IF($D991&lt;&gt;"",VLOOKUP($D991,SINAPSET.17!$A711:$D11476,3,FALSE),"")</f>
        <v>H</v>
      </c>
      <c r="G991" s="168">
        <v>0.2</v>
      </c>
      <c r="H991" s="314">
        <f>IF($D991&lt;&gt;"",VLOOKUP($D991,SINAPSET.17!$A881:$D11646,4,FALSE),"")</f>
        <v>13.81</v>
      </c>
      <c r="I991" s="127">
        <f t="shared" ref="I991:I993" si="232">H991*G991</f>
        <v>2.7620000000000005</v>
      </c>
    </row>
    <row r="992" spans="2:9">
      <c r="B992" s="155" t="s">
        <v>6763</v>
      </c>
      <c r="C992" s="118" t="s">
        <v>45</v>
      </c>
      <c r="D992" s="135">
        <v>88309</v>
      </c>
      <c r="E992" s="101" t="str">
        <f>IF($D992&lt;&gt;"",VLOOKUP($D992,SINAPSET.17!$A712:$D11477,2,FALSE),"")</f>
        <v>PEDREIRO COM ENCARGOS COMPLEMENTARES</v>
      </c>
      <c r="F992" s="108" t="str">
        <f>IF($D992&lt;&gt;"",VLOOKUP($D992,SINAPSET.17!$A712:$D11477,3,FALSE),"")</f>
        <v>H</v>
      </c>
      <c r="G992" s="168">
        <v>0.2</v>
      </c>
      <c r="H992" s="314">
        <f>IF($D992&lt;&gt;"",VLOOKUP($D992,SINAPSET.17!$A882:$D11647,4,FALSE),"")</f>
        <v>16.989999999999998</v>
      </c>
      <c r="I992" s="127">
        <f t="shared" si="232"/>
        <v>3.3979999999999997</v>
      </c>
    </row>
    <row r="993" spans="2:9" ht="28.5">
      <c r="B993" s="155" t="s">
        <v>6764</v>
      </c>
      <c r="C993" s="118" t="s">
        <v>6772</v>
      </c>
      <c r="D993" s="135"/>
      <c r="E993" s="101" t="str">
        <f>E990</f>
        <v>DUTO DE EXAUSTÃO DE AR - D=19,5CM - AÇO GALVANIZADO (4KG/M2)</v>
      </c>
      <c r="F993" s="108" t="s">
        <v>546</v>
      </c>
      <c r="G993" s="168">
        <v>1</v>
      </c>
      <c r="H993" s="216">
        <v>350</v>
      </c>
      <c r="I993" s="127">
        <f t="shared" si="232"/>
        <v>350</v>
      </c>
    </row>
    <row r="994" spans="2:9">
      <c r="B994" s="156"/>
      <c r="C994" s="119"/>
      <c r="D994" s="142"/>
      <c r="E994" s="102"/>
      <c r="F994" s="106"/>
      <c r="G994" s="169"/>
      <c r="H994" s="123"/>
      <c r="I994" s="128"/>
    </row>
    <row r="995" spans="2:9" ht="30">
      <c r="B995" s="347">
        <v>180</v>
      </c>
      <c r="C995" s="348"/>
      <c r="D995" s="349"/>
      <c r="E995" s="9" t="s">
        <v>7565</v>
      </c>
      <c r="F995" s="10" t="s">
        <v>546</v>
      </c>
      <c r="G995" s="170"/>
      <c r="H995" s="11"/>
      <c r="I995" s="90">
        <f>SUM(I996:I998)</f>
        <v>502.32</v>
      </c>
    </row>
    <row r="996" spans="2:9">
      <c r="B996" s="155" t="s">
        <v>6763</v>
      </c>
      <c r="C996" s="118" t="s">
        <v>45</v>
      </c>
      <c r="D996" s="135">
        <v>88316</v>
      </c>
      <c r="E996" s="101" t="str">
        <f>IF($D996&lt;&gt;"",VLOOKUP($D996,SINAPSET.17!$A716:$D11481,2,FALSE),"")</f>
        <v>SERVENTE COM ENCARGOS COMPLEMENTARES</v>
      </c>
      <c r="F996" s="108" t="str">
        <f>IF($D996&lt;&gt;"",VLOOKUP($D996,SINAPSET.17!$A716:$D11481,3,FALSE),"")</f>
        <v>H</v>
      </c>
      <c r="G996" s="168">
        <v>0.4</v>
      </c>
      <c r="H996" s="314">
        <f>IF($D996&lt;&gt;"",VLOOKUP($D996,SINAPSET.17!$A886:$D11651,4,FALSE),"")</f>
        <v>13.81</v>
      </c>
      <c r="I996" s="127">
        <f t="shared" ref="I996:I998" si="233">H996*G996</f>
        <v>5.5240000000000009</v>
      </c>
    </row>
    <row r="997" spans="2:9">
      <c r="B997" s="155" t="s">
        <v>6763</v>
      </c>
      <c r="C997" s="118" t="s">
        <v>45</v>
      </c>
      <c r="D997" s="135">
        <v>88309</v>
      </c>
      <c r="E997" s="101" t="str">
        <f>IF($D997&lt;&gt;"",VLOOKUP($D997,SINAPSET.17!$A717:$D11482,2,FALSE),"")</f>
        <v>PEDREIRO COM ENCARGOS COMPLEMENTARES</v>
      </c>
      <c r="F997" s="108" t="str">
        <f>IF($D997&lt;&gt;"",VLOOKUP($D997,SINAPSET.17!$A717:$D11482,3,FALSE),"")</f>
        <v>H</v>
      </c>
      <c r="G997" s="168">
        <v>0.4</v>
      </c>
      <c r="H997" s="314">
        <f>IF($D997&lt;&gt;"",VLOOKUP($D997,SINAPSET.17!$A887:$D11652,4,FALSE),"")</f>
        <v>16.989999999999998</v>
      </c>
      <c r="I997" s="127">
        <f t="shared" si="233"/>
        <v>6.7959999999999994</v>
      </c>
    </row>
    <row r="998" spans="2:9" ht="28.5">
      <c r="B998" s="155" t="s">
        <v>6764</v>
      </c>
      <c r="C998" s="118" t="s">
        <v>6772</v>
      </c>
      <c r="D998" s="135"/>
      <c r="E998" s="101" t="str">
        <f>E995</f>
        <v>DUTO DE EXAUSTÃO DE AR - D=40CM - AÇO GALVANIZADO (4KG/M2)</v>
      </c>
      <c r="F998" s="108" t="s">
        <v>546</v>
      </c>
      <c r="G998" s="168">
        <v>1</v>
      </c>
      <c r="H998" s="216">
        <v>490</v>
      </c>
      <c r="I998" s="127">
        <f t="shared" si="233"/>
        <v>490</v>
      </c>
    </row>
    <row r="999" spans="2:9">
      <c r="B999" s="156"/>
      <c r="C999" s="119"/>
      <c r="D999" s="142"/>
      <c r="E999" s="102"/>
      <c r="F999" s="106"/>
      <c r="G999" s="169"/>
      <c r="H999" s="123"/>
      <c r="I999" s="128"/>
    </row>
    <row r="1000" spans="2:9" ht="30">
      <c r="B1000" s="347">
        <v>181</v>
      </c>
      <c r="C1000" s="348"/>
      <c r="D1000" s="349"/>
      <c r="E1000" s="9" t="s">
        <v>7567</v>
      </c>
      <c r="F1000" s="10" t="s">
        <v>542</v>
      </c>
      <c r="G1000" s="170"/>
      <c r="H1000" s="11"/>
      <c r="I1000" s="90">
        <f>SUM(I1001:I1003)</f>
        <v>296.16000000000003</v>
      </c>
    </row>
    <row r="1001" spans="2:9">
      <c r="B1001" s="155" t="s">
        <v>6763</v>
      </c>
      <c r="C1001" s="118" t="s">
        <v>45</v>
      </c>
      <c r="D1001" s="135">
        <v>88316</v>
      </c>
      <c r="E1001" s="101" t="str">
        <f>IF($D1001&lt;&gt;"",VLOOKUP($D1001,SINAPSET.17!$A721:$D11486,2,FALSE),"")</f>
        <v>SERVENTE COM ENCARGOS COMPLEMENTARES</v>
      </c>
      <c r="F1001" s="108" t="str">
        <f>IF($D1001&lt;&gt;"",VLOOKUP($D1001,SINAPSET.17!$A721:$D11486,3,FALSE),"")</f>
        <v>H</v>
      </c>
      <c r="G1001" s="168">
        <v>0.2</v>
      </c>
      <c r="H1001" s="314">
        <f>IF($D1001&lt;&gt;"",VLOOKUP($D1001,SINAPSET.17!$A891:$D11656,4,FALSE),"")</f>
        <v>13.81</v>
      </c>
      <c r="I1001" s="127">
        <f t="shared" ref="I1001:I1003" si="234">H1001*G1001</f>
        <v>2.7620000000000005</v>
      </c>
    </row>
    <row r="1002" spans="2:9">
      <c r="B1002" s="155" t="s">
        <v>6763</v>
      </c>
      <c r="C1002" s="118" t="s">
        <v>45</v>
      </c>
      <c r="D1002" s="135">
        <v>88309</v>
      </c>
      <c r="E1002" s="101" t="str">
        <f>IF($D1002&lt;&gt;"",VLOOKUP($D1002,SINAPSET.17!$A722:$D11487,2,FALSE),"")</f>
        <v>PEDREIRO COM ENCARGOS COMPLEMENTARES</v>
      </c>
      <c r="F1002" s="108" t="str">
        <f>IF($D1002&lt;&gt;"",VLOOKUP($D1002,SINAPSET.17!$A722:$D11487,3,FALSE),"")</f>
        <v>H</v>
      </c>
      <c r="G1002" s="168">
        <v>0.2</v>
      </c>
      <c r="H1002" s="314">
        <f>IF($D1002&lt;&gt;"",VLOOKUP($D1002,SINAPSET.17!$A892:$D11657,4,FALSE),"")</f>
        <v>16.989999999999998</v>
      </c>
      <c r="I1002" s="127">
        <f t="shared" si="234"/>
        <v>3.3979999999999997</v>
      </c>
    </row>
    <row r="1003" spans="2:9" ht="28.5">
      <c r="B1003" s="155" t="s">
        <v>6764</v>
      </c>
      <c r="C1003" s="118" t="s">
        <v>6772</v>
      </c>
      <c r="D1003" s="135"/>
      <c r="E1003" s="101" t="str">
        <f>E1000</f>
        <v>BOCA DE AR TIPO SAIDA PARA DESCARGA HORIZONTAL COM FILTRO - D=40CM</v>
      </c>
      <c r="F1003" s="108" t="s">
        <v>542</v>
      </c>
      <c r="G1003" s="168">
        <v>1</v>
      </c>
      <c r="H1003" s="216">
        <v>290</v>
      </c>
      <c r="I1003" s="127">
        <f t="shared" si="234"/>
        <v>290</v>
      </c>
    </row>
    <row r="1004" spans="2:9">
      <c r="B1004" s="156"/>
      <c r="C1004" s="119"/>
      <c r="D1004" s="142"/>
      <c r="E1004" s="102"/>
      <c r="F1004" s="106"/>
      <c r="G1004" s="169"/>
      <c r="H1004" s="123"/>
      <c r="I1004" s="128"/>
    </row>
    <row r="1005" spans="2:9" ht="15">
      <c r="B1005" s="347">
        <v>182</v>
      </c>
      <c r="C1005" s="348"/>
      <c r="D1005" s="349"/>
      <c r="E1005" s="9" t="s">
        <v>7568</v>
      </c>
      <c r="F1005" s="10" t="s">
        <v>542</v>
      </c>
      <c r="G1005" s="170"/>
      <c r="H1005" s="11"/>
      <c r="I1005" s="90">
        <f>SUM(I1006:I1008)</f>
        <v>286.16000000000003</v>
      </c>
    </row>
    <row r="1006" spans="2:9">
      <c r="B1006" s="155" t="s">
        <v>6763</v>
      </c>
      <c r="C1006" s="118" t="s">
        <v>45</v>
      </c>
      <c r="D1006" s="135">
        <v>88316</v>
      </c>
      <c r="E1006" s="101" t="str">
        <f>IF($D1006&lt;&gt;"",VLOOKUP($D1006,SINAPSET.17!$A726:$D11491,2,FALSE),"")</f>
        <v>SERVENTE COM ENCARGOS COMPLEMENTARES</v>
      </c>
      <c r="F1006" s="108" t="str">
        <f>IF($D1006&lt;&gt;"",VLOOKUP($D1006,SINAPSET.17!$A726:$D11491,3,FALSE),"")</f>
        <v>H</v>
      </c>
      <c r="G1006" s="168">
        <v>0.2</v>
      </c>
      <c r="H1006" s="314">
        <f>IF($D1006&lt;&gt;"",VLOOKUP($D1006,SINAPSET.17!$A896:$D11661,4,FALSE),"")</f>
        <v>13.81</v>
      </c>
      <c r="I1006" s="127">
        <f t="shared" ref="I1006:I1008" si="235">H1006*G1006</f>
        <v>2.7620000000000005</v>
      </c>
    </row>
    <row r="1007" spans="2:9">
      <c r="B1007" s="155" t="s">
        <v>6763</v>
      </c>
      <c r="C1007" s="118" t="s">
        <v>45</v>
      </c>
      <c r="D1007" s="135">
        <v>88309</v>
      </c>
      <c r="E1007" s="101" t="str">
        <f>IF($D1007&lt;&gt;"",VLOOKUP($D1007,SINAPSET.17!$A727:$D11492,2,FALSE),"")</f>
        <v>PEDREIRO COM ENCARGOS COMPLEMENTARES</v>
      </c>
      <c r="F1007" s="108" t="str">
        <f>IF($D1007&lt;&gt;"",VLOOKUP($D1007,SINAPSET.17!$A727:$D11492,3,FALSE),"")</f>
        <v>H</v>
      </c>
      <c r="G1007" s="168">
        <v>0.2</v>
      </c>
      <c r="H1007" s="314">
        <f>IF($D1007&lt;&gt;"",VLOOKUP($D1007,SINAPSET.17!$A897:$D11662,4,FALSE),"")</f>
        <v>16.989999999999998</v>
      </c>
      <c r="I1007" s="127">
        <f t="shared" si="235"/>
        <v>3.3979999999999997</v>
      </c>
    </row>
    <row r="1008" spans="2:9">
      <c r="B1008" s="155" t="s">
        <v>6764</v>
      </c>
      <c r="C1008" s="118" t="s">
        <v>6772</v>
      </c>
      <c r="D1008" s="135"/>
      <c r="E1008" s="101" t="str">
        <f>E1005</f>
        <v xml:space="preserve">CONECÇÃO TIPO CURVA - D=19,5CM </v>
      </c>
      <c r="F1008" s="108" t="s">
        <v>542</v>
      </c>
      <c r="G1008" s="168">
        <v>1</v>
      </c>
      <c r="H1008" s="216">
        <v>280</v>
      </c>
      <c r="I1008" s="127">
        <f t="shared" si="235"/>
        <v>280</v>
      </c>
    </row>
    <row r="1009" spans="2:9">
      <c r="B1009" s="156"/>
      <c r="C1009" s="119"/>
      <c r="D1009" s="142"/>
      <c r="E1009" s="102"/>
      <c r="F1009" s="106"/>
      <c r="G1009" s="169"/>
      <c r="H1009" s="123"/>
      <c r="I1009" s="128"/>
    </row>
    <row r="1010" spans="2:9" ht="15">
      <c r="B1010" s="347">
        <v>183</v>
      </c>
      <c r="C1010" s="348"/>
      <c r="D1010" s="349"/>
      <c r="E1010" s="9" t="s">
        <v>7569</v>
      </c>
      <c r="F1010" s="10" t="s">
        <v>542</v>
      </c>
      <c r="G1010" s="170"/>
      <c r="H1010" s="11"/>
      <c r="I1010" s="90">
        <f>SUM(I1011:I1013)</f>
        <v>407.7</v>
      </c>
    </row>
    <row r="1011" spans="2:9">
      <c r="B1011" s="155" t="s">
        <v>6763</v>
      </c>
      <c r="C1011" s="118" t="s">
        <v>45</v>
      </c>
      <c r="D1011" s="135">
        <v>88316</v>
      </c>
      <c r="E1011" s="101" t="str">
        <f>IF($D1011&lt;&gt;"",VLOOKUP($D1011,SINAPSET.17!$A731:$D11496,2,FALSE),"")</f>
        <v>SERVENTE COM ENCARGOS COMPLEMENTARES</v>
      </c>
      <c r="F1011" s="108" t="str">
        <f>IF($D1011&lt;&gt;"",VLOOKUP($D1011,SINAPSET.17!$A731:$D11496,3,FALSE),"")</f>
        <v>H</v>
      </c>
      <c r="G1011" s="168">
        <v>0.25</v>
      </c>
      <c r="H1011" s="314">
        <f>IF($D1011&lt;&gt;"",VLOOKUP($D1011,SINAPSET.17!$A901:$D11666,4,FALSE),"")</f>
        <v>13.81</v>
      </c>
      <c r="I1011" s="127">
        <f t="shared" ref="I1011:I1013" si="236">H1011*G1011</f>
        <v>3.4525000000000001</v>
      </c>
    </row>
    <row r="1012" spans="2:9">
      <c r="B1012" s="155" t="s">
        <v>6763</v>
      </c>
      <c r="C1012" s="118" t="s">
        <v>45</v>
      </c>
      <c r="D1012" s="135">
        <v>88309</v>
      </c>
      <c r="E1012" s="101" t="str">
        <f>IF($D1012&lt;&gt;"",VLOOKUP($D1012,SINAPSET.17!$A732:$D11497,2,FALSE),"")</f>
        <v>PEDREIRO COM ENCARGOS COMPLEMENTARES</v>
      </c>
      <c r="F1012" s="108" t="str">
        <f>IF($D1012&lt;&gt;"",VLOOKUP($D1012,SINAPSET.17!$A732:$D11497,3,FALSE),"")</f>
        <v>H</v>
      </c>
      <c r="G1012" s="168">
        <v>0.25</v>
      </c>
      <c r="H1012" s="314">
        <f>IF($D1012&lt;&gt;"",VLOOKUP($D1012,SINAPSET.17!$A902:$D11667,4,FALSE),"")</f>
        <v>16.989999999999998</v>
      </c>
      <c r="I1012" s="127">
        <f t="shared" si="236"/>
        <v>4.2474999999999996</v>
      </c>
    </row>
    <row r="1013" spans="2:9">
      <c r="B1013" s="155" t="s">
        <v>6764</v>
      </c>
      <c r="C1013" s="118" t="s">
        <v>6772</v>
      </c>
      <c r="D1013" s="135"/>
      <c r="E1013" s="101" t="str">
        <f>E1010</f>
        <v xml:space="preserve">CONECÇÃO TIPO CURVA - D=40CM </v>
      </c>
      <c r="F1013" s="108" t="s">
        <v>542</v>
      </c>
      <c r="G1013" s="168">
        <v>1</v>
      </c>
      <c r="H1013" s="216">
        <v>400</v>
      </c>
      <c r="I1013" s="127">
        <f t="shared" si="236"/>
        <v>400</v>
      </c>
    </row>
    <row r="1014" spans="2:9">
      <c r="B1014" s="156"/>
      <c r="C1014" s="119"/>
      <c r="D1014" s="142"/>
      <c r="E1014" s="102"/>
      <c r="F1014" s="106"/>
      <c r="G1014" s="169"/>
      <c r="H1014" s="123"/>
      <c r="I1014" s="128"/>
    </row>
    <row r="1015" spans="2:9" ht="30">
      <c r="B1015" s="347">
        <v>184</v>
      </c>
      <c r="C1015" s="348"/>
      <c r="D1015" s="349"/>
      <c r="E1015" s="9" t="s">
        <v>7572</v>
      </c>
      <c r="F1015" s="10" t="s">
        <v>542</v>
      </c>
      <c r="G1015" s="170"/>
      <c r="H1015" s="11"/>
      <c r="I1015" s="90">
        <f>SUM(I1016:I1018)</f>
        <v>426.16</v>
      </c>
    </row>
    <row r="1016" spans="2:9">
      <c r="B1016" s="155" t="s">
        <v>6763</v>
      </c>
      <c r="C1016" s="118" t="s">
        <v>45</v>
      </c>
      <c r="D1016" s="135">
        <v>88316</v>
      </c>
      <c r="E1016" s="101" t="str">
        <f>IF($D1016&lt;&gt;"",VLOOKUP($D1016,SINAPSET.17!$A736:$D11501,2,FALSE),"")</f>
        <v>SERVENTE COM ENCARGOS COMPLEMENTARES</v>
      </c>
      <c r="F1016" s="108" t="str">
        <f>IF($D1016&lt;&gt;"",VLOOKUP($D1016,SINAPSET.17!$A736:$D11501,3,FALSE),"")</f>
        <v>H</v>
      </c>
      <c r="G1016" s="168">
        <v>0.2</v>
      </c>
      <c r="H1016" s="314">
        <f>IF($D1016&lt;&gt;"",VLOOKUP($D1016,SINAPSET.17!$A906:$D11671,4,FALSE),"")</f>
        <v>13.81</v>
      </c>
      <c r="I1016" s="127">
        <f t="shared" ref="I1016:I1018" si="237">H1016*G1016</f>
        <v>2.7620000000000005</v>
      </c>
    </row>
    <row r="1017" spans="2:9">
      <c r="B1017" s="155" t="s">
        <v>6763</v>
      </c>
      <c r="C1017" s="118" t="s">
        <v>45</v>
      </c>
      <c r="D1017" s="135">
        <v>88309</v>
      </c>
      <c r="E1017" s="101" t="str">
        <f>IF($D1017&lt;&gt;"",VLOOKUP($D1017,SINAPSET.17!$A737:$D11502,2,FALSE),"")</f>
        <v>PEDREIRO COM ENCARGOS COMPLEMENTARES</v>
      </c>
      <c r="F1017" s="108" t="str">
        <f>IF($D1017&lt;&gt;"",VLOOKUP($D1017,SINAPSET.17!$A737:$D11502,3,FALSE),"")</f>
        <v>H</v>
      </c>
      <c r="G1017" s="168">
        <v>0.2</v>
      </c>
      <c r="H1017" s="314">
        <f>IF($D1017&lt;&gt;"",VLOOKUP($D1017,SINAPSET.17!$A907:$D11672,4,FALSE),"")</f>
        <v>16.989999999999998</v>
      </c>
      <c r="I1017" s="127">
        <f t="shared" si="237"/>
        <v>3.3979999999999997</v>
      </c>
    </row>
    <row r="1018" spans="2:9" ht="28.5">
      <c r="B1018" s="155" t="s">
        <v>6764</v>
      </c>
      <c r="C1018" s="118" t="s">
        <v>6772</v>
      </c>
      <c r="D1018" s="135"/>
      <c r="E1018" s="101" t="str">
        <f>E1015</f>
        <v>CONECÇÃO ALARGADORA DE SEÇÃO DE 19,5CM /40CM</v>
      </c>
      <c r="F1018" s="108" t="s">
        <v>542</v>
      </c>
      <c r="G1018" s="168">
        <v>1</v>
      </c>
      <c r="H1018" s="216">
        <v>420</v>
      </c>
      <c r="I1018" s="127">
        <f t="shared" si="237"/>
        <v>420</v>
      </c>
    </row>
    <row r="1019" spans="2:9">
      <c r="B1019" s="156"/>
      <c r="C1019" s="119"/>
      <c r="D1019" s="142"/>
      <c r="E1019" s="102"/>
      <c r="F1019" s="106"/>
      <c r="G1019" s="169"/>
      <c r="H1019" s="123"/>
      <c r="I1019" s="128"/>
    </row>
    <row r="1020" spans="2:9" ht="30">
      <c r="B1020" s="347">
        <v>185</v>
      </c>
      <c r="C1020" s="348"/>
      <c r="D1020" s="349"/>
      <c r="E1020" s="9" t="s">
        <v>7570</v>
      </c>
      <c r="F1020" s="10" t="s">
        <v>542</v>
      </c>
      <c r="G1020" s="170"/>
      <c r="H1020" s="11"/>
      <c r="I1020" s="90">
        <f>SUM(I1021:I1023)</f>
        <v>87.7</v>
      </c>
    </row>
    <row r="1021" spans="2:9">
      <c r="B1021" s="155" t="s">
        <v>6763</v>
      </c>
      <c r="C1021" s="118" t="s">
        <v>45</v>
      </c>
      <c r="D1021" s="135">
        <v>88316</v>
      </c>
      <c r="E1021" s="101" t="str">
        <f>IF($D1021&lt;&gt;"",VLOOKUP($D1021,SINAPSET.17!$A741:$D11506,2,FALSE),"")</f>
        <v>SERVENTE COM ENCARGOS COMPLEMENTARES</v>
      </c>
      <c r="F1021" s="108" t="str">
        <f>IF($D1021&lt;&gt;"",VLOOKUP($D1021,SINAPSET.17!$A741:$D11506,3,FALSE),"")</f>
        <v>H</v>
      </c>
      <c r="G1021" s="168">
        <v>0.25</v>
      </c>
      <c r="H1021" s="314">
        <f>IF($D1021&lt;&gt;"",VLOOKUP($D1021,SINAPSET.17!$A911:$D11676,4,FALSE),"")</f>
        <v>13.81</v>
      </c>
      <c r="I1021" s="127">
        <f t="shared" ref="I1021:I1023" si="238">H1021*G1021</f>
        <v>3.4525000000000001</v>
      </c>
    </row>
    <row r="1022" spans="2:9">
      <c r="B1022" s="155" t="s">
        <v>6763</v>
      </c>
      <c r="C1022" s="118" t="s">
        <v>45</v>
      </c>
      <c r="D1022" s="135">
        <v>88309</v>
      </c>
      <c r="E1022" s="101" t="str">
        <f>IF($D1022&lt;&gt;"",VLOOKUP($D1022,SINAPSET.17!$A742:$D11507,2,FALSE),"")</f>
        <v>PEDREIRO COM ENCARGOS COMPLEMENTARES</v>
      </c>
      <c r="F1022" s="108" t="str">
        <f>IF($D1022&lt;&gt;"",VLOOKUP($D1022,SINAPSET.17!$A742:$D11507,3,FALSE),"")</f>
        <v>H</v>
      </c>
      <c r="G1022" s="168">
        <v>0.25</v>
      </c>
      <c r="H1022" s="314">
        <f>IF($D1022&lt;&gt;"",VLOOKUP($D1022,SINAPSET.17!$A912:$D11677,4,FALSE),"")</f>
        <v>16.989999999999998</v>
      </c>
      <c r="I1022" s="127">
        <f t="shared" si="238"/>
        <v>4.2474999999999996</v>
      </c>
    </row>
    <row r="1023" spans="2:9" ht="28.5">
      <c r="B1023" s="155" t="s">
        <v>6764</v>
      </c>
      <c r="C1023" s="118" t="s">
        <v>6772</v>
      </c>
      <c r="D1023" s="135"/>
      <c r="E1023" s="101" t="str">
        <f>E1020</f>
        <v>APOIO SIMPLES PARA TUBULAÇÃO HORIZONTAL DE EXAUSTÃO D=40CM</v>
      </c>
      <c r="F1023" s="108" t="s">
        <v>542</v>
      </c>
      <c r="G1023" s="168">
        <v>1</v>
      </c>
      <c r="H1023" s="216">
        <v>80</v>
      </c>
      <c r="I1023" s="127">
        <f t="shared" si="238"/>
        <v>80</v>
      </c>
    </row>
    <row r="1024" spans="2:9">
      <c r="B1024" s="156"/>
      <c r="C1024" s="119"/>
      <c r="D1024" s="142"/>
      <c r="E1024" s="102"/>
      <c r="F1024" s="106"/>
      <c r="G1024" s="169"/>
      <c r="H1024" s="123"/>
      <c r="I1024" s="128"/>
    </row>
    <row r="1025" spans="2:9" ht="30">
      <c r="B1025" s="347">
        <v>186</v>
      </c>
      <c r="C1025" s="348"/>
      <c r="D1025" s="349"/>
      <c r="E1025" s="9" t="s">
        <v>7571</v>
      </c>
      <c r="F1025" s="10" t="s">
        <v>542</v>
      </c>
      <c r="G1025" s="170"/>
      <c r="H1025" s="11"/>
      <c r="I1025" s="90">
        <f>SUM(I1026:I1028)</f>
        <v>86.16</v>
      </c>
    </row>
    <row r="1026" spans="2:9">
      <c r="B1026" s="155" t="s">
        <v>6763</v>
      </c>
      <c r="C1026" s="118" t="s">
        <v>45</v>
      </c>
      <c r="D1026" s="135">
        <v>88316</v>
      </c>
      <c r="E1026" s="101" t="str">
        <f>IF($D1026&lt;&gt;"",VLOOKUP($D1026,SINAPSET.17!$A746:$D11511,2,FALSE),"")</f>
        <v>SERVENTE COM ENCARGOS COMPLEMENTARES</v>
      </c>
      <c r="F1026" s="108" t="str">
        <f>IF($D1026&lt;&gt;"",VLOOKUP($D1026,SINAPSET.17!$A746:$D11511,3,FALSE),"")</f>
        <v>H</v>
      </c>
      <c r="G1026" s="168">
        <v>0.2</v>
      </c>
      <c r="H1026" s="314">
        <f>IF($D1026&lt;&gt;"",VLOOKUP($D1026,SINAPSET.17!$A916:$D11681,4,FALSE),"")</f>
        <v>13.81</v>
      </c>
      <c r="I1026" s="127">
        <f t="shared" ref="I1026:I1028" si="239">H1026*G1026</f>
        <v>2.7620000000000005</v>
      </c>
    </row>
    <row r="1027" spans="2:9">
      <c r="B1027" s="155" t="s">
        <v>6763</v>
      </c>
      <c r="C1027" s="118" t="s">
        <v>45</v>
      </c>
      <c r="D1027" s="135">
        <v>88309</v>
      </c>
      <c r="E1027" s="101" t="str">
        <f>IF($D1027&lt;&gt;"",VLOOKUP($D1027,SINAPSET.17!$A747:$D11512,2,FALSE),"")</f>
        <v>PEDREIRO COM ENCARGOS COMPLEMENTARES</v>
      </c>
      <c r="F1027" s="108" t="str">
        <f>IF($D1027&lt;&gt;"",VLOOKUP($D1027,SINAPSET.17!$A747:$D11512,3,FALSE),"")</f>
        <v>H</v>
      </c>
      <c r="G1027" s="168">
        <v>0.2</v>
      </c>
      <c r="H1027" s="314">
        <f>IF($D1027&lt;&gt;"",VLOOKUP($D1027,SINAPSET.17!$A917:$D11682,4,FALSE),"")</f>
        <v>16.989999999999998</v>
      </c>
      <c r="I1027" s="127">
        <f t="shared" si="239"/>
        <v>3.3979999999999997</v>
      </c>
    </row>
    <row r="1028" spans="2:9" ht="28.5">
      <c r="B1028" s="155" t="s">
        <v>6764</v>
      </c>
      <c r="C1028" s="118" t="s">
        <v>6772</v>
      </c>
      <c r="D1028" s="135"/>
      <c r="E1028" s="101" t="str">
        <f>E1025</f>
        <v>APOIO SIMPLES PARA TUBULAÇÃO HORIZONTAL DE EXAUSTÃO D=19,5CM</v>
      </c>
      <c r="F1028" s="108" t="s">
        <v>542</v>
      </c>
      <c r="G1028" s="168">
        <v>1</v>
      </c>
      <c r="H1028" s="216">
        <v>80</v>
      </c>
      <c r="I1028" s="127">
        <f t="shared" si="239"/>
        <v>80</v>
      </c>
    </row>
    <row r="1029" spans="2:9">
      <c r="B1029" s="156"/>
      <c r="C1029" s="119"/>
      <c r="D1029" s="142"/>
      <c r="E1029" s="102"/>
      <c r="F1029" s="106"/>
      <c r="G1029" s="169"/>
      <c r="H1029" s="123"/>
      <c r="I1029" s="128"/>
    </row>
    <row r="1030" spans="2:9" ht="30">
      <c r="B1030" s="347">
        <v>187</v>
      </c>
      <c r="C1030" s="348"/>
      <c r="D1030" s="349"/>
      <c r="E1030" s="9" t="s">
        <v>7573</v>
      </c>
      <c r="F1030" s="10" t="s">
        <v>542</v>
      </c>
      <c r="G1030" s="170"/>
      <c r="H1030" s="11"/>
      <c r="I1030" s="90">
        <f>SUM(I1031:I1033)</f>
        <v>87.7</v>
      </c>
    </row>
    <row r="1031" spans="2:9">
      <c r="B1031" s="155" t="s">
        <v>6763</v>
      </c>
      <c r="C1031" s="118" t="s">
        <v>45</v>
      </c>
      <c r="D1031" s="135">
        <v>88316</v>
      </c>
      <c r="E1031" s="101" t="str">
        <f>IF($D1031&lt;&gt;"",VLOOKUP($D1031,SINAPSET.17!$A751:$D11516,2,FALSE),"")</f>
        <v>SERVENTE COM ENCARGOS COMPLEMENTARES</v>
      </c>
      <c r="F1031" s="108" t="str">
        <f>IF($D1031&lt;&gt;"",VLOOKUP($D1031,SINAPSET.17!$A751:$D11516,3,FALSE),"")</f>
        <v>H</v>
      </c>
      <c r="G1031" s="168">
        <v>0.25</v>
      </c>
      <c r="H1031" s="314">
        <f>IF($D1031&lt;&gt;"",VLOOKUP($D1031,SINAPSET.17!$A921:$D11686,4,FALSE),"")</f>
        <v>13.81</v>
      </c>
      <c r="I1031" s="127">
        <f t="shared" ref="I1031:I1033" si="240">H1031*G1031</f>
        <v>3.4525000000000001</v>
      </c>
    </row>
    <row r="1032" spans="2:9">
      <c r="B1032" s="155" t="s">
        <v>6763</v>
      </c>
      <c r="C1032" s="118" t="s">
        <v>45</v>
      </c>
      <c r="D1032" s="135">
        <v>88309</v>
      </c>
      <c r="E1032" s="101" t="str">
        <f>IF($D1032&lt;&gt;"",VLOOKUP($D1032,SINAPSET.17!$A752:$D11517,2,FALSE),"")</f>
        <v>PEDREIRO COM ENCARGOS COMPLEMENTARES</v>
      </c>
      <c r="F1032" s="108" t="str">
        <f>IF($D1032&lt;&gt;"",VLOOKUP($D1032,SINAPSET.17!$A752:$D11517,3,FALSE),"")</f>
        <v>H</v>
      </c>
      <c r="G1032" s="168">
        <v>0.25</v>
      </c>
      <c r="H1032" s="314">
        <f>IF($D1032&lt;&gt;"",VLOOKUP($D1032,SINAPSET.17!$A922:$D11687,4,FALSE),"")</f>
        <v>16.989999999999998</v>
      </c>
      <c r="I1032" s="127">
        <f t="shared" si="240"/>
        <v>4.2474999999999996</v>
      </c>
    </row>
    <row r="1033" spans="2:9" ht="28.5">
      <c r="B1033" s="155" t="s">
        <v>6764</v>
      </c>
      <c r="C1033" s="118" t="s">
        <v>6772</v>
      </c>
      <c r="D1033" s="135"/>
      <c r="E1033" s="101" t="str">
        <f>E1030</f>
        <v>APOIO SIMPLES PARA TUBULAÇÃO VERTICAL DE EXAUSTÃO D=40CM</v>
      </c>
      <c r="F1033" s="108" t="s">
        <v>542</v>
      </c>
      <c r="G1033" s="168">
        <v>1</v>
      </c>
      <c r="H1033" s="216">
        <v>80</v>
      </c>
      <c r="I1033" s="127">
        <f t="shared" si="240"/>
        <v>80</v>
      </c>
    </row>
    <row r="1034" spans="2:9">
      <c r="B1034" s="156"/>
      <c r="C1034" s="119"/>
      <c r="D1034" s="142"/>
      <c r="E1034" s="102"/>
      <c r="F1034" s="106"/>
      <c r="G1034" s="169"/>
      <c r="H1034" s="123"/>
      <c r="I1034" s="128"/>
    </row>
    <row r="1035" spans="2:9" ht="30">
      <c r="B1035" s="347">
        <v>188</v>
      </c>
      <c r="C1035" s="348"/>
      <c r="D1035" s="349"/>
      <c r="E1035" s="9" t="s">
        <v>7574</v>
      </c>
      <c r="F1035" s="10" t="s">
        <v>542</v>
      </c>
      <c r="G1035" s="170"/>
      <c r="H1035" s="11"/>
      <c r="I1035" s="90">
        <f>SUM(I1036:I1038)</f>
        <v>47.7</v>
      </c>
    </row>
    <row r="1036" spans="2:9">
      <c r="B1036" s="155" t="s">
        <v>6763</v>
      </c>
      <c r="C1036" s="118" t="s">
        <v>45</v>
      </c>
      <c r="D1036" s="135">
        <v>88316</v>
      </c>
      <c r="E1036" s="101" t="str">
        <f>IF($D1036&lt;&gt;"",VLOOKUP($D1036,SINAPSET.17!$A756:$D11521,2,FALSE),"")</f>
        <v>SERVENTE COM ENCARGOS COMPLEMENTARES</v>
      </c>
      <c r="F1036" s="108" t="str">
        <f>IF($D1036&lt;&gt;"",VLOOKUP($D1036,SINAPSET.17!$A756:$D11521,3,FALSE),"")</f>
        <v>H</v>
      </c>
      <c r="G1036" s="168">
        <v>0.25</v>
      </c>
      <c r="H1036" s="314">
        <f>IF($D1036&lt;&gt;"",VLOOKUP($D1036,SINAPSET.17!$A926:$D11691,4,FALSE),"")</f>
        <v>13.81</v>
      </c>
      <c r="I1036" s="127">
        <f t="shared" ref="I1036:I1038" si="241">H1036*G1036</f>
        <v>3.4525000000000001</v>
      </c>
    </row>
    <row r="1037" spans="2:9">
      <c r="B1037" s="155" t="s">
        <v>6763</v>
      </c>
      <c r="C1037" s="118" t="s">
        <v>45</v>
      </c>
      <c r="D1037" s="135">
        <v>88309</v>
      </c>
      <c r="E1037" s="101" t="str">
        <f>IF($D1037&lt;&gt;"",VLOOKUP($D1037,SINAPSET.17!$A757:$D11522,2,FALSE),"")</f>
        <v>PEDREIRO COM ENCARGOS COMPLEMENTARES</v>
      </c>
      <c r="F1037" s="108" t="str">
        <f>IF($D1037&lt;&gt;"",VLOOKUP($D1037,SINAPSET.17!$A757:$D11522,3,FALSE),"")</f>
        <v>H</v>
      </c>
      <c r="G1037" s="168">
        <v>0.25</v>
      </c>
      <c r="H1037" s="314">
        <f>IF($D1037&lt;&gt;"",VLOOKUP($D1037,SINAPSET.17!$A927:$D11692,4,FALSE),"")</f>
        <v>16.989999999999998</v>
      </c>
      <c r="I1037" s="127">
        <f t="shared" si="241"/>
        <v>4.2474999999999996</v>
      </c>
    </row>
    <row r="1038" spans="2:9" ht="28.5">
      <c r="B1038" s="155" t="s">
        <v>6764</v>
      </c>
      <c r="C1038" s="118" t="s">
        <v>6772</v>
      </c>
      <c r="D1038" s="135"/>
      <c r="E1038" s="101" t="str">
        <f>E1035</f>
        <v>ABRAÇADEIRA SIMPLES PARA DUTO DE EXAUSTÃO DE 40CM</v>
      </c>
      <c r="F1038" s="108" t="s">
        <v>542</v>
      </c>
      <c r="G1038" s="168">
        <v>1</v>
      </c>
      <c r="H1038" s="216">
        <v>40</v>
      </c>
      <c r="I1038" s="127">
        <f t="shared" si="241"/>
        <v>40</v>
      </c>
    </row>
    <row r="1039" spans="2:9">
      <c r="B1039" s="156"/>
      <c r="C1039" s="119"/>
      <c r="D1039" s="142"/>
      <c r="E1039" s="102"/>
      <c r="F1039" s="106"/>
      <c r="G1039" s="169"/>
      <c r="H1039" s="123"/>
      <c r="I1039" s="128"/>
    </row>
    <row r="1040" spans="2:9" ht="30">
      <c r="B1040" s="347">
        <v>189</v>
      </c>
      <c r="C1040" s="348"/>
      <c r="D1040" s="349"/>
      <c r="E1040" s="9" t="str">
        <f>E1043</f>
        <v xml:space="preserve">FORNECIMENTO E INSTALAÇÃO COIFA DE AÇO INOX 90X60 </v>
      </c>
      <c r="F1040" s="10" t="s">
        <v>542</v>
      </c>
      <c r="G1040" s="170"/>
      <c r="H1040" s="11"/>
      <c r="I1040" s="90">
        <f>SUM(I1041:I1043)</f>
        <v>1808</v>
      </c>
    </row>
    <row r="1041" spans="2:9">
      <c r="B1041" s="155" t="s">
        <v>6763</v>
      </c>
      <c r="C1041" s="118" t="s">
        <v>45</v>
      </c>
      <c r="D1041" s="135">
        <v>88316</v>
      </c>
      <c r="E1041" s="101" t="str">
        <f>IF($D1041&lt;&gt;"",VLOOKUP($D1041,SINAPSET.17!$A706:$D11471,2,FALSE),"")</f>
        <v>SERVENTE COM ENCARGOS COMPLEMENTARES</v>
      </c>
      <c r="F1041" s="108" t="str">
        <f>IF($D1041&lt;&gt;"",VLOOKUP($D1041,SINAPSET.17!$A706:$D11471,3,FALSE),"")</f>
        <v>H</v>
      </c>
      <c r="G1041" s="168">
        <v>10</v>
      </c>
      <c r="H1041" s="314">
        <f>IF($D1041&lt;&gt;"",VLOOKUP($D1041,SINAPSET.17!$A931:$D11696,4,FALSE),"")</f>
        <v>13.81</v>
      </c>
      <c r="I1041" s="127">
        <f t="shared" ref="I1041" si="242">H1041*G1041</f>
        <v>138.1</v>
      </c>
    </row>
    <row r="1042" spans="2:9">
      <c r="B1042" s="155" t="s">
        <v>6763</v>
      </c>
      <c r="C1042" s="118" t="s">
        <v>45</v>
      </c>
      <c r="D1042" s="135">
        <v>88309</v>
      </c>
      <c r="E1042" s="101" t="str">
        <f>IF($D1042&lt;&gt;"",VLOOKUP($D1042,SINAPSET.17!$A707:$D11472,2,FALSE),"")</f>
        <v>PEDREIRO COM ENCARGOS COMPLEMENTARES</v>
      </c>
      <c r="F1042" s="108" t="str">
        <f>IF($D1042&lt;&gt;"",VLOOKUP($D1042,SINAPSET.17!$A707:$D11472,3,FALSE),"")</f>
        <v>H</v>
      </c>
      <c r="G1042" s="168">
        <v>10</v>
      </c>
      <c r="H1042" s="314">
        <f>IF($D1042&lt;&gt;"",VLOOKUP($D1042,SINAPSET.17!$A932:$D11697,4,FALSE),"")</f>
        <v>16.989999999999998</v>
      </c>
      <c r="I1042" s="127">
        <f t="shared" ref="I1042:I1043" si="243">H1042*G1042</f>
        <v>169.89999999999998</v>
      </c>
    </row>
    <row r="1043" spans="2:9" ht="28.5">
      <c r="B1043" s="155" t="s">
        <v>6764</v>
      </c>
      <c r="C1043" s="118" t="s">
        <v>6806</v>
      </c>
      <c r="D1043" s="135"/>
      <c r="E1043" s="101" t="s">
        <v>6982</v>
      </c>
      <c r="F1043" s="108" t="s">
        <v>542</v>
      </c>
      <c r="G1043" s="168">
        <v>1</v>
      </c>
      <c r="H1043" s="216">
        <v>1500</v>
      </c>
      <c r="I1043" s="127">
        <f t="shared" si="243"/>
        <v>1500</v>
      </c>
    </row>
    <row r="1044" spans="2:9">
      <c r="B1044" s="156"/>
      <c r="C1044" s="119"/>
      <c r="D1044" s="142"/>
      <c r="E1044" s="102"/>
      <c r="F1044" s="106"/>
      <c r="G1044" s="169"/>
      <c r="H1044" s="123"/>
      <c r="I1044" s="128"/>
    </row>
    <row r="1045" spans="2:9" ht="15">
      <c r="B1045" s="158" t="s">
        <v>6882</v>
      </c>
      <c r="C1045" s="119"/>
      <c r="D1045" s="142"/>
      <c r="E1045" s="102"/>
      <c r="F1045" s="106"/>
      <c r="G1045" s="169"/>
      <c r="H1045" s="123"/>
      <c r="I1045" s="128"/>
    </row>
    <row r="1046" spans="2:9">
      <c r="B1046" s="156"/>
      <c r="C1046" s="109"/>
      <c r="D1046" s="109"/>
      <c r="E1046" s="102"/>
      <c r="F1046" s="109"/>
      <c r="G1046" s="169"/>
      <c r="H1046" s="123"/>
      <c r="I1046" s="128"/>
    </row>
    <row r="1047" spans="2:9" ht="15">
      <c r="B1047" s="347">
        <v>190</v>
      </c>
      <c r="C1047" s="348"/>
      <c r="D1047" s="349"/>
      <c r="E1047" s="9" t="str">
        <f>E1050</f>
        <v xml:space="preserve">TÊ DE REDUÇÃO NPT300 3/4"X1/2" </v>
      </c>
      <c r="F1047" s="10" t="s">
        <v>542</v>
      </c>
      <c r="G1047" s="170"/>
      <c r="H1047" s="11"/>
      <c r="I1047" s="90">
        <f>SUM(I1048:I1050)</f>
        <v>39.735500000000002</v>
      </c>
    </row>
    <row r="1048" spans="2:9" ht="28.5">
      <c r="B1048" s="155" t="s">
        <v>6763</v>
      </c>
      <c r="C1048" s="118" t="s">
        <v>45</v>
      </c>
      <c r="D1048" s="135">
        <v>88267</v>
      </c>
      <c r="E1048" s="101" t="str">
        <f>IF($D1048&lt;&gt;"",VLOOKUP($D1048,SINAPSET.17!$A499:$D11264,2,FALSE),"")</f>
        <v>ENCANADOR OU BOMBEIRO HIDRÁULICO COM ENCARGOS COMPLEMENTARES</v>
      </c>
      <c r="F1048" s="108" t="str">
        <f>IF($D1048&lt;&gt;"",VLOOKUP($D1048,SINAPSET.17!$A499:$D11264,3,FALSE),"")</f>
        <v>H</v>
      </c>
      <c r="G1048" s="168">
        <v>0.15</v>
      </c>
      <c r="H1048" s="314">
        <f>IF($D1048&lt;&gt;"",VLOOKUP($D1048,SINAPSET.17!$A938:$D11703,4,FALSE),"")</f>
        <v>17.39</v>
      </c>
      <c r="I1048" s="127">
        <f t="shared" ref="I1048:I1050" si="244">H1048*G1048</f>
        <v>2.6084999999999998</v>
      </c>
    </row>
    <row r="1049" spans="2:9" ht="42.75">
      <c r="B1049" s="155" t="s">
        <v>6763</v>
      </c>
      <c r="C1049" s="118" t="s">
        <v>45</v>
      </c>
      <c r="D1049" s="135">
        <v>88248</v>
      </c>
      <c r="E1049" s="101" t="str">
        <f>IF($D1049&lt;&gt;"",VLOOKUP($D1049,SINAPSET.17!$A500:$D11265,2,FALSE),"")</f>
        <v>AUXILIAR DE ENCANADOR OU BOMBEIRO HIDRÁULICO COM ENCARGOS COMPLEMENTARES</v>
      </c>
      <c r="F1049" s="108" t="str">
        <f>IF($D1049&lt;&gt;"",VLOOKUP($D1049,SINAPSET.17!$A500:$D11265,3,FALSE),"")</f>
        <v>H</v>
      </c>
      <c r="G1049" s="168">
        <v>0.15</v>
      </c>
      <c r="H1049" s="314">
        <f>IF($D1049&lt;&gt;"",VLOOKUP($D1049,SINAPSET.17!$A939:$D11704,4,FALSE),"")</f>
        <v>14.18</v>
      </c>
      <c r="I1049" s="127">
        <f t="shared" si="244"/>
        <v>2.1269999999999998</v>
      </c>
    </row>
    <row r="1050" spans="2:9">
      <c r="B1050" s="155" t="s">
        <v>6764</v>
      </c>
      <c r="C1050" s="118" t="s">
        <v>6772</v>
      </c>
      <c r="D1050" s="135"/>
      <c r="E1050" s="101" t="s">
        <v>6885</v>
      </c>
      <c r="F1050" s="108" t="str">
        <f>IF($D1050&lt;&gt;"",VLOOKUP($D1050,SINAPSET.17!$A501:$D11266,3,FALSE),"")</f>
        <v/>
      </c>
      <c r="G1050" s="168">
        <v>1</v>
      </c>
      <c r="H1050" s="216">
        <v>35</v>
      </c>
      <c r="I1050" s="127">
        <f t="shared" si="244"/>
        <v>35</v>
      </c>
    </row>
    <row r="1051" spans="2:9">
      <c r="B1051" s="156"/>
      <c r="C1051" s="109"/>
      <c r="D1051" s="109"/>
      <c r="E1051" s="102"/>
      <c r="F1051" s="109"/>
      <c r="G1051" s="169"/>
      <c r="H1051" s="123"/>
      <c r="I1051" s="128"/>
    </row>
    <row r="1052" spans="2:9" ht="15">
      <c r="B1052" s="347">
        <v>191</v>
      </c>
      <c r="C1052" s="348"/>
      <c r="D1052" s="349"/>
      <c r="E1052" s="9" t="str">
        <f>E1055</f>
        <v>LUVA DE REDUÇÃO FG NPT300 1/2" X1/4"</v>
      </c>
      <c r="F1052" s="10" t="s">
        <v>542</v>
      </c>
      <c r="G1052" s="170"/>
      <c r="H1052" s="11"/>
      <c r="I1052" s="90">
        <f>SUM(I1053:I1055)</f>
        <v>24.735500000000002</v>
      </c>
    </row>
    <row r="1053" spans="2:9" ht="28.5">
      <c r="B1053" s="155" t="s">
        <v>6763</v>
      </c>
      <c r="C1053" s="118" t="s">
        <v>45</v>
      </c>
      <c r="D1053" s="135">
        <v>88267</v>
      </c>
      <c r="E1053" s="101" t="str">
        <f>IF($D1053&lt;&gt;"",VLOOKUP($D1053,SINAPSET.17!$A504:$D11269,2,FALSE),"")</f>
        <v>ENCANADOR OU BOMBEIRO HIDRÁULICO COM ENCARGOS COMPLEMENTARES</v>
      </c>
      <c r="F1053" s="108" t="str">
        <f>IF($D1053&lt;&gt;"",VLOOKUP($D1053,SINAPSET.17!$A504:$D11269,3,FALSE),"")</f>
        <v>H</v>
      </c>
      <c r="G1053" s="168">
        <v>0.15</v>
      </c>
      <c r="H1053" s="314">
        <f>IF($D1053&lt;&gt;"",VLOOKUP($D1053,SINAPSET.17!$A943:$D11708,4,FALSE),"")</f>
        <v>17.39</v>
      </c>
      <c r="I1053" s="127">
        <f t="shared" ref="I1053:I1055" si="245">H1053*G1053</f>
        <v>2.6084999999999998</v>
      </c>
    </row>
    <row r="1054" spans="2:9" ht="42.75">
      <c r="B1054" s="155" t="s">
        <v>6763</v>
      </c>
      <c r="C1054" s="118" t="s">
        <v>45</v>
      </c>
      <c r="D1054" s="135">
        <v>88248</v>
      </c>
      <c r="E1054" s="101" t="str">
        <f>IF($D1054&lt;&gt;"",VLOOKUP($D1054,SINAPSET.17!$A505:$D11270,2,FALSE),"")</f>
        <v>AUXILIAR DE ENCANADOR OU BOMBEIRO HIDRÁULICO COM ENCARGOS COMPLEMENTARES</v>
      </c>
      <c r="F1054" s="108" t="str">
        <f>IF($D1054&lt;&gt;"",VLOOKUP($D1054,SINAPSET.17!$A505:$D11270,3,FALSE),"")</f>
        <v>H</v>
      </c>
      <c r="G1054" s="168">
        <v>0.15</v>
      </c>
      <c r="H1054" s="314">
        <f>IF($D1054&lt;&gt;"",VLOOKUP($D1054,SINAPSET.17!$A944:$D11709,4,FALSE),"")</f>
        <v>14.18</v>
      </c>
      <c r="I1054" s="127">
        <f t="shared" si="245"/>
        <v>2.1269999999999998</v>
      </c>
    </row>
    <row r="1055" spans="2:9">
      <c r="B1055" s="155" t="s">
        <v>6764</v>
      </c>
      <c r="C1055" s="118" t="s">
        <v>6772</v>
      </c>
      <c r="D1055" s="135"/>
      <c r="E1055" s="101" t="s">
        <v>6886</v>
      </c>
      <c r="F1055" s="108" t="s">
        <v>542</v>
      </c>
      <c r="G1055" s="168">
        <v>1</v>
      </c>
      <c r="H1055" s="216">
        <v>20</v>
      </c>
      <c r="I1055" s="127">
        <f t="shared" si="245"/>
        <v>20</v>
      </c>
    </row>
    <row r="1056" spans="2:9">
      <c r="B1056" s="156"/>
      <c r="C1056" s="119"/>
      <c r="D1056" s="142"/>
      <c r="E1056" s="102"/>
      <c r="F1056" s="106"/>
      <c r="G1056" s="169"/>
      <c r="H1056" s="123"/>
      <c r="I1056" s="128"/>
    </row>
    <row r="1057" spans="2:9" ht="30">
      <c r="B1057" s="347">
        <v>192</v>
      </c>
      <c r="C1057" s="348"/>
      <c r="D1057" s="349"/>
      <c r="E1057" s="9" t="str">
        <f>E1060</f>
        <v>MEIA LUVA NPT300 3/4" - COM ASSENTO PARA SOLDA</v>
      </c>
      <c r="F1057" s="10" t="s">
        <v>542</v>
      </c>
      <c r="G1057" s="170"/>
      <c r="H1057" s="11"/>
      <c r="I1057" s="90">
        <f>SUM(I1058:I1060)</f>
        <v>19.735500000000002</v>
      </c>
    </row>
    <row r="1058" spans="2:9" ht="28.5">
      <c r="B1058" s="155" t="s">
        <v>6763</v>
      </c>
      <c r="C1058" s="118" t="s">
        <v>45</v>
      </c>
      <c r="D1058" s="135">
        <v>88267</v>
      </c>
      <c r="E1058" s="101" t="str">
        <f>IF($D1058&lt;&gt;"",VLOOKUP($D1058,SINAPSET.17!$A509:$D11274,2,FALSE),"")</f>
        <v>ENCANADOR OU BOMBEIRO HIDRÁULICO COM ENCARGOS COMPLEMENTARES</v>
      </c>
      <c r="F1058" s="108" t="str">
        <f>IF($D1058&lt;&gt;"",VLOOKUP($D1058,SINAPSET.17!$A509:$D11274,3,FALSE),"")</f>
        <v>H</v>
      </c>
      <c r="G1058" s="168">
        <v>0.15</v>
      </c>
      <c r="H1058" s="314">
        <f>IF($D1058&lt;&gt;"",VLOOKUP($D1058,SINAPSET.17!$A948:$D11713,4,FALSE),"")</f>
        <v>17.39</v>
      </c>
      <c r="I1058" s="127">
        <f t="shared" ref="I1058:I1060" si="246">H1058*G1058</f>
        <v>2.6084999999999998</v>
      </c>
    </row>
    <row r="1059" spans="2:9" ht="42.75">
      <c r="B1059" s="155" t="s">
        <v>6763</v>
      </c>
      <c r="C1059" s="118" t="s">
        <v>45</v>
      </c>
      <c r="D1059" s="135">
        <v>88248</v>
      </c>
      <c r="E1059" s="101" t="str">
        <f>IF($D1059&lt;&gt;"",VLOOKUP($D1059,SINAPSET.17!$A510:$D11275,2,FALSE),"")</f>
        <v>AUXILIAR DE ENCANADOR OU BOMBEIRO HIDRÁULICO COM ENCARGOS COMPLEMENTARES</v>
      </c>
      <c r="F1059" s="108" t="str">
        <f>IF($D1059&lt;&gt;"",VLOOKUP($D1059,SINAPSET.17!$A510:$D11275,3,FALSE),"")</f>
        <v>H</v>
      </c>
      <c r="G1059" s="168">
        <v>0.15</v>
      </c>
      <c r="H1059" s="314">
        <f>IF($D1059&lt;&gt;"",VLOOKUP($D1059,SINAPSET.17!$A949:$D11714,4,FALSE),"")</f>
        <v>14.18</v>
      </c>
      <c r="I1059" s="127">
        <f t="shared" si="246"/>
        <v>2.1269999999999998</v>
      </c>
    </row>
    <row r="1060" spans="2:9" ht="28.5">
      <c r="B1060" s="155" t="s">
        <v>6764</v>
      </c>
      <c r="C1060" s="118" t="s">
        <v>6772</v>
      </c>
      <c r="D1060" s="135"/>
      <c r="E1060" s="101" t="s">
        <v>6895</v>
      </c>
      <c r="F1060" s="108" t="s">
        <v>542</v>
      </c>
      <c r="G1060" s="168">
        <v>1</v>
      </c>
      <c r="H1060" s="216">
        <v>15</v>
      </c>
      <c r="I1060" s="127">
        <f t="shared" si="246"/>
        <v>15</v>
      </c>
    </row>
    <row r="1061" spans="2:9">
      <c r="B1061" s="156"/>
      <c r="C1061" s="109"/>
      <c r="D1061" s="109"/>
      <c r="E1061" s="102"/>
      <c r="F1061" s="109"/>
      <c r="G1061" s="169"/>
      <c r="H1061" s="123"/>
      <c r="I1061" s="128"/>
    </row>
    <row r="1062" spans="2:9" ht="15">
      <c r="B1062" s="347">
        <v>193</v>
      </c>
      <c r="C1062" s="348"/>
      <c r="D1062" s="349"/>
      <c r="E1062" s="9" t="str">
        <f>E1065</f>
        <v xml:space="preserve">COTOVELO 3/4" NPT CL.300 </v>
      </c>
      <c r="F1062" s="10" t="s">
        <v>542</v>
      </c>
      <c r="G1062" s="170"/>
      <c r="H1062" s="11"/>
      <c r="I1062" s="90">
        <f>SUM(I1063:I1065)</f>
        <v>21.6355</v>
      </c>
    </row>
    <row r="1063" spans="2:9" ht="28.5">
      <c r="B1063" s="155" t="s">
        <v>6763</v>
      </c>
      <c r="C1063" s="118" t="s">
        <v>45</v>
      </c>
      <c r="D1063" s="135">
        <v>88267</v>
      </c>
      <c r="E1063" s="101" t="str">
        <f>IF($D1063&lt;&gt;"",VLOOKUP($D1063,SINAPSET.17!$A509:$D11274,2,FALSE),"")</f>
        <v>ENCANADOR OU BOMBEIRO HIDRÁULICO COM ENCARGOS COMPLEMENTARES</v>
      </c>
      <c r="F1063" s="108" t="str">
        <f>IF($D1063&lt;&gt;"",VLOOKUP($D1063,SINAPSET.17!$A509:$D11274,3,FALSE),"")</f>
        <v>H</v>
      </c>
      <c r="G1063" s="168">
        <v>0.15</v>
      </c>
      <c r="H1063" s="314">
        <f>IF($D1063&lt;&gt;"",VLOOKUP($D1063,SINAPSET.17!$A953:$D11718,4,FALSE),"")</f>
        <v>17.39</v>
      </c>
      <c r="I1063" s="127">
        <f t="shared" ref="I1063:I1065" si="247">H1063*G1063</f>
        <v>2.6084999999999998</v>
      </c>
    </row>
    <row r="1064" spans="2:9" ht="42.75">
      <c r="B1064" s="155" t="s">
        <v>6763</v>
      </c>
      <c r="C1064" s="118" t="s">
        <v>45</v>
      </c>
      <c r="D1064" s="135">
        <v>88248</v>
      </c>
      <c r="E1064" s="101" t="str">
        <f>IF($D1064&lt;&gt;"",VLOOKUP($D1064,SINAPSET.17!$A510:$D11275,2,FALSE),"")</f>
        <v>AUXILIAR DE ENCANADOR OU BOMBEIRO HIDRÁULICO COM ENCARGOS COMPLEMENTARES</v>
      </c>
      <c r="F1064" s="108" t="str">
        <f>IF($D1064&lt;&gt;"",VLOOKUP($D1064,SINAPSET.17!$A510:$D11275,3,FALSE),"")</f>
        <v>H</v>
      </c>
      <c r="G1064" s="168">
        <v>0.15</v>
      </c>
      <c r="H1064" s="314">
        <f>IF($D1064&lt;&gt;"",VLOOKUP($D1064,SINAPSET.17!$A954:$D11719,4,FALSE),"")</f>
        <v>14.18</v>
      </c>
      <c r="I1064" s="127">
        <f t="shared" si="247"/>
        <v>2.1269999999999998</v>
      </c>
    </row>
    <row r="1065" spans="2:9">
      <c r="B1065" s="155" t="s">
        <v>6764</v>
      </c>
      <c r="C1065" s="118" t="s">
        <v>6772</v>
      </c>
      <c r="D1065" s="135"/>
      <c r="E1065" s="101" t="s">
        <v>13734</v>
      </c>
      <c r="F1065" s="108" t="s">
        <v>542</v>
      </c>
      <c r="G1065" s="168">
        <v>1</v>
      </c>
      <c r="H1065" s="216">
        <v>16.899999999999999</v>
      </c>
      <c r="I1065" s="127">
        <f t="shared" si="247"/>
        <v>16.899999999999999</v>
      </c>
    </row>
    <row r="1066" spans="2:9">
      <c r="B1066" s="156"/>
      <c r="C1066" s="109"/>
      <c r="D1066" s="109"/>
      <c r="E1066" s="102"/>
      <c r="F1066" s="109"/>
      <c r="G1066" s="169"/>
      <c r="H1066" s="123"/>
      <c r="I1066" s="128"/>
    </row>
    <row r="1067" spans="2:9" ht="15">
      <c r="B1067" s="347">
        <v>194</v>
      </c>
      <c r="C1067" s="348"/>
      <c r="D1067" s="349"/>
      <c r="E1067" s="9" t="str">
        <f>E1070</f>
        <v xml:space="preserve">COTVELO 1/2" NPT CL.300 </v>
      </c>
      <c r="F1067" s="10" t="s">
        <v>542</v>
      </c>
      <c r="G1067" s="170"/>
      <c r="H1067" s="11"/>
      <c r="I1067" s="90">
        <f>SUM(I1068:I1070)</f>
        <v>10.6355</v>
      </c>
    </row>
    <row r="1068" spans="2:9" ht="28.5">
      <c r="B1068" s="155" t="s">
        <v>6763</v>
      </c>
      <c r="C1068" s="118" t="s">
        <v>45</v>
      </c>
      <c r="D1068" s="135">
        <v>88267</v>
      </c>
      <c r="E1068" s="101" t="str">
        <f>IF($D1068&lt;&gt;"",VLOOKUP($D1068,SINAPSET.17!$A514:$D11279,2,FALSE),"")</f>
        <v>ENCANADOR OU BOMBEIRO HIDRÁULICO COM ENCARGOS COMPLEMENTARES</v>
      </c>
      <c r="F1068" s="108" t="str">
        <f>IF($D1068&lt;&gt;"",VLOOKUP($D1068,SINAPSET.17!$A514:$D11279,3,FALSE),"")</f>
        <v>H</v>
      </c>
      <c r="G1068" s="168">
        <v>0.15</v>
      </c>
      <c r="H1068" s="314">
        <f>IF($D1068&lt;&gt;"",VLOOKUP($D1068,SINAPSET.17!$A958:$D11723,4,FALSE),"")</f>
        <v>17.39</v>
      </c>
      <c r="I1068" s="127">
        <f t="shared" ref="I1068:I1070" si="248">H1068*G1068</f>
        <v>2.6084999999999998</v>
      </c>
    </row>
    <row r="1069" spans="2:9" ht="42.75">
      <c r="B1069" s="155" t="s">
        <v>6763</v>
      </c>
      <c r="C1069" s="118" t="s">
        <v>45</v>
      </c>
      <c r="D1069" s="135">
        <v>88248</v>
      </c>
      <c r="E1069" s="101" t="str">
        <f>IF($D1069&lt;&gt;"",VLOOKUP($D1069,SINAPSET.17!$A515:$D11280,2,FALSE),"")</f>
        <v>AUXILIAR DE ENCANADOR OU BOMBEIRO HIDRÁULICO COM ENCARGOS COMPLEMENTARES</v>
      </c>
      <c r="F1069" s="108" t="str">
        <f>IF($D1069&lt;&gt;"",VLOOKUP($D1069,SINAPSET.17!$A515:$D11280,3,FALSE),"")</f>
        <v>H</v>
      </c>
      <c r="G1069" s="168">
        <v>0.15</v>
      </c>
      <c r="H1069" s="314">
        <f>IF($D1069&lt;&gt;"",VLOOKUP($D1069,SINAPSET.17!$A959:$D11724,4,FALSE),"")</f>
        <v>14.18</v>
      </c>
      <c r="I1069" s="127">
        <f t="shared" si="248"/>
        <v>2.1269999999999998</v>
      </c>
    </row>
    <row r="1070" spans="2:9">
      <c r="B1070" s="155" t="s">
        <v>6764</v>
      </c>
      <c r="C1070" s="118" t="s">
        <v>6772</v>
      </c>
      <c r="D1070" s="135"/>
      <c r="E1070" s="101" t="s">
        <v>6887</v>
      </c>
      <c r="F1070" s="108" t="s">
        <v>542</v>
      </c>
      <c r="G1070" s="168">
        <v>1</v>
      </c>
      <c r="H1070" s="216">
        <v>5.9</v>
      </c>
      <c r="I1070" s="127">
        <f t="shared" si="248"/>
        <v>5.9</v>
      </c>
    </row>
    <row r="1071" spans="2:9">
      <c r="B1071" s="156"/>
      <c r="C1071" s="109"/>
      <c r="D1071" s="109"/>
      <c r="E1071" s="102"/>
      <c r="F1071" s="109"/>
      <c r="G1071" s="169"/>
      <c r="H1071" s="123"/>
      <c r="I1071" s="128"/>
    </row>
    <row r="1072" spans="2:9" ht="15">
      <c r="B1072" s="347">
        <v>195</v>
      </c>
      <c r="C1072" s="348"/>
      <c r="D1072" s="349"/>
      <c r="E1072" s="9" t="str">
        <f>E1076</f>
        <v xml:space="preserve">VÁLVULA ESFERA NPT300 3/4"  </v>
      </c>
      <c r="F1072" s="10" t="s">
        <v>542</v>
      </c>
      <c r="G1072" s="170"/>
      <c r="H1072" s="11"/>
      <c r="I1072" s="90">
        <f>SUM(I1073:I1076)</f>
        <v>129.54872</v>
      </c>
    </row>
    <row r="1073" spans="2:9" ht="28.5">
      <c r="B1073" s="155" t="s">
        <v>6763</v>
      </c>
      <c r="C1073" s="118" t="s">
        <v>45</v>
      </c>
      <c r="D1073" s="135">
        <v>88267</v>
      </c>
      <c r="E1073" s="101" t="str">
        <f>IF($D1073&lt;&gt;"",VLOOKUP($D1073,SINAPSET.17!$A519:$D11284,2,FALSE),"")</f>
        <v>ENCANADOR OU BOMBEIRO HIDRÁULICO COM ENCARGOS COMPLEMENTARES</v>
      </c>
      <c r="F1073" s="108" t="str">
        <f>IF($D1073&lt;&gt;"",VLOOKUP($D1073,SINAPSET.17!$A519:$D11284,3,FALSE),"")</f>
        <v>H</v>
      </c>
      <c r="G1073" s="168">
        <v>0.77449999999999997</v>
      </c>
      <c r="H1073" s="314">
        <f>IF($D1073&lt;&gt;"",VLOOKUP($D1073,SINAPSET.17!$A963:$D11728,4,FALSE),"")</f>
        <v>17.39</v>
      </c>
      <c r="I1073" s="127">
        <f t="shared" ref="I1073:I1076" si="249">H1073*G1073</f>
        <v>13.468555</v>
      </c>
    </row>
    <row r="1074" spans="2:9" ht="42.75">
      <c r="B1074" s="155" t="s">
        <v>6763</v>
      </c>
      <c r="C1074" s="118" t="s">
        <v>45</v>
      </c>
      <c r="D1074" s="135">
        <v>88248</v>
      </c>
      <c r="E1074" s="101" t="str">
        <f>IF($D1074&lt;&gt;"",VLOOKUP($D1074,SINAPSET.17!$A520:$D11285,2,FALSE),"")</f>
        <v>AUXILIAR DE ENCANADOR OU BOMBEIRO HIDRÁULICO COM ENCARGOS COMPLEMENTARES</v>
      </c>
      <c r="F1074" s="108" t="str">
        <f>IF($D1074&lt;&gt;"",VLOOKUP($D1074,SINAPSET.17!$A520:$D11285,3,FALSE),"")</f>
        <v>H</v>
      </c>
      <c r="G1074" s="168">
        <v>0.77449999999999997</v>
      </c>
      <c r="H1074" s="314">
        <f>IF($D1074&lt;&gt;"",VLOOKUP($D1074,SINAPSET.17!$A964:$D11729,4,FALSE),"")</f>
        <v>14.18</v>
      </c>
      <c r="I1074" s="127">
        <f t="shared" si="249"/>
        <v>10.98241</v>
      </c>
    </row>
    <row r="1075" spans="2:9" ht="28.5">
      <c r="B1075" s="155" t="s">
        <v>6763</v>
      </c>
      <c r="C1075" s="118" t="s">
        <v>45</v>
      </c>
      <c r="D1075" s="135">
        <v>3148</v>
      </c>
      <c r="E1075" s="101" t="str">
        <f>IF($D1075&lt;&gt;"",VLOOKUP($D1075,SINAPSET.17!$A521:$D11286,2,FALSE),"")</f>
        <v>FITA VEDA ROSCA EM ROLOS DE 18 MM X 50 M (L X C)</v>
      </c>
      <c r="F1075" s="108" t="str">
        <f>IF($D1075&lt;&gt;"",VLOOKUP($D1075,SINAPSET.17!$A521:$D11286,3,FALSE),"")</f>
        <v xml:space="preserve">UN    </v>
      </c>
      <c r="G1075" s="168">
        <v>9.4999999999999998E-3</v>
      </c>
      <c r="H1075" s="314">
        <f>IF($D1075&lt;&gt;"",VLOOKUP($D1075,SINAPSET.17!$A965:$D11730,4,FALSE),"")</f>
        <v>10.29</v>
      </c>
      <c r="I1075" s="127">
        <f t="shared" ref="I1075" si="250">H1075*G1075</f>
        <v>9.7754999999999995E-2</v>
      </c>
    </row>
    <row r="1076" spans="2:9">
      <c r="B1076" s="155" t="s">
        <v>6764</v>
      </c>
      <c r="C1076" s="118" t="s">
        <v>6772</v>
      </c>
      <c r="D1076" s="135"/>
      <c r="E1076" s="101" t="s">
        <v>6888</v>
      </c>
      <c r="F1076" s="108" t="s">
        <v>542</v>
      </c>
      <c r="G1076" s="168">
        <v>1</v>
      </c>
      <c r="H1076" s="216">
        <v>105</v>
      </c>
      <c r="I1076" s="127">
        <f t="shared" si="249"/>
        <v>105</v>
      </c>
    </row>
    <row r="1077" spans="2:9">
      <c r="B1077" s="156"/>
      <c r="C1077" s="109"/>
      <c r="D1077" s="109"/>
      <c r="E1077" s="102"/>
      <c r="F1077" s="109"/>
      <c r="G1077" s="169"/>
      <c r="H1077" s="123"/>
      <c r="I1077" s="128"/>
    </row>
    <row r="1078" spans="2:9" ht="30">
      <c r="B1078" s="347">
        <v>196</v>
      </c>
      <c r="C1078" s="348"/>
      <c r="D1078" s="349"/>
      <c r="E1078" s="9" t="str">
        <f>E1082</f>
        <v>PLUG OU BUJAO DE FERRO GALVANIZADO, DE 3/4"</v>
      </c>
      <c r="F1078" s="10" t="s">
        <v>542</v>
      </c>
      <c r="G1078" s="170"/>
      <c r="H1078" s="11"/>
      <c r="I1078" s="90">
        <f>SUM(I1079:I1082)</f>
        <v>6.684755</v>
      </c>
    </row>
    <row r="1079" spans="2:9" ht="28.5">
      <c r="B1079" s="155" t="s">
        <v>6763</v>
      </c>
      <c r="C1079" s="118" t="s">
        <v>45</v>
      </c>
      <c r="D1079" s="135">
        <v>88267</v>
      </c>
      <c r="E1079" s="101" t="str">
        <f>IF($D1079&lt;&gt;"",VLOOKUP($D1079,SINAPSET.17!$A525:$D11290,2,FALSE),"")</f>
        <v>ENCANADOR OU BOMBEIRO HIDRÁULICO COM ENCARGOS COMPLEMENTARES</v>
      </c>
      <c r="F1079" s="108" t="str">
        <f>IF($D1079&lt;&gt;"",VLOOKUP($D1079,SINAPSET.17!$A525:$D11290,3,FALSE),"")</f>
        <v>H</v>
      </c>
      <c r="G1079" s="168">
        <v>0.1</v>
      </c>
      <c r="H1079" s="314">
        <f>IF($D1079&lt;&gt;"",VLOOKUP($D1079,SINAPSET.17!$A969:$D11734,4,FALSE),"")</f>
        <v>17.39</v>
      </c>
      <c r="I1079" s="127">
        <f t="shared" ref="I1079:I1081" si="251">H1079*G1079</f>
        <v>1.7390000000000001</v>
      </c>
    </row>
    <row r="1080" spans="2:9" ht="42.75">
      <c r="B1080" s="155" t="s">
        <v>6763</v>
      </c>
      <c r="C1080" s="118" t="s">
        <v>45</v>
      </c>
      <c r="D1080" s="135">
        <v>88248</v>
      </c>
      <c r="E1080" s="101" t="str">
        <f>IF($D1080&lt;&gt;"",VLOOKUP($D1080,SINAPSET.17!$A526:$D11291,2,FALSE),"")</f>
        <v>AUXILIAR DE ENCANADOR OU BOMBEIRO HIDRÁULICO COM ENCARGOS COMPLEMENTARES</v>
      </c>
      <c r="F1080" s="108" t="str">
        <f>IF($D1080&lt;&gt;"",VLOOKUP($D1080,SINAPSET.17!$A526:$D11291,3,FALSE),"")</f>
        <v>H</v>
      </c>
      <c r="G1080" s="168">
        <v>0.1</v>
      </c>
      <c r="H1080" s="314">
        <f>IF($D1080&lt;&gt;"",VLOOKUP($D1080,SINAPSET.17!$A970:$D11735,4,FALSE),"")</f>
        <v>14.18</v>
      </c>
      <c r="I1080" s="127">
        <f t="shared" si="251"/>
        <v>1.4180000000000001</v>
      </c>
    </row>
    <row r="1081" spans="2:9" ht="28.5">
      <c r="B1081" s="155" t="s">
        <v>6763</v>
      </c>
      <c r="C1081" s="118" t="s">
        <v>45</v>
      </c>
      <c r="D1081" s="135">
        <v>3148</v>
      </c>
      <c r="E1081" s="101" t="str">
        <f>IF($D1081&lt;&gt;"",VLOOKUP($D1081,SINAPSET.17!$A527:$D11292,2,FALSE),"")</f>
        <v>FITA VEDA ROSCA EM ROLOS DE 18 MM X 50 M (L X C)</v>
      </c>
      <c r="F1081" s="108" t="str">
        <f>IF($D1081&lt;&gt;"",VLOOKUP($D1081,SINAPSET.17!$A527:$D11292,3,FALSE),"")</f>
        <v xml:space="preserve">UN    </v>
      </c>
      <c r="G1081" s="168">
        <v>9.4999999999999998E-3</v>
      </c>
      <c r="H1081" s="314">
        <f>IF($D1081&lt;&gt;"",VLOOKUP($D1081,SINAPSET.17!$A971:$D11736,4,FALSE),"")</f>
        <v>10.29</v>
      </c>
      <c r="I1081" s="127">
        <f t="shared" si="251"/>
        <v>9.7754999999999995E-2</v>
      </c>
    </row>
    <row r="1082" spans="2:9" ht="28.5">
      <c r="B1082" s="155" t="s">
        <v>6764</v>
      </c>
      <c r="C1082" s="118" t="s">
        <v>45</v>
      </c>
      <c r="D1082" s="135">
        <v>4889</v>
      </c>
      <c r="E1082" s="101" t="str">
        <f>IF($D1082&lt;&gt;"",VLOOKUP($D1082,SINAPSET.17!$A528:$D11293,2,FALSE),"")</f>
        <v>PLUG OU BUJAO DE FERRO GALVANIZADO, DE 3/4"</v>
      </c>
      <c r="F1082" s="108" t="str">
        <f>IF($D1082&lt;&gt;"",VLOOKUP($D1082,SINAPSET.17!$A528:$D11293,3,FALSE),"")</f>
        <v xml:space="preserve">UN    </v>
      </c>
      <c r="G1082" s="168">
        <v>1</v>
      </c>
      <c r="H1082" s="314">
        <f>IF($D1082&lt;&gt;"",VLOOKUP($D1082,SINAPSET.17!$A972:$D11737,4,FALSE),"")</f>
        <v>3.43</v>
      </c>
      <c r="I1082" s="127">
        <f t="shared" ref="I1082" si="252">H1082*G1082</f>
        <v>3.43</v>
      </c>
    </row>
    <row r="1083" spans="2:9">
      <c r="B1083" s="156"/>
      <c r="C1083" s="109"/>
      <c r="D1083" s="109"/>
      <c r="E1083" s="102"/>
      <c r="F1083" s="109"/>
      <c r="G1083" s="169"/>
      <c r="H1083" s="123"/>
      <c r="I1083" s="128"/>
    </row>
    <row r="1084" spans="2:9" ht="30">
      <c r="B1084" s="347">
        <v>197</v>
      </c>
      <c r="C1084" s="348"/>
      <c r="D1084" s="349"/>
      <c r="E1084" s="9" t="str">
        <f>E1088</f>
        <v>PLUG OU BUJÃO DE FERRO GALVANIZADO, DE 1/4"</v>
      </c>
      <c r="F1084" s="10" t="s">
        <v>542</v>
      </c>
      <c r="G1084" s="170"/>
      <c r="H1084" s="11"/>
      <c r="I1084" s="90">
        <f>SUM(I1085:I1088)</f>
        <v>4.9147549999999995</v>
      </c>
    </row>
    <row r="1085" spans="2:9" ht="28.5">
      <c r="B1085" s="155" t="s">
        <v>6763</v>
      </c>
      <c r="C1085" s="118" t="s">
        <v>45</v>
      </c>
      <c r="D1085" s="135">
        <v>88267</v>
      </c>
      <c r="E1085" s="101" t="str">
        <f>IF($D1085&lt;&gt;"",VLOOKUP($D1085,SINAPSET.17!$A531:$D11296,2,FALSE),"")</f>
        <v>ENCANADOR OU BOMBEIRO HIDRÁULICO COM ENCARGOS COMPLEMENTARES</v>
      </c>
      <c r="F1085" s="108" t="str">
        <f>IF($D1085&lt;&gt;"",VLOOKUP($D1085,SINAPSET.17!$A531:$D11296,3,FALSE),"")</f>
        <v>H</v>
      </c>
      <c r="G1085" s="168">
        <v>0.1</v>
      </c>
      <c r="H1085" s="314">
        <f>IF($D1085&lt;&gt;"",VLOOKUP($D1085,SINAPSET.17!$A975:$D11740,4,FALSE),"")</f>
        <v>17.39</v>
      </c>
      <c r="I1085" s="127">
        <f t="shared" ref="I1085:I1088" si="253">H1085*G1085</f>
        <v>1.7390000000000001</v>
      </c>
    </row>
    <row r="1086" spans="2:9" ht="42.75">
      <c r="B1086" s="155" t="s">
        <v>6763</v>
      </c>
      <c r="C1086" s="118" t="s">
        <v>45</v>
      </c>
      <c r="D1086" s="135">
        <v>88248</v>
      </c>
      <c r="E1086" s="101" t="str">
        <f>IF($D1086&lt;&gt;"",VLOOKUP($D1086,SINAPSET.17!$A532:$D11297,2,FALSE),"")</f>
        <v>AUXILIAR DE ENCANADOR OU BOMBEIRO HIDRÁULICO COM ENCARGOS COMPLEMENTARES</v>
      </c>
      <c r="F1086" s="108" t="str">
        <f>IF($D1086&lt;&gt;"",VLOOKUP($D1086,SINAPSET.17!$A532:$D11297,3,FALSE),"")</f>
        <v>H</v>
      </c>
      <c r="G1086" s="168">
        <v>0.1</v>
      </c>
      <c r="H1086" s="314">
        <f>IF($D1086&lt;&gt;"",VLOOKUP($D1086,SINAPSET.17!$A976:$D11741,4,FALSE),"")</f>
        <v>14.18</v>
      </c>
      <c r="I1086" s="127">
        <f t="shared" si="253"/>
        <v>1.4180000000000001</v>
      </c>
    </row>
    <row r="1087" spans="2:9" ht="28.5">
      <c r="B1087" s="155" t="s">
        <v>6763</v>
      </c>
      <c r="C1087" s="118" t="s">
        <v>45</v>
      </c>
      <c r="D1087" s="135">
        <v>3148</v>
      </c>
      <c r="E1087" s="101" t="str">
        <f>IF($D1087&lt;&gt;"",VLOOKUP($D1087,SINAPSET.17!$A533:$D11298,2,FALSE),"")</f>
        <v>FITA VEDA ROSCA EM ROLOS DE 18 MM X 50 M (L X C)</v>
      </c>
      <c r="F1087" s="108" t="str">
        <f>IF($D1087&lt;&gt;"",VLOOKUP($D1087,SINAPSET.17!$A533:$D11298,3,FALSE),"")</f>
        <v xml:space="preserve">UN    </v>
      </c>
      <c r="G1087" s="168">
        <v>9.4999999999999998E-3</v>
      </c>
      <c r="H1087" s="314">
        <f>IF($D1087&lt;&gt;"",VLOOKUP($D1087,SINAPSET.17!$A977:$D11742,4,FALSE),"")</f>
        <v>10.29</v>
      </c>
      <c r="I1087" s="127">
        <f t="shared" si="253"/>
        <v>9.7754999999999995E-2</v>
      </c>
    </row>
    <row r="1088" spans="2:9" ht="28.5">
      <c r="B1088" s="155" t="s">
        <v>6764</v>
      </c>
      <c r="C1088" s="118" t="s">
        <v>6772</v>
      </c>
      <c r="D1088" s="135"/>
      <c r="E1088" s="101" t="s">
        <v>6893</v>
      </c>
      <c r="F1088" s="108" t="str">
        <f>IF($D1088&lt;&gt;"",VLOOKUP($D1088,SINAPSET.17!$A534:$D11299,3,FALSE),"")</f>
        <v/>
      </c>
      <c r="G1088" s="168">
        <v>1</v>
      </c>
      <c r="H1088" s="216">
        <v>1.66</v>
      </c>
      <c r="I1088" s="127">
        <f t="shared" si="253"/>
        <v>1.66</v>
      </c>
    </row>
    <row r="1089" spans="2:9">
      <c r="B1089" s="156"/>
      <c r="C1089" s="109"/>
      <c r="D1089" s="109"/>
      <c r="E1089" s="102"/>
      <c r="F1089" s="109"/>
      <c r="G1089" s="169"/>
      <c r="H1089" s="123"/>
      <c r="I1089" s="128"/>
    </row>
    <row r="1090" spans="2:9" ht="15">
      <c r="B1090" s="347">
        <v>198</v>
      </c>
      <c r="C1090" s="348"/>
      <c r="D1090" s="349"/>
      <c r="E1090" s="9" t="str">
        <f>E1094</f>
        <v>PIG TAIL FLEXÍVEL PAR ABOTIJÇAO P45</v>
      </c>
      <c r="F1090" s="10" t="s">
        <v>542</v>
      </c>
      <c r="G1090" s="170"/>
      <c r="H1090" s="11"/>
      <c r="I1090" s="90">
        <f>SUM(I1091:I1094)</f>
        <v>31.254754999999999</v>
      </c>
    </row>
    <row r="1091" spans="2:9" ht="28.5">
      <c r="B1091" s="155" t="s">
        <v>6763</v>
      </c>
      <c r="C1091" s="118" t="s">
        <v>45</v>
      </c>
      <c r="D1091" s="135">
        <v>88267</v>
      </c>
      <c r="E1091" s="101" t="str">
        <f>IF($D1091&lt;&gt;"",VLOOKUP($D1091,SINAPSET.17!$A537:$D11302,2,FALSE),"")</f>
        <v>ENCANADOR OU BOMBEIRO HIDRÁULICO COM ENCARGOS COMPLEMENTARES</v>
      </c>
      <c r="F1091" s="108" t="str">
        <f>IF($D1091&lt;&gt;"",VLOOKUP($D1091,SINAPSET.17!$A537:$D11302,3,FALSE),"")</f>
        <v>H</v>
      </c>
      <c r="G1091" s="168">
        <v>0.1</v>
      </c>
      <c r="H1091" s="314">
        <f>IF($D1091&lt;&gt;"",VLOOKUP($D1091,SINAPSET.17!$A981:$D11746,4,FALSE),"")</f>
        <v>17.39</v>
      </c>
      <c r="I1091" s="127">
        <f t="shared" ref="I1091:I1094" si="254">H1091*G1091</f>
        <v>1.7390000000000001</v>
      </c>
    </row>
    <row r="1092" spans="2:9" ht="42.75">
      <c r="B1092" s="155" t="s">
        <v>6763</v>
      </c>
      <c r="C1092" s="118" t="s">
        <v>45</v>
      </c>
      <c r="D1092" s="135">
        <v>88248</v>
      </c>
      <c r="E1092" s="101" t="str">
        <f>IF($D1092&lt;&gt;"",VLOOKUP($D1092,SINAPSET.17!$A538:$D11303,2,FALSE),"")</f>
        <v>AUXILIAR DE ENCANADOR OU BOMBEIRO HIDRÁULICO COM ENCARGOS COMPLEMENTARES</v>
      </c>
      <c r="F1092" s="108" t="str">
        <f>IF($D1092&lt;&gt;"",VLOOKUP($D1092,SINAPSET.17!$A538:$D11303,3,FALSE),"")</f>
        <v>H</v>
      </c>
      <c r="G1092" s="168">
        <v>0.1</v>
      </c>
      <c r="H1092" s="314">
        <f>IF($D1092&lt;&gt;"",VLOOKUP($D1092,SINAPSET.17!$A982:$D11747,4,FALSE),"")</f>
        <v>14.18</v>
      </c>
      <c r="I1092" s="127">
        <f t="shared" si="254"/>
        <v>1.4180000000000001</v>
      </c>
    </row>
    <row r="1093" spans="2:9" ht="28.5">
      <c r="B1093" s="155" t="s">
        <v>6763</v>
      </c>
      <c r="C1093" s="118" t="s">
        <v>45</v>
      </c>
      <c r="D1093" s="135">
        <v>3148</v>
      </c>
      <c r="E1093" s="101" t="str">
        <f>IF($D1093&lt;&gt;"",VLOOKUP($D1093,SINAPSET.17!$A539:$D11304,2,FALSE),"")</f>
        <v>FITA VEDA ROSCA EM ROLOS DE 18 MM X 50 M (L X C)</v>
      </c>
      <c r="F1093" s="108" t="str">
        <f>IF($D1093&lt;&gt;"",VLOOKUP($D1093,SINAPSET.17!$A539:$D11304,3,FALSE),"")</f>
        <v xml:space="preserve">UN    </v>
      </c>
      <c r="G1093" s="168">
        <v>9.4999999999999998E-3</v>
      </c>
      <c r="H1093" s="314">
        <f>IF($D1093&lt;&gt;"",VLOOKUP($D1093,SINAPSET.17!$A983:$D11748,4,FALSE),"")</f>
        <v>10.29</v>
      </c>
      <c r="I1093" s="127">
        <f t="shared" si="254"/>
        <v>9.7754999999999995E-2</v>
      </c>
    </row>
    <row r="1094" spans="2:9">
      <c r="B1094" s="155" t="s">
        <v>6764</v>
      </c>
      <c r="C1094" s="118" t="s">
        <v>6889</v>
      </c>
      <c r="D1094" s="135"/>
      <c r="E1094" s="101" t="s">
        <v>6890</v>
      </c>
      <c r="F1094" s="108" t="str">
        <f>IF($D1094&lt;&gt;"",VLOOKUP($D1094,SINAPSET.17!$A540:$D11305,3,FALSE),"")</f>
        <v/>
      </c>
      <c r="G1094" s="168">
        <v>1</v>
      </c>
      <c r="H1094" s="216">
        <v>28</v>
      </c>
      <c r="I1094" s="127">
        <f t="shared" si="254"/>
        <v>28</v>
      </c>
    </row>
    <row r="1095" spans="2:9">
      <c r="B1095" s="156"/>
      <c r="C1095" s="109"/>
      <c r="D1095" s="109"/>
      <c r="E1095" s="102"/>
      <c r="F1095" s="109"/>
      <c r="G1095" s="169"/>
      <c r="H1095" s="123"/>
      <c r="I1095" s="128"/>
    </row>
    <row r="1096" spans="2:9" ht="30">
      <c r="B1096" s="347">
        <v>199</v>
      </c>
      <c r="C1096" s="348"/>
      <c r="D1096" s="349"/>
      <c r="E1096" s="9" t="str">
        <f>E1099</f>
        <v>REGULADOR DE 1º ESTÁGIO COM MANOMETRO 1/2"</v>
      </c>
      <c r="F1096" s="10" t="s">
        <v>542</v>
      </c>
      <c r="G1096" s="170"/>
      <c r="H1096" s="11"/>
      <c r="I1096" s="90">
        <f>SUM(I1097:I1099)</f>
        <v>310.25599999999997</v>
      </c>
    </row>
    <row r="1097" spans="2:9" ht="28.5">
      <c r="B1097" s="155" t="s">
        <v>6763</v>
      </c>
      <c r="C1097" s="118" t="s">
        <v>45</v>
      </c>
      <c r="D1097" s="135">
        <v>88267</v>
      </c>
      <c r="E1097" s="101" t="str">
        <f>IF($D1097&lt;&gt;"",VLOOKUP($D1097,SINAPSET.17!$A544:$D11309,2,FALSE),"")</f>
        <v>ENCANADOR OU BOMBEIRO HIDRÁULICO COM ENCARGOS COMPLEMENTARES</v>
      </c>
      <c r="F1097" s="108" t="str">
        <f>IF($D1097&lt;&gt;"",VLOOKUP($D1097,SINAPSET.17!$A544:$D11309,3,FALSE),"")</f>
        <v>H</v>
      </c>
      <c r="G1097" s="168">
        <v>0.8</v>
      </c>
      <c r="H1097" s="314">
        <f>IF($D1097&lt;&gt;"",VLOOKUP($D1097,SINAPSET.17!$A987:$D11752,4,FALSE),"")</f>
        <v>17.39</v>
      </c>
      <c r="I1097" s="127">
        <f t="shared" ref="I1097:I1098" si="255">H1097*G1097</f>
        <v>13.912000000000001</v>
      </c>
    </row>
    <row r="1098" spans="2:9" ht="42.75">
      <c r="B1098" s="155" t="s">
        <v>6763</v>
      </c>
      <c r="C1098" s="118" t="s">
        <v>45</v>
      </c>
      <c r="D1098" s="135">
        <v>88248</v>
      </c>
      <c r="E1098" s="101" t="str">
        <f>IF($D1098&lt;&gt;"",VLOOKUP($D1098,SINAPSET.17!$A545:$D11310,2,FALSE),"")</f>
        <v>AUXILIAR DE ENCANADOR OU BOMBEIRO HIDRÁULICO COM ENCARGOS COMPLEMENTARES</v>
      </c>
      <c r="F1098" s="108" t="str">
        <f>IF($D1098&lt;&gt;"",VLOOKUP($D1098,SINAPSET.17!$A545:$D11310,3,FALSE),"")</f>
        <v>H</v>
      </c>
      <c r="G1098" s="168">
        <v>0.8</v>
      </c>
      <c r="H1098" s="314">
        <f>IF($D1098&lt;&gt;"",VLOOKUP($D1098,SINAPSET.17!$A988:$D11753,4,FALSE),"")</f>
        <v>14.18</v>
      </c>
      <c r="I1098" s="127">
        <f t="shared" si="255"/>
        <v>11.344000000000001</v>
      </c>
    </row>
    <row r="1099" spans="2:9" ht="28.5">
      <c r="B1099" s="155" t="s">
        <v>6764</v>
      </c>
      <c r="C1099" s="118" t="s">
        <v>6772</v>
      </c>
      <c r="D1099" s="135"/>
      <c r="E1099" s="101" t="s">
        <v>6891</v>
      </c>
      <c r="F1099" s="108" t="s">
        <v>542</v>
      </c>
      <c r="G1099" s="168">
        <v>1</v>
      </c>
      <c r="H1099" s="216">
        <v>285</v>
      </c>
      <c r="I1099" s="127">
        <v>285</v>
      </c>
    </row>
    <row r="1100" spans="2:9">
      <c r="B1100" s="156"/>
      <c r="C1100" s="109"/>
      <c r="D1100" s="109"/>
      <c r="E1100" s="102"/>
      <c r="F1100" s="109"/>
      <c r="G1100" s="169"/>
      <c r="H1100" s="123"/>
      <c r="I1100" s="128"/>
    </row>
    <row r="1101" spans="2:9" ht="30">
      <c r="B1101" s="347">
        <v>200</v>
      </c>
      <c r="C1101" s="348"/>
      <c r="D1101" s="349"/>
      <c r="E1101" s="9" t="str">
        <f>E1104</f>
        <v>REGULADOR DE 2º ESTÁGIO BAIXA PRESSÃO COM REGISTRO 1/2"</v>
      </c>
      <c r="F1101" s="10" t="s">
        <v>542</v>
      </c>
      <c r="G1101" s="170"/>
      <c r="H1101" s="11"/>
      <c r="I1101" s="90">
        <f>SUM(I1102:I1104)</f>
        <v>115.256</v>
      </c>
    </row>
    <row r="1102" spans="2:9" ht="28.5">
      <c r="B1102" s="155" t="s">
        <v>6763</v>
      </c>
      <c r="C1102" s="118" t="s">
        <v>45</v>
      </c>
      <c r="D1102" s="135">
        <v>88267</v>
      </c>
      <c r="E1102" s="101" t="str">
        <f>IF($D1102&lt;&gt;"",VLOOKUP($D1102,SINAPSET.17!$A549:$D11314,2,FALSE),"")</f>
        <v>ENCANADOR OU BOMBEIRO HIDRÁULICO COM ENCARGOS COMPLEMENTARES</v>
      </c>
      <c r="F1102" s="108" t="str">
        <f>IF($D1102&lt;&gt;"",VLOOKUP($D1102,SINAPSET.17!$A549:$D11314,3,FALSE),"")</f>
        <v>H</v>
      </c>
      <c r="G1102" s="168">
        <v>0.8</v>
      </c>
      <c r="H1102" s="314">
        <f>IF($D1102&lt;&gt;"",VLOOKUP($D1102,SINAPSET.17!$A992:$D11757,4,FALSE),"")</f>
        <v>17.39</v>
      </c>
      <c r="I1102" s="127">
        <f t="shared" ref="I1102:I1104" si="256">H1102*G1102</f>
        <v>13.912000000000001</v>
      </c>
    </row>
    <row r="1103" spans="2:9" ht="42.75">
      <c r="B1103" s="155" t="s">
        <v>6763</v>
      </c>
      <c r="C1103" s="118" t="s">
        <v>45</v>
      </c>
      <c r="D1103" s="135">
        <v>88248</v>
      </c>
      <c r="E1103" s="101" t="str">
        <f>IF($D1103&lt;&gt;"",VLOOKUP($D1103,SINAPSET.17!$A550:$D11315,2,FALSE),"")</f>
        <v>AUXILIAR DE ENCANADOR OU BOMBEIRO HIDRÁULICO COM ENCARGOS COMPLEMENTARES</v>
      </c>
      <c r="F1103" s="108" t="str">
        <f>IF($D1103&lt;&gt;"",VLOOKUP($D1103,SINAPSET.17!$A550:$D11315,3,FALSE),"")</f>
        <v>H</v>
      </c>
      <c r="G1103" s="168">
        <v>0.8</v>
      </c>
      <c r="H1103" s="314">
        <f>IF($D1103&lt;&gt;"",VLOOKUP($D1103,SINAPSET.17!$A993:$D11758,4,FALSE),"")</f>
        <v>14.18</v>
      </c>
      <c r="I1103" s="127">
        <f t="shared" si="256"/>
        <v>11.344000000000001</v>
      </c>
    </row>
    <row r="1104" spans="2:9" ht="28.5">
      <c r="B1104" s="155" t="s">
        <v>6764</v>
      </c>
      <c r="C1104" s="118" t="s">
        <v>6772</v>
      </c>
      <c r="D1104" s="135"/>
      <c r="E1104" s="101" t="s">
        <v>6892</v>
      </c>
      <c r="F1104" s="108" t="s">
        <v>542</v>
      </c>
      <c r="G1104" s="168">
        <v>1</v>
      </c>
      <c r="H1104" s="216">
        <v>90</v>
      </c>
      <c r="I1104" s="127">
        <f t="shared" si="256"/>
        <v>90</v>
      </c>
    </row>
    <row r="1105" spans="2:9">
      <c r="B1105" s="156"/>
      <c r="C1105" s="109"/>
      <c r="D1105" s="109"/>
      <c r="E1105" s="102"/>
      <c r="F1105" s="109"/>
      <c r="G1105" s="169"/>
      <c r="H1105" s="123"/>
      <c r="I1105" s="128"/>
    </row>
    <row r="1106" spans="2:9" ht="15">
      <c r="B1106" s="347">
        <v>201</v>
      </c>
      <c r="C1106" s="348"/>
      <c r="D1106" s="349"/>
      <c r="E1106" s="9" t="str">
        <f>E1109</f>
        <v xml:space="preserve">REGISTRO NPT300 -  1/2" SAE 3/8" </v>
      </c>
      <c r="F1106" s="10" t="s">
        <v>542</v>
      </c>
      <c r="G1106" s="170"/>
      <c r="H1106" s="11"/>
      <c r="I1106" s="90">
        <f>SUM(I1107:I1109)</f>
        <v>84.156000000000006</v>
      </c>
    </row>
    <row r="1107" spans="2:9" ht="28.5">
      <c r="B1107" s="155" t="s">
        <v>6763</v>
      </c>
      <c r="C1107" s="118" t="s">
        <v>45</v>
      </c>
      <c r="D1107" s="135">
        <v>88267</v>
      </c>
      <c r="E1107" s="101" t="str">
        <f>IF($D1107&lt;&gt;"",VLOOKUP($D1107,SINAPSET.17!$A554:$D11319,2,FALSE),"")</f>
        <v>ENCANADOR OU BOMBEIRO HIDRÁULICO COM ENCARGOS COMPLEMENTARES</v>
      </c>
      <c r="F1107" s="108" t="str">
        <f>IF($D1107&lt;&gt;"",VLOOKUP($D1107,SINAPSET.17!$A554:$D11319,3,FALSE),"")</f>
        <v>H</v>
      </c>
      <c r="G1107" s="168">
        <v>0.8</v>
      </c>
      <c r="H1107" s="314">
        <f>IF($D1107&lt;&gt;"",VLOOKUP($D1107,SINAPSET.17!$A997:$D11762,4,FALSE),"")</f>
        <v>17.39</v>
      </c>
      <c r="I1107" s="127">
        <f t="shared" ref="I1107:I1109" si="257">H1107*G1107</f>
        <v>13.912000000000001</v>
      </c>
    </row>
    <row r="1108" spans="2:9" ht="42.75">
      <c r="B1108" s="155" t="s">
        <v>6763</v>
      </c>
      <c r="C1108" s="118" t="s">
        <v>45</v>
      </c>
      <c r="D1108" s="135">
        <v>88248</v>
      </c>
      <c r="E1108" s="101" t="str">
        <f>IF($D1108&lt;&gt;"",VLOOKUP($D1108,SINAPSET.17!$A555:$D11320,2,FALSE),"")</f>
        <v>AUXILIAR DE ENCANADOR OU BOMBEIRO HIDRÁULICO COM ENCARGOS COMPLEMENTARES</v>
      </c>
      <c r="F1108" s="108" t="str">
        <f>IF($D1108&lt;&gt;"",VLOOKUP($D1108,SINAPSET.17!$A555:$D11320,3,FALSE),"")</f>
        <v>H</v>
      </c>
      <c r="G1108" s="168">
        <v>0.8</v>
      </c>
      <c r="H1108" s="314">
        <f>IF($D1108&lt;&gt;"",VLOOKUP($D1108,SINAPSET.17!$A998:$D11763,4,FALSE),"")</f>
        <v>14.18</v>
      </c>
      <c r="I1108" s="127">
        <f t="shared" si="257"/>
        <v>11.344000000000001</v>
      </c>
    </row>
    <row r="1109" spans="2:9">
      <c r="B1109" s="155" t="s">
        <v>6764</v>
      </c>
      <c r="C1109" s="118" t="s">
        <v>6772</v>
      </c>
      <c r="D1109" s="135"/>
      <c r="E1109" s="101" t="s">
        <v>6894</v>
      </c>
      <c r="F1109" s="108" t="s">
        <v>542</v>
      </c>
      <c r="G1109" s="168">
        <v>1</v>
      </c>
      <c r="H1109" s="216">
        <v>58.9</v>
      </c>
      <c r="I1109" s="127">
        <f t="shared" si="257"/>
        <v>58.9</v>
      </c>
    </row>
    <row r="1110" spans="2:9">
      <c r="B1110" s="156"/>
      <c r="C1110" s="109"/>
      <c r="D1110" s="109"/>
      <c r="E1110" s="102"/>
      <c r="F1110" s="109"/>
      <c r="G1110" s="169"/>
      <c r="H1110" s="123"/>
      <c r="I1110" s="128"/>
    </row>
    <row r="1111" spans="2:9" ht="30">
      <c r="B1111" s="347">
        <v>202</v>
      </c>
      <c r="C1111" s="348"/>
      <c r="D1111" s="349"/>
      <c r="E1111" s="9" t="str">
        <f>E1114</f>
        <v xml:space="preserve">BLOCO AUTONOMO PARA ILUMINAÇÃO DE EMERGENCIA 2X55W - COM SUPORTE </v>
      </c>
      <c r="F1111" s="10" t="s">
        <v>591</v>
      </c>
      <c r="G1111" s="170"/>
      <c r="H1111" s="11"/>
      <c r="I1111" s="90">
        <f>SUM(I1112:I1114)</f>
        <v>269.7842</v>
      </c>
    </row>
    <row r="1112" spans="2:9" ht="28.5">
      <c r="B1112" s="155" t="s">
        <v>6763</v>
      </c>
      <c r="C1112" s="118" t="s">
        <v>45</v>
      </c>
      <c r="D1112" s="135">
        <v>88264</v>
      </c>
      <c r="E1112" s="101" t="str">
        <f>IF($D1112&lt;&gt;"",VLOOKUP($D1112,SINAPSET.17!$A359:$D11124,2,FALSE),"")</f>
        <v>ELETRICISTA COM ENCARGOS COMPLEMENTARES</v>
      </c>
      <c r="F1112" s="108" t="str">
        <f>IF($D1112&lt;&gt;"",VLOOKUP($D1112,SINAPSET.17!$A359:$D11124,3,FALSE),"")</f>
        <v>H</v>
      </c>
      <c r="G1112" s="168">
        <v>0.62</v>
      </c>
      <c r="H1112" s="314">
        <f>IF($D1112&lt;&gt;"",VLOOKUP($D1112,SINAPSET.17!$A1002:$D11767,4,FALSE),"")</f>
        <v>17.579999999999998</v>
      </c>
      <c r="I1112" s="127">
        <f t="shared" ref="I1112:I1114" si="258">H1112*G1112</f>
        <v>10.8996</v>
      </c>
    </row>
    <row r="1113" spans="2:9" ht="28.5">
      <c r="B1113" s="155" t="s">
        <v>6763</v>
      </c>
      <c r="C1113" s="118" t="s">
        <v>45</v>
      </c>
      <c r="D1113" s="135">
        <v>88247</v>
      </c>
      <c r="E1113" s="101" t="str">
        <f>IF($D1113&lt;&gt;"",VLOOKUP($D1113,SINAPSET.17!$A360:$D11125,2,FALSE),"")</f>
        <v>AUXILIAR DE ELETRICISTA COM ENCARGOS COMPLEMENTARES</v>
      </c>
      <c r="F1113" s="108" t="str">
        <f>IF($D1113&lt;&gt;"",VLOOKUP($D1113,SINAPSET.17!$A360:$D11125,3,FALSE),"")</f>
        <v>H</v>
      </c>
      <c r="G1113" s="168">
        <v>0.62</v>
      </c>
      <c r="H1113" s="314">
        <f>IF($D1113&lt;&gt;"",VLOOKUP($D1113,SINAPSET.17!$A1003:$D11768,4,FALSE),"")</f>
        <v>14.33</v>
      </c>
      <c r="I1113" s="127">
        <f t="shared" si="258"/>
        <v>8.8846000000000007</v>
      </c>
    </row>
    <row r="1114" spans="2:9" ht="28.5">
      <c r="B1114" s="155" t="s">
        <v>6764</v>
      </c>
      <c r="C1114" s="110" t="s">
        <v>6772</v>
      </c>
      <c r="D1114" s="110"/>
      <c r="E1114" s="101" t="s">
        <v>6880</v>
      </c>
      <c r="F1114" s="108" t="s">
        <v>542</v>
      </c>
      <c r="G1114" s="168">
        <v>1</v>
      </c>
      <c r="H1114" s="216">
        <v>250</v>
      </c>
      <c r="I1114" s="127">
        <f t="shared" si="258"/>
        <v>250</v>
      </c>
    </row>
    <row r="1115" spans="2:9">
      <c r="B1115" s="156"/>
      <c r="C1115" s="109"/>
      <c r="D1115" s="109"/>
      <c r="E1115" s="102"/>
      <c r="F1115" s="109"/>
      <c r="G1115" s="169"/>
      <c r="H1115" s="123"/>
      <c r="I1115" s="128"/>
    </row>
    <row r="1116" spans="2:9" ht="75">
      <c r="B1116" s="347">
        <v>203</v>
      </c>
      <c r="C1116" s="348"/>
      <c r="D1116" s="349"/>
      <c r="E1116" s="9" t="str">
        <f>E1119</f>
        <v>PLACA DE SINALIZACAO DE SEGURANCA CONTRA INCENDIO, FOTOLUMINESCENTE, RETANGULAR, *13 X 26* CM, EM PVC *2* MM ANTI-CHAMAS (SIMBOLOS, CORES E PICTOGRAMAS CONFORME NBR 13434)</v>
      </c>
      <c r="F1116" s="10" t="s">
        <v>591</v>
      </c>
      <c r="G1116" s="170"/>
      <c r="H1116" s="11"/>
      <c r="I1116" s="90">
        <f>SUM(I1117:I1119)</f>
        <v>20.056319999999999</v>
      </c>
    </row>
    <row r="1117" spans="2:9" ht="42.75">
      <c r="B1117" s="155" t="s">
        <v>6763</v>
      </c>
      <c r="C1117" s="118" t="s">
        <v>45</v>
      </c>
      <c r="D1117" s="135">
        <v>88248</v>
      </c>
      <c r="E1117" s="101" t="str">
        <f>IF($D1117&lt;&gt;"",VLOOKUP($D1117,SINAPSET.17!$A349:$D11114,2,FALSE),"")</f>
        <v>AUXILIAR DE ENCANADOR OU BOMBEIRO HIDRÁULICO COM ENCARGOS COMPLEMENTARES</v>
      </c>
      <c r="F1117" s="108" t="str">
        <f>IF($D1117&lt;&gt;"",VLOOKUP($D1117,SINAPSET.17!$A349:$D11114,3,FALSE),"")</f>
        <v>H</v>
      </c>
      <c r="G1117" s="168">
        <f>0.08*2.2</f>
        <v>0.17600000000000002</v>
      </c>
      <c r="H1117" s="314">
        <f>IF($D1117&lt;&gt;"",VLOOKUP($D1117,SINAPSET.17!$A1007:$D11772,4,FALSE),"")</f>
        <v>14.18</v>
      </c>
      <c r="I1117" s="127">
        <f t="shared" ref="I1117:I1118" si="259">H1117*G1117</f>
        <v>2.4956800000000001</v>
      </c>
    </row>
    <row r="1118" spans="2:9" ht="28.5">
      <c r="B1118" s="155" t="s">
        <v>6763</v>
      </c>
      <c r="C1118" s="118" t="s">
        <v>45</v>
      </c>
      <c r="D1118" s="135">
        <v>88267</v>
      </c>
      <c r="E1118" s="101" t="str">
        <f>IF($D1118&lt;&gt;"",VLOOKUP($D1118,SINAPSET.17!$A350:$D11115,2,FALSE),"")</f>
        <v>ENCANADOR OU BOMBEIRO HIDRÁULICO COM ENCARGOS COMPLEMENTARES</v>
      </c>
      <c r="F1118" s="108" t="str">
        <f>IF($D1118&lt;&gt;"",VLOOKUP($D1118,SINAPSET.17!$A350:$D11115,3,FALSE),"")</f>
        <v>H</v>
      </c>
      <c r="G1118" s="168">
        <f>0.08*2.2</f>
        <v>0.17600000000000002</v>
      </c>
      <c r="H1118" s="314">
        <f>IF($D1118&lt;&gt;"",VLOOKUP($D1118,SINAPSET.17!$A1008:$D11773,4,FALSE),"")</f>
        <v>17.39</v>
      </c>
      <c r="I1118" s="127">
        <f t="shared" si="259"/>
        <v>3.0606400000000002</v>
      </c>
    </row>
    <row r="1119" spans="2:9" ht="71.25">
      <c r="B1119" s="155" t="s">
        <v>6764</v>
      </c>
      <c r="C1119" s="110" t="s">
        <v>45</v>
      </c>
      <c r="D1119" s="110">
        <v>37539</v>
      </c>
      <c r="E1119" s="101" t="str">
        <f>IF($D1119&lt;&gt;"",VLOOKUP($D1119,SINAPSET.17!$A351:$D11116,2,FALSE),"")</f>
        <v>PLACA DE SINALIZACAO DE SEGURANCA CONTRA INCENDIO, FOTOLUMINESCENTE, RETANGULAR, *13 X 26* CM, EM PVC *2* MM ANTI-CHAMAS (SIMBOLOS, CORES E PICTOGRAMAS CONFORME NBR 13434)</v>
      </c>
      <c r="F1119" s="108" t="str">
        <f>IF($D1119&lt;&gt;"",VLOOKUP($D1119,SINAPSET.17!$A351:$D11116,3,FALSE),"")</f>
        <v xml:space="preserve">UN    </v>
      </c>
      <c r="G1119" s="168">
        <v>1</v>
      </c>
      <c r="H1119" s="314">
        <f>IF($D1119&lt;&gt;"",VLOOKUP($D1119,SINAPSET.17!$A1009:$D11774,4,FALSE),"")</f>
        <v>14.5</v>
      </c>
      <c r="I1119" s="127">
        <f t="shared" ref="I1119" si="260">H1119*G1119</f>
        <v>14.5</v>
      </c>
    </row>
    <row r="1120" spans="2:9">
      <c r="B1120" s="156"/>
      <c r="C1120" s="109"/>
      <c r="D1120" s="109"/>
      <c r="E1120" s="102"/>
      <c r="F1120" s="109"/>
      <c r="G1120" s="169"/>
      <c r="H1120" s="123"/>
      <c r="I1120" s="128"/>
    </row>
    <row r="1121" spans="2:9" ht="75">
      <c r="B1121" s="347">
        <v>204</v>
      </c>
      <c r="C1121" s="348"/>
      <c r="D1121" s="349"/>
      <c r="E1121" s="9" t="str">
        <f>E1124</f>
        <v>PLACA DE SINALIZACAO DE SEGURANCA CONTRA INCENDIO, FOTOLUMINESCENTE, RETANGULAR, *20 X 40* CM, EM PVC *2* MM ANTI-CHAMAS (SIMBOLOS, CORES E PICTOGRAMAS CONFORME NBR 13434)</v>
      </c>
      <c r="F1121" s="10" t="s">
        <v>591</v>
      </c>
      <c r="G1121" s="170"/>
      <c r="H1121" s="11"/>
      <c r="I1121" s="90">
        <f>SUM(I1122:I1124)</f>
        <v>32.586320000000001</v>
      </c>
    </row>
    <row r="1122" spans="2:9" ht="42.75">
      <c r="B1122" s="155" t="s">
        <v>6763</v>
      </c>
      <c r="C1122" s="118" t="s">
        <v>45</v>
      </c>
      <c r="D1122" s="135">
        <v>88248</v>
      </c>
      <c r="E1122" s="101" t="str">
        <f>IF($D1122&lt;&gt;"",VLOOKUP($D1122,SINAPSET.17!$A354:$D11119,2,FALSE),"")</f>
        <v>AUXILIAR DE ENCANADOR OU BOMBEIRO HIDRÁULICO COM ENCARGOS COMPLEMENTARES</v>
      </c>
      <c r="F1122" s="108" t="str">
        <f>IF($D1122&lt;&gt;"",VLOOKUP($D1122,SINAPSET.17!$A354:$D11119,3,FALSE),"")</f>
        <v>H</v>
      </c>
      <c r="G1122" s="168">
        <f>0.08*2.2</f>
        <v>0.17600000000000002</v>
      </c>
      <c r="H1122" s="314">
        <f>IF($D1122&lt;&gt;"",VLOOKUP($D1122,SINAPSET.17!$A1012:$D11777,4,FALSE),"")</f>
        <v>14.18</v>
      </c>
      <c r="I1122" s="127">
        <f t="shared" ref="I1122:I1124" si="261">H1122*G1122</f>
        <v>2.4956800000000001</v>
      </c>
    </row>
    <row r="1123" spans="2:9" ht="28.5">
      <c r="B1123" s="155" t="s">
        <v>6763</v>
      </c>
      <c r="C1123" s="118" t="s">
        <v>45</v>
      </c>
      <c r="D1123" s="135">
        <v>88267</v>
      </c>
      <c r="E1123" s="101" t="str">
        <f>IF($D1123&lt;&gt;"",VLOOKUP($D1123,SINAPSET.17!$A355:$D11120,2,FALSE),"")</f>
        <v>ENCANADOR OU BOMBEIRO HIDRÁULICO COM ENCARGOS COMPLEMENTARES</v>
      </c>
      <c r="F1123" s="108" t="str">
        <f>IF($D1123&lt;&gt;"",VLOOKUP($D1123,SINAPSET.17!$A355:$D11120,3,FALSE),"")</f>
        <v>H</v>
      </c>
      <c r="G1123" s="168">
        <f>0.08*2.2</f>
        <v>0.17600000000000002</v>
      </c>
      <c r="H1123" s="314">
        <f>IF($D1123&lt;&gt;"",VLOOKUP($D1123,SINAPSET.17!$A1013:$D11778,4,FALSE),"")</f>
        <v>17.39</v>
      </c>
      <c r="I1123" s="127">
        <f t="shared" si="261"/>
        <v>3.0606400000000002</v>
      </c>
    </row>
    <row r="1124" spans="2:9" ht="71.25">
      <c r="B1124" s="155" t="s">
        <v>6764</v>
      </c>
      <c r="C1124" s="110" t="s">
        <v>45</v>
      </c>
      <c r="D1124" s="110">
        <v>37558</v>
      </c>
      <c r="E1124" s="101" t="str">
        <f>IF($D1124&lt;&gt;"",VLOOKUP($D1124,SINAPSET.17!$A356:$D11121,2,FALSE),"")</f>
        <v>PLACA DE SINALIZACAO DE SEGURANCA CONTRA INCENDIO, FOTOLUMINESCENTE, RETANGULAR, *20 X 40* CM, EM PVC *2* MM ANTI-CHAMAS (SIMBOLOS, CORES E PICTOGRAMAS CONFORME NBR 13434)</v>
      </c>
      <c r="F1124" s="108" t="str">
        <f>IF($D1124&lt;&gt;"",VLOOKUP($D1124,SINAPSET.17!$A356:$D11121,3,FALSE),"")</f>
        <v xml:space="preserve">UN    </v>
      </c>
      <c r="G1124" s="168">
        <v>1</v>
      </c>
      <c r="H1124" s="314">
        <f>IF($D1124&lt;&gt;"",VLOOKUP($D1124,SINAPSET.17!$A1014:$D11779,4,FALSE),"")</f>
        <v>27.03</v>
      </c>
      <c r="I1124" s="127">
        <f t="shared" si="261"/>
        <v>27.03</v>
      </c>
    </row>
    <row r="1125" spans="2:9">
      <c r="B1125" s="156"/>
      <c r="C1125" s="109"/>
      <c r="D1125" s="109"/>
      <c r="E1125" s="102"/>
      <c r="F1125" s="109"/>
      <c r="G1125" s="169"/>
      <c r="H1125" s="123"/>
      <c r="I1125" s="128"/>
    </row>
    <row r="1126" spans="2:9" ht="30">
      <c r="B1126" s="347">
        <v>206</v>
      </c>
      <c r="C1126" s="348"/>
      <c r="D1126" s="349"/>
      <c r="E1126" s="9" t="s">
        <v>13704</v>
      </c>
      <c r="F1126" s="10" t="s">
        <v>542</v>
      </c>
      <c r="G1126" s="170"/>
      <c r="H1126" s="11"/>
      <c r="I1126" s="90">
        <f>SUM(I1127:I1145)</f>
        <v>13094.861056</v>
      </c>
    </row>
    <row r="1127" spans="2:9">
      <c r="B1127" s="155" t="s">
        <v>6763</v>
      </c>
      <c r="C1127" s="118" t="s">
        <v>45</v>
      </c>
      <c r="D1127" s="135">
        <v>93358</v>
      </c>
      <c r="E1127" s="101" t="str">
        <f>IF($D1127&lt;&gt;"",VLOOKUP($D1127,SINAPSET.17!$A364:$D11129,2,FALSE),"")</f>
        <v>ESCAVAÇÃO MANUAL DE VALAS. AF_03/2016</v>
      </c>
      <c r="F1127" s="108" t="str">
        <f>IF($D1127&lt;&gt;"",VLOOKUP($D1127,SINAPSET.17!$A364:$D11129,3,FALSE),"")</f>
        <v>M3</v>
      </c>
      <c r="G1127" s="168">
        <f>2.8*3.3*2.6</f>
        <v>24.023999999999997</v>
      </c>
      <c r="H1127" s="314">
        <f>IF($D1127&lt;&gt;"",VLOOKUP($D1127,SINAPSET.17!$A1022:$D11787,4,FALSE),"")</f>
        <v>54.63</v>
      </c>
      <c r="I1127" s="127">
        <f t="shared" ref="I1127:I1128" si="262">H1127*G1127</f>
        <v>1312.43112</v>
      </c>
    </row>
    <row r="1128" spans="2:9" ht="42.75">
      <c r="B1128" s="155" t="s">
        <v>6763</v>
      </c>
      <c r="C1128" s="118" t="s">
        <v>45</v>
      </c>
      <c r="D1128" s="135">
        <v>72183</v>
      </c>
      <c r="E1128" s="101" t="str">
        <f>IF($D1128&lt;&gt;"",VLOOKUP($D1128,SINAPSET.17!$A365:$D11130,2,FALSE),"")</f>
        <v>PISO EM CONCRETO 20MPA PREPARO MECANICO, ESPESSURA 7 CM, COM ARMACAO EM TELA SOLDADA</v>
      </c>
      <c r="F1128" s="108" t="str">
        <f>IF($D1128&lt;&gt;"",VLOOKUP($D1128,SINAPSET.17!$A365:$D11130,3,FALSE),"")</f>
        <v>M2</v>
      </c>
      <c r="G1128" s="168">
        <f>2.5*3</f>
        <v>7.5</v>
      </c>
      <c r="H1128" s="314">
        <f>IF($D1128&lt;&gt;"",VLOOKUP($D1128,SINAPSET.17!$A1023:$D11788,4,FALSE),"")</f>
        <v>71.22</v>
      </c>
      <c r="I1128" s="127">
        <f t="shared" si="262"/>
        <v>534.15</v>
      </c>
    </row>
    <row r="1129" spans="2:9" ht="42.75">
      <c r="B1129" s="155" t="s">
        <v>6763</v>
      </c>
      <c r="C1129" s="118" t="s">
        <v>45</v>
      </c>
      <c r="D1129" s="138">
        <v>92263</v>
      </c>
      <c r="E1129" s="101" t="str">
        <f>IF($D1129&lt;&gt;"",VLOOKUP($D1129,SINAPSET.17!1:1048576,2,FALSE),"")</f>
        <v>FABRICAÇÃO DE FÔRMA PARA PILARES E ESTRUTURAS SIMILARES, EM CHAPA DE MADEIRA COMPENSADA RESINADA, E = 17 MM. AF_12/2015</v>
      </c>
      <c r="F1129" s="108" t="str">
        <f>IF($D1129&lt;&gt;"",VLOOKUP($D1129,SINAPSET.17!1:1048576,3,FALSE),"")</f>
        <v>M2</v>
      </c>
      <c r="G1129" s="168">
        <f>(2.5+3)*2*2.5</f>
        <v>27.5</v>
      </c>
      <c r="H1129" s="314">
        <f>IF($D1129&lt;&gt;"",VLOOKUP($D1129,SINAPSET.17!$A1024:$D11789,4,FALSE),"")</f>
        <v>84.21</v>
      </c>
      <c r="I1129" s="127">
        <f t="shared" ref="I1129" si="263">H1129*G1129</f>
        <v>2315.7749999999996</v>
      </c>
    </row>
    <row r="1130" spans="2:9" ht="57">
      <c r="B1130" s="155" t="s">
        <v>6763</v>
      </c>
      <c r="C1130" s="118" t="s">
        <v>45</v>
      </c>
      <c r="D1130" s="135">
        <v>92917</v>
      </c>
      <c r="E1130" s="101" t="str">
        <f>IF($D1130&lt;&gt;"",VLOOKUP($D1130,SINAPSET.17!$A371:$D11136,2,FALSE),"")</f>
        <v>ARMAÇÃO DE ESTRUTURAS DE CONCRETO ARMADO, EXCETO VIGAS, PILARES, LAJES E FUNDAÇÕES, UTILIZANDO AÇO CA-50 DE 8,0 MM - MONTAGEM. AF_12/2015</v>
      </c>
      <c r="F1130" s="108" t="str">
        <f>IF($D1130&lt;&gt;"",VLOOKUP($D1130,SINAPSET.17!$A371:$D11136,3,FALSE),"")</f>
        <v>KG</v>
      </c>
      <c r="G1130" s="168">
        <f>80*G1131</f>
        <v>330</v>
      </c>
      <c r="H1130" s="314">
        <f>IF($D1130&lt;&gt;"",VLOOKUP($D1130,SINAPSET.17!$A1025:$D11790,4,FALSE),"")</f>
        <v>8.0500000000000007</v>
      </c>
      <c r="I1130" s="127">
        <f t="shared" ref="I1130" si="264">H1130*G1130</f>
        <v>2656.5000000000005</v>
      </c>
    </row>
    <row r="1131" spans="2:9" ht="42.75">
      <c r="B1131" s="155" t="s">
        <v>6763</v>
      </c>
      <c r="C1131" s="118" t="s">
        <v>45</v>
      </c>
      <c r="D1131" s="135">
        <v>94971</v>
      </c>
      <c r="E1131" s="101" t="str">
        <f>IF($D1131&lt;&gt;"",VLOOKUP($D1131,SINAPSET.17!$A372:$D11137,2,FALSE),"")</f>
        <v>CONCRETO FCK = 25MPA, TRAÇO 1:2,3:2,7 (CIMENTO/ AREIA MÉDIA/ BRITA 1)  - PREPARO MECÂNICO COM BETONEIRA 600 L. AF_07/2016</v>
      </c>
      <c r="F1131" s="108" t="str">
        <f>IF($D1131&lt;&gt;"",VLOOKUP($D1131,SINAPSET.17!$A372:$D11137,3,FALSE),"")</f>
        <v>M3</v>
      </c>
      <c r="G1131" s="168">
        <f>(2.5+3)*2*0.15*2.5</f>
        <v>4.125</v>
      </c>
      <c r="H1131" s="314">
        <f>IF($D1131&lt;&gt;"",VLOOKUP($D1131,SINAPSET.17!$A1026:$D11791,4,FALSE),"")</f>
        <v>299.48</v>
      </c>
      <c r="I1131" s="127">
        <f>H1131*G1131</f>
        <v>1235.355</v>
      </c>
    </row>
    <row r="1132" spans="2:9" ht="28.5">
      <c r="B1132" s="155" t="s">
        <v>6763</v>
      </c>
      <c r="C1132" s="118" t="s">
        <v>45</v>
      </c>
      <c r="D1132" s="135" t="s">
        <v>13595</v>
      </c>
      <c r="E1132" s="101" t="str">
        <f>IF($D1132&lt;&gt;"",VLOOKUP($D1132,SINAPSET.17!$1:$1048576,2,FALSE),"")</f>
        <v>LANCAMENTO/APLICACAO MANUAL DE CONCRETO EM FUNDACOES</v>
      </c>
      <c r="F1132" s="108" t="str">
        <f>IF($D1132&lt;&gt;"",VLOOKUP($D1132,SINAPSET.17!$1:$1048576,3,FALSE),"")</f>
        <v>M3</v>
      </c>
      <c r="G1132" s="168">
        <f>G1131</f>
        <v>4.125</v>
      </c>
      <c r="H1132" s="314">
        <f>IF($D1132&lt;&gt;"",VLOOKUP($D1132,SINAPSET.17!$A1027:$D11792,4,FALSE),"")</f>
        <v>90.56</v>
      </c>
      <c r="I1132" s="127">
        <f>H1132*G1132</f>
        <v>373.56</v>
      </c>
    </row>
    <row r="1133" spans="2:9" ht="71.25">
      <c r="B1133" s="155" t="s">
        <v>6763</v>
      </c>
      <c r="C1133" s="118" t="s">
        <v>45</v>
      </c>
      <c r="D1133" s="135">
        <v>87905</v>
      </c>
      <c r="E1133" s="101" t="str">
        <f>IF($D1133&lt;&gt;"",VLOOKUP($D1133,SINAPSET.17!$A367:$D11132,2,FALSE),"")</f>
        <v>CHAPISCO APLICADO EM ALVENARIA (COM PRESENÇA DE VÃOS) E ESTRUTURAS DE CONCRETO DE FACHADA, COM COLHER DE PEDREIRO.  ARGAMASSA TRAÇO 1:3 COM PREPARO EM BETONEIRA 400L. AF_06/2014</v>
      </c>
      <c r="F1133" s="108" t="str">
        <f>IF($D1133&lt;&gt;"",VLOOKUP($D1133,SINAPSET.17!$A367:$D11132,3,FALSE),"")</f>
        <v>M2</v>
      </c>
      <c r="G1133" s="168">
        <f>(2.5+3)*2*2.5</f>
        <v>27.5</v>
      </c>
      <c r="H1133" s="314">
        <f>IF($D1133&lt;&gt;"",VLOOKUP($D1133,SINAPSET.17!$A1028:$D11793,4,FALSE),"")</f>
        <v>5.71</v>
      </c>
      <c r="I1133" s="127">
        <f t="shared" ref="I1133:I1134" si="265">H1133*G1133</f>
        <v>157.02500000000001</v>
      </c>
    </row>
    <row r="1134" spans="2:9" ht="85.5">
      <c r="B1134" s="155" t="s">
        <v>6763</v>
      </c>
      <c r="C1134" s="118" t="s">
        <v>45</v>
      </c>
      <c r="D1134" s="135">
        <v>87529</v>
      </c>
      <c r="E1134" s="101" t="str">
        <f>IF($D1134&lt;&gt;"",VLOOKUP($D1134,SINAPSET.17!$A368:$D11133,2,FALSE),"")</f>
        <v>MASSA ÚNICA, PARA RECEBIMENTO DE PINTURA, EM ARGAMASSA TRAÇO 1:2:8, PREPARO MECÂNICO COM BETONEIRA 400L, APLICADA MANUALMENTE EM FACES INTERNAS DE PAREDES, ESPESSURA DE 20MM, COM EXECUÇÃO DE TALISCAS. AF_06/2014</v>
      </c>
      <c r="F1134" s="108" t="str">
        <f>IF($D1134&lt;&gt;"",VLOOKUP($D1134,SINAPSET.17!$A368:$D11133,3,FALSE),"")</f>
        <v>M2</v>
      </c>
      <c r="G1134" s="168">
        <f>G1133</f>
        <v>27.5</v>
      </c>
      <c r="H1134" s="314">
        <f>IF($D1134&lt;&gt;"",VLOOKUP($D1134,SINAPSET.17!$A1029:$D11794,4,FALSE),"")</f>
        <v>23.35</v>
      </c>
      <c r="I1134" s="127">
        <f t="shared" si="265"/>
        <v>642.125</v>
      </c>
    </row>
    <row r="1135" spans="2:9" ht="28.5">
      <c r="B1135" s="155" t="s">
        <v>6763</v>
      </c>
      <c r="C1135" s="118" t="s">
        <v>45</v>
      </c>
      <c r="D1135" s="135">
        <v>72898</v>
      </c>
      <c r="E1135" s="101" t="str">
        <f>IF($D1135&lt;&gt;"",VLOOKUP($D1135,SINAPSET.17!$A369:$D11134,2,FALSE),"")</f>
        <v>CARGA E DESCARGA MECANIZADAS DE ENTULHO EM CAMINHAO BASCULANTE 6 M3</v>
      </c>
      <c r="F1135" s="108" t="str">
        <f>IF($D1135&lt;&gt;"",VLOOKUP($D1135,SINAPSET.17!$A369:$D11134,3,FALSE),"")</f>
        <v>M3</v>
      </c>
      <c r="G1135" s="168">
        <f>G1127*1.3</f>
        <v>31.231199999999998</v>
      </c>
      <c r="H1135" s="314">
        <f>IF($D1135&lt;&gt;"",VLOOKUP($D1135,SINAPSET.17!$A1030:$D11795,4,FALSE),"")</f>
        <v>3.28</v>
      </c>
      <c r="I1135" s="127">
        <f t="shared" ref="I1135:I1136" si="266">H1135*G1135</f>
        <v>102.43833599999999</v>
      </c>
    </row>
    <row r="1136" spans="2:9" ht="42.75">
      <c r="B1136" s="155" t="s">
        <v>6763</v>
      </c>
      <c r="C1136" s="118" t="s">
        <v>45</v>
      </c>
      <c r="D1136" s="135">
        <v>95302</v>
      </c>
      <c r="E1136" s="101" t="str">
        <f>IF($D1136&lt;&gt;"",VLOOKUP($D1136,SINAPSET.17!$A370:$D11135,2,FALSE),"")</f>
        <v>TRANSPORTE COM CAMINHÃO BASCULANTE 6 M3 EM RODOVIA PAVIMENTADA ( PARA DISTÂNCIAS SUPERIORES A 4 KM)</v>
      </c>
      <c r="F1136" s="108" t="str">
        <f>IF($D1136&lt;&gt;"",VLOOKUP($D1136,SINAPSET.17!$A370:$D11135,3,FALSE),"")</f>
        <v>M3XKM</v>
      </c>
      <c r="G1136" s="168">
        <f>G1135*5</f>
        <v>156.15599999999998</v>
      </c>
      <c r="H1136" s="314">
        <f>IF($D1136&lt;&gt;"",VLOOKUP($D1136,SINAPSET.17!$A1031:$D11796,4,FALSE),"")</f>
        <v>1.35</v>
      </c>
      <c r="I1136" s="127">
        <f t="shared" si="266"/>
        <v>210.81059999999999</v>
      </c>
    </row>
    <row r="1137" spans="2:9" ht="15">
      <c r="B1137" s="175" t="s">
        <v>7144</v>
      </c>
      <c r="C1137" s="109"/>
      <c r="D1137" s="109"/>
      <c r="E1137" s="102"/>
      <c r="F1137" s="109"/>
      <c r="G1137" s="169"/>
      <c r="H1137" s="123"/>
      <c r="I1137" s="128"/>
    </row>
    <row r="1138" spans="2:9" ht="28.5">
      <c r="B1138" s="155" t="s">
        <v>6763</v>
      </c>
      <c r="C1138" s="118" t="s">
        <v>45</v>
      </c>
      <c r="D1138" s="135">
        <v>92273</v>
      </c>
      <c r="E1138" s="101" t="str">
        <f>IF($D1138&lt;&gt;"",VLOOKUP($D1138,SINAPSET.17!$A374:$D11139,2,FALSE),"")</f>
        <v>FABRICAÇÃO DE ESCORAS DO TIPO PONTALETE, EM MADEIRA. AF_12/2015</v>
      </c>
      <c r="F1138" s="108" t="str">
        <f>IF($D1138&lt;&gt;"",VLOOKUP($D1138,SINAPSET.17!$A374:$D11139,3,FALSE),"")</f>
        <v>M</v>
      </c>
      <c r="G1138" s="168">
        <f>3*3</f>
        <v>9</v>
      </c>
      <c r="H1138" s="314">
        <f>IF($D1138&lt;&gt;"",VLOOKUP($D1138,SINAPSET.17!$A1033:$D11798,4,FALSE),"")</f>
        <v>7.98</v>
      </c>
      <c r="I1138" s="127">
        <f>H1138*G1138</f>
        <v>71.820000000000007</v>
      </c>
    </row>
    <row r="1139" spans="2:9" ht="42.75">
      <c r="B1139" s="155" t="s">
        <v>6763</v>
      </c>
      <c r="C1139" s="118" t="s">
        <v>45</v>
      </c>
      <c r="D1139" s="135">
        <v>92267</v>
      </c>
      <c r="E1139" s="101" t="str">
        <f>IF($D1139&lt;&gt;"",VLOOKUP($D1139,SINAPSET.17!$A375:$D11140,2,FALSE),"")</f>
        <v>FABRICAÇÃO DE FÔRMA PARA LAJES, EM CHAPA DE MADEIRA COMPENSADA RESINADA, E = 17 MM. AF_12/2015</v>
      </c>
      <c r="F1139" s="108" t="str">
        <f>IF($D1139&lt;&gt;"",VLOOKUP($D1139,SINAPSET.17!$A375:$D11140,3,FALSE),"")</f>
        <v>M2</v>
      </c>
      <c r="G1139" s="168">
        <f>3*2.5</f>
        <v>7.5</v>
      </c>
      <c r="H1139" s="314">
        <f>IF($D1139&lt;&gt;"",VLOOKUP($D1139,SINAPSET.17!$A1034:$D11799,4,FALSE),"")</f>
        <v>25.95</v>
      </c>
      <c r="I1139" s="127">
        <f>H1139*G1139</f>
        <v>194.625</v>
      </c>
    </row>
    <row r="1140" spans="2:9" ht="57">
      <c r="B1140" s="155" t="s">
        <v>6763</v>
      </c>
      <c r="C1140" s="118" t="s">
        <v>45</v>
      </c>
      <c r="D1140" s="135">
        <v>92917</v>
      </c>
      <c r="E1140" s="101" t="str">
        <f>IF($D1140&lt;&gt;"",VLOOKUP($D1140,SINAPSET.17!$A379:$D11144,2,FALSE),"")</f>
        <v>ARMAÇÃO DE ESTRUTURAS DE CONCRETO ARMADO, EXCETO VIGAS, PILARES, LAJES E FUNDAÇÕES, UTILIZANDO AÇO CA-50 DE 8,0 MM - MONTAGEM. AF_12/2015</v>
      </c>
      <c r="F1140" s="108" t="str">
        <f>IF($D1140&lt;&gt;"",VLOOKUP($D1140,SINAPSET.17!$A379:$D11144,3,FALSE),"")</f>
        <v>KG</v>
      </c>
      <c r="G1140" s="168">
        <f>100*G1141</f>
        <v>165</v>
      </c>
      <c r="H1140" s="314">
        <f>IF($D1140&lt;&gt;"",VLOOKUP($D1140,SINAPSET.17!$A1035:$D11800,4,FALSE),"")</f>
        <v>8.0500000000000007</v>
      </c>
      <c r="I1140" s="127">
        <f t="shared" ref="I1140" si="267">H1140*G1140</f>
        <v>1328.2500000000002</v>
      </c>
    </row>
    <row r="1141" spans="2:9" ht="42.75">
      <c r="B1141" s="155" t="s">
        <v>6763</v>
      </c>
      <c r="C1141" s="118" t="s">
        <v>45</v>
      </c>
      <c r="D1141" s="135">
        <v>94971</v>
      </c>
      <c r="E1141" s="101" t="str">
        <f>IF($D1141&lt;&gt;"",VLOOKUP($D1141,SINAPSET.17!$A380:$D11145,2,FALSE),"")</f>
        <v>CONCRETO FCK = 25MPA, TRAÇO 1:2,3:2,7 (CIMENTO/ AREIA MÉDIA/ BRITA 1)  - PREPARO MECÂNICO COM BETONEIRA 600 L. AF_07/2016</v>
      </c>
      <c r="F1141" s="108" t="str">
        <f>IF($D1141&lt;&gt;"",VLOOKUP($D1141,SINAPSET.17!$A380:$D11145,3,FALSE),"")</f>
        <v>M3</v>
      </c>
      <c r="G1141" s="168">
        <f>(2.5+3)*2*0.15</f>
        <v>1.65</v>
      </c>
      <c r="H1141" s="314">
        <f>IF($D1141&lt;&gt;"",VLOOKUP($D1141,SINAPSET.17!$A1036:$D11801,4,FALSE),"")</f>
        <v>299.48</v>
      </c>
      <c r="I1141" s="127">
        <f>H1141*G1141</f>
        <v>494.142</v>
      </c>
    </row>
    <row r="1142" spans="2:9" ht="28.5">
      <c r="B1142" s="155" t="s">
        <v>6763</v>
      </c>
      <c r="C1142" s="118" t="s">
        <v>45</v>
      </c>
      <c r="D1142" s="135" t="s">
        <v>13595</v>
      </c>
      <c r="E1142" s="101" t="str">
        <f>IF($D1142&lt;&gt;"",VLOOKUP($D1142,SINAPSET.17!$1:$1048576,2,FALSE),"")</f>
        <v>LANCAMENTO/APLICACAO MANUAL DE CONCRETO EM FUNDACOES</v>
      </c>
      <c r="F1142" s="108" t="str">
        <f>IF($D1142&lt;&gt;"",VLOOKUP($D1142,SINAPSET.17!$1:$1048576,3,FALSE),"")</f>
        <v>M3</v>
      </c>
      <c r="G1142" s="168">
        <f>G1141</f>
        <v>1.65</v>
      </c>
      <c r="H1142" s="314">
        <f>IF($D1142&lt;&gt;"",VLOOKUP($D1142,SINAPSET.17!$A1037:$D11802,4,FALSE),"")</f>
        <v>90.56</v>
      </c>
      <c r="I1142" s="127">
        <f>H1142*G1142</f>
        <v>149.42400000000001</v>
      </c>
    </row>
    <row r="1143" spans="2:9" ht="15">
      <c r="B1143" s="175" t="s">
        <v>13706</v>
      </c>
    </row>
    <row r="1144" spans="2:9" ht="28.5" customHeight="1">
      <c r="B1144" s="155" t="s">
        <v>6763</v>
      </c>
      <c r="C1144" s="118" t="s">
        <v>45</v>
      </c>
      <c r="D1144" s="135" t="s">
        <v>13204</v>
      </c>
      <c r="E1144" s="101" t="str">
        <f>IF($D1144&lt;&gt;"",VLOOKUP($D1144,SINAPSET.17!$1:$1048576,2,FALSE),"")</f>
        <v>IMPERMEABILIZACAO DE SUPERFICIE COM CIMENTO ESPECIAL CRISTALIZANTE COM ADESIVO LIQUIDO, UMA DEMAO.</v>
      </c>
      <c r="F1144" s="108" t="str">
        <f>IF($D1144&lt;&gt;"",VLOOKUP($D1144,SINAPSET.17!$1:$1048576,3,FALSE),"")</f>
        <v>M2</v>
      </c>
      <c r="G1144" s="168">
        <f>2.5*3+(2.5+3)*2*2.5</f>
        <v>35</v>
      </c>
      <c r="H1144" s="314">
        <f>IF($D1144&lt;&gt;"",VLOOKUP($D1144,SINAPSET.17!$A1039:$D11804,4,FALSE),"")</f>
        <v>28.02</v>
      </c>
      <c r="I1144" s="127">
        <f>H1144*G1144</f>
        <v>980.69999999999993</v>
      </c>
    </row>
    <row r="1145" spans="2:9" ht="28.5" customHeight="1">
      <c r="B1145" s="155" t="s">
        <v>6763</v>
      </c>
      <c r="C1145" s="118" t="s">
        <v>45</v>
      </c>
      <c r="D1145" s="135">
        <v>11301</v>
      </c>
      <c r="E1145" s="101" t="str">
        <f>IF($D1145&lt;&gt;"",VLOOKUP($D1145,SINAPSET.17!$1:$1048576,2,FALSE),"")</f>
        <v>TAMPAO FOFO ARTICULADO, CLASSE B125 CARGA MAX 12,5 T, REDONDO TAMPA 600 MM, REDE PLUVIAL/ESGOTO</v>
      </c>
      <c r="F1145" s="108" t="str">
        <f>IF($D1145&lt;&gt;"",VLOOKUP($D1145,SINAPSET.17!$1:$1048576,3,FALSE),"")</f>
        <v xml:space="preserve">UN    </v>
      </c>
      <c r="G1145" s="168">
        <v>1</v>
      </c>
      <c r="H1145" s="314">
        <f>IF($D1145&lt;&gt;"",VLOOKUP($D1145,SINAPSET.17!$A1040:$D11805,4,FALSE),"")</f>
        <v>335.73</v>
      </c>
      <c r="I1145" s="127">
        <f>H1145*G1145</f>
        <v>335.73</v>
      </c>
    </row>
    <row r="1146" spans="2:9" ht="28.5" customHeight="1">
      <c r="B1146" s="109"/>
      <c r="C1146" s="119"/>
      <c r="D1146" s="142"/>
      <c r="E1146" s="102"/>
      <c r="F1146" s="106"/>
      <c r="G1146" s="169"/>
      <c r="H1146" s="215"/>
      <c r="I1146" s="123"/>
    </row>
    <row r="1147" spans="2:9" ht="15">
      <c r="B1147" s="347">
        <v>207</v>
      </c>
      <c r="C1147" s="348"/>
      <c r="D1147" s="349"/>
      <c r="E1147" s="9" t="s">
        <v>7145</v>
      </c>
      <c r="F1147" s="10" t="s">
        <v>542</v>
      </c>
      <c r="G1147" s="170">
        <v>1</v>
      </c>
      <c r="H1147" s="11"/>
      <c r="I1147" s="90">
        <f>SUM(I1148:I1152)</f>
        <v>1082.056</v>
      </c>
    </row>
    <row r="1148" spans="2:9" ht="42.75">
      <c r="B1148" s="155" t="s">
        <v>6763</v>
      </c>
      <c r="C1148" s="110" t="s">
        <v>45</v>
      </c>
      <c r="D1148" s="135">
        <v>88248</v>
      </c>
      <c r="E1148" s="101" t="str">
        <f>IF($D1148&lt;&gt;"",VLOOKUP($D1148,SINAPSET.17!$A379:$D11144,2,FALSE),"")</f>
        <v>AUXILIAR DE ENCANADOR OU BOMBEIRO HIDRÁULICO COM ENCARGOS COMPLEMENTARES</v>
      </c>
      <c r="F1148" s="108" t="str">
        <f>IF($D1148&lt;&gt;"",VLOOKUP($D1148,SINAPSET.17!$A379:$D11144,3,FALSE),"")</f>
        <v>H</v>
      </c>
      <c r="G1148" s="168">
        <v>8</v>
      </c>
      <c r="H1148" s="314">
        <f>IF($D1148&lt;&gt;"",VLOOKUP($D1148,SINAPSET.17!$1:$1048576,4,FALSE),"")</f>
        <v>14.18</v>
      </c>
      <c r="I1148" s="127">
        <f>G1148*H1148</f>
        <v>113.44</v>
      </c>
    </row>
    <row r="1149" spans="2:9" ht="28.5">
      <c r="B1149" s="155" t="s">
        <v>6763</v>
      </c>
      <c r="C1149" s="110" t="s">
        <v>45</v>
      </c>
      <c r="D1149" s="135">
        <v>88267</v>
      </c>
      <c r="E1149" s="101" t="str">
        <f>IF($D1149&lt;&gt;"",VLOOKUP($D1149,SINAPSET.17!$A380:$D11145,2,FALSE),"")</f>
        <v>ENCANADOR OU BOMBEIRO HIDRÁULICO COM ENCARGOS COMPLEMENTARES</v>
      </c>
      <c r="F1149" s="108" t="str">
        <f>IF($D1149&lt;&gt;"",VLOOKUP($D1149,SINAPSET.17!$A380:$D11145,3,FALSE),"")</f>
        <v>H</v>
      </c>
      <c r="G1149" s="168">
        <v>8</v>
      </c>
      <c r="H1149" s="314">
        <f>IF($D1149&lt;&gt;"",VLOOKUP($D1149,SINAPSET.17!$1:$1048576,4,FALSE),"")</f>
        <v>17.39</v>
      </c>
      <c r="I1149" s="127">
        <f t="shared" ref="I1149:I1150" si="268">G1149*H1149</f>
        <v>139.12</v>
      </c>
    </row>
    <row r="1150" spans="2:9" ht="57">
      <c r="B1150" s="155" t="s">
        <v>6764</v>
      </c>
      <c r="C1150" s="110" t="s">
        <v>45</v>
      </c>
      <c r="D1150" s="135">
        <v>732</v>
      </c>
      <c r="E1150" s="101" t="s">
        <v>2559</v>
      </c>
      <c r="F1150" s="108" t="s">
        <v>542</v>
      </c>
      <c r="G1150" s="168">
        <v>1</v>
      </c>
      <c r="H1150" s="314">
        <f>IF($D1150&lt;&gt;"",VLOOKUP($D1150,SINAPSET.17!$1:$1048576,4,FALSE),"")</f>
        <v>818.64</v>
      </c>
      <c r="I1150" s="127">
        <f t="shared" si="268"/>
        <v>818.64</v>
      </c>
    </row>
    <row r="1151" spans="2:9" ht="28.5" customHeight="1">
      <c r="B1151" s="155" t="s">
        <v>6763</v>
      </c>
      <c r="C1151" s="110" t="s">
        <v>45</v>
      </c>
      <c r="D1151" s="143">
        <v>122</v>
      </c>
      <c r="E1151" s="101" t="s">
        <v>2175</v>
      </c>
      <c r="F1151" s="108" t="s">
        <v>542</v>
      </c>
      <c r="G1151" s="168">
        <v>0.1</v>
      </c>
      <c r="H1151" s="314">
        <f>IF($D1151&lt;&gt;"",VLOOKUP($D1151,SINAPSET.17!$1:$1048576,4,FALSE),"")</f>
        <v>45.16</v>
      </c>
      <c r="I1151" s="127">
        <f>G1151*H1151</f>
        <v>4.516</v>
      </c>
    </row>
    <row r="1152" spans="2:9" ht="28.5">
      <c r="B1152" s="155" t="s">
        <v>6763</v>
      </c>
      <c r="C1152" s="110" t="s">
        <v>45</v>
      </c>
      <c r="D1152" s="143">
        <v>3143</v>
      </c>
      <c r="E1152" s="101" t="str">
        <f>IF($D1152&lt;&gt;"",VLOOKUP($D1152,SINAPSET.17!$A384:$D11149,2,FALSE),"")</f>
        <v>FITA VEDA ROSCA EM ROLOS DE 18 MM X 25 M (L X C)</v>
      </c>
      <c r="F1152" s="108" t="str">
        <f>IF($D1152&lt;&gt;"",VLOOKUP($D1152,SINAPSET.17!$A384:$D11149,3,FALSE),"")</f>
        <v xml:space="preserve">UN    </v>
      </c>
      <c r="G1152" s="168">
        <v>1</v>
      </c>
      <c r="H1152" s="314">
        <f>IF($D1152&lt;&gt;"",VLOOKUP($D1152,SINAPSET.17!$1:$1048576,4,FALSE),"")</f>
        <v>6.34</v>
      </c>
      <c r="I1152" s="127">
        <f t="shared" ref="I1152" si="269">G1152*H1152</f>
        <v>6.34</v>
      </c>
    </row>
    <row r="1153" spans="2:9">
      <c r="B1153" s="156"/>
      <c r="C1153" s="109"/>
      <c r="D1153" s="109"/>
      <c r="E1153" s="102"/>
      <c r="F1153" s="109"/>
      <c r="G1153" s="169"/>
      <c r="H1153" s="123"/>
      <c r="I1153" s="128"/>
    </row>
    <row r="1154" spans="2:9" ht="30">
      <c r="B1154" s="347">
        <v>208</v>
      </c>
      <c r="C1154" s="348"/>
      <c r="D1154" s="349"/>
      <c r="E1154" s="9" t="s">
        <v>7146</v>
      </c>
      <c r="F1154" s="10" t="s">
        <v>591</v>
      </c>
      <c r="G1154" s="170">
        <v>1</v>
      </c>
      <c r="H1154" s="11"/>
      <c r="I1154" s="90">
        <f>SUM(I1155:I1162)</f>
        <v>215.63159999999999</v>
      </c>
    </row>
    <row r="1155" spans="2:9" ht="42.75">
      <c r="B1155" s="155" t="s">
        <v>6763</v>
      </c>
      <c r="C1155" s="176" t="s">
        <v>45</v>
      </c>
      <c r="D1155" s="135">
        <v>87372</v>
      </c>
      <c r="E1155" s="177" t="str">
        <f>IF($D1155&lt;&gt;"",VLOOKUP($D1155,SINAPSET.17!$A386:$D11151,2,FALSE),"")</f>
        <v>ARGAMASSA TRAÇO 1:3 (CIMENTO E AREIA MÉDIA) PARA CONTRAPISO, PREPARO MANUAL. AF_06/2014</v>
      </c>
      <c r="F1155" s="108" t="str">
        <f>IF($D1155&lt;&gt;"",VLOOKUP($D1155,SINAPSET.17!$A386:$D11151,3,FALSE),"")</f>
        <v>M3</v>
      </c>
      <c r="G1155" s="168">
        <v>0.03</v>
      </c>
      <c r="H1155" s="314">
        <f>IF($D1155&lt;&gt;"",VLOOKUP($D1155,SINAPSET.17!$1:$1048576,4,FALSE),"")</f>
        <v>503.36</v>
      </c>
      <c r="I1155" s="127">
        <f>G1155*H1155</f>
        <v>15.1008</v>
      </c>
    </row>
    <row r="1156" spans="2:9">
      <c r="B1156" s="155" t="s">
        <v>6763</v>
      </c>
      <c r="C1156" s="176" t="s">
        <v>45</v>
      </c>
      <c r="D1156" s="135">
        <v>88309</v>
      </c>
      <c r="E1156" s="177" t="str">
        <f>IF($D1156&lt;&gt;"",VLOOKUP($D1156,SINAPSET.17!$A387:$D11152,2,FALSE),"")</f>
        <v>PEDREIRO COM ENCARGOS COMPLEMENTARES</v>
      </c>
      <c r="F1156" s="108" t="str">
        <f>IF($D1156&lt;&gt;"",VLOOKUP($D1156,SINAPSET.17!$A387:$D11152,3,FALSE),"")</f>
        <v>H</v>
      </c>
      <c r="G1156" s="168">
        <v>0.4</v>
      </c>
      <c r="H1156" s="314">
        <f>IF($D1156&lt;&gt;"",VLOOKUP($D1156,SINAPSET.17!$1:$1048576,4,FALSE),"")</f>
        <v>16.989999999999998</v>
      </c>
      <c r="I1156" s="127">
        <f t="shared" ref="I1156:I1161" si="270">G1156*H1156</f>
        <v>6.7959999999999994</v>
      </c>
    </row>
    <row r="1157" spans="2:9" ht="28.5">
      <c r="B1157" s="155" t="s">
        <v>6764</v>
      </c>
      <c r="C1157" s="176" t="s">
        <v>45</v>
      </c>
      <c r="D1157" s="135">
        <v>88315</v>
      </c>
      <c r="E1157" s="177" t="str">
        <f>IF($D1157&lt;&gt;"",VLOOKUP($D1157,SINAPSET.17!$A388:$D11153,2,FALSE),"")</f>
        <v>SERRALHEIRO COM ENCARGOS COMPLEMENTARES</v>
      </c>
      <c r="F1157" s="108" t="str">
        <f>IF($D1157&lt;&gt;"",VLOOKUP($D1157,SINAPSET.17!$A388:$D11153,3,FALSE),"")</f>
        <v>H</v>
      </c>
      <c r="G1157" s="168">
        <v>0.75</v>
      </c>
      <c r="H1157" s="314">
        <f>IF($D1157&lt;&gt;"",VLOOKUP($D1157,SINAPSET.17!$1:$1048576,4,FALSE),"")</f>
        <v>16.21</v>
      </c>
      <c r="I1157" s="127">
        <f t="shared" si="270"/>
        <v>12.157500000000001</v>
      </c>
    </row>
    <row r="1158" spans="2:9">
      <c r="B1158" s="155" t="s">
        <v>6763</v>
      </c>
      <c r="C1158" s="176" t="s">
        <v>45</v>
      </c>
      <c r="D1158" s="143">
        <v>88316</v>
      </c>
      <c r="E1158" s="177" t="str">
        <f>IF($D1158&lt;&gt;"",VLOOKUP($D1158,SINAPSET.17!$A389:$D11154,2,FALSE),"")</f>
        <v>SERVENTE COM ENCARGOS COMPLEMENTARES</v>
      </c>
      <c r="F1158" s="108" t="str">
        <f>IF($D1158&lt;&gt;"",VLOOKUP($D1158,SINAPSET.17!$A389:$D11154,3,FALSE),"")</f>
        <v>H</v>
      </c>
      <c r="G1158" s="168">
        <v>1.1499999999999999</v>
      </c>
      <c r="H1158" s="314">
        <f>IF($D1158&lt;&gt;"",VLOOKUP($D1158,SINAPSET.17!$1:$1048576,4,FALSE),"")</f>
        <v>13.81</v>
      </c>
      <c r="I1158" s="127">
        <f t="shared" si="270"/>
        <v>15.881499999999999</v>
      </c>
    </row>
    <row r="1159" spans="2:9" ht="28.5">
      <c r="B1159" s="155" t="s">
        <v>6763</v>
      </c>
      <c r="C1159" s="176" t="s">
        <v>45</v>
      </c>
      <c r="D1159" s="143">
        <v>88629</v>
      </c>
      <c r="E1159" s="177" t="str">
        <f>IF($D1159&lt;&gt;"",VLOOKUP($D1159,SINAPSET.17!$A390:$D11155,2,FALSE),"")</f>
        <v>ARGAMASSA TRAÇO 1:3 (CIMENTO E AREIA MÉDIA), PREPARO MANUAL. AF_08/2014</v>
      </c>
      <c r="F1159" s="108" t="str">
        <f>IF($D1159&lt;&gt;"",VLOOKUP($D1159,SINAPSET.17!$A390:$D11155,3,FALSE),"")</f>
        <v>M3</v>
      </c>
      <c r="G1159" s="168">
        <v>0.03</v>
      </c>
      <c r="H1159" s="314">
        <f>IF($D1159&lt;&gt;"",VLOOKUP($D1159,SINAPSET.17!$1:$1048576,4,FALSE),"")</f>
        <v>398.02</v>
      </c>
      <c r="I1159" s="127">
        <f t="shared" si="270"/>
        <v>11.9406</v>
      </c>
    </row>
    <row r="1160" spans="2:9" ht="42.75">
      <c r="B1160" s="155" t="s">
        <v>6763</v>
      </c>
      <c r="C1160" s="176" t="s">
        <v>45</v>
      </c>
      <c r="D1160" s="143">
        <v>95468</v>
      </c>
      <c r="E1160" s="177" t="str">
        <f>IF($D1160&lt;&gt;"",VLOOKUP($D1160,SINAPSET.17!$A391:$D11156,2,FALSE),"")</f>
        <v>PINTURA ESMALTE BRILHANTE (2 DEMAOS) SOBRE SUPERFICIE METALICA, INCLUSIVE PROTECAO COM ZARCAO (1 DEMAO)</v>
      </c>
      <c r="F1160" s="108" t="str">
        <f>IF($D1160&lt;&gt;"",VLOOKUP($D1160,SINAPSET.17!$A391:$D11156,3,FALSE),"")</f>
        <v>M2</v>
      </c>
      <c r="G1160" s="168">
        <f>1*2.5</f>
        <v>2.5</v>
      </c>
      <c r="H1160" s="314">
        <f>IF($D1160&lt;&gt;"",VLOOKUP($D1160,SINAPSET.17!$1:$1048576,4,FALSE),"")</f>
        <v>30.55</v>
      </c>
      <c r="I1160" s="127">
        <f t="shared" ref="I1160" si="271">G1160*H1160</f>
        <v>76.375</v>
      </c>
    </row>
    <row r="1161" spans="2:9">
      <c r="B1161" s="155" t="s">
        <v>6768</v>
      </c>
      <c r="C1161" s="176" t="s">
        <v>6772</v>
      </c>
      <c r="D1161" s="135"/>
      <c r="E1161" s="177" t="s">
        <v>7147</v>
      </c>
      <c r="F1161" s="108" t="s">
        <v>546</v>
      </c>
      <c r="G1161" s="168">
        <f>2*1.27</f>
        <v>2.54</v>
      </c>
      <c r="H1161" s="216">
        <f>5.73</f>
        <v>5.73</v>
      </c>
      <c r="I1161" s="127">
        <f t="shared" si="270"/>
        <v>14.554200000000002</v>
      </c>
    </row>
    <row r="1162" spans="2:9">
      <c r="B1162" s="155" t="s">
        <v>6768</v>
      </c>
      <c r="C1162" s="176" t="s">
        <v>6772</v>
      </c>
      <c r="D1162" s="135"/>
      <c r="E1162" s="177" t="s">
        <v>7148</v>
      </c>
      <c r="F1162" s="108" t="s">
        <v>546</v>
      </c>
      <c r="G1162" s="168">
        <f>10*1.11</f>
        <v>11.100000000000001</v>
      </c>
      <c r="H1162" s="216">
        <f>5.66</f>
        <v>5.66</v>
      </c>
      <c r="I1162" s="127">
        <f t="shared" ref="I1162" si="272">G1162*H1162</f>
        <v>62.826000000000008</v>
      </c>
    </row>
    <row r="1163" spans="2:9">
      <c r="B1163" s="156"/>
      <c r="C1163" s="109"/>
      <c r="D1163" s="109"/>
      <c r="E1163" s="102"/>
      <c r="F1163" s="109"/>
      <c r="G1163" s="169"/>
      <c r="H1163" s="123"/>
      <c r="I1163" s="128"/>
    </row>
    <row r="1164" spans="2:9" ht="60">
      <c r="B1164" s="347">
        <v>209</v>
      </c>
      <c r="C1164" s="348"/>
      <c r="D1164" s="349"/>
      <c r="E1164" s="9" t="s">
        <v>13739</v>
      </c>
      <c r="F1164" s="10" t="s">
        <v>542</v>
      </c>
      <c r="G1164" s="170"/>
      <c r="H1164" s="11"/>
      <c r="I1164" s="90">
        <f>SUM(I1165:I1174)</f>
        <v>2369.16957757</v>
      </c>
    </row>
    <row r="1165" spans="2:9" ht="42.75">
      <c r="B1165" s="155" t="s">
        <v>6763</v>
      </c>
      <c r="C1165" s="176" t="s">
        <v>45</v>
      </c>
      <c r="D1165" s="135">
        <v>87372</v>
      </c>
      <c r="E1165" s="177" t="str">
        <f>IF($D1165&lt;&gt;"",VLOOKUP($D1165,SINAPSET.17!$A396:$D11161,2,FALSE),"")</f>
        <v>ARGAMASSA TRAÇO 1:3 (CIMENTO E AREIA MÉDIA) PARA CONTRAPISO, PREPARO MANUAL. AF_06/2014</v>
      </c>
      <c r="F1165" s="108" t="str">
        <f>IF($D1165&lt;&gt;"",VLOOKUP($D1165,SINAPSET.17!$A396:$D11161,3,FALSE),"")</f>
        <v>M3</v>
      </c>
      <c r="G1165" s="168">
        <f>0.003*3.95*2.7</f>
        <v>3.1995000000000003E-2</v>
      </c>
      <c r="H1165" s="314">
        <f>IF($D1165&lt;&gt;"",VLOOKUP($D1165,SINAPSET.17!$1:$1048576,4,FALSE),"")</f>
        <v>503.36</v>
      </c>
      <c r="I1165" s="127">
        <f>G1165*H1165</f>
        <v>16.105003200000002</v>
      </c>
    </row>
    <row r="1166" spans="2:9">
      <c r="B1166" s="155" t="s">
        <v>6763</v>
      </c>
      <c r="C1166" s="176" t="s">
        <v>45</v>
      </c>
      <c r="D1166" s="135">
        <v>88309</v>
      </c>
      <c r="E1166" s="177" t="str">
        <f>IF($D1166&lt;&gt;"",VLOOKUP($D1166,SINAPSET.17!$A397:$D11162,2,FALSE),"")</f>
        <v>PEDREIRO COM ENCARGOS COMPLEMENTARES</v>
      </c>
      <c r="F1166" s="108" t="str">
        <f>IF($D1166&lt;&gt;"",VLOOKUP($D1166,SINAPSET.17!$A397:$D11162,3,FALSE),"")</f>
        <v>H</v>
      </c>
      <c r="G1166" s="168">
        <f>0.4*3.95*2.7</f>
        <v>4.2660000000000009</v>
      </c>
      <c r="H1166" s="314">
        <f>IF($D1166&lt;&gt;"",VLOOKUP($D1166,SINAPSET.17!$1:$1048576,4,FALSE),"")</f>
        <v>16.989999999999998</v>
      </c>
      <c r="I1166" s="127">
        <f t="shared" ref="I1166:I1173" si="273">G1166*H1166</f>
        <v>72.479340000000008</v>
      </c>
    </row>
    <row r="1167" spans="2:9" ht="28.5">
      <c r="B1167" s="155" t="s">
        <v>6764</v>
      </c>
      <c r="C1167" s="176" t="s">
        <v>45</v>
      </c>
      <c r="D1167" s="135">
        <v>88315</v>
      </c>
      <c r="E1167" s="177" t="str">
        <f>IF($D1167&lt;&gt;"",VLOOKUP($D1167,SINAPSET.17!$A398:$D11163,2,FALSE),"")</f>
        <v>SERRALHEIRO COM ENCARGOS COMPLEMENTARES</v>
      </c>
      <c r="F1167" s="108" t="str">
        <f>IF($D1167&lt;&gt;"",VLOOKUP($D1167,SINAPSET.17!$A398:$D11163,3,FALSE),"")</f>
        <v>H</v>
      </c>
      <c r="G1167" s="168">
        <f>1.6*3.95*2.7</f>
        <v>17.064000000000004</v>
      </c>
      <c r="H1167" s="314">
        <f>IF($D1167&lt;&gt;"",VLOOKUP($D1167,SINAPSET.17!$1:$1048576,4,FALSE),"")</f>
        <v>16.21</v>
      </c>
      <c r="I1167" s="127">
        <f t="shared" si="273"/>
        <v>276.60744000000005</v>
      </c>
    </row>
    <row r="1168" spans="2:9">
      <c r="B1168" s="155" t="s">
        <v>6763</v>
      </c>
      <c r="C1168" s="176" t="s">
        <v>45</v>
      </c>
      <c r="D1168" s="143">
        <v>88316</v>
      </c>
      <c r="E1168" s="177" t="str">
        <f>IF($D1168&lt;&gt;"",VLOOKUP($D1168,SINAPSET.17!$A399:$D11164,2,FALSE),"")</f>
        <v>SERVENTE COM ENCARGOS COMPLEMENTARES</v>
      </c>
      <c r="F1168" s="108" t="str">
        <f>IF($D1168&lt;&gt;"",VLOOKUP($D1168,SINAPSET.17!$A399:$D11164,3,FALSE),"")</f>
        <v>H</v>
      </c>
      <c r="G1168" s="168">
        <f>1.6*3.95*2.7</f>
        <v>17.064000000000004</v>
      </c>
      <c r="H1168" s="314">
        <f>IF($D1168&lt;&gt;"",VLOOKUP($D1168,SINAPSET.17!$1:$1048576,4,FALSE),"")</f>
        <v>13.81</v>
      </c>
      <c r="I1168" s="127">
        <f t="shared" si="273"/>
        <v>235.65384000000006</v>
      </c>
    </row>
    <row r="1169" spans="2:9" ht="28.5">
      <c r="B1169" s="155" t="s">
        <v>6763</v>
      </c>
      <c r="C1169" s="176" t="s">
        <v>45</v>
      </c>
      <c r="D1169" s="143">
        <v>88629</v>
      </c>
      <c r="E1169" s="177" t="str">
        <f>IF($D1169&lt;&gt;"",VLOOKUP($D1169,SINAPSET.17!$A400:$D11165,2,FALSE),"")</f>
        <v>ARGAMASSA TRAÇO 1:3 (CIMENTO E AREIA MÉDIA), PREPARO MANUAL. AF_08/2014</v>
      </c>
      <c r="F1169" s="108" t="str">
        <f>IF($D1169&lt;&gt;"",VLOOKUP($D1169,SINAPSET.17!$A400:$D11165,3,FALSE),"")</f>
        <v>M3</v>
      </c>
      <c r="G1169" s="168">
        <f>0.03*3.95*2.701</f>
        <v>0.32006849999999998</v>
      </c>
      <c r="H1169" s="314">
        <f>IF($D1169&lt;&gt;"",VLOOKUP($D1169,SINAPSET.17!$1:$1048576,4,FALSE),"")</f>
        <v>398.02</v>
      </c>
      <c r="I1169" s="127">
        <f t="shared" si="273"/>
        <v>127.39366436999998</v>
      </c>
    </row>
    <row r="1170" spans="2:9" ht="42.75">
      <c r="B1170" s="155" t="s">
        <v>6763</v>
      </c>
      <c r="C1170" s="176" t="s">
        <v>45</v>
      </c>
      <c r="D1170" s="143">
        <v>95468</v>
      </c>
      <c r="E1170" s="177" t="str">
        <f>IF($D1170&lt;&gt;"",VLOOKUP($D1170,SINAPSET.17!$A401:$D11166,2,FALSE),"")</f>
        <v>PINTURA ESMALTE BRILHANTE (2 DEMAOS) SOBRE SUPERFICIE METALICA, INCLUSIVE PROTECAO COM ZARCAO (1 DEMAO)</v>
      </c>
      <c r="F1170" s="108" t="str">
        <f>IF($D1170&lt;&gt;"",VLOOKUP($D1170,SINAPSET.17!$A401:$D11166,3,FALSE),"")</f>
        <v>M2</v>
      </c>
      <c r="G1170" s="168">
        <f>1*3.95*2.7*2.5</f>
        <v>26.662500000000001</v>
      </c>
      <c r="H1170" s="314">
        <f>IF($D1170&lt;&gt;"",VLOOKUP($D1170,SINAPSET.17!$1:$1048576,4,FALSE),"")</f>
        <v>30.55</v>
      </c>
      <c r="I1170" s="127">
        <f t="shared" si="273"/>
        <v>814.53937500000006</v>
      </c>
    </row>
    <row r="1171" spans="2:9">
      <c r="B1171" s="155" t="s">
        <v>6768</v>
      </c>
      <c r="C1171" s="176" t="s">
        <v>6772</v>
      </c>
      <c r="D1171" s="135"/>
      <c r="E1171" s="177" t="s">
        <v>7150</v>
      </c>
      <c r="F1171" s="108" t="s">
        <v>546</v>
      </c>
      <c r="G1171" s="168">
        <f>(3.95*2+2.7*2)*2.52</f>
        <v>33.516000000000005</v>
      </c>
      <c r="H1171" s="216">
        <f>5.73</f>
        <v>5.73</v>
      </c>
      <c r="I1171" s="127">
        <f t="shared" ref="I1171" si="274">G1171*H1171</f>
        <v>192.04668000000004</v>
      </c>
    </row>
    <row r="1172" spans="2:9">
      <c r="B1172" s="155" t="s">
        <v>6768</v>
      </c>
      <c r="C1172" s="176" t="s">
        <v>6772</v>
      </c>
      <c r="D1172" s="135"/>
      <c r="E1172" s="177" t="s">
        <v>7147</v>
      </c>
      <c r="F1172" s="108" t="s">
        <v>546</v>
      </c>
      <c r="G1172" s="168">
        <f>3.95*3*1.27</f>
        <v>15.049500000000002</v>
      </c>
      <c r="H1172" s="321">
        <f>5.73</f>
        <v>5.73</v>
      </c>
      <c r="I1172" s="127">
        <f t="shared" si="273"/>
        <v>86.233635000000021</v>
      </c>
    </row>
    <row r="1173" spans="2:9">
      <c r="B1173" s="155" t="s">
        <v>6768</v>
      </c>
      <c r="C1173" s="176" t="s">
        <v>6772</v>
      </c>
      <c r="D1173" s="135"/>
      <c r="E1173" s="177" t="s">
        <v>7148</v>
      </c>
      <c r="F1173" s="108" t="s">
        <v>546</v>
      </c>
      <c r="G1173" s="168">
        <f>30*1.11*2.7</f>
        <v>89.910000000000011</v>
      </c>
      <c r="H1173" s="216">
        <f>5.66</f>
        <v>5.66</v>
      </c>
      <c r="I1173" s="127">
        <f t="shared" si="273"/>
        <v>508.89060000000006</v>
      </c>
    </row>
    <row r="1174" spans="2:9">
      <c r="B1174" s="155" t="s">
        <v>6768</v>
      </c>
      <c r="C1174" s="176" t="s">
        <v>6772</v>
      </c>
      <c r="D1174" s="135"/>
      <c r="E1174" s="177" t="s">
        <v>7149</v>
      </c>
      <c r="F1174" s="108" t="s">
        <v>542</v>
      </c>
      <c r="G1174" s="168">
        <v>2</v>
      </c>
      <c r="H1174" s="216">
        <v>19.61</v>
      </c>
      <c r="I1174" s="127">
        <f t="shared" ref="I1174" si="275">G1174*H1174</f>
        <v>39.22</v>
      </c>
    </row>
    <row r="1175" spans="2:9">
      <c r="B1175" s="156"/>
      <c r="C1175" s="109"/>
      <c r="D1175" s="109"/>
      <c r="E1175" s="102"/>
      <c r="F1175" s="109"/>
      <c r="G1175" s="169"/>
      <c r="H1175" s="123"/>
      <c r="I1175" s="128"/>
    </row>
    <row r="1176" spans="2:9" ht="60">
      <c r="B1176" s="347">
        <v>210</v>
      </c>
      <c r="C1176" s="348"/>
      <c r="D1176" s="349"/>
      <c r="E1176" s="9" t="s">
        <v>13740</v>
      </c>
      <c r="F1176" s="10" t="s">
        <v>542</v>
      </c>
      <c r="G1176" s="170"/>
      <c r="H1176" s="11"/>
      <c r="I1176" s="90">
        <f>SUM(I1177:I1186)</f>
        <v>1067.0007777600001</v>
      </c>
    </row>
    <row r="1177" spans="2:9" ht="42.75">
      <c r="B1177" s="155" t="s">
        <v>6763</v>
      </c>
      <c r="C1177" s="176" t="s">
        <v>45</v>
      </c>
      <c r="D1177" s="135">
        <v>87372</v>
      </c>
      <c r="E1177" s="177" t="str">
        <f>IF($D1177&lt;&gt;"",VLOOKUP($D1177,SINAPSET.17!$A408:$D11173,2,FALSE),"")</f>
        <v>ARGAMASSA TRAÇO 1:3 (CIMENTO E AREIA MÉDIA) PARA CONTRAPISO, PREPARO MANUAL. AF_06/2014</v>
      </c>
      <c r="F1177" s="108" t="str">
        <f>IF($D1177&lt;&gt;"",VLOOKUP($D1177,SINAPSET.17!$A408:$D11173,3,FALSE),"")</f>
        <v>M3</v>
      </c>
      <c r="G1177" s="168">
        <f>0.003*1.46*2.1*2</f>
        <v>1.8396000000000003E-2</v>
      </c>
      <c r="H1177" s="314">
        <f>IF($D1177&lt;&gt;"",VLOOKUP($D1177,SINAPSET.17!$1:$1048576,4,FALSE),"")</f>
        <v>503.36</v>
      </c>
      <c r="I1177" s="127">
        <f>G1177*H1177</f>
        <v>9.2598105600000018</v>
      </c>
    </row>
    <row r="1178" spans="2:9">
      <c r="B1178" s="155" t="s">
        <v>6763</v>
      </c>
      <c r="C1178" s="176" t="s">
        <v>45</v>
      </c>
      <c r="D1178" s="135">
        <v>88309</v>
      </c>
      <c r="E1178" s="177" t="str">
        <f>IF($D1178&lt;&gt;"",VLOOKUP($D1178,SINAPSET.17!$A409:$D11174,2,FALSE),"")</f>
        <v>PEDREIRO COM ENCARGOS COMPLEMENTARES</v>
      </c>
      <c r="F1178" s="108" t="str">
        <f>IF($D1178&lt;&gt;"",VLOOKUP($D1178,SINAPSET.17!$A409:$D11174,3,FALSE),"")</f>
        <v>H</v>
      </c>
      <c r="G1178" s="168">
        <f>0.4*1.36*2.1*2</f>
        <v>2.2848000000000002</v>
      </c>
      <c r="H1178" s="314">
        <f>IF($D1178&lt;&gt;"",VLOOKUP($D1178,SINAPSET.17!$1:$1048576,4,FALSE),"")</f>
        <v>16.989999999999998</v>
      </c>
      <c r="I1178" s="127">
        <f t="shared" ref="I1178:I1185" si="276">G1178*H1178</f>
        <v>38.818751999999996</v>
      </c>
    </row>
    <row r="1179" spans="2:9" ht="28.5">
      <c r="B1179" s="155" t="s">
        <v>6764</v>
      </c>
      <c r="C1179" s="176" t="s">
        <v>45</v>
      </c>
      <c r="D1179" s="135">
        <v>88315</v>
      </c>
      <c r="E1179" s="177" t="str">
        <f>IF($D1179&lt;&gt;"",VLOOKUP($D1179,SINAPSET.17!$A410:$D11175,2,FALSE),"")</f>
        <v>SERRALHEIRO COM ENCARGOS COMPLEMENTARES</v>
      </c>
      <c r="F1179" s="108" t="str">
        <f>IF($D1179&lt;&gt;"",VLOOKUP($D1179,SINAPSET.17!$A410:$D11175,3,FALSE),"")</f>
        <v>H</v>
      </c>
      <c r="G1179" s="168">
        <f>0.8*1.36*2.1*2</f>
        <v>4.5696000000000003</v>
      </c>
      <c r="H1179" s="314">
        <f>IF($D1179&lt;&gt;"",VLOOKUP($D1179,SINAPSET.17!$1:$1048576,4,FALSE),"")</f>
        <v>16.21</v>
      </c>
      <c r="I1179" s="127">
        <f t="shared" si="276"/>
        <v>74.073216000000002</v>
      </c>
    </row>
    <row r="1180" spans="2:9">
      <c r="B1180" s="155" t="s">
        <v>6763</v>
      </c>
      <c r="C1180" s="176" t="s">
        <v>45</v>
      </c>
      <c r="D1180" s="143">
        <v>88316</v>
      </c>
      <c r="E1180" s="177" t="str">
        <f>IF($D1180&lt;&gt;"",VLOOKUP($D1180,SINAPSET.17!$A411:$D11176,2,FALSE),"")</f>
        <v>SERVENTE COM ENCARGOS COMPLEMENTARES</v>
      </c>
      <c r="F1180" s="108" t="str">
        <f>IF($D1180&lt;&gt;"",VLOOKUP($D1180,SINAPSET.17!$A411:$D11176,3,FALSE),"")</f>
        <v>H</v>
      </c>
      <c r="G1180" s="168">
        <f>0.8*1.36*2.1*2</f>
        <v>4.5696000000000003</v>
      </c>
      <c r="H1180" s="314">
        <f>IF($D1180&lt;&gt;"",VLOOKUP($D1180,SINAPSET.17!$1:$1048576,4,FALSE),"")</f>
        <v>13.81</v>
      </c>
      <c r="I1180" s="127">
        <f t="shared" si="276"/>
        <v>63.106176000000005</v>
      </c>
    </row>
    <row r="1181" spans="2:9" ht="28.5">
      <c r="B1181" s="155" t="s">
        <v>6763</v>
      </c>
      <c r="C1181" s="176" t="s">
        <v>45</v>
      </c>
      <c r="D1181" s="143">
        <v>88629</v>
      </c>
      <c r="E1181" s="177" t="str">
        <f>IF($D1181&lt;&gt;"",VLOOKUP($D1181,SINAPSET.17!$A412:$D11177,2,FALSE),"")</f>
        <v>ARGAMASSA TRAÇO 1:3 (CIMENTO E AREIA MÉDIA), PREPARO MANUAL. AF_08/2014</v>
      </c>
      <c r="F1181" s="108" t="str">
        <f>IF($D1181&lt;&gt;"",VLOOKUP($D1181,SINAPSET.17!$A412:$D11177,3,FALSE),"")</f>
        <v>M3</v>
      </c>
      <c r="G1181" s="168">
        <f>0.03*1.36*2.1*2</f>
        <v>0.17136000000000001</v>
      </c>
      <c r="H1181" s="314">
        <f>IF($D1181&lt;&gt;"",VLOOKUP($D1181,SINAPSET.17!$1:$1048576,4,FALSE),"")</f>
        <v>398.02</v>
      </c>
      <c r="I1181" s="127">
        <f t="shared" si="276"/>
        <v>68.204707200000001</v>
      </c>
    </row>
    <row r="1182" spans="2:9" ht="42.75">
      <c r="B1182" s="155" t="s">
        <v>6763</v>
      </c>
      <c r="C1182" s="176" t="s">
        <v>45</v>
      </c>
      <c r="D1182" s="143">
        <v>95468</v>
      </c>
      <c r="E1182" s="177" t="str">
        <f>IF($D1182&lt;&gt;"",VLOOKUP($D1182,SINAPSET.17!$A413:$D11178,2,FALSE),"")</f>
        <v>PINTURA ESMALTE BRILHANTE (2 DEMAOS) SOBRE SUPERFICIE METALICA, INCLUSIVE PROTECAO COM ZARCAO (1 DEMAO)</v>
      </c>
      <c r="F1182" s="108" t="str">
        <f>IF($D1182&lt;&gt;"",VLOOKUP($D1182,SINAPSET.17!$A413:$D11178,3,FALSE),"")</f>
        <v>M2</v>
      </c>
      <c r="G1182" s="168">
        <f>1*1.36*2.1*2*2.5</f>
        <v>14.280000000000001</v>
      </c>
      <c r="H1182" s="314">
        <f>IF($D1182&lt;&gt;"",VLOOKUP($D1182,SINAPSET.17!$1:$1048576,4,FALSE),"")</f>
        <v>30.55</v>
      </c>
      <c r="I1182" s="127">
        <f t="shared" si="276"/>
        <v>436.25400000000002</v>
      </c>
    </row>
    <row r="1183" spans="2:9">
      <c r="B1183" s="155" t="s">
        <v>6768</v>
      </c>
      <c r="C1183" s="176" t="s">
        <v>6772</v>
      </c>
      <c r="D1183" s="135"/>
      <c r="E1183" s="177" t="s">
        <v>7150</v>
      </c>
      <c r="F1183" s="108" t="s">
        <v>546</v>
      </c>
      <c r="G1183" s="168">
        <f>(1.36*2+2.1*2)*2.52*2</f>
        <v>34.876800000000003</v>
      </c>
      <c r="H1183" s="216">
        <f>5.73</f>
        <v>5.73</v>
      </c>
      <c r="I1183" s="127">
        <f t="shared" si="276"/>
        <v>199.84406400000003</v>
      </c>
    </row>
    <row r="1184" spans="2:9">
      <c r="B1184" s="155" t="s">
        <v>6768</v>
      </c>
      <c r="C1184" s="176" t="s">
        <v>6772</v>
      </c>
      <c r="D1184" s="135"/>
      <c r="E1184" s="177" t="s">
        <v>7147</v>
      </c>
      <c r="F1184" s="108" t="s">
        <v>546</v>
      </c>
      <c r="G1184" s="168">
        <f>1.36*2*1.27</f>
        <v>3.4544000000000001</v>
      </c>
      <c r="H1184" s="321">
        <f>5.73</f>
        <v>5.73</v>
      </c>
      <c r="I1184" s="127">
        <f t="shared" si="276"/>
        <v>19.793712000000003</v>
      </c>
    </row>
    <row r="1185" spans="2:9">
      <c r="B1185" s="155" t="s">
        <v>6768</v>
      </c>
      <c r="C1185" s="176" t="s">
        <v>6772</v>
      </c>
      <c r="D1185" s="135"/>
      <c r="E1185" s="177" t="s">
        <v>7148</v>
      </c>
      <c r="F1185" s="108" t="s">
        <v>546</v>
      </c>
      <c r="G1185" s="168">
        <f>11*1.11*1.9</f>
        <v>23.199000000000002</v>
      </c>
      <c r="H1185" s="321">
        <f>5.66</f>
        <v>5.66</v>
      </c>
      <c r="I1185" s="127">
        <f t="shared" si="276"/>
        <v>131.30634000000001</v>
      </c>
    </row>
    <row r="1186" spans="2:9" ht="28.5">
      <c r="B1186" s="155" t="s">
        <v>6768</v>
      </c>
      <c r="C1186" s="176" t="s">
        <v>45</v>
      </c>
      <c r="D1186" s="135">
        <v>2429</v>
      </c>
      <c r="E1186" s="177" t="str">
        <f>IF($D1186&lt;&gt;"",VLOOKUP($D1186,SINAPSET.17!$A417:$D11182,2,FALSE),"")</f>
        <v>DOBRADICA EM LATAO, 4" X 3", E= 2,2 A 3,0 MM, COM ANEL,  TAMPA BOLA, COM PARAFUSOS</v>
      </c>
      <c r="F1186" s="108" t="str">
        <f>IF($D1186&lt;&gt;"",VLOOKUP($D1186,SINAPSET.17!$A417:$D11182,3,FALSE),"")</f>
        <v xml:space="preserve">UN    </v>
      </c>
      <c r="G1186" s="168">
        <v>1</v>
      </c>
      <c r="H1186" s="216">
        <f>IF($D1186&lt;&gt;"",VLOOKUP($D1186,SINAPSET.17!$A417:$D11182,4,FALSE),"")</f>
        <v>26.34</v>
      </c>
      <c r="I1186" s="127">
        <f t="shared" ref="I1186" si="277">G1186*H1186</f>
        <v>26.34</v>
      </c>
    </row>
    <row r="1187" spans="2:9">
      <c r="B1187" s="156"/>
      <c r="C1187" s="109"/>
      <c r="D1187" s="109"/>
      <c r="E1187" s="102"/>
      <c r="F1187" s="109"/>
      <c r="G1187" s="169"/>
      <c r="H1187" s="123"/>
      <c r="I1187" s="128"/>
    </row>
    <row r="1188" spans="2:9" ht="15">
      <c r="B1188" s="347">
        <v>211</v>
      </c>
      <c r="C1188" s="348"/>
      <c r="D1188" s="349"/>
      <c r="E1188" s="9" t="s">
        <v>6833</v>
      </c>
      <c r="F1188" s="10" t="s">
        <v>591</v>
      </c>
      <c r="G1188" s="170">
        <v>1</v>
      </c>
      <c r="H1188" s="11"/>
      <c r="I1188" s="90">
        <f>SUM(I1189:I1191)</f>
        <v>76.774999999999991</v>
      </c>
    </row>
    <row r="1189" spans="2:9" ht="28.5">
      <c r="B1189" s="155" t="s">
        <v>6768</v>
      </c>
      <c r="C1189" s="110" t="s">
        <v>45</v>
      </c>
      <c r="D1189" s="110">
        <v>4720</v>
      </c>
      <c r="E1189" s="101" t="s">
        <v>5181</v>
      </c>
      <c r="F1189" s="108" t="str">
        <f>IF($D1189&lt;&gt;"",VLOOKUP($D1189,SINAPSET.17!$A420:$D11185,3,FALSE),"")</f>
        <v xml:space="preserve">M3    </v>
      </c>
      <c r="G1189" s="168">
        <v>1</v>
      </c>
      <c r="H1189" s="314">
        <f>IF($D1189&lt;&gt;"",VLOOKUP($D1189,SINAPSET.17!$1:$1048576,4,FALSE),"")</f>
        <v>63.46</v>
      </c>
      <c r="I1189" s="127">
        <f t="shared" ref="I1189:I1191" si="278">G1189*H1189</f>
        <v>63.46</v>
      </c>
    </row>
    <row r="1190" spans="2:9">
      <c r="B1190" s="155" t="s">
        <v>6763</v>
      </c>
      <c r="C1190" s="110" t="s">
        <v>45</v>
      </c>
      <c r="D1190" s="110">
        <v>88316</v>
      </c>
      <c r="E1190" s="101" t="s">
        <v>1983</v>
      </c>
      <c r="F1190" s="108" t="str">
        <f>IF($D1190&lt;&gt;"",VLOOKUP($D1190,SINAPSET.17!$A421:$D11186,3,FALSE),"")</f>
        <v>H</v>
      </c>
      <c r="G1190" s="168">
        <v>0.5</v>
      </c>
      <c r="H1190" s="314">
        <f>IF($D1190&lt;&gt;"",VLOOKUP($D1190,SINAPSET.17!$1:$1048576,4,FALSE),"")</f>
        <v>13.81</v>
      </c>
      <c r="I1190" s="127">
        <f t="shared" si="278"/>
        <v>6.9050000000000002</v>
      </c>
    </row>
    <row r="1191" spans="2:9" ht="42.75">
      <c r="B1191" s="155" t="s">
        <v>6763</v>
      </c>
      <c r="C1191" s="110" t="s">
        <v>45</v>
      </c>
      <c r="D1191" s="110">
        <v>72890</v>
      </c>
      <c r="E1191" s="101" t="s">
        <v>1470</v>
      </c>
      <c r="F1191" s="108" t="str">
        <f>IF($D1191&lt;&gt;"",VLOOKUP($D1191,SINAPSET.17!$A422:$D11187,3,FALSE),"")</f>
        <v>M3</v>
      </c>
      <c r="G1191" s="168">
        <v>1</v>
      </c>
      <c r="H1191" s="314">
        <f>IF($D1191&lt;&gt;"",VLOOKUP($D1191,SINAPSET.17!$1:$1048576,4,FALSE),"")</f>
        <v>6.41</v>
      </c>
      <c r="I1191" s="127">
        <f t="shared" si="278"/>
        <v>6.41</v>
      </c>
    </row>
    <row r="1192" spans="2:9">
      <c r="B1192" s="156"/>
      <c r="C1192" s="109"/>
      <c r="D1192" s="109"/>
      <c r="E1192" s="102"/>
      <c r="F1192" s="109"/>
      <c r="G1192" s="169"/>
      <c r="H1192" s="123"/>
      <c r="I1192" s="128"/>
    </row>
    <row r="1193" spans="2:9" ht="15">
      <c r="B1193" s="347">
        <v>212</v>
      </c>
      <c r="C1193" s="348"/>
      <c r="D1193" s="349"/>
      <c r="E1193" s="9" t="s">
        <v>501</v>
      </c>
      <c r="F1193" s="10" t="s">
        <v>502</v>
      </c>
      <c r="G1193" s="170">
        <v>1</v>
      </c>
      <c r="H1193" s="11"/>
      <c r="I1193" s="90">
        <f>SUM(I1194:I1200)</f>
        <v>5.3166400000000005</v>
      </c>
    </row>
    <row r="1194" spans="2:9">
      <c r="B1194" s="155" t="s">
        <v>6763</v>
      </c>
      <c r="C1194" s="110" t="s">
        <v>45</v>
      </c>
      <c r="D1194" s="110">
        <v>88316</v>
      </c>
      <c r="E1194" s="101" t="s">
        <v>1983</v>
      </c>
      <c r="F1194" s="108" t="str">
        <f>IF($D1194&lt;&gt;"",VLOOKUP($D1194,SINAPSET.17!$A425:$D11190,3,FALSE),"")</f>
        <v>H</v>
      </c>
      <c r="G1194" s="168">
        <v>0.04</v>
      </c>
      <c r="H1194" s="314">
        <f>IF($D1194&lt;&gt;"",VLOOKUP($D1194,SINAPSET.17!$1:$1048576,4,FALSE),"")</f>
        <v>13.81</v>
      </c>
      <c r="I1194" s="127">
        <f t="shared" ref="I1194:I1200" si="279">G1194*H1194</f>
        <v>0.5524</v>
      </c>
    </row>
    <row r="1195" spans="2:9" ht="28.5">
      <c r="B1195" s="155" t="s">
        <v>6763</v>
      </c>
      <c r="C1195" s="110" t="s">
        <v>45</v>
      </c>
      <c r="D1195" s="110">
        <v>88441</v>
      </c>
      <c r="E1195" s="101" t="s">
        <v>1992</v>
      </c>
      <c r="F1195" s="108" t="str">
        <f>IF($D1195&lt;&gt;"",VLOOKUP($D1195,SINAPSET.17!$A426:$D11191,3,FALSE),"")</f>
        <v>H</v>
      </c>
      <c r="G1195" s="168">
        <v>0.04</v>
      </c>
      <c r="H1195" s="314">
        <f>IF($D1195&lt;&gt;"",VLOOKUP($D1195,SINAPSET.17!$1:$1048576,4,FALSE),"")</f>
        <v>13.86</v>
      </c>
      <c r="I1195" s="127">
        <f t="shared" si="279"/>
        <v>0.5544</v>
      </c>
    </row>
    <row r="1196" spans="2:9">
      <c r="B1196" s="155" t="s">
        <v>6764</v>
      </c>
      <c r="C1196" s="110" t="s">
        <v>6772</v>
      </c>
      <c r="D1196" s="110"/>
      <c r="E1196" s="101" t="s">
        <v>501</v>
      </c>
      <c r="F1196" s="110" t="s">
        <v>502</v>
      </c>
      <c r="G1196" s="168">
        <v>1</v>
      </c>
      <c r="H1196" s="216">
        <v>3.5</v>
      </c>
      <c r="I1196" s="127">
        <f t="shared" si="279"/>
        <v>3.5</v>
      </c>
    </row>
    <row r="1197" spans="2:9">
      <c r="B1197" s="155" t="s">
        <v>6764</v>
      </c>
      <c r="C1197" s="110" t="s">
        <v>13735</v>
      </c>
      <c r="D1197" s="110"/>
      <c r="E1197" s="101" t="s">
        <v>13736</v>
      </c>
      <c r="F1197" s="110" t="s">
        <v>820</v>
      </c>
      <c r="G1197" s="315">
        <v>1E-3</v>
      </c>
      <c r="H1197" s="216">
        <v>315</v>
      </c>
      <c r="I1197" s="127">
        <f t="shared" si="279"/>
        <v>0.315</v>
      </c>
    </row>
    <row r="1198" spans="2:9">
      <c r="B1198" s="155" t="s">
        <v>6764</v>
      </c>
      <c r="C1198" s="110" t="s">
        <v>45</v>
      </c>
      <c r="D1198" s="110">
        <v>7253</v>
      </c>
      <c r="E1198" s="101" t="s">
        <v>6161</v>
      </c>
      <c r="F1198" s="108" t="str">
        <f>IF($D1198&lt;&gt;"",VLOOKUP($D1198,SINAPSET.17!$A429:$D11194,3,FALSE),"")</f>
        <v xml:space="preserve">M3    </v>
      </c>
      <c r="G1198" s="168">
        <v>3.0000000000000001E-3</v>
      </c>
      <c r="H1198" s="314">
        <f>IF($D1198&lt;&gt;"",VLOOKUP($D1198,SINAPSET.17!$1:$1048576,4,FALSE),"")</f>
        <v>79.28</v>
      </c>
      <c r="I1198" s="127">
        <f t="shared" si="279"/>
        <v>0.23784</v>
      </c>
    </row>
    <row r="1199" spans="2:9">
      <c r="B1199" s="155" t="s">
        <v>6768</v>
      </c>
      <c r="C1199" s="110" t="s">
        <v>45</v>
      </c>
      <c r="D1199" s="110">
        <v>25951</v>
      </c>
      <c r="E1199" s="101" t="s">
        <v>3975</v>
      </c>
      <c r="F1199" s="108" t="str">
        <f>IF($D1199&lt;&gt;"",VLOOKUP($D1199,SINAPSET.17!$A430:$D11195,3,FALSE),"")</f>
        <v xml:space="preserve">KG    </v>
      </c>
      <c r="G1199" s="168">
        <v>0.1</v>
      </c>
      <c r="H1199" s="314">
        <f>IF($D1199&lt;&gt;"",VLOOKUP($D1199,SINAPSET.17!$1:$1048576,4,FALSE),"")</f>
        <v>1.5</v>
      </c>
      <c r="I1199" s="127">
        <f t="shared" si="279"/>
        <v>0.15000000000000002</v>
      </c>
    </row>
    <row r="1200" spans="2:9" ht="28.5">
      <c r="B1200" s="155" t="s">
        <v>6764</v>
      </c>
      <c r="C1200" s="110" t="s">
        <v>45</v>
      </c>
      <c r="D1200" s="110">
        <v>25963</v>
      </c>
      <c r="E1200" s="101" t="s">
        <v>2943</v>
      </c>
      <c r="F1200" s="108" t="str">
        <f>IF($D1200&lt;&gt;"",VLOOKUP($D1200,SINAPSET.17!$A431:$D11196,3,FALSE),"")</f>
        <v xml:space="preserve">KG    </v>
      </c>
      <c r="G1200" s="168">
        <v>0.1</v>
      </c>
      <c r="H1200" s="314">
        <f>IF($D1200&lt;&gt;"",VLOOKUP($D1200,SINAPSET.17!$1:$1048576,4,FALSE),"")</f>
        <v>7.0000000000000007E-2</v>
      </c>
      <c r="I1200" s="127">
        <f t="shared" si="279"/>
        <v>7.000000000000001E-3</v>
      </c>
    </row>
    <row r="1201" spans="2:9">
      <c r="B1201" s="156"/>
      <c r="C1201" s="109"/>
      <c r="D1201" s="109"/>
      <c r="E1201" s="102"/>
      <c r="F1201" s="109"/>
      <c r="G1201" s="169"/>
      <c r="H1201" s="123"/>
      <c r="I1201" s="128"/>
    </row>
    <row r="1202" spans="2:9" ht="15">
      <c r="B1202" s="347">
        <v>213</v>
      </c>
      <c r="C1202" s="348"/>
      <c r="D1202" s="349" t="s">
        <v>6834</v>
      </c>
      <c r="E1202" s="9" t="s">
        <v>6835</v>
      </c>
      <c r="F1202" s="10" t="s">
        <v>502</v>
      </c>
      <c r="G1202" s="170">
        <v>1</v>
      </c>
      <c r="H1202" s="11"/>
      <c r="I1202" s="90">
        <f>SUM(I1203:I1210)</f>
        <v>59.366599999999991</v>
      </c>
    </row>
    <row r="1203" spans="2:9">
      <c r="B1203" s="155" t="s">
        <v>6763</v>
      </c>
      <c r="C1203" s="110" t="s">
        <v>45</v>
      </c>
      <c r="D1203" s="110">
        <v>88316</v>
      </c>
      <c r="E1203" s="101" t="s">
        <v>1983</v>
      </c>
      <c r="F1203" s="108" t="str">
        <f>IF($D1203&lt;&gt;"",VLOOKUP($D1203,SINAPSET.17!$A434:$D11199,3,FALSE),"")</f>
        <v>H</v>
      </c>
      <c r="G1203" s="168">
        <v>1.18</v>
      </c>
      <c r="H1203" s="314">
        <f>IF($D1203&lt;&gt;"",VLOOKUP($D1203,SINAPSET.17!$1:$1048576,4,FALSE),"")</f>
        <v>13.81</v>
      </c>
      <c r="I1203" s="127">
        <f t="shared" ref="I1203:I1210" si="280">G1203*H1203</f>
        <v>16.2958</v>
      </c>
    </row>
    <row r="1204" spans="2:9" ht="28.5">
      <c r="B1204" s="155" t="s">
        <v>6763</v>
      </c>
      <c r="C1204" s="110" t="s">
        <v>45</v>
      </c>
      <c r="D1204" s="110">
        <v>88441</v>
      </c>
      <c r="E1204" s="101" t="s">
        <v>1992</v>
      </c>
      <c r="F1204" s="108" t="str">
        <f>IF($D1204&lt;&gt;"",VLOOKUP($D1204,SINAPSET.17!$A435:$D11200,3,FALSE),"")</f>
        <v>H</v>
      </c>
      <c r="G1204" s="168">
        <v>0.23</v>
      </c>
      <c r="H1204" s="314">
        <f>IF($D1204&lt;&gt;"",VLOOKUP($D1204,SINAPSET.17!$1:$1048576,4,FALSE),"")</f>
        <v>13.86</v>
      </c>
      <c r="I1204" s="127">
        <f t="shared" si="280"/>
        <v>3.1878000000000002</v>
      </c>
    </row>
    <row r="1205" spans="2:9">
      <c r="B1205" s="155" t="s">
        <v>6764</v>
      </c>
      <c r="C1205" s="110" t="s">
        <v>6772</v>
      </c>
      <c r="D1205" s="110"/>
      <c r="E1205" s="101" t="s">
        <v>6835</v>
      </c>
      <c r="F1205" s="110" t="s">
        <v>502</v>
      </c>
      <c r="G1205" s="168">
        <v>1</v>
      </c>
      <c r="H1205" s="216">
        <v>30</v>
      </c>
      <c r="I1205" s="127">
        <f t="shared" si="280"/>
        <v>30</v>
      </c>
    </row>
    <row r="1206" spans="2:9">
      <c r="B1206" s="155" t="s">
        <v>6764</v>
      </c>
      <c r="C1206" s="110" t="s">
        <v>13735</v>
      </c>
      <c r="D1206" s="110"/>
      <c r="E1206" s="101" t="s">
        <v>13736</v>
      </c>
      <c r="F1206" s="110" t="s">
        <v>820</v>
      </c>
      <c r="G1206" s="315">
        <v>1E-3</v>
      </c>
      <c r="H1206" s="314">
        <v>315</v>
      </c>
      <c r="I1206" s="127">
        <f t="shared" si="280"/>
        <v>0.315</v>
      </c>
    </row>
    <row r="1207" spans="2:9" ht="28.5">
      <c r="B1207" s="155" t="s">
        <v>6764</v>
      </c>
      <c r="C1207" s="110" t="s">
        <v>45</v>
      </c>
      <c r="D1207" s="110">
        <v>370</v>
      </c>
      <c r="E1207" s="101" t="s">
        <v>2332</v>
      </c>
      <c r="F1207" s="110" t="s">
        <v>820</v>
      </c>
      <c r="G1207" s="168">
        <v>6.4000000000000003E-3</v>
      </c>
      <c r="H1207" s="314">
        <f>IF($D1207&lt;&gt;"",VLOOKUP($D1207,SINAPSET.17!$1:$1048576,4,FALSE),"")</f>
        <v>60</v>
      </c>
      <c r="I1207" s="127">
        <f t="shared" si="280"/>
        <v>0.38400000000000001</v>
      </c>
    </row>
    <row r="1208" spans="2:9">
      <c r="B1208" s="155" t="s">
        <v>6764</v>
      </c>
      <c r="C1208" s="110" t="s">
        <v>45</v>
      </c>
      <c r="D1208" s="110">
        <v>7253</v>
      </c>
      <c r="E1208" s="101" t="s">
        <v>6161</v>
      </c>
      <c r="F1208" s="110" t="s">
        <v>820</v>
      </c>
      <c r="G1208" s="168">
        <v>0.1</v>
      </c>
      <c r="H1208" s="314">
        <f>IF($D1208&lt;&gt;"",VLOOKUP($D1208,SINAPSET.17!$1:$1048576,4,FALSE),"")</f>
        <v>79.28</v>
      </c>
      <c r="I1208" s="127">
        <f t="shared" si="280"/>
        <v>7.9280000000000008</v>
      </c>
    </row>
    <row r="1209" spans="2:9">
      <c r="B1209" s="155" t="s">
        <v>6764</v>
      </c>
      <c r="C1209" s="110" t="s">
        <v>45</v>
      </c>
      <c r="D1209" s="110">
        <v>25951</v>
      </c>
      <c r="E1209" s="101" t="s">
        <v>3975</v>
      </c>
      <c r="F1209" s="110" t="s">
        <v>546</v>
      </c>
      <c r="G1209" s="168">
        <v>0.8</v>
      </c>
      <c r="H1209" s="314">
        <f>IF($D1209&lt;&gt;"",VLOOKUP($D1209,SINAPSET.17!$1:$1048576,4,FALSE),"")</f>
        <v>1.5</v>
      </c>
      <c r="I1209" s="127">
        <f t="shared" si="280"/>
        <v>1.2000000000000002</v>
      </c>
    </row>
    <row r="1210" spans="2:9" ht="28.5">
      <c r="B1210" s="155" t="s">
        <v>6764</v>
      </c>
      <c r="C1210" s="110" t="s">
        <v>45</v>
      </c>
      <c r="D1210" s="110">
        <v>25963</v>
      </c>
      <c r="E1210" s="101" t="s">
        <v>2943</v>
      </c>
      <c r="F1210" s="110" t="s">
        <v>546</v>
      </c>
      <c r="G1210" s="168">
        <v>0.8</v>
      </c>
      <c r="H1210" s="314">
        <f>IF($D1210&lt;&gt;"",VLOOKUP($D1210,SINAPSET.17!$1:$1048576,4,FALSE),"")</f>
        <v>7.0000000000000007E-2</v>
      </c>
      <c r="I1210" s="127">
        <f t="shared" si="280"/>
        <v>5.6000000000000008E-2</v>
      </c>
    </row>
    <row r="1211" spans="2:9">
      <c r="B1211" s="156"/>
      <c r="C1211" s="109"/>
      <c r="D1211" s="109"/>
      <c r="E1211" s="102"/>
      <c r="F1211" s="109"/>
      <c r="G1211" s="169"/>
      <c r="H1211" s="123"/>
      <c r="I1211" s="128"/>
    </row>
    <row r="1212" spans="2:9" ht="15">
      <c r="B1212" s="347">
        <v>214</v>
      </c>
      <c r="C1212" s="348"/>
      <c r="D1212" s="349" t="s">
        <v>6836</v>
      </c>
      <c r="E1212" s="9" t="s">
        <v>6837</v>
      </c>
      <c r="F1212" s="10" t="s">
        <v>502</v>
      </c>
      <c r="G1212" s="170">
        <v>1</v>
      </c>
      <c r="H1212" s="11"/>
      <c r="I1212" s="90">
        <f>SUM(I1213:I1220)</f>
        <v>69.366599999999991</v>
      </c>
    </row>
    <row r="1213" spans="2:9">
      <c r="B1213" s="155" t="s">
        <v>6763</v>
      </c>
      <c r="C1213" s="110" t="s">
        <v>45</v>
      </c>
      <c r="D1213" s="110">
        <v>88316</v>
      </c>
      <c r="E1213" s="101" t="s">
        <v>1983</v>
      </c>
      <c r="F1213" s="110" t="s">
        <v>662</v>
      </c>
      <c r="G1213" s="168">
        <v>1.18</v>
      </c>
      <c r="H1213" s="314">
        <f>IF($D1213&lt;&gt;"",VLOOKUP($D1213,SINAPSET.17!$1:$1048576,4,FALSE),"")</f>
        <v>13.81</v>
      </c>
      <c r="I1213" s="127">
        <f t="shared" ref="I1213:I1220" si="281">G1213*H1213</f>
        <v>16.2958</v>
      </c>
    </row>
    <row r="1214" spans="2:9" ht="28.5">
      <c r="B1214" s="155" t="s">
        <v>6763</v>
      </c>
      <c r="C1214" s="110" t="s">
        <v>45</v>
      </c>
      <c r="D1214" s="110">
        <v>88441</v>
      </c>
      <c r="E1214" s="101" t="s">
        <v>1992</v>
      </c>
      <c r="F1214" s="110" t="s">
        <v>662</v>
      </c>
      <c r="G1214" s="168">
        <v>0.23</v>
      </c>
      <c r="H1214" s="314">
        <f>IF($D1214&lt;&gt;"",VLOOKUP($D1214,SINAPSET.17!$1:$1048576,4,FALSE),"")</f>
        <v>13.86</v>
      </c>
      <c r="I1214" s="127">
        <f t="shared" si="281"/>
        <v>3.1878000000000002</v>
      </c>
    </row>
    <row r="1215" spans="2:9">
      <c r="B1215" s="155" t="s">
        <v>6764</v>
      </c>
      <c r="C1215" s="110" t="s">
        <v>6772</v>
      </c>
      <c r="D1215" s="110"/>
      <c r="E1215" s="101" t="s">
        <v>6837</v>
      </c>
      <c r="F1215" s="110" t="s">
        <v>502</v>
      </c>
      <c r="G1215" s="168">
        <v>1</v>
      </c>
      <c r="H1215" s="216">
        <v>40</v>
      </c>
      <c r="I1215" s="127">
        <f t="shared" si="281"/>
        <v>40</v>
      </c>
    </row>
    <row r="1216" spans="2:9">
      <c r="B1216" s="155" t="s">
        <v>6764</v>
      </c>
      <c r="C1216" s="110" t="s">
        <v>13735</v>
      </c>
      <c r="D1216" s="110"/>
      <c r="E1216" s="101" t="s">
        <v>13736</v>
      </c>
      <c r="F1216" s="110" t="s">
        <v>820</v>
      </c>
      <c r="G1216" s="315">
        <v>1E-3</v>
      </c>
      <c r="H1216" s="314">
        <v>315</v>
      </c>
      <c r="I1216" s="127">
        <f t="shared" si="281"/>
        <v>0.315</v>
      </c>
    </row>
    <row r="1217" spans="2:9" ht="28.5">
      <c r="B1217" s="155" t="s">
        <v>6764</v>
      </c>
      <c r="C1217" s="110" t="s">
        <v>45</v>
      </c>
      <c r="D1217" s="110">
        <v>370</v>
      </c>
      <c r="E1217" s="101" t="s">
        <v>2332</v>
      </c>
      <c r="F1217" s="110" t="s">
        <v>820</v>
      </c>
      <c r="G1217" s="168">
        <v>6.4000000000000003E-3</v>
      </c>
      <c r="H1217" s="314">
        <f>IF($D1217&lt;&gt;"",VLOOKUP($D1217,SINAPSET.17!$1:$1048576,4,FALSE),"")</f>
        <v>60</v>
      </c>
      <c r="I1217" s="127">
        <f t="shared" si="281"/>
        <v>0.38400000000000001</v>
      </c>
    </row>
    <row r="1218" spans="2:9">
      <c r="B1218" s="155" t="s">
        <v>6764</v>
      </c>
      <c r="C1218" s="110" t="s">
        <v>45</v>
      </c>
      <c r="D1218" s="110">
        <v>7253</v>
      </c>
      <c r="E1218" s="101" t="s">
        <v>6161</v>
      </c>
      <c r="F1218" s="110" t="s">
        <v>820</v>
      </c>
      <c r="G1218" s="168">
        <v>0.1</v>
      </c>
      <c r="H1218" s="314">
        <f>IF($D1218&lt;&gt;"",VLOOKUP($D1218,SINAPSET.17!$1:$1048576,4,FALSE),"")</f>
        <v>79.28</v>
      </c>
      <c r="I1218" s="127">
        <f t="shared" si="281"/>
        <v>7.9280000000000008</v>
      </c>
    </row>
    <row r="1219" spans="2:9">
      <c r="B1219" s="155" t="s">
        <v>6764</v>
      </c>
      <c r="C1219" s="110" t="s">
        <v>45</v>
      </c>
      <c r="D1219" s="110">
        <v>25951</v>
      </c>
      <c r="E1219" s="101" t="s">
        <v>3975</v>
      </c>
      <c r="F1219" s="110" t="s">
        <v>546</v>
      </c>
      <c r="G1219" s="168">
        <v>0.8</v>
      </c>
      <c r="H1219" s="314">
        <f>IF($D1219&lt;&gt;"",VLOOKUP($D1219,SINAPSET.17!$1:$1048576,4,FALSE),"")</f>
        <v>1.5</v>
      </c>
      <c r="I1219" s="127">
        <f t="shared" si="281"/>
        <v>1.2000000000000002</v>
      </c>
    </row>
    <row r="1220" spans="2:9" ht="28.5">
      <c r="B1220" s="155" t="s">
        <v>6764</v>
      </c>
      <c r="C1220" s="110" t="s">
        <v>45</v>
      </c>
      <c r="D1220" s="110">
        <v>25963</v>
      </c>
      <c r="E1220" s="101" t="s">
        <v>2943</v>
      </c>
      <c r="F1220" s="110" t="s">
        <v>546</v>
      </c>
      <c r="G1220" s="168">
        <v>0.8</v>
      </c>
      <c r="H1220" s="314">
        <f>IF($D1220&lt;&gt;"",VLOOKUP($D1220,SINAPSET.17!$1:$1048576,4,FALSE),"")</f>
        <v>7.0000000000000007E-2</v>
      </c>
      <c r="I1220" s="127">
        <f t="shared" si="281"/>
        <v>5.6000000000000008E-2</v>
      </c>
    </row>
    <row r="1221" spans="2:9">
      <c r="B1221" s="156"/>
      <c r="C1221" s="109"/>
      <c r="D1221" s="109"/>
      <c r="E1221" s="102"/>
      <c r="F1221" s="109"/>
      <c r="G1221" s="169"/>
      <c r="H1221" s="123"/>
      <c r="I1221" s="128"/>
    </row>
    <row r="1222" spans="2:9" ht="15">
      <c r="B1222" s="347">
        <v>215</v>
      </c>
      <c r="C1222" s="348"/>
      <c r="D1222" s="349" t="s">
        <v>6838</v>
      </c>
      <c r="E1222" s="9" t="s">
        <v>6839</v>
      </c>
      <c r="F1222" s="10" t="s">
        <v>502</v>
      </c>
      <c r="G1222" s="170">
        <v>1</v>
      </c>
      <c r="H1222" s="11"/>
      <c r="I1222" s="90">
        <f>SUM(I1223:I1230)</f>
        <v>79.366599999999991</v>
      </c>
    </row>
    <row r="1223" spans="2:9">
      <c r="B1223" s="155" t="s">
        <v>6763</v>
      </c>
      <c r="C1223" s="110" t="s">
        <v>45</v>
      </c>
      <c r="D1223" s="110">
        <v>88316</v>
      </c>
      <c r="E1223" s="101" t="s">
        <v>1983</v>
      </c>
      <c r="F1223" s="110" t="s">
        <v>662</v>
      </c>
      <c r="G1223" s="168">
        <v>1.18</v>
      </c>
      <c r="H1223" s="314">
        <f>IF($D1223&lt;&gt;"",VLOOKUP($D1223,SINAPSET.17!$1:$1048576,4,FALSE),"")</f>
        <v>13.81</v>
      </c>
      <c r="I1223" s="127">
        <f t="shared" ref="I1223:I1230" si="282">G1223*H1223</f>
        <v>16.2958</v>
      </c>
    </row>
    <row r="1224" spans="2:9" ht="28.5">
      <c r="B1224" s="155" t="s">
        <v>6763</v>
      </c>
      <c r="C1224" s="110" t="s">
        <v>45</v>
      </c>
      <c r="D1224" s="110">
        <v>88441</v>
      </c>
      <c r="E1224" s="101" t="s">
        <v>1992</v>
      </c>
      <c r="F1224" s="110" t="s">
        <v>662</v>
      </c>
      <c r="G1224" s="168">
        <v>0.23</v>
      </c>
      <c r="H1224" s="314">
        <f>IF($D1224&lt;&gt;"",VLOOKUP($D1224,SINAPSET.17!$1:$1048576,4,FALSE),"")</f>
        <v>13.86</v>
      </c>
      <c r="I1224" s="127">
        <f t="shared" si="282"/>
        <v>3.1878000000000002</v>
      </c>
    </row>
    <row r="1225" spans="2:9">
      <c r="B1225" s="155" t="s">
        <v>6764</v>
      </c>
      <c r="C1225" s="110" t="s">
        <v>6772</v>
      </c>
      <c r="D1225" s="110"/>
      <c r="E1225" s="101" t="s">
        <v>6839</v>
      </c>
      <c r="F1225" s="110" t="s">
        <v>502</v>
      </c>
      <c r="G1225" s="168">
        <v>1</v>
      </c>
      <c r="H1225" s="216">
        <v>50</v>
      </c>
      <c r="I1225" s="127">
        <f t="shared" si="282"/>
        <v>50</v>
      </c>
    </row>
    <row r="1226" spans="2:9">
      <c r="B1226" s="155" t="s">
        <v>6764</v>
      </c>
      <c r="C1226" s="110" t="s">
        <v>13735</v>
      </c>
      <c r="D1226" s="110"/>
      <c r="E1226" s="101" t="s">
        <v>13736</v>
      </c>
      <c r="F1226" s="110" t="s">
        <v>820</v>
      </c>
      <c r="G1226" s="315">
        <v>1E-3</v>
      </c>
      <c r="H1226" s="314">
        <v>315</v>
      </c>
      <c r="I1226" s="127">
        <f t="shared" si="282"/>
        <v>0.315</v>
      </c>
    </row>
    <row r="1227" spans="2:9" ht="28.5">
      <c r="B1227" s="155" t="s">
        <v>6764</v>
      </c>
      <c r="C1227" s="110" t="s">
        <v>45</v>
      </c>
      <c r="D1227" s="110">
        <v>370</v>
      </c>
      <c r="E1227" s="101" t="s">
        <v>2332</v>
      </c>
      <c r="F1227" s="110" t="s">
        <v>820</v>
      </c>
      <c r="G1227" s="168">
        <v>6.4000000000000003E-3</v>
      </c>
      <c r="H1227" s="314">
        <f>IF($D1227&lt;&gt;"",VLOOKUP($D1227,SINAPSET.17!$1:$1048576,4,FALSE),"")</f>
        <v>60</v>
      </c>
      <c r="I1227" s="127">
        <f t="shared" si="282"/>
        <v>0.38400000000000001</v>
      </c>
    </row>
    <row r="1228" spans="2:9">
      <c r="B1228" s="155" t="s">
        <v>6764</v>
      </c>
      <c r="C1228" s="110" t="s">
        <v>45</v>
      </c>
      <c r="D1228" s="110">
        <v>7253</v>
      </c>
      <c r="E1228" s="101" t="s">
        <v>6161</v>
      </c>
      <c r="F1228" s="110" t="s">
        <v>820</v>
      </c>
      <c r="G1228" s="168">
        <v>0.1</v>
      </c>
      <c r="H1228" s="314">
        <f>IF($D1228&lt;&gt;"",VLOOKUP($D1228,SINAPSET.17!$1:$1048576,4,FALSE),"")</f>
        <v>79.28</v>
      </c>
      <c r="I1228" s="127">
        <f t="shared" si="282"/>
        <v>7.9280000000000008</v>
      </c>
    </row>
    <row r="1229" spans="2:9">
      <c r="B1229" s="155" t="s">
        <v>6764</v>
      </c>
      <c r="C1229" s="110" t="s">
        <v>45</v>
      </c>
      <c r="D1229" s="110">
        <v>25951</v>
      </c>
      <c r="E1229" s="101" t="s">
        <v>3975</v>
      </c>
      <c r="F1229" s="110" t="s">
        <v>546</v>
      </c>
      <c r="G1229" s="168">
        <v>0.8</v>
      </c>
      <c r="H1229" s="314">
        <f>IF($D1229&lt;&gt;"",VLOOKUP($D1229,SINAPSET.17!$1:$1048576,4,FALSE),"")</f>
        <v>1.5</v>
      </c>
      <c r="I1229" s="127">
        <f t="shared" si="282"/>
        <v>1.2000000000000002</v>
      </c>
    </row>
    <row r="1230" spans="2:9" ht="28.5">
      <c r="B1230" s="155" t="s">
        <v>6764</v>
      </c>
      <c r="C1230" s="110" t="s">
        <v>45</v>
      </c>
      <c r="D1230" s="110">
        <v>25963</v>
      </c>
      <c r="E1230" s="101" t="s">
        <v>2943</v>
      </c>
      <c r="F1230" s="110" t="s">
        <v>546</v>
      </c>
      <c r="G1230" s="168">
        <v>0.8</v>
      </c>
      <c r="H1230" s="314">
        <f>IF($D1230&lt;&gt;"",VLOOKUP($D1230,SINAPSET.17!$1:$1048576,4,FALSE),"")</f>
        <v>7.0000000000000007E-2</v>
      </c>
      <c r="I1230" s="127">
        <f t="shared" si="282"/>
        <v>5.6000000000000008E-2</v>
      </c>
    </row>
    <row r="1231" spans="2:9">
      <c r="B1231" s="156"/>
      <c r="C1231" s="109"/>
      <c r="D1231" s="109"/>
      <c r="E1231" s="102"/>
      <c r="F1231" s="109"/>
      <c r="G1231" s="169"/>
      <c r="H1231" s="123"/>
      <c r="I1231" s="128"/>
    </row>
    <row r="1232" spans="2:9" ht="15">
      <c r="B1232" s="347">
        <v>216</v>
      </c>
      <c r="C1232" s="348"/>
      <c r="D1232" s="349" t="s">
        <v>6840</v>
      </c>
      <c r="E1232" s="9" t="s">
        <v>6841</v>
      </c>
      <c r="F1232" s="10" t="s">
        <v>502</v>
      </c>
      <c r="G1232" s="170">
        <v>1</v>
      </c>
      <c r="H1232" s="11"/>
      <c r="I1232" s="90">
        <f>SUM(I1233:I1239)</f>
        <v>3.8166399999999996</v>
      </c>
    </row>
    <row r="1233" spans="2:9">
      <c r="B1233" s="155" t="s">
        <v>6763</v>
      </c>
      <c r="C1233" s="110" t="s">
        <v>45</v>
      </c>
      <c r="D1233" s="110">
        <v>88316</v>
      </c>
      <c r="E1233" s="101" t="s">
        <v>1983</v>
      </c>
      <c r="F1233" s="110" t="s">
        <v>662</v>
      </c>
      <c r="G1233" s="168">
        <v>0.04</v>
      </c>
      <c r="H1233" s="314">
        <f>IF($D1233&lt;&gt;"",VLOOKUP($D1233,SINAPSET.17!$1:$1048576,4,FALSE),"")</f>
        <v>13.81</v>
      </c>
      <c r="I1233" s="127">
        <f t="shared" ref="I1233:I1239" si="283">G1233*H1233</f>
        <v>0.5524</v>
      </c>
    </row>
    <row r="1234" spans="2:9" ht="28.5">
      <c r="B1234" s="155" t="s">
        <v>6763</v>
      </c>
      <c r="C1234" s="110" t="s">
        <v>45</v>
      </c>
      <c r="D1234" s="110">
        <v>88441</v>
      </c>
      <c r="E1234" s="101" t="s">
        <v>1992</v>
      </c>
      <c r="F1234" s="110" t="s">
        <v>662</v>
      </c>
      <c r="G1234" s="168">
        <v>0.04</v>
      </c>
      <c r="H1234" s="314">
        <f>IF($D1234&lt;&gt;"",VLOOKUP($D1234,SINAPSET.17!$1:$1048576,4,FALSE),"")</f>
        <v>13.86</v>
      </c>
      <c r="I1234" s="127">
        <f t="shared" si="283"/>
        <v>0.5544</v>
      </c>
    </row>
    <row r="1235" spans="2:9">
      <c r="B1235" s="155" t="s">
        <v>6764</v>
      </c>
      <c r="C1235" s="110" t="s">
        <v>6806</v>
      </c>
      <c r="D1235" s="110"/>
      <c r="E1235" s="101" t="s">
        <v>6841</v>
      </c>
      <c r="F1235" s="110" t="s">
        <v>502</v>
      </c>
      <c r="G1235" s="168">
        <v>1</v>
      </c>
      <c r="H1235" s="216">
        <v>2</v>
      </c>
      <c r="I1235" s="127">
        <f t="shared" si="283"/>
        <v>2</v>
      </c>
    </row>
    <row r="1236" spans="2:9">
      <c r="B1236" s="155" t="s">
        <v>6764</v>
      </c>
      <c r="C1236" s="110" t="s">
        <v>13735</v>
      </c>
      <c r="D1236" s="110"/>
      <c r="E1236" s="101" t="s">
        <v>13736</v>
      </c>
      <c r="F1236" s="110" t="s">
        <v>820</v>
      </c>
      <c r="G1236" s="315">
        <v>1E-3</v>
      </c>
      <c r="H1236" s="314">
        <v>315</v>
      </c>
      <c r="I1236" s="127">
        <f t="shared" si="283"/>
        <v>0.315</v>
      </c>
    </row>
    <row r="1237" spans="2:9">
      <c r="B1237" s="155" t="s">
        <v>6764</v>
      </c>
      <c r="C1237" s="110" t="s">
        <v>45</v>
      </c>
      <c r="D1237" s="110">
        <v>7253</v>
      </c>
      <c r="E1237" s="101" t="s">
        <v>6161</v>
      </c>
      <c r="F1237" s="110" t="s">
        <v>820</v>
      </c>
      <c r="G1237" s="168">
        <v>3.0000000000000001E-3</v>
      </c>
      <c r="H1237" s="314">
        <f>IF($D1237&lt;&gt;"",VLOOKUP($D1237,SINAPSET.17!$1:$1048576,4,FALSE),"")</f>
        <v>79.28</v>
      </c>
      <c r="I1237" s="127">
        <f t="shared" si="283"/>
        <v>0.23784</v>
      </c>
    </row>
    <row r="1238" spans="2:9">
      <c r="B1238" s="155" t="s">
        <v>6764</v>
      </c>
      <c r="C1238" s="110" t="s">
        <v>45</v>
      </c>
      <c r="D1238" s="110">
        <v>25951</v>
      </c>
      <c r="E1238" s="101" t="s">
        <v>3975</v>
      </c>
      <c r="F1238" s="110" t="s">
        <v>546</v>
      </c>
      <c r="G1238" s="168">
        <v>0.1</v>
      </c>
      <c r="H1238" s="314">
        <f>IF($D1238&lt;&gt;"",VLOOKUP($D1238,SINAPSET.17!$1:$1048576,4,FALSE),"")</f>
        <v>1.5</v>
      </c>
      <c r="I1238" s="127">
        <f t="shared" si="283"/>
        <v>0.15000000000000002</v>
      </c>
    </row>
    <row r="1239" spans="2:9" ht="28.5">
      <c r="B1239" s="155" t="s">
        <v>6764</v>
      </c>
      <c r="C1239" s="110" t="s">
        <v>45</v>
      </c>
      <c r="D1239" s="110">
        <v>25963</v>
      </c>
      <c r="E1239" s="101" t="s">
        <v>2943</v>
      </c>
      <c r="F1239" s="110" t="s">
        <v>546</v>
      </c>
      <c r="G1239" s="168">
        <v>0.1</v>
      </c>
      <c r="H1239" s="314">
        <f>IF($D1239&lt;&gt;"",VLOOKUP($D1239,SINAPSET.17!$1:$1048576,4,FALSE),"")</f>
        <v>7.0000000000000007E-2</v>
      </c>
      <c r="I1239" s="127">
        <f t="shared" si="283"/>
        <v>7.000000000000001E-3</v>
      </c>
    </row>
    <row r="1240" spans="2:9">
      <c r="B1240" s="156"/>
      <c r="C1240" s="109"/>
      <c r="D1240" s="109"/>
      <c r="E1240" s="102"/>
      <c r="F1240" s="109"/>
      <c r="G1240" s="169"/>
      <c r="H1240" s="123"/>
      <c r="I1240" s="128"/>
    </row>
    <row r="1241" spans="2:9" ht="15">
      <c r="B1241" s="347">
        <v>217</v>
      </c>
      <c r="C1241" s="348"/>
      <c r="D1241" s="349" t="s">
        <v>6844</v>
      </c>
      <c r="E1241" s="9" t="s">
        <v>6963</v>
      </c>
      <c r="F1241" s="10" t="s">
        <v>502</v>
      </c>
      <c r="G1241" s="170">
        <v>1</v>
      </c>
      <c r="H1241" s="11"/>
      <c r="I1241" s="90">
        <f>SUM(I1242:I1248)</f>
        <v>58.982599999999991</v>
      </c>
    </row>
    <row r="1242" spans="2:9">
      <c r="B1242" s="155" t="s">
        <v>6763</v>
      </c>
      <c r="C1242" s="110" t="s">
        <v>45</v>
      </c>
      <c r="D1242" s="110">
        <v>88316</v>
      </c>
      <c r="E1242" s="101" t="s">
        <v>1983</v>
      </c>
      <c r="F1242" s="110" t="s">
        <v>662</v>
      </c>
      <c r="G1242" s="168">
        <v>1.18</v>
      </c>
      <c r="H1242" s="314">
        <f>IF($D1242&lt;&gt;"",VLOOKUP($D1242,SINAPSET.17!$1:$1048576,4,FALSE),"")</f>
        <v>13.81</v>
      </c>
      <c r="I1242" s="127">
        <f t="shared" ref="I1242:I1248" si="284">G1242*H1242</f>
        <v>16.2958</v>
      </c>
    </row>
    <row r="1243" spans="2:9" ht="28.5">
      <c r="B1243" s="155" t="s">
        <v>6763</v>
      </c>
      <c r="C1243" s="110" t="s">
        <v>45</v>
      </c>
      <c r="D1243" s="110">
        <v>88441</v>
      </c>
      <c r="E1243" s="101" t="s">
        <v>1992</v>
      </c>
      <c r="F1243" s="110" t="s">
        <v>662</v>
      </c>
      <c r="G1243" s="168">
        <v>0.23</v>
      </c>
      <c r="H1243" s="314">
        <f>IF($D1243&lt;&gt;"",VLOOKUP($D1243,SINAPSET.17!$1:$1048576,4,FALSE),"")</f>
        <v>13.86</v>
      </c>
      <c r="I1243" s="127">
        <f t="shared" si="284"/>
        <v>3.1878000000000002</v>
      </c>
    </row>
    <row r="1244" spans="2:9">
      <c r="B1244" s="155" t="s">
        <v>6764</v>
      </c>
      <c r="C1244" s="110" t="s">
        <v>6772</v>
      </c>
      <c r="D1244" s="110"/>
      <c r="E1244" s="101" t="s">
        <v>6963</v>
      </c>
      <c r="F1244" s="110" t="s">
        <v>502</v>
      </c>
      <c r="G1244" s="168">
        <v>1</v>
      </c>
      <c r="H1244" s="216">
        <v>30</v>
      </c>
      <c r="I1244" s="127">
        <f t="shared" si="284"/>
        <v>30</v>
      </c>
    </row>
    <row r="1245" spans="2:9">
      <c r="B1245" s="155" t="s">
        <v>6764</v>
      </c>
      <c r="C1245" s="110" t="s">
        <v>13735</v>
      </c>
      <c r="D1245" s="110"/>
      <c r="E1245" s="101" t="s">
        <v>13736</v>
      </c>
      <c r="F1245" s="110" t="s">
        <v>820</v>
      </c>
      <c r="G1245" s="315">
        <v>1E-3</v>
      </c>
      <c r="H1245" s="314">
        <v>315</v>
      </c>
      <c r="I1245" s="127">
        <f t="shared" si="284"/>
        <v>0.315</v>
      </c>
    </row>
    <row r="1246" spans="2:9">
      <c r="B1246" s="155" t="s">
        <v>6764</v>
      </c>
      <c r="C1246" s="110" t="s">
        <v>45</v>
      </c>
      <c r="D1246" s="110">
        <v>7253</v>
      </c>
      <c r="E1246" s="101" t="s">
        <v>6161</v>
      </c>
      <c r="F1246" s="110" t="s">
        <v>820</v>
      </c>
      <c r="G1246" s="168">
        <v>0.1</v>
      </c>
      <c r="H1246" s="314">
        <f>IF($D1246&lt;&gt;"",VLOOKUP($D1246,SINAPSET.17!$1:$1048576,4,FALSE),"")</f>
        <v>79.28</v>
      </c>
      <c r="I1246" s="127">
        <f t="shared" si="284"/>
        <v>7.9280000000000008</v>
      </c>
    </row>
    <row r="1247" spans="2:9">
      <c r="B1247" s="155" t="s">
        <v>6764</v>
      </c>
      <c r="C1247" s="110" t="s">
        <v>45</v>
      </c>
      <c r="D1247" s="110">
        <v>25951</v>
      </c>
      <c r="E1247" s="101" t="s">
        <v>3975</v>
      </c>
      <c r="F1247" s="110" t="s">
        <v>546</v>
      </c>
      <c r="G1247" s="168">
        <v>0.8</v>
      </c>
      <c r="H1247" s="314">
        <f>IF($D1247&lt;&gt;"",VLOOKUP($D1247,SINAPSET.17!$1:$1048576,4,FALSE),"")</f>
        <v>1.5</v>
      </c>
      <c r="I1247" s="127">
        <f t="shared" si="284"/>
        <v>1.2000000000000002</v>
      </c>
    </row>
    <row r="1248" spans="2:9" ht="28.5">
      <c r="B1248" s="155" t="s">
        <v>6764</v>
      </c>
      <c r="C1248" s="110" t="s">
        <v>45</v>
      </c>
      <c r="D1248" s="110">
        <v>25963</v>
      </c>
      <c r="E1248" s="101" t="s">
        <v>2943</v>
      </c>
      <c r="F1248" s="110" t="s">
        <v>546</v>
      </c>
      <c r="G1248" s="168">
        <v>0.8</v>
      </c>
      <c r="H1248" s="314">
        <f>IF($D1248&lt;&gt;"",VLOOKUP($D1248,SINAPSET.17!$1:$1048576,4,FALSE),"")</f>
        <v>7.0000000000000007E-2</v>
      </c>
      <c r="I1248" s="127">
        <f t="shared" si="284"/>
        <v>5.6000000000000008E-2</v>
      </c>
    </row>
    <row r="1249" spans="2:9">
      <c r="B1249" s="156"/>
      <c r="C1249" s="109"/>
      <c r="D1249" s="109"/>
      <c r="E1249" s="102"/>
      <c r="F1249" s="109"/>
      <c r="G1249" s="169"/>
      <c r="H1249" s="123"/>
      <c r="I1249" s="128"/>
    </row>
    <row r="1250" spans="2:9" ht="15">
      <c r="B1250" s="347">
        <v>218</v>
      </c>
      <c r="C1250" s="348"/>
      <c r="D1250" s="349" t="s">
        <v>6842</v>
      </c>
      <c r="E1250" s="9" t="s">
        <v>6843</v>
      </c>
      <c r="F1250" s="10" t="s">
        <v>502</v>
      </c>
      <c r="G1250" s="170">
        <v>1</v>
      </c>
      <c r="H1250" s="11"/>
      <c r="I1250" s="90">
        <f>SUM(I1251:I1257)</f>
        <v>34.982600000000005</v>
      </c>
    </row>
    <row r="1251" spans="2:9">
      <c r="B1251" s="155" t="s">
        <v>6763</v>
      </c>
      <c r="C1251" s="110" t="s">
        <v>45</v>
      </c>
      <c r="D1251" s="110">
        <v>88316</v>
      </c>
      <c r="E1251" s="101" t="s">
        <v>1983</v>
      </c>
      <c r="F1251" s="110" t="s">
        <v>662</v>
      </c>
      <c r="G1251" s="168">
        <v>1.18</v>
      </c>
      <c r="H1251" s="314">
        <f>IF($D1251&lt;&gt;"",VLOOKUP($D1251,SINAPSET.17!$1:$1048576,4,FALSE),"")</f>
        <v>13.81</v>
      </c>
      <c r="I1251" s="127">
        <f t="shared" ref="I1251:I1257" si="285">G1251*H1251</f>
        <v>16.2958</v>
      </c>
    </row>
    <row r="1252" spans="2:9" ht="28.5">
      <c r="B1252" s="155" t="s">
        <v>6763</v>
      </c>
      <c r="C1252" s="110" t="s">
        <v>45</v>
      </c>
      <c r="D1252" s="110">
        <v>88441</v>
      </c>
      <c r="E1252" s="101" t="s">
        <v>1992</v>
      </c>
      <c r="F1252" s="110" t="s">
        <v>662</v>
      </c>
      <c r="G1252" s="168">
        <v>0.23</v>
      </c>
      <c r="H1252" s="314">
        <f>IF($D1252&lt;&gt;"",VLOOKUP($D1252,SINAPSET.17!$1:$1048576,4,FALSE),"")</f>
        <v>13.86</v>
      </c>
      <c r="I1252" s="127">
        <f t="shared" si="285"/>
        <v>3.1878000000000002</v>
      </c>
    </row>
    <row r="1253" spans="2:9">
      <c r="B1253" s="155" t="s">
        <v>6764</v>
      </c>
      <c r="C1253" s="110" t="s">
        <v>6772</v>
      </c>
      <c r="D1253" s="110"/>
      <c r="E1253" s="101" t="s">
        <v>6843</v>
      </c>
      <c r="F1253" s="110" t="s">
        <v>502</v>
      </c>
      <c r="G1253" s="168">
        <v>1</v>
      </c>
      <c r="H1253" s="216">
        <v>6</v>
      </c>
      <c r="I1253" s="127">
        <f t="shared" si="285"/>
        <v>6</v>
      </c>
    </row>
    <row r="1254" spans="2:9">
      <c r="B1254" s="155" t="s">
        <v>6764</v>
      </c>
      <c r="C1254" s="110" t="s">
        <v>13735</v>
      </c>
      <c r="D1254" s="110"/>
      <c r="E1254" s="101" t="s">
        <v>13736</v>
      </c>
      <c r="F1254" s="110" t="s">
        <v>820</v>
      </c>
      <c r="G1254" s="315">
        <v>1E-3</v>
      </c>
      <c r="H1254" s="314">
        <v>315</v>
      </c>
      <c r="I1254" s="127">
        <f t="shared" si="285"/>
        <v>0.315</v>
      </c>
    </row>
    <row r="1255" spans="2:9">
      <c r="B1255" s="155" t="s">
        <v>6764</v>
      </c>
      <c r="C1255" s="110" t="s">
        <v>45</v>
      </c>
      <c r="D1255" s="110">
        <v>7253</v>
      </c>
      <c r="E1255" s="101" t="s">
        <v>6161</v>
      </c>
      <c r="F1255" s="110" t="s">
        <v>820</v>
      </c>
      <c r="G1255" s="168">
        <v>0.1</v>
      </c>
      <c r="H1255" s="314">
        <f>IF($D1255&lt;&gt;"",VLOOKUP($D1255,SINAPSET.17!$1:$1048576,4,FALSE),"")</f>
        <v>79.28</v>
      </c>
      <c r="I1255" s="127">
        <f t="shared" si="285"/>
        <v>7.9280000000000008</v>
      </c>
    </row>
    <row r="1256" spans="2:9">
      <c r="B1256" s="155" t="s">
        <v>6764</v>
      </c>
      <c r="C1256" s="110" t="s">
        <v>45</v>
      </c>
      <c r="D1256" s="110">
        <v>25951</v>
      </c>
      <c r="E1256" s="101" t="s">
        <v>3975</v>
      </c>
      <c r="F1256" s="110" t="s">
        <v>546</v>
      </c>
      <c r="G1256" s="168">
        <v>0.8</v>
      </c>
      <c r="H1256" s="314">
        <f>IF($D1256&lt;&gt;"",VLOOKUP($D1256,SINAPSET.17!$1:$1048576,4,FALSE),"")</f>
        <v>1.5</v>
      </c>
      <c r="I1256" s="127">
        <f t="shared" si="285"/>
        <v>1.2000000000000002</v>
      </c>
    </row>
    <row r="1257" spans="2:9" ht="28.5">
      <c r="B1257" s="155" t="s">
        <v>6764</v>
      </c>
      <c r="C1257" s="110" t="s">
        <v>45</v>
      </c>
      <c r="D1257" s="110">
        <v>25963</v>
      </c>
      <c r="E1257" s="101" t="s">
        <v>2943</v>
      </c>
      <c r="F1257" s="110" t="s">
        <v>546</v>
      </c>
      <c r="G1257" s="168">
        <v>0.8</v>
      </c>
      <c r="H1257" s="314">
        <f>IF($D1257&lt;&gt;"",VLOOKUP($D1257,SINAPSET.17!$1:$1048576,4,FALSE),"")</f>
        <v>7.0000000000000007E-2</v>
      </c>
      <c r="I1257" s="127">
        <f t="shared" si="285"/>
        <v>5.6000000000000008E-2</v>
      </c>
    </row>
    <row r="1258" spans="2:9">
      <c r="B1258" s="156"/>
      <c r="C1258" s="109"/>
      <c r="D1258" s="109"/>
      <c r="E1258" s="102"/>
      <c r="F1258" s="109"/>
      <c r="G1258" s="169"/>
      <c r="H1258" s="123"/>
      <c r="I1258" s="128"/>
    </row>
    <row r="1259" spans="2:9" ht="15">
      <c r="B1259" s="347">
        <v>219</v>
      </c>
      <c r="C1259" s="348"/>
      <c r="D1259" s="349" t="s">
        <v>6844</v>
      </c>
      <c r="E1259" s="9" t="s">
        <v>6845</v>
      </c>
      <c r="F1259" s="10" t="s">
        <v>502</v>
      </c>
      <c r="G1259" s="170">
        <v>1</v>
      </c>
      <c r="H1259" s="11"/>
      <c r="I1259" s="90">
        <f>SUM(I1260:I1266)</f>
        <v>53.982599999999991</v>
      </c>
    </row>
    <row r="1260" spans="2:9">
      <c r="B1260" s="155" t="s">
        <v>6763</v>
      </c>
      <c r="C1260" s="110" t="s">
        <v>45</v>
      </c>
      <c r="D1260" s="110">
        <v>88316</v>
      </c>
      <c r="E1260" s="101" t="s">
        <v>1983</v>
      </c>
      <c r="F1260" s="110" t="s">
        <v>662</v>
      </c>
      <c r="G1260" s="168">
        <v>1.18</v>
      </c>
      <c r="H1260" s="314">
        <f>IF($D1260&lt;&gt;"",VLOOKUP($D1260,SINAPSET.17!$1:$1048576,4,FALSE),"")</f>
        <v>13.81</v>
      </c>
      <c r="I1260" s="127">
        <f t="shared" ref="I1260:I1266" si="286">G1260*H1260</f>
        <v>16.2958</v>
      </c>
    </row>
    <row r="1261" spans="2:9" ht="28.5">
      <c r="B1261" s="155" t="s">
        <v>6763</v>
      </c>
      <c r="C1261" s="110" t="s">
        <v>45</v>
      </c>
      <c r="D1261" s="110">
        <v>88441</v>
      </c>
      <c r="E1261" s="101" t="s">
        <v>1992</v>
      </c>
      <c r="F1261" s="110" t="s">
        <v>662</v>
      </c>
      <c r="G1261" s="168">
        <v>0.23</v>
      </c>
      <c r="H1261" s="314">
        <f>IF($D1261&lt;&gt;"",VLOOKUP($D1261,SINAPSET.17!$1:$1048576,4,FALSE),"")</f>
        <v>13.86</v>
      </c>
      <c r="I1261" s="127">
        <f t="shared" si="286"/>
        <v>3.1878000000000002</v>
      </c>
    </row>
    <row r="1262" spans="2:9">
      <c r="B1262" s="155" t="s">
        <v>6764</v>
      </c>
      <c r="C1262" s="110" t="s">
        <v>6772</v>
      </c>
      <c r="D1262" s="110"/>
      <c r="E1262" s="101" t="s">
        <v>6845</v>
      </c>
      <c r="F1262" s="110" t="s">
        <v>502</v>
      </c>
      <c r="G1262" s="168">
        <v>1</v>
      </c>
      <c r="H1262" s="216">
        <v>25</v>
      </c>
      <c r="I1262" s="127">
        <f t="shared" si="286"/>
        <v>25</v>
      </c>
    </row>
    <row r="1263" spans="2:9">
      <c r="B1263" s="155" t="s">
        <v>6764</v>
      </c>
      <c r="C1263" s="110" t="s">
        <v>13735</v>
      </c>
      <c r="D1263" s="110"/>
      <c r="E1263" s="101" t="s">
        <v>13736</v>
      </c>
      <c r="F1263" s="110" t="s">
        <v>820</v>
      </c>
      <c r="G1263" s="315">
        <v>1E-3</v>
      </c>
      <c r="H1263" s="314">
        <v>315</v>
      </c>
      <c r="I1263" s="127">
        <f t="shared" si="286"/>
        <v>0.315</v>
      </c>
    </row>
    <row r="1264" spans="2:9">
      <c r="B1264" s="155" t="s">
        <v>6764</v>
      </c>
      <c r="C1264" s="110" t="s">
        <v>45</v>
      </c>
      <c r="D1264" s="110">
        <v>7253</v>
      </c>
      <c r="E1264" s="101" t="s">
        <v>6161</v>
      </c>
      <c r="F1264" s="110" t="s">
        <v>820</v>
      </c>
      <c r="G1264" s="168">
        <v>0.1</v>
      </c>
      <c r="H1264" s="314">
        <f>IF($D1264&lt;&gt;"",VLOOKUP($D1264,SINAPSET.17!$1:$1048576,4,FALSE),"")</f>
        <v>79.28</v>
      </c>
      <c r="I1264" s="127">
        <f t="shared" si="286"/>
        <v>7.9280000000000008</v>
      </c>
    </row>
    <row r="1265" spans="2:9">
      <c r="B1265" s="155" t="s">
        <v>6764</v>
      </c>
      <c r="C1265" s="110" t="s">
        <v>45</v>
      </c>
      <c r="D1265" s="110">
        <v>25951</v>
      </c>
      <c r="E1265" s="101" t="s">
        <v>3975</v>
      </c>
      <c r="F1265" s="110" t="s">
        <v>546</v>
      </c>
      <c r="G1265" s="168">
        <v>0.8</v>
      </c>
      <c r="H1265" s="314">
        <f>IF($D1265&lt;&gt;"",VLOOKUP($D1265,SINAPSET.17!$1:$1048576,4,FALSE),"")</f>
        <v>1.5</v>
      </c>
      <c r="I1265" s="127">
        <f t="shared" si="286"/>
        <v>1.2000000000000002</v>
      </c>
    </row>
    <row r="1266" spans="2:9" ht="28.5">
      <c r="B1266" s="155" t="s">
        <v>6764</v>
      </c>
      <c r="C1266" s="110" t="s">
        <v>45</v>
      </c>
      <c r="D1266" s="110">
        <v>25963</v>
      </c>
      <c r="E1266" s="101" t="s">
        <v>2943</v>
      </c>
      <c r="F1266" s="110" t="s">
        <v>546</v>
      </c>
      <c r="G1266" s="168">
        <v>0.8</v>
      </c>
      <c r="H1266" s="314">
        <f>IF($D1266&lt;&gt;"",VLOOKUP($D1266,SINAPSET.17!$1:$1048576,4,FALSE),"")</f>
        <v>7.0000000000000007E-2</v>
      </c>
      <c r="I1266" s="127">
        <f t="shared" si="286"/>
        <v>5.6000000000000008E-2</v>
      </c>
    </row>
    <row r="1267" spans="2:9">
      <c r="B1267" s="156"/>
      <c r="C1267" s="109"/>
      <c r="D1267" s="109"/>
      <c r="E1267" s="102"/>
      <c r="F1267" s="109"/>
      <c r="G1267" s="169"/>
      <c r="H1267" s="123"/>
      <c r="I1267" s="128"/>
    </row>
    <row r="1268" spans="2:9" ht="15">
      <c r="B1268" s="347">
        <v>220</v>
      </c>
      <c r="C1268" s="348"/>
      <c r="D1268" s="349" t="s">
        <v>6844</v>
      </c>
      <c r="E1268" s="9" t="s">
        <v>6962</v>
      </c>
      <c r="F1268" s="10" t="s">
        <v>502</v>
      </c>
      <c r="G1268" s="170">
        <v>1</v>
      </c>
      <c r="H1268" s="11"/>
      <c r="I1268" s="90">
        <f>SUM(I1269:I1275)</f>
        <v>48.982599999999991</v>
      </c>
    </row>
    <row r="1269" spans="2:9">
      <c r="B1269" s="155" t="s">
        <v>6763</v>
      </c>
      <c r="C1269" s="110" t="s">
        <v>45</v>
      </c>
      <c r="D1269" s="110">
        <v>88316</v>
      </c>
      <c r="E1269" s="101" t="s">
        <v>1983</v>
      </c>
      <c r="F1269" s="110" t="s">
        <v>662</v>
      </c>
      <c r="G1269" s="168">
        <v>1.18</v>
      </c>
      <c r="H1269" s="314">
        <f>IF($D1269&lt;&gt;"",VLOOKUP($D1269,SINAPSET.17!$1:$1048576,4,FALSE),"")</f>
        <v>13.81</v>
      </c>
      <c r="I1269" s="127">
        <f t="shared" ref="I1269:I1275" si="287">G1269*H1269</f>
        <v>16.2958</v>
      </c>
    </row>
    <row r="1270" spans="2:9" ht="28.5">
      <c r="B1270" s="155" t="s">
        <v>6763</v>
      </c>
      <c r="C1270" s="110" t="s">
        <v>45</v>
      </c>
      <c r="D1270" s="110">
        <v>88441</v>
      </c>
      <c r="E1270" s="101" t="s">
        <v>1992</v>
      </c>
      <c r="F1270" s="110" t="s">
        <v>662</v>
      </c>
      <c r="G1270" s="168">
        <v>0.23</v>
      </c>
      <c r="H1270" s="314">
        <f>IF($D1270&lt;&gt;"",VLOOKUP($D1270,SINAPSET.17!$1:$1048576,4,FALSE),"")</f>
        <v>13.86</v>
      </c>
      <c r="I1270" s="127">
        <f t="shared" si="287"/>
        <v>3.1878000000000002</v>
      </c>
    </row>
    <row r="1271" spans="2:9">
      <c r="B1271" s="155" t="s">
        <v>6764</v>
      </c>
      <c r="C1271" s="110" t="s">
        <v>6772</v>
      </c>
      <c r="D1271" s="110"/>
      <c r="E1271" s="101" t="s">
        <v>6962</v>
      </c>
      <c r="F1271" s="110" t="s">
        <v>502</v>
      </c>
      <c r="G1271" s="168">
        <v>1</v>
      </c>
      <c r="H1271" s="216">
        <v>20</v>
      </c>
      <c r="I1271" s="127">
        <f t="shared" si="287"/>
        <v>20</v>
      </c>
    </row>
    <row r="1272" spans="2:9">
      <c r="B1272" s="155" t="s">
        <v>6764</v>
      </c>
      <c r="C1272" s="110" t="s">
        <v>13735</v>
      </c>
      <c r="D1272" s="110"/>
      <c r="E1272" s="101" t="s">
        <v>13736</v>
      </c>
      <c r="F1272" s="110" t="s">
        <v>820</v>
      </c>
      <c r="G1272" s="315">
        <v>1E-3</v>
      </c>
      <c r="H1272" s="314">
        <v>315</v>
      </c>
      <c r="I1272" s="127">
        <f t="shared" si="287"/>
        <v>0.315</v>
      </c>
    </row>
    <row r="1273" spans="2:9">
      <c r="B1273" s="155" t="s">
        <v>6764</v>
      </c>
      <c r="C1273" s="110" t="s">
        <v>45</v>
      </c>
      <c r="D1273" s="110">
        <v>7253</v>
      </c>
      <c r="E1273" s="101" t="s">
        <v>6161</v>
      </c>
      <c r="F1273" s="110" t="s">
        <v>820</v>
      </c>
      <c r="G1273" s="168">
        <v>0.1</v>
      </c>
      <c r="H1273" s="314">
        <f>IF($D1273&lt;&gt;"",VLOOKUP($D1273,SINAPSET.17!$1:$1048576,4,FALSE),"")</f>
        <v>79.28</v>
      </c>
      <c r="I1273" s="127">
        <f t="shared" si="287"/>
        <v>7.9280000000000008</v>
      </c>
    </row>
    <row r="1274" spans="2:9">
      <c r="B1274" s="155" t="s">
        <v>6764</v>
      </c>
      <c r="C1274" s="110" t="s">
        <v>45</v>
      </c>
      <c r="D1274" s="110">
        <v>25951</v>
      </c>
      <c r="E1274" s="101" t="s">
        <v>3975</v>
      </c>
      <c r="F1274" s="110" t="s">
        <v>546</v>
      </c>
      <c r="G1274" s="168">
        <v>0.8</v>
      </c>
      <c r="H1274" s="314">
        <f>IF($D1274&lt;&gt;"",VLOOKUP($D1274,SINAPSET.17!$1:$1048576,4,FALSE),"")</f>
        <v>1.5</v>
      </c>
      <c r="I1274" s="127">
        <f t="shared" si="287"/>
        <v>1.2000000000000002</v>
      </c>
    </row>
    <row r="1275" spans="2:9" ht="28.5">
      <c r="B1275" s="155" t="s">
        <v>6764</v>
      </c>
      <c r="C1275" s="110" t="s">
        <v>45</v>
      </c>
      <c r="D1275" s="110">
        <v>25963</v>
      </c>
      <c r="E1275" s="101" t="s">
        <v>2943</v>
      </c>
      <c r="F1275" s="110" t="s">
        <v>546</v>
      </c>
      <c r="G1275" s="168">
        <v>0.8</v>
      </c>
      <c r="H1275" s="314">
        <f>IF($D1275&lt;&gt;"",VLOOKUP($D1275,SINAPSET.17!$1:$1048576,4,FALSE),"")</f>
        <v>7.0000000000000007E-2</v>
      </c>
      <c r="I1275" s="127">
        <f t="shared" si="287"/>
        <v>5.6000000000000008E-2</v>
      </c>
    </row>
    <row r="1276" spans="2:9">
      <c r="B1276" s="156"/>
      <c r="C1276" s="109"/>
      <c r="D1276" s="109"/>
      <c r="E1276" s="102"/>
      <c r="F1276" s="109"/>
      <c r="G1276" s="169"/>
      <c r="H1276" s="123"/>
      <c r="I1276" s="128"/>
    </row>
    <row r="1277" spans="2:9" ht="15">
      <c r="B1277" s="347">
        <v>221</v>
      </c>
      <c r="C1277" s="348"/>
      <c r="D1277" s="349" t="s">
        <v>6844</v>
      </c>
      <c r="E1277" s="9" t="str">
        <f>E1280</f>
        <v>SACO DE CASCA DE PINOS 2KG</v>
      </c>
      <c r="F1277" s="10" t="s">
        <v>502</v>
      </c>
      <c r="G1277" s="170">
        <v>1</v>
      </c>
      <c r="H1277" s="11"/>
      <c r="I1277" s="90">
        <f>SUM(I1278:I1280)</f>
        <v>15.434000000000001</v>
      </c>
    </row>
    <row r="1278" spans="2:9">
      <c r="B1278" s="155" t="s">
        <v>6763</v>
      </c>
      <c r="C1278" s="110" t="s">
        <v>45</v>
      </c>
      <c r="D1278" s="110">
        <v>88316</v>
      </c>
      <c r="E1278" s="101" t="s">
        <v>1983</v>
      </c>
      <c r="F1278" s="110" t="s">
        <v>662</v>
      </c>
      <c r="G1278" s="168">
        <v>0.2</v>
      </c>
      <c r="H1278" s="314">
        <f>IF($D1278&lt;&gt;"",VLOOKUP($D1278,SINAPSET.17!$1:$1048576,4,FALSE),"")</f>
        <v>13.81</v>
      </c>
      <c r="I1278" s="127">
        <f>G1278*H1278</f>
        <v>2.7620000000000005</v>
      </c>
    </row>
    <row r="1279" spans="2:9" ht="28.5">
      <c r="B1279" s="155" t="s">
        <v>6763</v>
      </c>
      <c r="C1279" s="110" t="s">
        <v>45</v>
      </c>
      <c r="D1279" s="110">
        <v>88441</v>
      </c>
      <c r="E1279" s="101" t="s">
        <v>1992</v>
      </c>
      <c r="F1279" s="110" t="s">
        <v>662</v>
      </c>
      <c r="G1279" s="168">
        <v>0.2</v>
      </c>
      <c r="H1279" s="314">
        <f>IF($D1279&lt;&gt;"",VLOOKUP($D1279,SINAPSET.17!$1:$1048576,4,FALSE),"")</f>
        <v>13.86</v>
      </c>
      <c r="I1279" s="127">
        <f t="shared" ref="I1279:I1280" si="288">G1279*H1279</f>
        <v>2.7720000000000002</v>
      </c>
    </row>
    <row r="1280" spans="2:9">
      <c r="B1280" s="155" t="s">
        <v>6764</v>
      </c>
      <c r="C1280" s="110" t="s">
        <v>6772</v>
      </c>
      <c r="D1280" s="110"/>
      <c r="E1280" s="101" t="s">
        <v>6965</v>
      </c>
      <c r="F1280" s="110" t="s">
        <v>502</v>
      </c>
      <c r="G1280" s="168">
        <v>1</v>
      </c>
      <c r="H1280" s="216">
        <v>9.9</v>
      </c>
      <c r="I1280" s="127">
        <f t="shared" si="288"/>
        <v>9.9</v>
      </c>
    </row>
    <row r="1281" spans="2:9">
      <c r="B1281" s="156"/>
      <c r="C1281" s="109"/>
      <c r="D1281" s="109"/>
      <c r="E1281" s="102"/>
      <c r="F1281" s="109"/>
      <c r="G1281" s="169"/>
      <c r="H1281" s="123"/>
      <c r="I1281" s="128"/>
    </row>
    <row r="1282" spans="2:9" ht="45">
      <c r="B1282" s="347">
        <v>222</v>
      </c>
      <c r="C1282" s="348"/>
      <c r="D1282" s="349"/>
      <c r="E1282" s="9" t="s">
        <v>6846</v>
      </c>
      <c r="F1282" s="10" t="s">
        <v>502</v>
      </c>
      <c r="G1282" s="170">
        <v>1</v>
      </c>
      <c r="H1282" s="11"/>
      <c r="I1282" s="90">
        <f>SUM(I1283:I1285)</f>
        <v>2030.8</v>
      </c>
    </row>
    <row r="1283" spans="2:9">
      <c r="B1283" s="155" t="s">
        <v>6763</v>
      </c>
      <c r="C1283" s="110" t="s">
        <v>45</v>
      </c>
      <c r="D1283" s="110">
        <v>88316</v>
      </c>
      <c r="E1283" s="101" t="s">
        <v>1983</v>
      </c>
      <c r="F1283" s="110" t="s">
        <v>662</v>
      </c>
      <c r="G1283" s="168">
        <v>1</v>
      </c>
      <c r="H1283" s="314">
        <f>IF($D1283&lt;&gt;"",VLOOKUP($D1283,SINAPSET.17!$1:$1048576,4,FALSE),"")</f>
        <v>13.81</v>
      </c>
      <c r="I1283" s="127">
        <f>G1283*H1283</f>
        <v>13.81</v>
      </c>
    </row>
    <row r="1284" spans="2:9">
      <c r="B1284" s="155" t="s">
        <v>6763</v>
      </c>
      <c r="C1284" s="110" t="s">
        <v>45</v>
      </c>
      <c r="D1284" s="110">
        <v>88309</v>
      </c>
      <c r="E1284" s="101" t="s">
        <v>1976</v>
      </c>
      <c r="F1284" s="110" t="s">
        <v>662</v>
      </c>
      <c r="G1284" s="168">
        <v>1</v>
      </c>
      <c r="H1284" s="314">
        <f>IF($D1284&lt;&gt;"",VLOOKUP($D1284,SINAPSET.17!$1:$1048576,4,FALSE),"")</f>
        <v>16.989999999999998</v>
      </c>
      <c r="I1284" s="127">
        <f t="shared" ref="I1284:I1285" si="289">G1284*H1284</f>
        <v>16.989999999999998</v>
      </c>
    </row>
    <row r="1285" spans="2:9" ht="42.75">
      <c r="B1285" s="155" t="s">
        <v>6764</v>
      </c>
      <c r="C1285" s="110" t="s">
        <v>6772</v>
      </c>
      <c r="D1285" s="110"/>
      <c r="E1285" s="101" t="s">
        <v>6846</v>
      </c>
      <c r="F1285" s="110" t="s">
        <v>502</v>
      </c>
      <c r="G1285" s="168">
        <v>1</v>
      </c>
      <c r="H1285" s="216">
        <v>2000</v>
      </c>
      <c r="I1285" s="127">
        <f t="shared" si="289"/>
        <v>2000</v>
      </c>
    </row>
    <row r="1286" spans="2:9">
      <c r="B1286" s="156"/>
      <c r="C1286" s="109"/>
      <c r="D1286" s="109"/>
      <c r="E1286" s="102"/>
      <c r="F1286" s="109"/>
      <c r="G1286" s="169"/>
      <c r="H1286" s="123"/>
      <c r="I1286" s="128"/>
    </row>
    <row r="1287" spans="2:9" ht="45">
      <c r="B1287" s="347">
        <v>223</v>
      </c>
      <c r="C1287" s="348"/>
      <c r="D1287" s="349"/>
      <c r="E1287" s="9" t="s">
        <v>6847</v>
      </c>
      <c r="F1287" s="10" t="s">
        <v>502</v>
      </c>
      <c r="G1287" s="170">
        <v>1</v>
      </c>
      <c r="H1287" s="11"/>
      <c r="I1287" s="90">
        <f>SUM(I1288:I1290)</f>
        <v>1630.8</v>
      </c>
    </row>
    <row r="1288" spans="2:9">
      <c r="B1288" s="155" t="s">
        <v>6763</v>
      </c>
      <c r="C1288" s="110" t="s">
        <v>45</v>
      </c>
      <c r="D1288" s="110">
        <v>88316</v>
      </c>
      <c r="E1288" s="101" t="s">
        <v>1983</v>
      </c>
      <c r="F1288" s="110" t="s">
        <v>662</v>
      </c>
      <c r="G1288" s="168">
        <v>1</v>
      </c>
      <c r="H1288" s="314">
        <f>IF($D1288&lt;&gt;"",VLOOKUP($D1288,SINAPSET.17!$1:$1048576,4,FALSE),"")</f>
        <v>13.81</v>
      </c>
      <c r="I1288" s="127">
        <f>G1288*H1288</f>
        <v>13.81</v>
      </c>
    </row>
    <row r="1289" spans="2:9">
      <c r="B1289" s="155" t="s">
        <v>6763</v>
      </c>
      <c r="C1289" s="110" t="s">
        <v>45</v>
      </c>
      <c r="D1289" s="110">
        <v>88309</v>
      </c>
      <c r="E1289" s="101" t="s">
        <v>1976</v>
      </c>
      <c r="F1289" s="110" t="s">
        <v>662</v>
      </c>
      <c r="G1289" s="168">
        <v>1</v>
      </c>
      <c r="H1289" s="314">
        <f>IF($D1289&lt;&gt;"",VLOOKUP($D1289,SINAPSET.17!$1:$1048576,4,FALSE),"")</f>
        <v>16.989999999999998</v>
      </c>
      <c r="I1289" s="127">
        <f t="shared" ref="I1289:I1290" si="290">G1289*H1289</f>
        <v>16.989999999999998</v>
      </c>
    </row>
    <row r="1290" spans="2:9" ht="42.75">
      <c r="B1290" s="155" t="s">
        <v>6764</v>
      </c>
      <c r="C1290" s="110" t="s">
        <v>6772</v>
      </c>
      <c r="D1290" s="110"/>
      <c r="E1290" s="101" t="s">
        <v>6847</v>
      </c>
      <c r="F1290" s="110" t="s">
        <v>502</v>
      </c>
      <c r="G1290" s="168">
        <v>1</v>
      </c>
      <c r="H1290" s="216">
        <v>1600</v>
      </c>
      <c r="I1290" s="127">
        <f t="shared" si="290"/>
        <v>1600</v>
      </c>
    </row>
    <row r="1291" spans="2:9">
      <c r="B1291" s="156"/>
      <c r="C1291" s="109"/>
      <c r="D1291" s="109"/>
      <c r="E1291" s="102"/>
      <c r="F1291" s="109"/>
      <c r="G1291" s="169"/>
      <c r="H1291" s="123"/>
      <c r="I1291" s="128"/>
    </row>
    <row r="1292" spans="2:9" ht="15">
      <c r="B1292" s="347">
        <v>224</v>
      </c>
      <c r="C1292" s="348"/>
      <c r="D1292" s="349" t="s">
        <v>6848</v>
      </c>
      <c r="E1292" s="9" t="s">
        <v>6849</v>
      </c>
      <c r="F1292" s="10" t="s">
        <v>502</v>
      </c>
      <c r="G1292" s="170">
        <v>1</v>
      </c>
      <c r="H1292" s="11"/>
      <c r="I1292" s="90">
        <f>SUM(I1293:I1295)</f>
        <v>392.98699999999991</v>
      </c>
    </row>
    <row r="1293" spans="2:9">
      <c r="B1293" s="155" t="s">
        <v>6763</v>
      </c>
      <c r="C1293" s="110" t="s">
        <v>45</v>
      </c>
      <c r="D1293" s="110">
        <v>88316</v>
      </c>
      <c r="E1293" s="101" t="s">
        <v>1983</v>
      </c>
      <c r="F1293" s="110" t="s">
        <v>662</v>
      </c>
      <c r="G1293" s="168">
        <v>0.5</v>
      </c>
      <c r="H1293" s="314">
        <f>IF($D1293&lt;&gt;"",VLOOKUP($D1293,SINAPSET.17!$1:$1048576,4,FALSE),"")</f>
        <v>13.81</v>
      </c>
      <c r="I1293" s="127">
        <f>G1293*H1293</f>
        <v>6.9050000000000002</v>
      </c>
    </row>
    <row r="1294" spans="2:9">
      <c r="B1294" s="155" t="s">
        <v>6763</v>
      </c>
      <c r="C1294" s="110" t="s">
        <v>45</v>
      </c>
      <c r="D1294" s="110">
        <v>88309</v>
      </c>
      <c r="E1294" s="101" t="s">
        <v>1976</v>
      </c>
      <c r="F1294" s="110" t="s">
        <v>662</v>
      </c>
      <c r="G1294" s="168">
        <v>0.5</v>
      </c>
      <c r="H1294" s="314">
        <f>IF($D1294&lt;&gt;"",VLOOKUP($D1294,SINAPSET.17!$1:$1048576,4,FALSE),"")</f>
        <v>16.989999999999998</v>
      </c>
      <c r="I1294" s="127">
        <f t="shared" ref="I1294:I1295" si="291">G1294*H1294</f>
        <v>8.4949999999999992</v>
      </c>
    </row>
    <row r="1295" spans="2:9">
      <c r="B1295" s="155" t="s">
        <v>6764</v>
      </c>
      <c r="C1295" s="110" t="s">
        <v>6772</v>
      </c>
      <c r="D1295" s="110"/>
      <c r="E1295" s="101" t="s">
        <v>6849</v>
      </c>
      <c r="F1295" s="110" t="s">
        <v>591</v>
      </c>
      <c r="G1295" s="168">
        <v>0.35</v>
      </c>
      <c r="H1295" s="216">
        <v>1078.82</v>
      </c>
      <c r="I1295" s="127">
        <f t="shared" si="291"/>
        <v>377.58699999999993</v>
      </c>
    </row>
    <row r="1296" spans="2:9">
      <c r="B1296" s="156"/>
      <c r="C1296" s="109"/>
      <c r="D1296" s="109"/>
      <c r="E1296" s="102"/>
      <c r="F1296" s="109"/>
      <c r="G1296" s="169"/>
      <c r="H1296" s="123"/>
      <c r="I1296" s="128"/>
    </row>
    <row r="1297" spans="1:12" s="284" customFormat="1" ht="30">
      <c r="A1297" s="285"/>
      <c r="B1297" s="347">
        <v>225</v>
      </c>
      <c r="C1297" s="348"/>
      <c r="D1297" s="349" t="s">
        <v>6848</v>
      </c>
      <c r="E1297" s="9" t="s">
        <v>7053</v>
      </c>
      <c r="F1297" s="10" t="s">
        <v>542</v>
      </c>
      <c r="G1297" s="170"/>
      <c r="H1297" s="11"/>
      <c r="I1297" s="90">
        <f>SUM(I1298:I1299)</f>
        <v>624.26</v>
      </c>
    </row>
    <row r="1298" spans="1:12" s="284" customFormat="1" ht="85.5">
      <c r="A1298" s="285"/>
      <c r="B1298" s="155" t="s">
        <v>6763</v>
      </c>
      <c r="C1298" s="110" t="s">
        <v>45</v>
      </c>
      <c r="D1298" s="110">
        <v>5824</v>
      </c>
      <c r="E1298" s="101" t="str">
        <f>IF($D1298&lt;&gt;"",VLOOKUP($D1298,SINAPSET.17!$A492:$D11257,2,FALSE),"")</f>
        <v>CAMINHÃO TOCO, PBT 16.000 KG, CARGA ÚTIL MÁX. 10.685 KG, DIST. ENTRE EIXOS 4,8 M, POTÊNCIA 189 CV, INCLUSIVE CARROCERIA FIXA ABERTA DE MADEIRA P/ TRANSPORTE GERAL DE CARGA SECA, DIMEN. APROX. 2,5 X 7,00 X 0,50 M - CHP DIURNO. AF_06/2014</v>
      </c>
      <c r="F1298" s="108" t="str">
        <f>IF($D1298&lt;&gt;"",VLOOKUP($D1298,SINAPSET.17!$A492:$D11257,3,FALSE),"")</f>
        <v>CHP</v>
      </c>
      <c r="G1298" s="168">
        <v>4</v>
      </c>
      <c r="H1298" s="314">
        <f>IF($D1298&lt;&gt;"",VLOOKUP($D1298,SINAPSET.17!$1:$1048576,4,FALSE),"")</f>
        <v>121.54</v>
      </c>
      <c r="I1298" s="127">
        <f t="shared" ref="I1298:I1299" si="292">H1298*G1298</f>
        <v>486.16</v>
      </c>
    </row>
    <row r="1299" spans="1:12" s="284" customFormat="1" ht="15">
      <c r="A1299" s="285"/>
      <c r="B1299" s="155" t="s">
        <v>6763</v>
      </c>
      <c r="C1299" s="110" t="s">
        <v>45</v>
      </c>
      <c r="D1299" s="110">
        <v>88316</v>
      </c>
      <c r="E1299" s="101" t="str">
        <f>IF($D1299&lt;&gt;"",VLOOKUP($D1299,SINAPSET.17!$A493:$D11258,2,FALSE),"")</f>
        <v>SERVENTE COM ENCARGOS COMPLEMENTARES</v>
      </c>
      <c r="F1299" s="108" t="str">
        <f>IF($D1299&lt;&gt;"",VLOOKUP($D1299,SINAPSET.17!$A493:$D11258,3,FALSE),"")</f>
        <v>H</v>
      </c>
      <c r="G1299" s="168">
        <v>10</v>
      </c>
      <c r="H1299" s="314">
        <f>IF($D1299&lt;&gt;"",VLOOKUP($D1299,SINAPSET.17!$1:$1048576,4,FALSE),"")</f>
        <v>13.81</v>
      </c>
      <c r="I1299" s="127">
        <f t="shared" si="292"/>
        <v>138.1</v>
      </c>
    </row>
    <row r="1300" spans="1:12" s="284" customFormat="1" ht="15">
      <c r="A1300" s="285"/>
      <c r="B1300" s="160"/>
      <c r="C1300" s="116"/>
      <c r="D1300" s="116"/>
      <c r="E1300" s="105"/>
      <c r="F1300" s="116"/>
      <c r="G1300" s="173"/>
      <c r="H1300" s="125"/>
      <c r="I1300" s="133"/>
    </row>
    <row r="1301" spans="1:12" ht="105">
      <c r="B1301" s="347">
        <v>226</v>
      </c>
      <c r="C1301" s="348"/>
      <c r="D1301" s="349" t="s">
        <v>6848</v>
      </c>
      <c r="E1301" s="9" t="s">
        <v>13718</v>
      </c>
      <c r="F1301" s="10" t="s">
        <v>518</v>
      </c>
      <c r="G1301" s="170">
        <v>1</v>
      </c>
      <c r="H1301" s="11"/>
      <c r="I1301" s="90">
        <f>SUM(I1302:I1308)</f>
        <v>52.423672964999994</v>
      </c>
      <c r="K1301" s="282" t="s">
        <v>13716</v>
      </c>
      <c r="L1301" s="282" t="s">
        <v>13717</v>
      </c>
    </row>
    <row r="1302" spans="1:12" ht="57">
      <c r="B1302" s="155" t="s">
        <v>6764</v>
      </c>
      <c r="C1302" s="110" t="s">
        <v>45</v>
      </c>
      <c r="D1302" s="218">
        <v>38404</v>
      </c>
      <c r="E1302" s="101" t="str">
        <f>IF($D1302&lt;&gt;"",VLOOKUP($D1302,SINAPSET.17!$A503:$D11268,2,FALSE),"")</f>
        <v>CONCRETO USINADO BOMBEAVEL, CLASSE DE RESISTENCIA C20, COM BRITA 0 E 1, SLUMP = 130 +/- 20 MM, EXCLUI SERVICO DE BOMBEAMENTO (NBR 8953)</v>
      </c>
      <c r="F1302" s="108" t="str">
        <f>IF($D1302&lt;&gt;"",VLOOKUP($D1302,SINAPSET.17!$A503:$D11268,3,FALSE),"")</f>
        <v xml:space="preserve">M3    </v>
      </c>
      <c r="G1302" s="168">
        <f>0.3*0.3*3.14*0.25*1.05</f>
        <v>7.4182500000000012E-2</v>
      </c>
      <c r="H1302" s="314">
        <f>IF($D1302&lt;&gt;"",VLOOKUP($D1302,SINAPSET.17!$1:$1048576,4,FALSE),"")</f>
        <v>327.19</v>
      </c>
      <c r="I1302" s="127">
        <f t="shared" ref="I1302" si="293">H1302*G1302</f>
        <v>24.271772175000002</v>
      </c>
      <c r="K1302" s="286">
        <v>5.28E-2</v>
      </c>
      <c r="L1302" s="286">
        <v>0.3221</v>
      </c>
    </row>
    <row r="1303" spans="1:12" ht="30" customHeight="1">
      <c r="B1303" s="155" t="s">
        <v>6804</v>
      </c>
      <c r="C1303" s="110" t="s">
        <v>45</v>
      </c>
      <c r="D1303" s="151" t="s">
        <v>13374</v>
      </c>
      <c r="E1303" s="101" t="str">
        <f>IF($D1303&lt;&gt;"",VLOOKUP($D1303,SINAPSET.17!$A504:$D11269,2,FALSE),"")</f>
        <v>CARGA E DESCARGA MECANICA DE SOLO UTILIZANDO CAMINHAO BASCULANTE 6,0M3/16T E PA CARREGADEIRA SOBRE PNEUS 128 HP, CAPACIDADE DA CAÇAMBA 1,7 A 2,8 M3, PESO OPERACIONAL 11632 KG</v>
      </c>
      <c r="F1303" s="108" t="str">
        <f>IF($D1303&lt;&gt;"",VLOOKUP($D1303,SINAPSET.17!$A504:$D11269,3,FALSE),"")</f>
        <v>M3</v>
      </c>
      <c r="G1303" s="168">
        <f>G1302*1.3</f>
        <v>9.6437250000000016E-2</v>
      </c>
      <c r="H1303" s="314">
        <f>IF($D1303&lt;&gt;"",VLOOKUP($D1303,SINAPSET.17!$1:$1048576,4,FALSE),"")</f>
        <v>1.44</v>
      </c>
      <c r="I1303" s="127">
        <f t="shared" ref="I1303:I1308" si="294">H1303*G1303</f>
        <v>0.13886964000000002</v>
      </c>
      <c r="K1303" s="286">
        <v>6.1400000000000003E-2</v>
      </c>
      <c r="L1303" s="286">
        <v>0.3533</v>
      </c>
    </row>
    <row r="1304" spans="1:12">
      <c r="B1304" s="155" t="s">
        <v>6804</v>
      </c>
      <c r="C1304" s="110" t="s">
        <v>45</v>
      </c>
      <c r="D1304" s="218">
        <v>88316</v>
      </c>
      <c r="E1304" s="101" t="str">
        <f>IF($D1304&lt;&gt;"",VLOOKUP($D1304,SINAPSET.17!$A505:$D11270,2,FALSE),"")</f>
        <v>SERVENTE COM ENCARGOS COMPLEMENTARES</v>
      </c>
      <c r="F1304" s="108" t="str">
        <f>IF($D1304&lt;&gt;"",VLOOKUP($D1304,SINAPSET.17!$A505:$D11270,3,FALSE),"")</f>
        <v>H</v>
      </c>
      <c r="G1304" s="168">
        <f>(K1304+L1304)/2</f>
        <v>0.61199999999999999</v>
      </c>
      <c r="H1304" s="314">
        <f>IF($D1304&lt;&gt;"",VLOOKUP($D1304,SINAPSET.17!$1:$1048576,4,FALSE),"")</f>
        <v>13.81</v>
      </c>
      <c r="I1304" s="127">
        <f t="shared" si="294"/>
        <v>8.4517199999999999</v>
      </c>
      <c r="K1304" s="286">
        <v>1.0229999999999999</v>
      </c>
      <c r="L1304" s="286">
        <v>0.20100000000000001</v>
      </c>
    </row>
    <row r="1305" spans="1:12" ht="85.5">
      <c r="B1305" s="155" t="s">
        <v>6804</v>
      </c>
      <c r="C1305" s="110" t="s">
        <v>45</v>
      </c>
      <c r="D1305" s="218">
        <v>90680</v>
      </c>
      <c r="E1305" s="101" t="str">
        <f>IF($D1305&lt;&gt;"",VLOOKUP($D1305,SINAPSET.17!$A506:$D11271,2,FALSE),"")</f>
        <v>PERFURATRIZ HIDRÁULICA SOBRE CAMINHÃO COM TRADO CURTO ACOPLADO, PROFUNDIDADE MÁXIMA DE 20 M, DIÂMETRO MÁXIMO DE 1500 MM, POTÊNCIA INSTALADA DE 137 HP, MESA ROTATIVA COM TORQUE MÁXIMO DE 30 KNM - CHP DIURNO. AF_06/2015</v>
      </c>
      <c r="F1305" s="108" t="str">
        <f>IF($D1305&lt;&gt;"",VLOOKUP($D1305,SINAPSET.17!$A506:$D11271,3,FALSE),"")</f>
        <v>CHP</v>
      </c>
      <c r="G1305" s="168">
        <f t="shared" ref="G1305:G1308" si="295">(K1305+L1305)/2</f>
        <v>3.9E-2</v>
      </c>
      <c r="H1305" s="314">
        <f>IF($D1305&lt;&gt;"",VLOOKUP($D1305,SINAPSET.17!$1:$1048576,4,FALSE),"")</f>
        <v>219.25</v>
      </c>
      <c r="I1305" s="127">
        <f t="shared" si="294"/>
        <v>8.5507500000000007</v>
      </c>
      <c r="K1305" s="286">
        <v>3.7400000000000003E-2</v>
      </c>
      <c r="L1305" s="286">
        <v>4.0599999999999997E-2</v>
      </c>
    </row>
    <row r="1306" spans="1:12" ht="85.5">
      <c r="B1306" s="155" t="s">
        <v>6804</v>
      </c>
      <c r="C1306" s="110" t="s">
        <v>45</v>
      </c>
      <c r="D1306" s="218">
        <v>90681</v>
      </c>
      <c r="E1306" s="101" t="str">
        <f>IF($D1306&lt;&gt;"",VLOOKUP($D1306,SINAPSET.17!$A507:$D11272,2,FALSE),"")</f>
        <v>PERFURATRIZ HIDRÁULICA SOBRE CAMINHÃO COM TRADO CURTO ACOPLADO, PROFUNDIDADE MÁXIMA DE 20 M, DIÂMETRO MÁXIMO DE 1500 MM, POTÊNCIA INSTALADA DE 137 HP, MESA ROTATIVA COM TORQUE MÁXIMO DE 30 KNM - CHI DIURNO. AF_06/2015</v>
      </c>
      <c r="F1306" s="108" t="str">
        <f>IF($D1306&lt;&gt;"",VLOOKUP($D1306,SINAPSET.17!$A507:$D11272,3,FALSE),"")</f>
        <v>CHI</v>
      </c>
      <c r="G1306" s="168">
        <f t="shared" si="295"/>
        <v>3.15E-2</v>
      </c>
      <c r="H1306" s="314">
        <f>IF($D1306&lt;&gt;"",VLOOKUP($D1306,SINAPSET.17!$1:$1048576,4,FALSE),"")</f>
        <v>86.17</v>
      </c>
      <c r="I1306" s="127">
        <f t="shared" si="294"/>
        <v>2.7143549999999999</v>
      </c>
      <c r="K1306" s="286">
        <v>3.0200000000000001E-2</v>
      </c>
      <c r="L1306" s="286">
        <v>3.2800000000000003E-2</v>
      </c>
    </row>
    <row r="1307" spans="1:12" ht="42.75">
      <c r="B1307" s="155" t="s">
        <v>6804</v>
      </c>
      <c r="C1307" s="110" t="s">
        <v>45</v>
      </c>
      <c r="D1307" s="135">
        <v>95302</v>
      </c>
      <c r="E1307" s="101" t="str">
        <f>IF($D1307&lt;&gt;"",VLOOKUP($D1307,SINAPSET.17!$A508:$D11273,2,FALSE),"")</f>
        <v>TRANSPORTE COM CAMINHÃO BASCULANTE 6 M3 EM RODOVIA PAVIMENTADA ( PARA DISTÂNCIAS SUPERIORES A 4 KM)</v>
      </c>
      <c r="F1307" s="108" t="str">
        <f>IF($D1307&lt;&gt;"",VLOOKUP($D1307,SINAPSET.17!$A508:$D11273,3,FALSE),"")</f>
        <v>M3XKM</v>
      </c>
      <c r="G1307" s="168">
        <f>G1303*4</f>
        <v>0.38574900000000006</v>
      </c>
      <c r="H1307" s="314">
        <f>IF($D1307&lt;&gt;"",VLOOKUP($D1307,SINAPSET.17!$1:$1048576,4,FALSE),"")</f>
        <v>1.35</v>
      </c>
      <c r="I1307" s="127">
        <f t="shared" si="294"/>
        <v>0.52076115000000012</v>
      </c>
      <c r="K1307" s="286">
        <v>6.1400000000000003E-2</v>
      </c>
      <c r="L1307" s="286">
        <v>0.3533</v>
      </c>
    </row>
    <row r="1308" spans="1:12" ht="30" customHeight="1">
      <c r="B1308" s="155" t="s">
        <v>6804</v>
      </c>
      <c r="C1308" s="110" t="s">
        <v>45</v>
      </c>
      <c r="D1308" s="218">
        <v>95967</v>
      </c>
      <c r="E1308" s="101" t="str">
        <f>IF($D1308&lt;&gt;"",VLOOKUP($D1308,SINAPSET.17!$A509:$D11274,2,FALSE),"")</f>
        <v>SERVIÇOS TÉCNICOS ESPECIALIZADOS PARA ACOMPANHAMENTO DE EXECUÇÃO DE FUNDAÇÕES PROFUNDAS E ESTRUTURAS DE CONTENÇÃO</v>
      </c>
      <c r="F1308" s="108" t="str">
        <f>IF($D1308&lt;&gt;"",VLOOKUP($D1308,SINAPSET.17!$A509:$D11274,3,FALSE),"")</f>
        <v>H</v>
      </c>
      <c r="G1308" s="168">
        <f t="shared" si="295"/>
        <v>7.0500000000000007E-2</v>
      </c>
      <c r="H1308" s="314">
        <f>IF($D1308&lt;&gt;"",VLOOKUP($D1308,SINAPSET.17!$1:$1048576,4,FALSE),"")</f>
        <v>110.29</v>
      </c>
      <c r="I1308" s="127">
        <f t="shared" si="294"/>
        <v>7.7754450000000013</v>
      </c>
      <c r="K1308" s="286">
        <v>6.7599999999999993E-2</v>
      </c>
      <c r="L1308" s="286">
        <v>7.3400000000000007E-2</v>
      </c>
    </row>
    <row r="1309" spans="1:12" ht="30" customHeight="1">
      <c r="B1309" s="156"/>
      <c r="C1309" s="109"/>
      <c r="D1309" s="109"/>
      <c r="E1309" s="102"/>
      <c r="F1309" s="109"/>
      <c r="G1309" s="169"/>
      <c r="H1309" s="123"/>
      <c r="I1309" s="128"/>
    </row>
    <row r="1310" spans="1:12" ht="30" customHeight="1">
      <c r="B1310" s="347">
        <v>227</v>
      </c>
      <c r="C1310" s="348"/>
      <c r="D1310" s="349"/>
      <c r="E1310" s="9" t="s">
        <v>7127</v>
      </c>
      <c r="F1310" s="10" t="s">
        <v>820</v>
      </c>
      <c r="G1310" s="170"/>
      <c r="H1310" s="11"/>
      <c r="I1310" s="90">
        <f>SUM(I1311:I1312)</f>
        <v>10.54</v>
      </c>
      <c r="L1310" s="287"/>
    </row>
    <row r="1311" spans="1:12" ht="71.25">
      <c r="B1311" s="155" t="s">
        <v>6763</v>
      </c>
      <c r="C1311" s="110" t="s">
        <v>45</v>
      </c>
      <c r="D1311" s="151" t="s">
        <v>13374</v>
      </c>
      <c r="E1311" s="101" t="str">
        <f>IF($D1311&lt;&gt;"",VLOOKUP($D1311,SINAPSET.17!$A511:$D11276,2,FALSE),"")</f>
        <v>CARGA E DESCARGA MECANICA DE SOLO UTILIZANDO CAMINHAO BASCULANTE 6,0M3/16T E PA CARREGADEIRA SOBRE PNEUS 128 HP, CAPACIDADE DA CAÇAMBA 1,7 A 2,8 M3, PESO OPERACIONAL 11632 KG</v>
      </c>
      <c r="F1311" s="108" t="str">
        <f>IF($D1311&lt;&gt;"",VLOOKUP($D1311,SINAPSET.17!$A511:$D11276,3,FALSE),"")</f>
        <v>M3</v>
      </c>
      <c r="G1311" s="168">
        <v>1</v>
      </c>
      <c r="H1311" s="314">
        <f>IF($D1311&lt;&gt;"",VLOOKUP($D1311,SINAPSET.17!$1:$1048576,4,FALSE),"")</f>
        <v>1.44</v>
      </c>
      <c r="I1311" s="127">
        <f t="shared" ref="I1311" si="296">H1311*G1311</f>
        <v>1.44</v>
      </c>
    </row>
    <row r="1312" spans="1:12" ht="30" customHeight="1">
      <c r="B1312" s="155" t="s">
        <v>6763</v>
      </c>
      <c r="C1312" s="110" t="s">
        <v>45</v>
      </c>
      <c r="D1312" s="151">
        <v>6079</v>
      </c>
      <c r="E1312" s="101" t="str">
        <f>IF($D1312&lt;&gt;"",VLOOKUP($D1312,SINAPSET.17!$A512:$D11277,2,FALSE),"")</f>
        <v>ARGILA, ARGILA VERMELHA OU ARGILA ARENOSA (RETIRADA NA JAZIDA, SEM TRANSPORTE)</v>
      </c>
      <c r="F1312" s="108" t="str">
        <f>IF($D1312&lt;&gt;"",VLOOKUP($D1312,SINAPSET.17!$A512:$D11277,3,FALSE),"")</f>
        <v xml:space="preserve">M3    </v>
      </c>
      <c r="G1312" s="168">
        <v>1</v>
      </c>
      <c r="H1312" s="314">
        <f>IF($D1312&lt;&gt;"",VLOOKUP($D1312,SINAPSET.17!$1:$1048576,4,FALSE),"")</f>
        <v>9.1</v>
      </c>
      <c r="I1312" s="127">
        <f t="shared" ref="I1312" si="297">H1312*G1312</f>
        <v>9.1</v>
      </c>
    </row>
    <row r="1313" spans="2:9">
      <c r="B1313" s="156"/>
      <c r="C1313" s="109"/>
      <c r="D1313" s="109"/>
      <c r="E1313" s="102"/>
      <c r="F1313" s="109"/>
      <c r="G1313" s="169"/>
      <c r="H1313" s="123"/>
      <c r="I1313" s="128"/>
    </row>
    <row r="1314" spans="2:9" ht="30" customHeight="1">
      <c r="B1314" s="347">
        <v>228</v>
      </c>
      <c r="C1314" s="348"/>
      <c r="D1314" s="349" t="s">
        <v>6848</v>
      </c>
      <c r="E1314" s="9" t="s">
        <v>7128</v>
      </c>
      <c r="F1314" s="10" t="s">
        <v>591</v>
      </c>
      <c r="G1314" s="170"/>
      <c r="H1314" s="11"/>
      <c r="I1314" s="90">
        <f>SUM(I1315)</f>
        <v>1.1048</v>
      </c>
    </row>
    <row r="1315" spans="2:9">
      <c r="B1315" s="155" t="s">
        <v>6763</v>
      </c>
      <c r="C1315" s="110" t="s">
        <v>45</v>
      </c>
      <c r="D1315" s="151">
        <v>88316</v>
      </c>
      <c r="E1315" s="101" t="str">
        <f>IF($D1315&lt;&gt;"",VLOOKUP($D1315,SINAPSET.17!$A516:$D11281,2,FALSE),"")</f>
        <v>SERVENTE COM ENCARGOS COMPLEMENTARES</v>
      </c>
      <c r="F1315" s="108" t="str">
        <f>IF($D1315&lt;&gt;"",VLOOKUP($D1315,SINAPSET.17!$A516:$D11281,3,FALSE),"")</f>
        <v>H</v>
      </c>
      <c r="G1315" s="168">
        <v>0.08</v>
      </c>
      <c r="H1315" s="314">
        <f>IF($D1315&lt;&gt;"",VLOOKUP($D1315,SINAPSET.17!$1:$1048576,4,FALSE),"")</f>
        <v>13.81</v>
      </c>
      <c r="I1315" s="127">
        <f t="shared" ref="I1315" si="298">H1315*G1315</f>
        <v>1.1048</v>
      </c>
    </row>
    <row r="1316" spans="2:9">
      <c r="B1316" s="156"/>
      <c r="C1316" s="109"/>
      <c r="D1316" s="109"/>
      <c r="E1316" s="102"/>
      <c r="F1316" s="109"/>
      <c r="G1316" s="169"/>
      <c r="H1316" s="123"/>
      <c r="I1316" s="128"/>
    </row>
    <row r="1317" spans="2:9" ht="15">
      <c r="B1317" s="334">
        <v>229</v>
      </c>
      <c r="C1317" s="335"/>
      <c r="D1317" s="336"/>
      <c r="E1317" s="9" t="s">
        <v>6985</v>
      </c>
      <c r="F1317" s="10" t="s">
        <v>542</v>
      </c>
      <c r="G1317" s="170" t="s">
        <v>6986</v>
      </c>
      <c r="H1317" s="11"/>
      <c r="I1317" s="92">
        <f>SUM(I1318:I1321)</f>
        <v>2072.5700000000002</v>
      </c>
    </row>
    <row r="1318" spans="2:9" ht="51" customHeight="1">
      <c r="B1318" s="155" t="s">
        <v>6763</v>
      </c>
      <c r="C1318" s="118" t="s">
        <v>45</v>
      </c>
      <c r="D1318" s="143">
        <v>93287</v>
      </c>
      <c r="E1318" s="101" t="str">
        <f>IF($D1318&lt;&gt;"",VLOOKUP($D1318,SINAPSET.17!$A519:$D11284,2,FALSE),"")</f>
        <v>GUINDASTE HIDRÁULICO AUTOPROPELIDO, COM LANÇA TELESCÓPICA 40 M, CAPACIDADE MÁXIMA 60 T, POTÊNCIA 260 KW - CHP DIURNO. AF_03/2016</v>
      </c>
      <c r="F1318" s="108" t="str">
        <f>IF($D1318&lt;&gt;"",VLOOKUP($D1318,SINAPSET.17!$A519:$D11284,3,FALSE),"")</f>
        <v>CHP</v>
      </c>
      <c r="G1318" s="171">
        <v>1</v>
      </c>
      <c r="H1318" s="314">
        <f>IF($D1318&lt;&gt;"",VLOOKUP($D1318,SINAPSET.17!$1:$1048576,4,FALSE),"")</f>
        <v>287.36</v>
      </c>
      <c r="I1318" s="129">
        <f t="shared" ref="I1318:I1321" si="299">H1318*G1318</f>
        <v>287.36</v>
      </c>
    </row>
    <row r="1319" spans="2:9" ht="28.5">
      <c r="B1319" s="155" t="s">
        <v>6763</v>
      </c>
      <c r="C1319" s="118" t="s">
        <v>45</v>
      </c>
      <c r="D1319" s="143">
        <v>88264</v>
      </c>
      <c r="E1319" s="101" t="str">
        <f>IF($D1319&lt;&gt;"",VLOOKUP($D1319,SINAPSET.17!$A520:$D11285,2,FALSE),"")</f>
        <v>ELETRICISTA COM ENCARGOS COMPLEMENTARES</v>
      </c>
      <c r="F1319" s="108" t="str">
        <f>IF($D1319&lt;&gt;"",VLOOKUP($D1319,SINAPSET.17!$A520:$D11285,3,FALSE),"")</f>
        <v>H</v>
      </c>
      <c r="G1319" s="171">
        <v>10</v>
      </c>
      <c r="H1319" s="314">
        <f>IF($D1319&lt;&gt;"",VLOOKUP($D1319,SINAPSET.17!$1:$1048576,4,FALSE),"")</f>
        <v>17.579999999999998</v>
      </c>
      <c r="I1319" s="129">
        <f t="shared" si="299"/>
        <v>175.79999999999998</v>
      </c>
    </row>
    <row r="1320" spans="2:9" ht="28.5">
      <c r="B1320" s="155" t="s">
        <v>6763</v>
      </c>
      <c r="C1320" s="118" t="s">
        <v>45</v>
      </c>
      <c r="D1320" s="143">
        <v>88247</v>
      </c>
      <c r="E1320" s="101" t="str">
        <f>IF($D1320&lt;&gt;"",VLOOKUP($D1320,SINAPSET.17!$A521:$D11286,2,FALSE),"")</f>
        <v>AUXILIAR DE ELETRICISTA COM ENCARGOS COMPLEMENTARES</v>
      </c>
      <c r="F1320" s="108" t="str">
        <f>IF($D1320&lt;&gt;"",VLOOKUP($D1320,SINAPSET.17!$A521:$D11286,3,FALSE),"")</f>
        <v>H</v>
      </c>
      <c r="G1320" s="171">
        <v>12</v>
      </c>
      <c r="H1320" s="314">
        <f>IF($D1320&lt;&gt;"",VLOOKUP($D1320,SINAPSET.17!$1:$1048576,4,FALSE),"")</f>
        <v>14.33</v>
      </c>
      <c r="I1320" s="129">
        <f t="shared" si="299"/>
        <v>171.96</v>
      </c>
    </row>
    <row r="1321" spans="2:9">
      <c r="B1321" s="155" t="s">
        <v>6764</v>
      </c>
      <c r="C1321" s="118" t="s">
        <v>6772</v>
      </c>
      <c r="D1321" s="143"/>
      <c r="E1321" s="101" t="s">
        <v>6987</v>
      </c>
      <c r="F1321" s="108" t="s">
        <v>6769</v>
      </c>
      <c r="G1321" s="171">
        <v>1</v>
      </c>
      <c r="H1321" s="216">
        <v>1437.45</v>
      </c>
      <c r="I1321" s="129">
        <f t="shared" si="299"/>
        <v>1437.45</v>
      </c>
    </row>
    <row r="1322" spans="2:9">
      <c r="B1322" s="156"/>
      <c r="C1322" s="119"/>
      <c r="D1322" s="109"/>
      <c r="E1322" s="106"/>
      <c r="F1322" s="109"/>
      <c r="G1322" s="169"/>
      <c r="H1322" s="123"/>
      <c r="I1322" s="130"/>
    </row>
    <row r="1323" spans="2:9" ht="15">
      <c r="B1323" s="334">
        <v>230</v>
      </c>
      <c r="C1323" s="335"/>
      <c r="D1323" s="336"/>
      <c r="E1323" s="9" t="s">
        <v>6988</v>
      </c>
      <c r="F1323" s="10" t="s">
        <v>542</v>
      </c>
      <c r="G1323" s="170" t="s">
        <v>6986</v>
      </c>
      <c r="H1323" s="11"/>
      <c r="I1323" s="92">
        <f>SUM(I1324:I1325)</f>
        <v>2.7332999999999998</v>
      </c>
    </row>
    <row r="1324" spans="2:9" ht="28.5">
      <c r="B1324" s="155" t="s">
        <v>6763</v>
      </c>
      <c r="C1324" s="118" t="s">
        <v>45</v>
      </c>
      <c r="D1324" s="143">
        <v>88247</v>
      </c>
      <c r="E1324" s="101" t="str">
        <f>IF($D1324&lt;&gt;"",VLOOKUP($D1324,SINAPSET.17!$A525:$D11290,2,FALSE),"")</f>
        <v>AUXILIAR DE ELETRICISTA COM ENCARGOS COMPLEMENTARES</v>
      </c>
      <c r="F1324" s="108" t="str">
        <f>IF($D1324&lt;&gt;"",VLOOKUP($D1324,SINAPSET.17!$A525:$D11290,3,FALSE),"")</f>
        <v>H</v>
      </c>
      <c r="G1324" s="171">
        <v>0.01</v>
      </c>
      <c r="H1324" s="314">
        <f>IF($D1324&lt;&gt;"",VLOOKUP($D1324,SINAPSET.17!$1:$1048576,4,FALSE),"")</f>
        <v>14.33</v>
      </c>
      <c r="I1324" s="129">
        <f t="shared" ref="I1324:I1325" si="300">H1324*G1324</f>
        <v>0.14330000000000001</v>
      </c>
    </row>
    <row r="1325" spans="2:9">
      <c r="B1325" s="155" t="s">
        <v>6764</v>
      </c>
      <c r="C1325" s="118" t="s">
        <v>6772</v>
      </c>
      <c r="D1325" s="143"/>
      <c r="E1325" s="101" t="s">
        <v>6989</v>
      </c>
      <c r="F1325" s="108" t="s">
        <v>6769</v>
      </c>
      <c r="G1325" s="171">
        <v>1</v>
      </c>
      <c r="H1325" s="216">
        <v>2.59</v>
      </c>
      <c r="I1325" s="129">
        <f t="shared" si="300"/>
        <v>2.59</v>
      </c>
    </row>
    <row r="1326" spans="2:9">
      <c r="B1326" s="156"/>
      <c r="C1326" s="119"/>
      <c r="D1326" s="109"/>
      <c r="E1326" s="106"/>
      <c r="F1326" s="109"/>
      <c r="G1326" s="169"/>
      <c r="H1326" s="123"/>
      <c r="I1326" s="130"/>
    </row>
    <row r="1327" spans="2:9" ht="15">
      <c r="B1327" s="334">
        <v>231</v>
      </c>
      <c r="C1327" s="335"/>
      <c r="D1327" s="336"/>
      <c r="E1327" s="9" t="s">
        <v>6990</v>
      </c>
      <c r="F1327" s="10" t="s">
        <v>542</v>
      </c>
      <c r="G1327" s="170" t="s">
        <v>6986</v>
      </c>
      <c r="H1327" s="11"/>
      <c r="I1327" s="92">
        <f>SUM(I1328:I1329)</f>
        <v>4.2049500000000002</v>
      </c>
    </row>
    <row r="1328" spans="2:9" ht="28.5">
      <c r="B1328" s="155" t="s">
        <v>6763</v>
      </c>
      <c r="C1328" s="118" t="s">
        <v>45</v>
      </c>
      <c r="D1328" s="152">
        <v>88247</v>
      </c>
      <c r="E1328" s="101" t="str">
        <f>IF($D1328&lt;&gt;"",VLOOKUP($D1328,SINAPSET.17!$A529:$D11294,2,FALSE),"")</f>
        <v>AUXILIAR DE ELETRICISTA COM ENCARGOS COMPLEMENTARES</v>
      </c>
      <c r="F1328" s="108" t="str">
        <f>IF($D1328&lt;&gt;"",VLOOKUP($D1328,SINAPSET.17!$1:$1048576,3,FALSE),"")</f>
        <v>H</v>
      </c>
      <c r="G1328" s="171">
        <v>1.4999999999999999E-2</v>
      </c>
      <c r="H1328" s="314">
        <f>IF($D1328&lt;&gt;"",VLOOKUP($D1328,SINAPSET.17!$1:$1048576,4,FALSE),"")</f>
        <v>14.33</v>
      </c>
      <c r="I1328" s="129">
        <f t="shared" ref="I1328:I1329" si="301">H1328*G1328</f>
        <v>0.21495</v>
      </c>
    </row>
    <row r="1329" spans="2:9" ht="42.75">
      <c r="B1329" s="155" t="s">
        <v>6764</v>
      </c>
      <c r="C1329" s="118" t="s">
        <v>45</v>
      </c>
      <c r="D1329" s="153">
        <v>430</v>
      </c>
      <c r="E1329" s="101" t="str">
        <f>IF($D1329&lt;&gt;"",VLOOKUP($D1329,SINAPSET.17!$1:$1048576,2,FALSE),"")</f>
        <v>PARAFUSO M16 EM ACO GALVANIZADO, COMPRIMENTO = 125 MM, DIAMETRO = 16 MM, ROSCA MAQUINA, CABECA QUADRADA</v>
      </c>
      <c r="F1329" s="108" t="str">
        <f>IF($D1329&lt;&gt;"",VLOOKUP($D1329,SINAPSET.17!$1:$1048576,3,FALSE),"")</f>
        <v xml:space="preserve">UN    </v>
      </c>
      <c r="G1329" s="171">
        <v>1</v>
      </c>
      <c r="H1329" s="314">
        <f>IF($D1329&lt;&gt;"",VLOOKUP($D1329,SINAPSET.17!$1:$1048576,4,FALSE),"")</f>
        <v>3.99</v>
      </c>
      <c r="I1329" s="129">
        <f t="shared" si="301"/>
        <v>3.99</v>
      </c>
    </row>
    <row r="1330" spans="2:9">
      <c r="B1330" s="156"/>
      <c r="C1330" s="119"/>
      <c r="D1330" s="109"/>
      <c r="E1330" s="106"/>
      <c r="F1330" s="109"/>
      <c r="G1330" s="169"/>
      <c r="H1330" s="123"/>
      <c r="I1330" s="130"/>
    </row>
    <row r="1331" spans="2:9" ht="15">
      <c r="B1331" s="334">
        <v>232</v>
      </c>
      <c r="C1331" s="335"/>
      <c r="D1331" s="336"/>
      <c r="E1331" s="9" t="s">
        <v>6991</v>
      </c>
      <c r="F1331" s="10" t="s">
        <v>542</v>
      </c>
      <c r="G1331" s="170" t="s">
        <v>6986</v>
      </c>
      <c r="H1331" s="11"/>
      <c r="I1331" s="92">
        <f>SUM(I1332:I1334)</f>
        <v>3.7180999999999997</v>
      </c>
    </row>
    <row r="1332" spans="2:9" ht="28.5">
      <c r="B1332" s="155" t="s">
        <v>6763</v>
      </c>
      <c r="C1332" s="118" t="s">
        <v>45</v>
      </c>
      <c r="D1332" s="143">
        <v>88264</v>
      </c>
      <c r="E1332" s="101" t="str">
        <f>IF($D1332&lt;&gt;"",VLOOKUP($D1332,SINAPSET.17!$A533:$D11298,2,FALSE),"")</f>
        <v>ELETRICISTA COM ENCARGOS COMPLEMENTARES</v>
      </c>
      <c r="F1332" s="108" t="str">
        <f>IF($D1332&lt;&gt;"",VLOOKUP($D1332,SINAPSET.17!$1:$1048576,3,FALSE),"")</f>
        <v>H</v>
      </c>
      <c r="G1332" s="171">
        <v>0.02</v>
      </c>
      <c r="H1332" s="314">
        <f>IF($D1332&lt;&gt;"",VLOOKUP($D1332,SINAPSET.17!$1:$1048576,4,FALSE),"")</f>
        <v>17.579999999999998</v>
      </c>
      <c r="I1332" s="129">
        <f t="shared" ref="I1332:I1334" si="302">H1332*G1332</f>
        <v>0.35159999999999997</v>
      </c>
    </row>
    <row r="1333" spans="2:9" ht="28.5">
      <c r="B1333" s="155" t="s">
        <v>6763</v>
      </c>
      <c r="C1333" s="118" t="s">
        <v>45</v>
      </c>
      <c r="D1333" s="143">
        <v>88247</v>
      </c>
      <c r="E1333" s="101" t="str">
        <f>IF($D1333&lt;&gt;"",VLOOKUP($D1333,SINAPSET.17!$A534:$D11299,2,FALSE),"")</f>
        <v>AUXILIAR DE ELETRICISTA COM ENCARGOS COMPLEMENTARES</v>
      </c>
      <c r="F1333" s="108" t="str">
        <f>IF($D1333&lt;&gt;"",VLOOKUP($D1333,SINAPSET.17!$1:$1048576,3,FALSE),"")</f>
        <v>H</v>
      </c>
      <c r="G1333" s="171">
        <v>0.05</v>
      </c>
      <c r="H1333" s="314">
        <f>IF($D1333&lt;&gt;"",VLOOKUP($D1333,SINAPSET.17!$1:$1048576,4,FALSE),"")</f>
        <v>14.33</v>
      </c>
      <c r="I1333" s="129">
        <f t="shared" si="302"/>
        <v>0.71650000000000003</v>
      </c>
    </row>
    <row r="1334" spans="2:9" ht="15">
      <c r="B1334" s="155" t="s">
        <v>6764</v>
      </c>
      <c r="C1334" s="118" t="s">
        <v>6772</v>
      </c>
      <c r="D1334" s="153"/>
      <c r="E1334" s="101" t="s">
        <v>6992</v>
      </c>
      <c r="F1334" s="108" t="s">
        <v>6769</v>
      </c>
      <c r="G1334" s="171">
        <v>1</v>
      </c>
      <c r="H1334" s="216">
        <v>2.65</v>
      </c>
      <c r="I1334" s="129">
        <f t="shared" si="302"/>
        <v>2.65</v>
      </c>
    </row>
    <row r="1335" spans="2:9">
      <c r="B1335" s="156"/>
      <c r="C1335" s="119"/>
      <c r="D1335" s="109"/>
      <c r="E1335" s="106"/>
      <c r="F1335" s="109"/>
      <c r="G1335" s="169"/>
      <c r="H1335" s="123"/>
      <c r="I1335" s="130"/>
    </row>
    <row r="1336" spans="2:9" ht="15">
      <c r="B1336" s="334">
        <v>233</v>
      </c>
      <c r="C1336" s="335"/>
      <c r="D1336" s="336"/>
      <c r="E1336" s="9" t="s">
        <v>6993</v>
      </c>
      <c r="F1336" s="10" t="s">
        <v>542</v>
      </c>
      <c r="G1336" s="170" t="s">
        <v>6986</v>
      </c>
      <c r="H1336" s="11"/>
      <c r="I1336" s="92">
        <f>SUM(I1337:I1339)</f>
        <v>9.408199999999999</v>
      </c>
    </row>
    <row r="1337" spans="2:9" ht="28.5">
      <c r="B1337" s="155" t="s">
        <v>6763</v>
      </c>
      <c r="C1337" s="118" t="s">
        <v>45</v>
      </c>
      <c r="D1337" s="143">
        <v>88264</v>
      </c>
      <c r="E1337" s="101" t="str">
        <f>IF($D1337&lt;&gt;"",VLOOKUP($D1337,SINAPSET.17!$A538:$D11303,2,FALSE),"")</f>
        <v>ELETRICISTA COM ENCARGOS COMPLEMENTARES</v>
      </c>
      <c r="F1337" s="108" t="str">
        <f>IF($D1337&lt;&gt;"",VLOOKUP($D1337,SINAPSET.17!$1:$1048576,3,FALSE),"")</f>
        <v>H</v>
      </c>
      <c r="G1337" s="171">
        <v>0.02</v>
      </c>
      <c r="H1337" s="314">
        <f>IF($D1337&lt;&gt;"",VLOOKUP($D1337,SINAPSET.17!$1:$1048576,4,FALSE),"")</f>
        <v>17.579999999999998</v>
      </c>
      <c r="I1337" s="129">
        <f t="shared" ref="I1337:I1338" si="303">H1337*G1337</f>
        <v>0.35159999999999997</v>
      </c>
    </row>
    <row r="1338" spans="2:9" ht="28.5">
      <c r="B1338" s="155" t="s">
        <v>6763</v>
      </c>
      <c r="C1338" s="118" t="s">
        <v>45</v>
      </c>
      <c r="D1338" s="143">
        <v>88247</v>
      </c>
      <c r="E1338" s="101" t="str">
        <f>IF($D1338&lt;&gt;"",VLOOKUP($D1338,SINAPSET.17!$A539:$D11304,2,FALSE),"")</f>
        <v>AUXILIAR DE ELETRICISTA COM ENCARGOS COMPLEMENTARES</v>
      </c>
      <c r="F1338" s="108" t="str">
        <f>IF($D1338&lt;&gt;"",VLOOKUP($D1338,SINAPSET.17!$1:$1048576,3,FALSE),"")</f>
        <v>H</v>
      </c>
      <c r="G1338" s="171">
        <v>0.02</v>
      </c>
      <c r="H1338" s="314">
        <f>IF($D1338&lt;&gt;"",VLOOKUP($D1338,SINAPSET.17!$1:$1048576,4,FALSE),"")</f>
        <v>14.33</v>
      </c>
      <c r="I1338" s="129">
        <f t="shared" si="303"/>
        <v>0.28660000000000002</v>
      </c>
    </row>
    <row r="1339" spans="2:9" ht="15">
      <c r="B1339" s="155" t="s">
        <v>6764</v>
      </c>
      <c r="C1339" s="118" t="s">
        <v>6772</v>
      </c>
      <c r="D1339" s="153"/>
      <c r="E1339" s="101" t="s">
        <v>6993</v>
      </c>
      <c r="F1339" s="110" t="s">
        <v>542</v>
      </c>
      <c r="G1339" s="171">
        <v>1</v>
      </c>
      <c r="H1339" s="216">
        <v>8.77</v>
      </c>
      <c r="I1339" s="129">
        <f t="shared" ref="I1339" si="304">H1339*G1339</f>
        <v>8.77</v>
      </c>
    </row>
    <row r="1340" spans="2:9">
      <c r="B1340" s="156"/>
      <c r="C1340" s="119"/>
      <c r="D1340" s="109"/>
      <c r="E1340" s="106"/>
      <c r="F1340" s="109"/>
      <c r="G1340" s="169"/>
      <c r="H1340" s="123"/>
      <c r="I1340" s="130"/>
    </row>
    <row r="1341" spans="2:9" ht="15">
      <c r="B1341" s="334">
        <v>234</v>
      </c>
      <c r="C1341" s="335"/>
      <c r="D1341" s="336"/>
      <c r="E1341" s="9" t="s">
        <v>6994</v>
      </c>
      <c r="F1341" s="10" t="s">
        <v>542</v>
      </c>
      <c r="G1341" s="170" t="s">
        <v>6986</v>
      </c>
      <c r="H1341" s="11"/>
      <c r="I1341" s="92">
        <f>SUM(I1342:I1344)</f>
        <v>61.324999999999996</v>
      </c>
    </row>
    <row r="1342" spans="2:9" ht="28.5">
      <c r="B1342" s="155" t="s">
        <v>6763</v>
      </c>
      <c r="C1342" s="118" t="s">
        <v>45</v>
      </c>
      <c r="D1342" s="143">
        <v>88264</v>
      </c>
      <c r="E1342" s="101" t="str">
        <f>IF($D1342&lt;&gt;"",VLOOKUP($D1342,SINAPSET.17!$A543:$D11308,2,FALSE),"")</f>
        <v>ELETRICISTA COM ENCARGOS COMPLEMENTARES</v>
      </c>
      <c r="F1342" s="108" t="str">
        <f>IF($D1342&lt;&gt;"",VLOOKUP($D1342,SINAPSET.17!$1:$1048576,3,FALSE),"")</f>
        <v>H</v>
      </c>
      <c r="G1342" s="171">
        <v>0.5</v>
      </c>
      <c r="H1342" s="314">
        <f>IF($D1342&lt;&gt;"",VLOOKUP($D1342,SINAPSET.17!$1:$1048576,4,FALSE),"")</f>
        <v>17.579999999999998</v>
      </c>
      <c r="I1342" s="129">
        <f t="shared" ref="I1342:I1344" si="305">H1342*G1342</f>
        <v>8.7899999999999991</v>
      </c>
    </row>
    <row r="1343" spans="2:9" ht="28.5">
      <c r="B1343" s="155" t="s">
        <v>6763</v>
      </c>
      <c r="C1343" s="118" t="s">
        <v>45</v>
      </c>
      <c r="D1343" s="143">
        <v>88247</v>
      </c>
      <c r="E1343" s="101" t="str">
        <f>IF($D1343&lt;&gt;"",VLOOKUP($D1343,SINAPSET.17!$A544:$D11309,2,FALSE),"")</f>
        <v>AUXILIAR DE ELETRICISTA COM ENCARGOS COMPLEMENTARES</v>
      </c>
      <c r="F1343" s="108" t="str">
        <f>IF($D1343&lt;&gt;"",VLOOKUP($D1343,SINAPSET.17!$1:$1048576,3,FALSE),"")</f>
        <v>H</v>
      </c>
      <c r="G1343" s="171">
        <v>0.5</v>
      </c>
      <c r="H1343" s="314">
        <f>IF($D1343&lt;&gt;"",VLOOKUP($D1343,SINAPSET.17!$1:$1048576,4,FALSE),"")</f>
        <v>14.33</v>
      </c>
      <c r="I1343" s="129">
        <f t="shared" si="305"/>
        <v>7.165</v>
      </c>
    </row>
    <row r="1344" spans="2:9" ht="15">
      <c r="B1344" s="155" t="s">
        <v>6764</v>
      </c>
      <c r="C1344" s="118" t="s">
        <v>6772</v>
      </c>
      <c r="D1344" s="153"/>
      <c r="E1344" s="101" t="s">
        <v>6994</v>
      </c>
      <c r="F1344" s="110" t="s">
        <v>542</v>
      </c>
      <c r="G1344" s="171">
        <v>1</v>
      </c>
      <c r="H1344" s="216">
        <v>45.37</v>
      </c>
      <c r="I1344" s="129">
        <f t="shared" si="305"/>
        <v>45.37</v>
      </c>
    </row>
    <row r="1345" spans="2:9">
      <c r="B1345" s="156"/>
      <c r="C1345" s="119"/>
      <c r="D1345" s="109"/>
      <c r="E1345" s="106"/>
      <c r="F1345" s="109"/>
      <c r="G1345" s="169"/>
      <c r="H1345" s="123"/>
      <c r="I1345" s="130"/>
    </row>
    <row r="1346" spans="2:9" ht="15">
      <c r="B1346" s="334">
        <v>235</v>
      </c>
      <c r="C1346" s="335"/>
      <c r="D1346" s="336"/>
      <c r="E1346" s="9" t="s">
        <v>6995</v>
      </c>
      <c r="F1346" s="10" t="s">
        <v>542</v>
      </c>
      <c r="G1346" s="170" t="s">
        <v>6986</v>
      </c>
      <c r="H1346" s="11"/>
      <c r="I1346" s="92">
        <f>SUM(I1347:I1349)</f>
        <v>18.952999999999999</v>
      </c>
    </row>
    <row r="1347" spans="2:9" ht="28.5">
      <c r="B1347" s="155" t="s">
        <v>6763</v>
      </c>
      <c r="C1347" s="118" t="s">
        <v>45</v>
      </c>
      <c r="D1347" s="143">
        <v>88264</v>
      </c>
      <c r="E1347" s="101" t="str">
        <f>IF($D1347&lt;&gt;"",VLOOKUP($D1347,SINAPSET.17!$A548:$D11313,2,FALSE),"")</f>
        <v>ELETRICISTA COM ENCARGOS COMPLEMENTARES</v>
      </c>
      <c r="F1347" s="108" t="str">
        <f>IF($D1347&lt;&gt;"",VLOOKUP($D1347,SINAPSET.17!$1:$1048576,3,FALSE),"")</f>
        <v>H</v>
      </c>
      <c r="G1347" s="171">
        <v>0.3</v>
      </c>
      <c r="H1347" s="314">
        <f>IF($D1347&lt;&gt;"",VLOOKUP($D1347,SINAPSET.17!$1:$1048576,4,FALSE),"")</f>
        <v>17.579999999999998</v>
      </c>
      <c r="I1347" s="129">
        <f t="shared" ref="I1347:I1349" si="306">H1347*G1347</f>
        <v>5.2739999999999991</v>
      </c>
    </row>
    <row r="1348" spans="2:9" ht="28.5">
      <c r="B1348" s="155" t="s">
        <v>6763</v>
      </c>
      <c r="C1348" s="118" t="s">
        <v>45</v>
      </c>
      <c r="D1348" s="143">
        <v>88247</v>
      </c>
      <c r="E1348" s="101" t="str">
        <f>IF($D1348&lt;&gt;"",VLOOKUP($D1348,SINAPSET.17!$A549:$D11314,2,FALSE),"")</f>
        <v>AUXILIAR DE ELETRICISTA COM ENCARGOS COMPLEMENTARES</v>
      </c>
      <c r="F1348" s="108" t="str">
        <f>IF($D1348&lt;&gt;"",VLOOKUP($D1348,SINAPSET.17!$1:$1048576,3,FALSE),"")</f>
        <v>H</v>
      </c>
      <c r="G1348" s="171">
        <v>0.3</v>
      </c>
      <c r="H1348" s="314">
        <f>IF($D1348&lt;&gt;"",VLOOKUP($D1348,SINAPSET.17!$1:$1048576,4,FALSE),"")</f>
        <v>14.33</v>
      </c>
      <c r="I1348" s="129">
        <f t="shared" si="306"/>
        <v>4.2989999999999995</v>
      </c>
    </row>
    <row r="1349" spans="2:9" ht="15">
      <c r="B1349" s="155" t="s">
        <v>6764</v>
      </c>
      <c r="C1349" s="118" t="s">
        <v>6772</v>
      </c>
      <c r="D1349" s="153"/>
      <c r="E1349" s="101" t="s">
        <v>6995</v>
      </c>
      <c r="F1349" s="110" t="s">
        <v>542</v>
      </c>
      <c r="G1349" s="171">
        <v>1</v>
      </c>
      <c r="H1349" s="216">
        <v>9.3800000000000008</v>
      </c>
      <c r="I1349" s="129">
        <f t="shared" si="306"/>
        <v>9.3800000000000008</v>
      </c>
    </row>
    <row r="1350" spans="2:9">
      <c r="B1350" s="156"/>
      <c r="C1350" s="119"/>
      <c r="D1350" s="109"/>
      <c r="E1350" s="106"/>
      <c r="F1350" s="109"/>
      <c r="G1350" s="169"/>
      <c r="H1350" s="123"/>
      <c r="I1350" s="130"/>
    </row>
    <row r="1351" spans="2:9" ht="15">
      <c r="B1351" s="334">
        <v>236</v>
      </c>
      <c r="C1351" s="335"/>
      <c r="D1351" s="336"/>
      <c r="E1351" s="9" t="s">
        <v>6996</v>
      </c>
      <c r="F1351" s="10" t="s">
        <v>542</v>
      </c>
      <c r="G1351" s="170" t="s">
        <v>6986</v>
      </c>
      <c r="H1351" s="11"/>
      <c r="I1351" s="92">
        <f>SUM(I1352:I1354)</f>
        <v>11.015499999999999</v>
      </c>
    </row>
    <row r="1352" spans="2:9" ht="28.5">
      <c r="B1352" s="155" t="s">
        <v>6763</v>
      </c>
      <c r="C1352" s="118" t="s">
        <v>45</v>
      </c>
      <c r="D1352" s="143">
        <v>88264</v>
      </c>
      <c r="E1352" s="101" t="str">
        <f>IF($D1352&lt;&gt;"",VLOOKUP($D1352,SINAPSET.17!$A553:$D11318,2,FALSE),"")</f>
        <v>ELETRICISTA COM ENCARGOS COMPLEMENTARES</v>
      </c>
      <c r="F1352" s="108" t="str">
        <f>IF($D1352&lt;&gt;"",VLOOKUP($D1352,SINAPSET.17!$1:$1048576,3,FALSE),"")</f>
        <v>H</v>
      </c>
      <c r="G1352" s="171">
        <v>0.05</v>
      </c>
      <c r="H1352" s="314">
        <f>IF($D1352&lt;&gt;"",VLOOKUP($D1352,SINAPSET.17!$1:$1048576,4,FALSE),"")</f>
        <v>17.579999999999998</v>
      </c>
      <c r="I1352" s="129">
        <f t="shared" ref="I1352:I1354" si="307">H1352*G1352</f>
        <v>0.879</v>
      </c>
    </row>
    <row r="1353" spans="2:9" ht="28.5">
      <c r="B1353" s="155" t="s">
        <v>6763</v>
      </c>
      <c r="C1353" s="118" t="s">
        <v>45</v>
      </c>
      <c r="D1353" s="143">
        <v>88247</v>
      </c>
      <c r="E1353" s="101" t="str">
        <f>IF($D1353&lt;&gt;"",VLOOKUP($D1353,SINAPSET.17!$A554:$D11319,2,FALSE),"")</f>
        <v>AUXILIAR DE ELETRICISTA COM ENCARGOS COMPLEMENTARES</v>
      </c>
      <c r="F1353" s="108" t="str">
        <f>IF($D1353&lt;&gt;"",VLOOKUP($D1353,SINAPSET.17!$1:$1048576,3,FALSE),"")</f>
        <v>H</v>
      </c>
      <c r="G1353" s="171">
        <v>0.05</v>
      </c>
      <c r="H1353" s="314">
        <f>IF($D1353&lt;&gt;"",VLOOKUP($D1353,SINAPSET.17!$1:$1048576,4,FALSE),"")</f>
        <v>14.33</v>
      </c>
      <c r="I1353" s="129">
        <f t="shared" si="307"/>
        <v>0.71650000000000003</v>
      </c>
    </row>
    <row r="1354" spans="2:9" ht="15">
      <c r="B1354" s="155" t="s">
        <v>6764</v>
      </c>
      <c r="C1354" s="118" t="s">
        <v>6772</v>
      </c>
      <c r="D1354" s="153"/>
      <c r="E1354" s="101" t="s">
        <v>6996</v>
      </c>
      <c r="F1354" s="110" t="s">
        <v>542</v>
      </c>
      <c r="G1354" s="171">
        <v>1</v>
      </c>
      <c r="H1354" s="216">
        <v>9.42</v>
      </c>
      <c r="I1354" s="129">
        <f t="shared" si="307"/>
        <v>9.42</v>
      </c>
    </row>
    <row r="1355" spans="2:9">
      <c r="B1355" s="156"/>
      <c r="C1355" s="119"/>
      <c r="D1355" s="109"/>
      <c r="E1355" s="106"/>
      <c r="F1355" s="109"/>
      <c r="G1355" s="169"/>
      <c r="H1355" s="123"/>
      <c r="I1355" s="130"/>
    </row>
    <row r="1356" spans="2:9" ht="15">
      <c r="B1356" s="334">
        <v>237</v>
      </c>
      <c r="C1356" s="335"/>
      <c r="D1356" s="336"/>
      <c r="E1356" s="9" t="s">
        <v>6997</v>
      </c>
      <c r="F1356" s="10" t="s">
        <v>542</v>
      </c>
      <c r="G1356" s="170" t="s">
        <v>6986</v>
      </c>
      <c r="H1356" s="11"/>
      <c r="I1356" s="92">
        <f>SUM(I1357:I1359)</f>
        <v>110.63500000000001</v>
      </c>
    </row>
    <row r="1357" spans="2:9" ht="28.5">
      <c r="B1357" s="155" t="s">
        <v>6763</v>
      </c>
      <c r="C1357" s="118" t="s">
        <v>45</v>
      </c>
      <c r="D1357" s="143">
        <v>88264</v>
      </c>
      <c r="E1357" s="101" t="str">
        <f>IF($D1357&lt;&gt;"",VLOOKUP($D1357,SINAPSET.17!$A558:$D11323,2,FALSE),"")</f>
        <v>ELETRICISTA COM ENCARGOS COMPLEMENTARES</v>
      </c>
      <c r="F1357" s="108" t="str">
        <f>IF($D1357&lt;&gt;"",VLOOKUP($D1357,SINAPSET.17!$1:$1048576,3,FALSE),"")</f>
        <v>H</v>
      </c>
      <c r="G1357" s="171">
        <v>0.5</v>
      </c>
      <c r="H1357" s="314">
        <f>IF($D1357&lt;&gt;"",VLOOKUP($D1357,SINAPSET.17!$1:$1048576,4,FALSE),"")</f>
        <v>17.579999999999998</v>
      </c>
      <c r="I1357" s="129">
        <f t="shared" ref="I1357:I1359" si="308">H1357*G1357</f>
        <v>8.7899999999999991</v>
      </c>
    </row>
    <row r="1358" spans="2:9" ht="28.5">
      <c r="B1358" s="155" t="s">
        <v>6763</v>
      </c>
      <c r="C1358" s="118" t="s">
        <v>45</v>
      </c>
      <c r="D1358" s="143">
        <v>88247</v>
      </c>
      <c r="E1358" s="101" t="str">
        <f>IF($D1358&lt;&gt;"",VLOOKUP($D1358,SINAPSET.17!$A559:$D11324,2,FALSE),"")</f>
        <v>AUXILIAR DE ELETRICISTA COM ENCARGOS COMPLEMENTARES</v>
      </c>
      <c r="F1358" s="108" t="str">
        <f>IF($D1358&lt;&gt;"",VLOOKUP($D1358,SINAPSET.17!$1:$1048576,3,FALSE),"")</f>
        <v>H</v>
      </c>
      <c r="G1358" s="171">
        <v>0.5</v>
      </c>
      <c r="H1358" s="314">
        <f>IF($D1358&lt;&gt;"",VLOOKUP($D1358,SINAPSET.17!$1:$1048576,4,FALSE),"")</f>
        <v>14.33</v>
      </c>
      <c r="I1358" s="129">
        <f t="shared" si="308"/>
        <v>7.165</v>
      </c>
    </row>
    <row r="1359" spans="2:9" ht="15">
      <c r="B1359" s="155" t="s">
        <v>6764</v>
      </c>
      <c r="C1359" s="118" t="s">
        <v>6772</v>
      </c>
      <c r="D1359" s="153"/>
      <c r="E1359" s="101" t="s">
        <v>6997</v>
      </c>
      <c r="F1359" s="110" t="s">
        <v>542</v>
      </c>
      <c r="G1359" s="171">
        <v>1</v>
      </c>
      <c r="H1359" s="216">
        <v>94.68</v>
      </c>
      <c r="I1359" s="129">
        <f t="shared" si="308"/>
        <v>94.68</v>
      </c>
    </row>
    <row r="1360" spans="2:9">
      <c r="B1360" s="156"/>
      <c r="C1360" s="119"/>
      <c r="D1360" s="109"/>
      <c r="E1360" s="106"/>
      <c r="F1360" s="109"/>
      <c r="G1360" s="169"/>
      <c r="H1360" s="123"/>
      <c r="I1360" s="130"/>
    </row>
    <row r="1361" spans="2:9" ht="15">
      <c r="B1361" s="334">
        <v>238</v>
      </c>
      <c r="C1361" s="335"/>
      <c r="D1361" s="336"/>
      <c r="E1361" s="9" t="s">
        <v>6998</v>
      </c>
      <c r="F1361" s="10" t="s">
        <v>542</v>
      </c>
      <c r="G1361" s="170" t="s">
        <v>6986</v>
      </c>
      <c r="H1361" s="11"/>
      <c r="I1361" s="92">
        <f>SUM(I1362:I1364)</f>
        <v>36.993000000000002</v>
      </c>
    </row>
    <row r="1362" spans="2:9" ht="28.5">
      <c r="B1362" s="155" t="s">
        <v>6763</v>
      </c>
      <c r="C1362" s="118" t="s">
        <v>45</v>
      </c>
      <c r="D1362" s="143">
        <v>88264</v>
      </c>
      <c r="E1362" s="101" t="str">
        <f>IF($D1362&lt;&gt;"",VLOOKUP($D1362,SINAPSET.17!$A563:$D11328,2,FALSE),"")</f>
        <v>ELETRICISTA COM ENCARGOS COMPLEMENTARES</v>
      </c>
      <c r="F1362" s="108" t="str">
        <f>IF($D1362&lt;&gt;"",VLOOKUP($D1362,SINAPSET.17!$1:$1048576,3,FALSE),"")</f>
        <v>H</v>
      </c>
      <c r="G1362" s="171">
        <v>0.3</v>
      </c>
      <c r="H1362" s="314">
        <f>IF($D1362&lt;&gt;"",VLOOKUP($D1362,SINAPSET.17!$1:$1048576,4,FALSE),"")</f>
        <v>17.579999999999998</v>
      </c>
      <c r="I1362" s="129">
        <f t="shared" ref="I1362:I1364" si="309">H1362*G1362</f>
        <v>5.2739999999999991</v>
      </c>
    </row>
    <row r="1363" spans="2:9" ht="28.5">
      <c r="B1363" s="155" t="s">
        <v>6763</v>
      </c>
      <c r="C1363" s="118" t="s">
        <v>45</v>
      </c>
      <c r="D1363" s="143">
        <v>88247</v>
      </c>
      <c r="E1363" s="101" t="str">
        <f>IF($D1363&lt;&gt;"",VLOOKUP($D1363,SINAPSET.17!$A564:$D11329,2,FALSE),"")</f>
        <v>AUXILIAR DE ELETRICISTA COM ENCARGOS COMPLEMENTARES</v>
      </c>
      <c r="F1363" s="108" t="str">
        <f>IF($D1363&lt;&gt;"",VLOOKUP($D1363,SINAPSET.17!$1:$1048576,3,FALSE),"")</f>
        <v>H</v>
      </c>
      <c r="G1363" s="171">
        <v>0.3</v>
      </c>
      <c r="H1363" s="314">
        <f>IF($D1363&lt;&gt;"",VLOOKUP($D1363,SINAPSET.17!$1:$1048576,4,FALSE),"")</f>
        <v>14.33</v>
      </c>
      <c r="I1363" s="129">
        <f t="shared" si="309"/>
        <v>4.2989999999999995</v>
      </c>
    </row>
    <row r="1364" spans="2:9" ht="15">
      <c r="B1364" s="155" t="s">
        <v>6764</v>
      </c>
      <c r="C1364" s="118" t="s">
        <v>6772</v>
      </c>
      <c r="D1364" s="153"/>
      <c r="E1364" s="101" t="s">
        <v>6998</v>
      </c>
      <c r="F1364" s="110" t="s">
        <v>542</v>
      </c>
      <c r="G1364" s="171">
        <v>1</v>
      </c>
      <c r="H1364" s="216">
        <v>27.42</v>
      </c>
      <c r="I1364" s="129">
        <f t="shared" si="309"/>
        <v>27.42</v>
      </c>
    </row>
    <row r="1365" spans="2:9">
      <c r="B1365" s="156"/>
      <c r="C1365" s="119"/>
      <c r="D1365" s="109"/>
      <c r="E1365" s="106"/>
      <c r="F1365" s="109"/>
      <c r="G1365" s="169"/>
      <c r="H1365" s="123"/>
      <c r="I1365" s="130"/>
    </row>
    <row r="1366" spans="2:9" ht="15">
      <c r="B1366" s="334">
        <v>239</v>
      </c>
      <c r="C1366" s="335"/>
      <c r="D1366" s="336"/>
      <c r="E1366" s="9" t="s">
        <v>6999</v>
      </c>
      <c r="F1366" s="10" t="s">
        <v>542</v>
      </c>
      <c r="G1366" s="170" t="s">
        <v>6986</v>
      </c>
      <c r="H1366" s="11"/>
      <c r="I1366" s="92">
        <f>SUM(I1367:I1369)</f>
        <v>198.79</v>
      </c>
    </row>
    <row r="1367" spans="2:9" ht="28.5">
      <c r="B1367" s="155" t="s">
        <v>6763</v>
      </c>
      <c r="C1367" s="118" t="s">
        <v>45</v>
      </c>
      <c r="D1367" s="143">
        <v>88264</v>
      </c>
      <c r="E1367" s="101" t="str">
        <f>IF($D1367&lt;&gt;"",VLOOKUP($D1367,SINAPSET.17!$A568:$D11333,2,FALSE),"")</f>
        <v>ELETRICISTA COM ENCARGOS COMPLEMENTARES</v>
      </c>
      <c r="F1367" s="108" t="str">
        <f>IF($D1367&lt;&gt;"",VLOOKUP($D1367,SINAPSET.17!$1:$1048576,3,FALSE),"")</f>
        <v>H</v>
      </c>
      <c r="G1367" s="171">
        <v>1</v>
      </c>
      <c r="H1367" s="314">
        <f>IF($D1367&lt;&gt;"",VLOOKUP($D1367,SINAPSET.17!$1:$1048576,4,FALSE),"")</f>
        <v>17.579999999999998</v>
      </c>
      <c r="I1367" s="129">
        <f t="shared" ref="I1367:I1369" si="310">H1367*G1367</f>
        <v>17.579999999999998</v>
      </c>
    </row>
    <row r="1368" spans="2:9" ht="28.5">
      <c r="B1368" s="155" t="s">
        <v>6763</v>
      </c>
      <c r="C1368" s="118" t="s">
        <v>45</v>
      </c>
      <c r="D1368" s="143">
        <v>88247</v>
      </c>
      <c r="E1368" s="101" t="str">
        <f>IF($D1368&lt;&gt;"",VLOOKUP($D1368,SINAPSET.17!$A569:$D11334,2,FALSE),"")</f>
        <v>AUXILIAR DE ELETRICISTA COM ENCARGOS COMPLEMENTARES</v>
      </c>
      <c r="F1368" s="108" t="str">
        <f>IF($D1368&lt;&gt;"",VLOOKUP($D1368,SINAPSET.17!$1:$1048576,3,FALSE),"")</f>
        <v>H</v>
      </c>
      <c r="G1368" s="171">
        <v>1</v>
      </c>
      <c r="H1368" s="314">
        <f>IF($D1368&lt;&gt;"",VLOOKUP($D1368,SINAPSET.17!$1:$1048576,4,FALSE),"")</f>
        <v>14.33</v>
      </c>
      <c r="I1368" s="129">
        <f t="shared" si="310"/>
        <v>14.33</v>
      </c>
    </row>
    <row r="1369" spans="2:9" ht="15">
      <c r="B1369" s="155" t="s">
        <v>6764</v>
      </c>
      <c r="C1369" s="118" t="s">
        <v>6772</v>
      </c>
      <c r="D1369" s="153"/>
      <c r="E1369" s="101" t="s">
        <v>6999</v>
      </c>
      <c r="F1369" s="110" t="s">
        <v>542</v>
      </c>
      <c r="G1369" s="171">
        <v>1</v>
      </c>
      <c r="H1369" s="216">
        <v>166.88</v>
      </c>
      <c r="I1369" s="129">
        <f t="shared" si="310"/>
        <v>166.88</v>
      </c>
    </row>
    <row r="1370" spans="2:9">
      <c r="B1370" s="156"/>
      <c r="C1370" s="119"/>
      <c r="D1370" s="109"/>
      <c r="E1370" s="106"/>
      <c r="F1370" s="109"/>
      <c r="G1370" s="169"/>
      <c r="H1370" s="123"/>
      <c r="I1370" s="130"/>
    </row>
    <row r="1371" spans="2:9" ht="15">
      <c r="B1371" s="334">
        <v>240</v>
      </c>
      <c r="C1371" s="335"/>
      <c r="D1371" s="336"/>
      <c r="E1371" s="9" t="s">
        <v>7000</v>
      </c>
      <c r="F1371" s="10" t="s">
        <v>542</v>
      </c>
      <c r="G1371" s="170" t="s">
        <v>6986</v>
      </c>
      <c r="H1371" s="11"/>
      <c r="I1371" s="92">
        <f>SUM(I1372:I1374)</f>
        <v>109.295</v>
      </c>
    </row>
    <row r="1372" spans="2:9" ht="28.5">
      <c r="B1372" s="155" t="s">
        <v>6763</v>
      </c>
      <c r="C1372" s="118" t="s">
        <v>45</v>
      </c>
      <c r="D1372" s="143">
        <v>88264</v>
      </c>
      <c r="E1372" s="101" t="str">
        <f>IF($D1372&lt;&gt;"",VLOOKUP($D1372,SINAPSET.17!$A573:$D11338,2,FALSE),"")</f>
        <v>ELETRICISTA COM ENCARGOS COMPLEMENTARES</v>
      </c>
      <c r="F1372" s="108" t="str">
        <f>IF($D1372&lt;&gt;"",VLOOKUP($D1372,SINAPSET.17!$1:$1048576,3,FALSE),"")</f>
        <v>H</v>
      </c>
      <c r="G1372" s="171">
        <v>0.5</v>
      </c>
      <c r="H1372" s="314">
        <f>IF($D1372&lt;&gt;"",VLOOKUP($D1372,SINAPSET.17!$1:$1048576,4,FALSE),"")</f>
        <v>17.579999999999998</v>
      </c>
      <c r="I1372" s="129">
        <f t="shared" ref="I1372:I1374" si="311">H1372*G1372</f>
        <v>8.7899999999999991</v>
      </c>
    </row>
    <row r="1373" spans="2:9" ht="28.5">
      <c r="B1373" s="155" t="s">
        <v>6763</v>
      </c>
      <c r="C1373" s="118" t="s">
        <v>45</v>
      </c>
      <c r="D1373" s="143">
        <v>88247</v>
      </c>
      <c r="E1373" s="101" t="str">
        <f>IF($D1373&lt;&gt;"",VLOOKUP($D1373,SINAPSET.17!$A574:$D11339,2,FALSE),"")</f>
        <v>AUXILIAR DE ELETRICISTA COM ENCARGOS COMPLEMENTARES</v>
      </c>
      <c r="F1373" s="108" t="str">
        <f>IF($D1373&lt;&gt;"",VLOOKUP($D1373,SINAPSET.17!$1:$1048576,3,FALSE),"")</f>
        <v>H</v>
      </c>
      <c r="G1373" s="171">
        <v>0.5</v>
      </c>
      <c r="H1373" s="314">
        <f>IF($D1373&lt;&gt;"",VLOOKUP($D1373,SINAPSET.17!$1:$1048576,4,FALSE),"")</f>
        <v>14.33</v>
      </c>
      <c r="I1373" s="129">
        <f t="shared" si="311"/>
        <v>7.165</v>
      </c>
    </row>
    <row r="1374" spans="2:9" ht="15">
      <c r="B1374" s="155" t="s">
        <v>6764</v>
      </c>
      <c r="C1374" s="118" t="s">
        <v>6772</v>
      </c>
      <c r="D1374" s="153"/>
      <c r="E1374" s="101" t="s">
        <v>7000</v>
      </c>
      <c r="F1374" s="110" t="s">
        <v>542</v>
      </c>
      <c r="G1374" s="171">
        <v>1</v>
      </c>
      <c r="H1374" s="216">
        <v>93.34</v>
      </c>
      <c r="I1374" s="129">
        <f t="shared" si="311"/>
        <v>93.34</v>
      </c>
    </row>
    <row r="1375" spans="2:9">
      <c r="B1375" s="156"/>
      <c r="C1375" s="119"/>
      <c r="D1375" s="109"/>
      <c r="E1375" s="106"/>
      <c r="F1375" s="109"/>
      <c r="G1375" s="169"/>
      <c r="H1375" s="123"/>
      <c r="I1375" s="130"/>
    </row>
    <row r="1376" spans="2:9" ht="15">
      <c r="B1376" s="334">
        <v>241</v>
      </c>
      <c r="C1376" s="335"/>
      <c r="D1376" s="336"/>
      <c r="E1376" s="9" t="s">
        <v>7001</v>
      </c>
      <c r="F1376" s="10" t="s">
        <v>542</v>
      </c>
      <c r="G1376" s="170" t="s">
        <v>6986</v>
      </c>
      <c r="H1376" s="11"/>
      <c r="I1376" s="92">
        <f>SUM(I1377:I1379)</f>
        <v>284.65999999999997</v>
      </c>
    </row>
    <row r="1377" spans="2:9" ht="28.5">
      <c r="B1377" s="155" t="s">
        <v>6763</v>
      </c>
      <c r="C1377" s="118" t="s">
        <v>45</v>
      </c>
      <c r="D1377" s="143">
        <v>88264</v>
      </c>
      <c r="E1377" s="101" t="str">
        <f>IF($D1377&lt;&gt;"",VLOOKUP($D1377,SINAPSET.17!$A578:$D11343,2,FALSE),"")</f>
        <v>ELETRICISTA COM ENCARGOS COMPLEMENTARES</v>
      </c>
      <c r="F1377" s="108" t="str">
        <f>IF($D1377&lt;&gt;"",VLOOKUP($D1377,SINAPSET.17!$1:$1048576,3,FALSE),"")</f>
        <v>H</v>
      </c>
      <c r="G1377" s="171">
        <v>2</v>
      </c>
      <c r="H1377" s="314">
        <f>IF($D1377&lt;&gt;"",VLOOKUP($D1377,SINAPSET.17!$1:$1048576,4,FALSE),"")</f>
        <v>17.579999999999998</v>
      </c>
      <c r="I1377" s="129">
        <f t="shared" ref="I1377:I1379" si="312">H1377*G1377</f>
        <v>35.159999999999997</v>
      </c>
    </row>
    <row r="1378" spans="2:9" ht="28.5">
      <c r="B1378" s="155" t="s">
        <v>6763</v>
      </c>
      <c r="C1378" s="118" t="s">
        <v>45</v>
      </c>
      <c r="D1378" s="143">
        <v>88247</v>
      </c>
      <c r="E1378" s="101" t="str">
        <f>IF($D1378&lt;&gt;"",VLOOKUP($D1378,SINAPSET.17!$A579:$D11344,2,FALSE),"")</f>
        <v>AUXILIAR DE ELETRICISTA COM ENCARGOS COMPLEMENTARES</v>
      </c>
      <c r="F1378" s="108" t="str">
        <f>IF($D1378&lt;&gt;"",VLOOKUP($D1378,SINAPSET.17!$1:$1048576,3,FALSE),"")</f>
        <v>H</v>
      </c>
      <c r="G1378" s="171">
        <v>2</v>
      </c>
      <c r="H1378" s="314">
        <f>IF($D1378&lt;&gt;"",VLOOKUP($D1378,SINAPSET.17!$1:$1048576,4,FALSE),"")</f>
        <v>14.33</v>
      </c>
      <c r="I1378" s="129">
        <f t="shared" si="312"/>
        <v>28.66</v>
      </c>
    </row>
    <row r="1379" spans="2:9" ht="15">
      <c r="B1379" s="155" t="s">
        <v>6764</v>
      </c>
      <c r="C1379" s="118" t="s">
        <v>6772</v>
      </c>
      <c r="D1379" s="153"/>
      <c r="E1379" s="101" t="s">
        <v>7001</v>
      </c>
      <c r="F1379" s="110" t="s">
        <v>542</v>
      </c>
      <c r="G1379" s="171">
        <v>1</v>
      </c>
      <c r="H1379" s="216">
        <v>220.84</v>
      </c>
      <c r="I1379" s="129">
        <f t="shared" si="312"/>
        <v>220.84</v>
      </c>
    </row>
    <row r="1380" spans="2:9">
      <c r="B1380" s="156"/>
      <c r="C1380" s="119"/>
      <c r="D1380" s="109"/>
      <c r="E1380" s="106"/>
      <c r="F1380" s="109"/>
      <c r="G1380" s="169"/>
      <c r="H1380" s="123"/>
      <c r="I1380" s="130"/>
    </row>
    <row r="1381" spans="2:9" ht="15">
      <c r="B1381" s="334">
        <v>242</v>
      </c>
      <c r="C1381" s="335"/>
      <c r="D1381" s="336"/>
      <c r="E1381" s="9" t="s">
        <v>7002</v>
      </c>
      <c r="F1381" s="10" t="s">
        <v>542</v>
      </c>
      <c r="G1381" s="170" t="s">
        <v>6986</v>
      </c>
      <c r="H1381" s="11"/>
      <c r="I1381" s="92">
        <f>SUM(I1382:I1384)</f>
        <v>23.044999999999998</v>
      </c>
    </row>
    <row r="1382" spans="2:9" ht="28.5">
      <c r="B1382" s="155" t="s">
        <v>6763</v>
      </c>
      <c r="C1382" s="118" t="s">
        <v>45</v>
      </c>
      <c r="D1382" s="143">
        <v>88264</v>
      </c>
      <c r="E1382" s="101" t="str">
        <f>IF($D1382&lt;&gt;"",VLOOKUP($D1382,SINAPSET.17!$A583:$D11348,2,FALSE),"")</f>
        <v>ELETRICISTA COM ENCARGOS COMPLEMENTARES</v>
      </c>
      <c r="F1382" s="108" t="str">
        <f>IF($D1382&lt;&gt;"",VLOOKUP($D1382,SINAPSET.17!$1:$1048576,3,FALSE),"")</f>
        <v>H</v>
      </c>
      <c r="G1382" s="171">
        <v>0.5</v>
      </c>
      <c r="H1382" s="314">
        <f>IF($D1382&lt;&gt;"",VLOOKUP($D1382,SINAPSET.17!$1:$1048576,4,FALSE),"")</f>
        <v>17.579999999999998</v>
      </c>
      <c r="I1382" s="129">
        <f t="shared" ref="I1382:I1384" si="313">H1382*G1382</f>
        <v>8.7899999999999991</v>
      </c>
    </row>
    <row r="1383" spans="2:9" ht="28.5">
      <c r="B1383" s="155" t="s">
        <v>6763</v>
      </c>
      <c r="C1383" s="118" t="s">
        <v>45</v>
      </c>
      <c r="D1383" s="143">
        <v>88247</v>
      </c>
      <c r="E1383" s="101" t="str">
        <f>IF($D1383&lt;&gt;"",VLOOKUP($D1383,SINAPSET.17!$A584:$D11349,2,FALSE),"")</f>
        <v>AUXILIAR DE ELETRICISTA COM ENCARGOS COMPLEMENTARES</v>
      </c>
      <c r="F1383" s="108" t="str">
        <f>IF($D1383&lt;&gt;"",VLOOKUP($D1383,SINAPSET.17!$1:$1048576,3,FALSE),"")</f>
        <v>H</v>
      </c>
      <c r="G1383" s="171">
        <v>0.5</v>
      </c>
      <c r="H1383" s="314">
        <f>IF($D1383&lt;&gt;"",VLOOKUP($D1383,SINAPSET.17!$1:$1048576,4,FALSE),"")</f>
        <v>14.33</v>
      </c>
      <c r="I1383" s="129">
        <f t="shared" si="313"/>
        <v>7.165</v>
      </c>
    </row>
    <row r="1384" spans="2:9" ht="15">
      <c r="B1384" s="155" t="s">
        <v>6764</v>
      </c>
      <c r="C1384" s="118" t="s">
        <v>6772</v>
      </c>
      <c r="D1384" s="153"/>
      <c r="E1384" s="101" t="s">
        <v>7002</v>
      </c>
      <c r="F1384" s="110" t="s">
        <v>542</v>
      </c>
      <c r="G1384" s="171">
        <v>1</v>
      </c>
      <c r="H1384" s="216">
        <v>7.09</v>
      </c>
      <c r="I1384" s="129">
        <f t="shared" si="313"/>
        <v>7.09</v>
      </c>
    </row>
    <row r="1385" spans="2:9">
      <c r="B1385" s="156"/>
      <c r="C1385" s="119"/>
      <c r="D1385" s="109"/>
      <c r="E1385" s="106"/>
      <c r="F1385" s="109"/>
      <c r="G1385" s="169"/>
      <c r="H1385" s="123"/>
      <c r="I1385" s="130"/>
    </row>
    <row r="1386" spans="2:9" ht="15">
      <c r="B1386" s="334">
        <v>243</v>
      </c>
      <c r="C1386" s="335"/>
      <c r="D1386" s="336"/>
      <c r="E1386" s="9" t="s">
        <v>7003</v>
      </c>
      <c r="F1386" s="10" t="s">
        <v>542</v>
      </c>
      <c r="G1386" s="170" t="s">
        <v>6986</v>
      </c>
      <c r="H1386" s="11"/>
      <c r="I1386" s="92">
        <f>SUM(I1387:I1389)</f>
        <v>106.66499999999999</v>
      </c>
    </row>
    <row r="1387" spans="2:9" ht="28.5">
      <c r="B1387" s="155" t="s">
        <v>6763</v>
      </c>
      <c r="C1387" s="118" t="s">
        <v>45</v>
      </c>
      <c r="D1387" s="143">
        <v>88264</v>
      </c>
      <c r="E1387" s="101" t="str">
        <f>IF($D1387&lt;&gt;"",VLOOKUP($D1387,SINAPSET.17!$A588:$D11353,2,FALSE),"")</f>
        <v>ELETRICISTA COM ENCARGOS COMPLEMENTARES</v>
      </c>
      <c r="F1387" s="108" t="str">
        <f>IF($D1387&lt;&gt;"",VLOOKUP($D1387,SINAPSET.17!$1:$1048576,3,FALSE),"")</f>
        <v>H</v>
      </c>
      <c r="G1387" s="171">
        <v>0.5</v>
      </c>
      <c r="H1387" s="314">
        <f>IF($D1387&lt;&gt;"",VLOOKUP($D1387,SINAPSET.17!$1:$1048576,4,FALSE),"")</f>
        <v>17.579999999999998</v>
      </c>
      <c r="I1387" s="129">
        <f t="shared" ref="I1387:I1389" si="314">H1387*G1387</f>
        <v>8.7899999999999991</v>
      </c>
    </row>
    <row r="1388" spans="2:9" ht="28.5">
      <c r="B1388" s="155" t="s">
        <v>6763</v>
      </c>
      <c r="C1388" s="118" t="s">
        <v>45</v>
      </c>
      <c r="D1388" s="143">
        <v>88247</v>
      </c>
      <c r="E1388" s="101" t="str">
        <f>IF($D1388&lt;&gt;"",VLOOKUP($D1388,SINAPSET.17!$A589:$D11354,2,FALSE),"")</f>
        <v>AUXILIAR DE ELETRICISTA COM ENCARGOS COMPLEMENTARES</v>
      </c>
      <c r="F1388" s="108" t="str">
        <f>IF($D1388&lt;&gt;"",VLOOKUP($D1388,SINAPSET.17!$1:$1048576,3,FALSE),"")</f>
        <v>H</v>
      </c>
      <c r="G1388" s="171">
        <v>0.5</v>
      </c>
      <c r="H1388" s="314">
        <f>IF($D1388&lt;&gt;"",VLOOKUP($D1388,SINAPSET.17!$1:$1048576,4,FALSE),"")</f>
        <v>14.33</v>
      </c>
      <c r="I1388" s="129">
        <f t="shared" si="314"/>
        <v>7.165</v>
      </c>
    </row>
    <row r="1389" spans="2:9" ht="42.75">
      <c r="B1389" s="155" t="s">
        <v>6768</v>
      </c>
      <c r="C1389" s="118" t="s">
        <v>45</v>
      </c>
      <c r="D1389" s="153">
        <v>7576</v>
      </c>
      <c r="E1389" s="101" t="str">
        <f>IF($D1389&lt;&gt;"",VLOOKUP($D1389,SINAPSET.17!$A590:$D11355,2,FALSE),"")</f>
        <v>SUPORTE EM ACO GALVANIZADO PARA TRANSFORMADOR PARA POSTE DUPLO T 185 X 95 MM, CHAPA DE 5/16"</v>
      </c>
      <c r="F1389" s="108" t="str">
        <f>IF($D1389&lt;&gt;"",VLOOKUP($D1389,SINAPSET.17!$1:$1048576,3,FALSE),"")</f>
        <v xml:space="preserve">UN    </v>
      </c>
      <c r="G1389" s="171">
        <v>1</v>
      </c>
      <c r="H1389" s="314">
        <f>IF($D1389&lt;&gt;"",VLOOKUP($D1389,SINAPSET.17!$1:$1048576,4,FALSE),"")</f>
        <v>90.71</v>
      </c>
      <c r="I1389" s="129">
        <f t="shared" si="314"/>
        <v>90.71</v>
      </c>
    </row>
    <row r="1390" spans="2:9">
      <c r="B1390" s="156"/>
      <c r="C1390" s="119"/>
      <c r="D1390" s="109"/>
      <c r="E1390" s="106"/>
      <c r="F1390" s="109"/>
      <c r="G1390" s="169"/>
      <c r="H1390" s="123"/>
      <c r="I1390" s="130"/>
    </row>
    <row r="1391" spans="2:9" ht="15">
      <c r="B1391" s="334">
        <v>244</v>
      </c>
      <c r="C1391" s="335"/>
      <c r="D1391" s="336"/>
      <c r="E1391" s="9" t="s">
        <v>7004</v>
      </c>
      <c r="F1391" s="10" t="s">
        <v>542</v>
      </c>
      <c r="G1391" s="170" t="s">
        <v>6986</v>
      </c>
      <c r="H1391" s="11"/>
      <c r="I1391" s="92">
        <f>SUM(I1392:I1393)</f>
        <v>0.93330000000000002</v>
      </c>
    </row>
    <row r="1392" spans="2:9" ht="28.5">
      <c r="B1392" s="155" t="s">
        <v>6763</v>
      </c>
      <c r="C1392" s="118" t="s">
        <v>45</v>
      </c>
      <c r="D1392" s="143">
        <v>88247</v>
      </c>
      <c r="E1392" s="101" t="str">
        <f>IF($D1392&lt;&gt;"",VLOOKUP($D1392,SINAPSET.17!$A593:$D11358,2,FALSE),"")</f>
        <v>AUXILIAR DE ELETRICISTA COM ENCARGOS COMPLEMENTARES</v>
      </c>
      <c r="F1392" s="108" t="str">
        <f>IF($D1392&lt;&gt;"",VLOOKUP($D1392,SINAPSET.17!$1:$1048576,3,FALSE),"")</f>
        <v>H</v>
      </c>
      <c r="G1392" s="171">
        <v>0.01</v>
      </c>
      <c r="H1392" s="314">
        <f>IF($D1392&lt;&gt;"",VLOOKUP($D1392,SINAPSET.17!$1:$1048576,4,FALSE),"")</f>
        <v>14.33</v>
      </c>
      <c r="I1392" s="129">
        <f t="shared" ref="I1392:I1393" si="315">H1392*G1392</f>
        <v>0.14330000000000001</v>
      </c>
    </row>
    <row r="1393" spans="2:9" ht="15">
      <c r="B1393" s="155" t="s">
        <v>6768</v>
      </c>
      <c r="C1393" s="118" t="s">
        <v>6772</v>
      </c>
      <c r="D1393" s="153"/>
      <c r="E1393" s="101" t="s">
        <v>7004</v>
      </c>
      <c r="F1393" s="110" t="s">
        <v>542</v>
      </c>
      <c r="G1393" s="171">
        <v>1</v>
      </c>
      <c r="H1393" s="216">
        <v>0.79</v>
      </c>
      <c r="I1393" s="129">
        <f t="shared" si="315"/>
        <v>0.79</v>
      </c>
    </row>
    <row r="1394" spans="2:9">
      <c r="B1394" s="156"/>
      <c r="C1394" s="119"/>
      <c r="D1394" s="109"/>
      <c r="E1394" s="106"/>
      <c r="F1394" s="109"/>
      <c r="G1394" s="169"/>
      <c r="H1394" s="123"/>
      <c r="I1394" s="130"/>
    </row>
    <row r="1395" spans="2:9" ht="45">
      <c r="B1395" s="334">
        <v>245</v>
      </c>
      <c r="C1395" s="335"/>
      <c r="D1395" s="336"/>
      <c r="E1395" s="9" t="s">
        <v>5115</v>
      </c>
      <c r="F1395" s="10" t="s">
        <v>542</v>
      </c>
      <c r="G1395" s="170" t="s">
        <v>6986</v>
      </c>
      <c r="H1395" s="11"/>
      <c r="I1395" s="92">
        <f>SUM(I1396:I1397)</f>
        <v>5.4432999999999998</v>
      </c>
    </row>
    <row r="1396" spans="2:9" ht="28.5">
      <c r="B1396" s="155" t="s">
        <v>6763</v>
      </c>
      <c r="C1396" s="118" t="s">
        <v>45</v>
      </c>
      <c r="D1396" s="143">
        <v>88247</v>
      </c>
      <c r="E1396" s="101" t="str">
        <f>IF($D1396&lt;&gt;"",VLOOKUP($D1396,SINAPSET.17!$A597:$D11362,2,FALSE),"")</f>
        <v>AUXILIAR DE ELETRICISTA COM ENCARGOS COMPLEMENTARES</v>
      </c>
      <c r="F1396" s="108" t="str">
        <f>IF($D1396&lt;&gt;"",VLOOKUP($D1396,SINAPSET.17!$1:$1048576,3,FALSE),"")</f>
        <v>H</v>
      </c>
      <c r="G1396" s="171">
        <v>0.01</v>
      </c>
      <c r="H1396" s="314">
        <f>IF($D1396&lt;&gt;"",VLOOKUP($D1396,SINAPSET.17!$1:$1048576,4,FALSE),"")</f>
        <v>14.33</v>
      </c>
      <c r="I1396" s="129">
        <f t="shared" ref="I1396:I1397" si="316">H1396*G1396</f>
        <v>0.14330000000000001</v>
      </c>
    </row>
    <row r="1397" spans="2:9" ht="42.75">
      <c r="B1397" s="155" t="s">
        <v>6768</v>
      </c>
      <c r="C1397" s="118" t="s">
        <v>45</v>
      </c>
      <c r="D1397" s="153">
        <v>431</v>
      </c>
      <c r="E1397" s="101" t="str">
        <f>IF($D1397&lt;&gt;"",VLOOKUP($D1397,SINAPSET.17!$1:$1048576,2,FALSE),"")</f>
        <v>PARAFUSO M16 EM ACO GALVANIZADO, COMPRIMENTO = 200 MM, DIAMETRO = 16 MM, ROSCA MAQUINA, CABECA QUADRADA</v>
      </c>
      <c r="F1397" s="108" t="str">
        <f>IF($D1397&lt;&gt;"",VLOOKUP($D1397,SINAPSET.17!$1:$1048576,3,FALSE),"")</f>
        <v xml:space="preserve">UN    </v>
      </c>
      <c r="G1397" s="171">
        <v>1</v>
      </c>
      <c r="H1397" s="314">
        <f>IF($D1397&lt;&gt;"",VLOOKUP($D1397,SINAPSET.17!$1:$1048576,4,FALSE),"")</f>
        <v>5.3</v>
      </c>
      <c r="I1397" s="129">
        <f t="shared" si="316"/>
        <v>5.3</v>
      </c>
    </row>
    <row r="1398" spans="2:9">
      <c r="B1398" s="156"/>
      <c r="C1398" s="119"/>
      <c r="D1398" s="109"/>
      <c r="E1398" s="106"/>
      <c r="F1398" s="109"/>
      <c r="G1398" s="169"/>
      <c r="H1398" s="123"/>
      <c r="I1398" s="130"/>
    </row>
    <row r="1399" spans="2:9" ht="45">
      <c r="B1399" s="334">
        <v>246</v>
      </c>
      <c r="C1399" s="335"/>
      <c r="D1399" s="336"/>
      <c r="E1399" s="9" t="s">
        <v>5116</v>
      </c>
      <c r="F1399" s="10" t="s">
        <v>542</v>
      </c>
      <c r="G1399" s="170" t="s">
        <v>6986</v>
      </c>
      <c r="H1399" s="11"/>
      <c r="I1399" s="92">
        <f>SUM(I1400:I1401)</f>
        <v>5.9932999999999996</v>
      </c>
    </row>
    <row r="1400" spans="2:9" ht="28.5">
      <c r="B1400" s="155" t="s">
        <v>6763</v>
      </c>
      <c r="C1400" s="118" t="s">
        <v>45</v>
      </c>
      <c r="D1400" s="143">
        <v>88247</v>
      </c>
      <c r="E1400" s="101" t="str">
        <f>IF($D1400&lt;&gt;"",VLOOKUP($D1400,SINAPSET.17!$A601:$D11366,2,FALSE),"")</f>
        <v>AUXILIAR DE ELETRICISTA COM ENCARGOS COMPLEMENTARES</v>
      </c>
      <c r="F1400" s="108" t="str">
        <f>IF($D1400&lt;&gt;"",VLOOKUP($D1400,SINAPSET.17!$1:$1048576,3,FALSE),"")</f>
        <v>H</v>
      </c>
      <c r="G1400" s="171">
        <v>0.01</v>
      </c>
      <c r="H1400" s="314">
        <f>IF($D1400&lt;&gt;"",VLOOKUP($D1400,SINAPSET.17!$1:$1048576,4,FALSE),"")</f>
        <v>14.33</v>
      </c>
      <c r="I1400" s="129">
        <f t="shared" ref="I1400:I1401" si="317">H1400*G1400</f>
        <v>0.14330000000000001</v>
      </c>
    </row>
    <row r="1401" spans="2:9" ht="42.75">
      <c r="B1401" s="155" t="s">
        <v>6768</v>
      </c>
      <c r="C1401" s="118" t="s">
        <v>45</v>
      </c>
      <c r="D1401" s="153">
        <v>432</v>
      </c>
      <c r="E1401" s="101" t="str">
        <f>IF($D1401&lt;&gt;"",VLOOKUP($D1401,SINAPSET.17!$1:$1048576,2,FALSE),"")</f>
        <v>PARAFUSO M16 EM ACO GALVANIZADO, COMPRIMENTO = 250 MM, DIAMETRO = 16 MM, ROSCA MAQUINA, CABECA QUADRADA</v>
      </c>
      <c r="F1401" s="108" t="str">
        <f>IF($D1401&lt;&gt;"",VLOOKUP($D1401,SINAPSET.17!$1:$1048576,3,FALSE),"")</f>
        <v xml:space="preserve">UN    </v>
      </c>
      <c r="G1401" s="171">
        <v>1</v>
      </c>
      <c r="H1401" s="314">
        <f>IF($D1401&lt;&gt;"",VLOOKUP($D1401,SINAPSET.17!$1:$1048576,4,FALSE),"")</f>
        <v>5.85</v>
      </c>
      <c r="I1401" s="129">
        <f t="shared" si="317"/>
        <v>5.85</v>
      </c>
    </row>
    <row r="1402" spans="2:9">
      <c r="B1402" s="156"/>
      <c r="C1402" s="119"/>
      <c r="D1402" s="109"/>
      <c r="E1402" s="106"/>
      <c r="F1402" s="109"/>
      <c r="G1402" s="169"/>
      <c r="H1402" s="123"/>
      <c r="I1402" s="130"/>
    </row>
    <row r="1403" spans="2:9" ht="45">
      <c r="B1403" s="334">
        <v>247</v>
      </c>
      <c r="C1403" s="335"/>
      <c r="D1403" s="336"/>
      <c r="E1403" s="9" t="s">
        <v>5118</v>
      </c>
      <c r="F1403" s="10" t="s">
        <v>542</v>
      </c>
      <c r="G1403" s="170" t="s">
        <v>6986</v>
      </c>
      <c r="H1403" s="11"/>
      <c r="I1403" s="92">
        <f>SUM(I1404:I1405)</f>
        <v>6.8632999999999997</v>
      </c>
    </row>
    <row r="1404" spans="2:9" ht="28.5">
      <c r="B1404" s="155" t="s">
        <v>6763</v>
      </c>
      <c r="C1404" s="118" t="s">
        <v>45</v>
      </c>
      <c r="D1404" s="143">
        <v>88247</v>
      </c>
      <c r="E1404" s="101" t="str">
        <f>IF($D1404&lt;&gt;"",VLOOKUP($D1404,SINAPSET.17!$1:$1048576,2,FALSE),"")</f>
        <v>AUXILIAR DE ELETRICISTA COM ENCARGOS COMPLEMENTARES</v>
      </c>
      <c r="F1404" s="108" t="str">
        <f>IF($D1404&lt;&gt;"",VLOOKUP($D1404,SINAPSET.17!$1:$1048576,3,FALSE),"")</f>
        <v>H</v>
      </c>
      <c r="G1404" s="171">
        <v>0.01</v>
      </c>
      <c r="H1404" s="314">
        <f>IF($D1404&lt;&gt;"",VLOOKUP($D1404,SINAPSET.17!$1:$1048576,4,FALSE),"")</f>
        <v>14.33</v>
      </c>
      <c r="I1404" s="129">
        <f t="shared" ref="I1404:I1405" si="318">H1404*G1404</f>
        <v>0.14330000000000001</v>
      </c>
    </row>
    <row r="1405" spans="2:9" ht="42.75">
      <c r="B1405" s="155" t="s">
        <v>6768</v>
      </c>
      <c r="C1405" s="118" t="s">
        <v>45</v>
      </c>
      <c r="D1405" s="153">
        <v>439</v>
      </c>
      <c r="E1405" s="101" t="str">
        <f>IF($D1405&lt;&gt;"",VLOOKUP($D1405,SINAPSET.17!$1:$1048576,2,FALSE),"")</f>
        <v>PARAFUSO M16 EM ACO GALVANIZADO, COMPRIMENTO = 300 MM, DIAMETRO = 16 MM, ROSCA MAQUINA, CABECA QUADRADA</v>
      </c>
      <c r="F1405" s="108" t="str">
        <f>IF($D1405&lt;&gt;"",VLOOKUP($D1405,SINAPSET.17!$1:$1048576,3,FALSE),"")</f>
        <v xml:space="preserve">UN    </v>
      </c>
      <c r="G1405" s="171">
        <v>1</v>
      </c>
      <c r="H1405" s="314">
        <f>IF($D1405&lt;&gt;"",VLOOKUP($D1405,SINAPSET.17!$1:$1048576,4,FALSE),"")</f>
        <v>6.72</v>
      </c>
      <c r="I1405" s="129">
        <f t="shared" si="318"/>
        <v>6.72</v>
      </c>
    </row>
    <row r="1406" spans="2:9">
      <c r="B1406" s="156"/>
      <c r="C1406" s="119"/>
      <c r="D1406" s="109"/>
      <c r="E1406" s="106"/>
      <c r="F1406" s="109"/>
      <c r="G1406" s="169"/>
      <c r="H1406" s="123"/>
      <c r="I1406" s="130"/>
    </row>
    <row r="1407" spans="2:9" ht="15">
      <c r="B1407" s="334">
        <v>248</v>
      </c>
      <c r="C1407" s="335"/>
      <c r="D1407" s="336"/>
      <c r="E1407" s="9" t="s">
        <v>7005</v>
      </c>
      <c r="F1407" s="10" t="s">
        <v>542</v>
      </c>
      <c r="G1407" s="170" t="s">
        <v>6986</v>
      </c>
      <c r="H1407" s="11"/>
      <c r="I1407" s="92">
        <f>SUM(I1408:I1410)</f>
        <v>6.8755000000000006</v>
      </c>
    </row>
    <row r="1408" spans="2:9" ht="28.5">
      <c r="B1408" s="155" t="s">
        <v>6763</v>
      </c>
      <c r="C1408" s="118" t="s">
        <v>45</v>
      </c>
      <c r="D1408" s="143">
        <v>88247</v>
      </c>
      <c r="E1408" s="101" t="str">
        <f>IF($D1408&lt;&gt;"",VLOOKUP($D1408,SINAPSET.17!$1:$1048576,2,FALSE),"")</f>
        <v>AUXILIAR DE ELETRICISTA COM ENCARGOS COMPLEMENTARES</v>
      </c>
      <c r="F1408" s="108" t="str">
        <f>IF($D1408&lt;&gt;"",VLOOKUP($D1408,SINAPSET.17!$1:$1048576,3,FALSE),"")</f>
        <v>H</v>
      </c>
      <c r="G1408" s="171">
        <v>0.05</v>
      </c>
      <c r="H1408" s="314">
        <f>IF($D1408&lt;&gt;"",VLOOKUP($D1408,SINAPSET.17!$1:$1048576,4,FALSE),"")</f>
        <v>14.33</v>
      </c>
      <c r="I1408" s="129">
        <f t="shared" ref="I1408:I1410" si="319">H1408*G1408</f>
        <v>0.71650000000000003</v>
      </c>
    </row>
    <row r="1409" spans="2:9" ht="28.5">
      <c r="B1409" s="155" t="s">
        <v>6763</v>
      </c>
      <c r="C1409" s="118" t="s">
        <v>45</v>
      </c>
      <c r="D1409" s="143">
        <v>88264</v>
      </c>
      <c r="E1409" s="101" t="str">
        <f>IF($D1409&lt;&gt;"",VLOOKUP($D1409,SINAPSET.17!$1:$1048576,2,FALSE),"")</f>
        <v>ELETRICISTA COM ENCARGOS COMPLEMENTARES</v>
      </c>
      <c r="F1409" s="108" t="str">
        <f>IF($D1409&lt;&gt;"",VLOOKUP($D1409,SINAPSET.17!$1:$1048576,3,FALSE),"")</f>
        <v>H</v>
      </c>
      <c r="G1409" s="171">
        <v>0.05</v>
      </c>
      <c r="H1409" s="314">
        <f>IF($D1409&lt;&gt;"",VLOOKUP($D1409,SINAPSET.17!$1:$1048576,4,FALSE),"")</f>
        <v>17.579999999999998</v>
      </c>
      <c r="I1409" s="129">
        <f t="shared" si="319"/>
        <v>0.879</v>
      </c>
    </row>
    <row r="1410" spans="2:9" ht="15">
      <c r="B1410" s="155" t="s">
        <v>6768</v>
      </c>
      <c r="C1410" s="118" t="s">
        <v>6772</v>
      </c>
      <c r="D1410" s="153"/>
      <c r="E1410" s="101" t="s">
        <v>7005</v>
      </c>
      <c r="F1410" s="110" t="s">
        <v>542</v>
      </c>
      <c r="G1410" s="171">
        <v>1</v>
      </c>
      <c r="H1410" s="216">
        <v>5.28</v>
      </c>
      <c r="I1410" s="129">
        <f t="shared" si="319"/>
        <v>5.28</v>
      </c>
    </row>
    <row r="1411" spans="2:9">
      <c r="B1411" s="156"/>
      <c r="C1411" s="119"/>
      <c r="D1411" s="109"/>
      <c r="E1411" s="106"/>
      <c r="F1411" s="109"/>
      <c r="G1411" s="169"/>
      <c r="H1411" s="123"/>
      <c r="I1411" s="130"/>
    </row>
    <row r="1412" spans="2:9" ht="30">
      <c r="B1412" s="334">
        <v>249</v>
      </c>
      <c r="C1412" s="335"/>
      <c r="D1412" s="336"/>
      <c r="E1412" s="9" t="s">
        <v>7006</v>
      </c>
      <c r="F1412" s="10" t="s">
        <v>542</v>
      </c>
      <c r="G1412" s="170" t="s">
        <v>6986</v>
      </c>
      <c r="H1412" s="11"/>
      <c r="I1412" s="92">
        <f>SUM(I1413:I1415)</f>
        <v>40.927500000000002</v>
      </c>
    </row>
    <row r="1413" spans="2:9" ht="28.5">
      <c r="B1413" s="155" t="s">
        <v>6763</v>
      </c>
      <c r="C1413" s="118" t="s">
        <v>45</v>
      </c>
      <c r="D1413" s="143">
        <v>88247</v>
      </c>
      <c r="E1413" s="101" t="str">
        <f>IF($D1413&lt;&gt;"",VLOOKUP($D1413,SINAPSET.17!$1:$1048576,2,FALSE),"")</f>
        <v>AUXILIAR DE ELETRICISTA COM ENCARGOS COMPLEMENTARES</v>
      </c>
      <c r="F1413" s="108" t="str">
        <f>IF($D1413&lt;&gt;"",VLOOKUP($D1413,SINAPSET.17!$1:$1048576,3,FALSE),"")</f>
        <v>H</v>
      </c>
      <c r="G1413" s="171">
        <v>0.05</v>
      </c>
      <c r="H1413" s="314">
        <f>IF($D1413&lt;&gt;"",VLOOKUP($D1413,SINAPSET.17!$1:$1048576,4,FALSE),"")</f>
        <v>14.33</v>
      </c>
      <c r="I1413" s="129">
        <f t="shared" ref="I1413:I1415" si="320">H1413*G1413</f>
        <v>0.71650000000000003</v>
      </c>
    </row>
    <row r="1414" spans="2:9" ht="28.5">
      <c r="B1414" s="155" t="s">
        <v>6763</v>
      </c>
      <c r="C1414" s="118" t="s">
        <v>45</v>
      </c>
      <c r="D1414" s="143">
        <v>88264</v>
      </c>
      <c r="E1414" s="101" t="str">
        <f>IF($D1414&lt;&gt;"",VLOOKUP($D1414,SINAPSET.17!$1:$1048576,2,FALSE),"")</f>
        <v>ELETRICISTA COM ENCARGOS COMPLEMENTARES</v>
      </c>
      <c r="F1414" s="108" t="str">
        <f>IF($D1414&lt;&gt;"",VLOOKUP($D1414,SINAPSET.17!$1:$1048576,3,FALSE),"")</f>
        <v>H</v>
      </c>
      <c r="G1414" s="171">
        <v>0.05</v>
      </c>
      <c r="H1414" s="314">
        <f>IF($D1414&lt;&gt;"",VLOOKUP($D1414,SINAPSET.17!$1:$1048576,4,FALSE),"")</f>
        <v>17.579999999999998</v>
      </c>
      <c r="I1414" s="129">
        <f t="shared" si="320"/>
        <v>0.879</v>
      </c>
    </row>
    <row r="1415" spans="2:9" ht="28.5">
      <c r="B1415" s="155" t="s">
        <v>6768</v>
      </c>
      <c r="C1415" s="118" t="s">
        <v>6772</v>
      </c>
      <c r="D1415" s="153"/>
      <c r="E1415" s="101" t="s">
        <v>7006</v>
      </c>
      <c r="F1415" s="110" t="s">
        <v>542</v>
      </c>
      <c r="G1415" s="171">
        <v>1</v>
      </c>
      <c r="H1415" s="216">
        <v>39.332000000000001</v>
      </c>
      <c r="I1415" s="129">
        <f t="shared" si="320"/>
        <v>39.332000000000001</v>
      </c>
    </row>
    <row r="1416" spans="2:9">
      <c r="B1416" s="156"/>
      <c r="C1416" s="119"/>
      <c r="D1416" s="109"/>
      <c r="E1416" s="106"/>
      <c r="F1416" s="109"/>
      <c r="G1416" s="169"/>
      <c r="H1416" s="123"/>
      <c r="I1416" s="130"/>
    </row>
    <row r="1417" spans="2:9" ht="15">
      <c r="B1417" s="334">
        <v>250</v>
      </c>
      <c r="C1417" s="335"/>
      <c r="D1417" s="336"/>
      <c r="E1417" s="9" t="s">
        <v>7007</v>
      </c>
      <c r="F1417" s="10" t="s">
        <v>542</v>
      </c>
      <c r="G1417" s="170" t="s">
        <v>6986</v>
      </c>
      <c r="H1417" s="11"/>
      <c r="I1417" s="92">
        <f>SUM(I1418:I1419)</f>
        <v>3.1233</v>
      </c>
    </row>
    <row r="1418" spans="2:9" ht="28.5">
      <c r="B1418" s="155" t="s">
        <v>6763</v>
      </c>
      <c r="C1418" s="118" t="s">
        <v>45</v>
      </c>
      <c r="D1418" s="143">
        <v>88247</v>
      </c>
      <c r="E1418" s="101" t="str">
        <f>IF($D1418&lt;&gt;"",VLOOKUP($D1418,SINAPSET.17!$1:$1048576,2,FALSE),"")</f>
        <v>AUXILIAR DE ELETRICISTA COM ENCARGOS COMPLEMENTARES</v>
      </c>
      <c r="F1418" s="108" t="str">
        <f>IF($D1418&lt;&gt;"",VLOOKUP($D1418,SINAPSET.17!$1:$1048576,3,FALSE),"")</f>
        <v>H</v>
      </c>
      <c r="G1418" s="171">
        <v>0.01</v>
      </c>
      <c r="H1418" s="314">
        <f>IF($D1418&lt;&gt;"",VLOOKUP($D1418,SINAPSET.17!$1:$1048576,4,FALSE),"")</f>
        <v>14.33</v>
      </c>
      <c r="I1418" s="129">
        <f t="shared" ref="I1418:I1419" si="321">H1418*G1418</f>
        <v>0.14330000000000001</v>
      </c>
    </row>
    <row r="1419" spans="2:9" ht="15">
      <c r="B1419" s="155" t="s">
        <v>6768</v>
      </c>
      <c r="C1419" s="118" t="s">
        <v>6772</v>
      </c>
      <c r="D1419" s="153"/>
      <c r="E1419" s="101" t="s">
        <v>7007</v>
      </c>
      <c r="F1419" s="110" t="s">
        <v>542</v>
      </c>
      <c r="G1419" s="171">
        <v>1</v>
      </c>
      <c r="H1419" s="216">
        <v>2.98</v>
      </c>
      <c r="I1419" s="129">
        <f t="shared" si="321"/>
        <v>2.98</v>
      </c>
    </row>
    <row r="1420" spans="2:9">
      <c r="B1420" s="156"/>
      <c r="C1420" s="119"/>
      <c r="D1420" s="109"/>
      <c r="E1420" s="106"/>
      <c r="F1420" s="109"/>
      <c r="G1420" s="169"/>
      <c r="H1420" s="123"/>
      <c r="I1420" s="130"/>
    </row>
    <row r="1421" spans="2:9" ht="15">
      <c r="B1421" s="334">
        <v>251</v>
      </c>
      <c r="C1421" s="335"/>
      <c r="D1421" s="336"/>
      <c r="E1421" s="9" t="s">
        <v>7008</v>
      </c>
      <c r="F1421" s="10" t="s">
        <v>542</v>
      </c>
      <c r="G1421" s="170" t="s">
        <v>6986</v>
      </c>
      <c r="H1421" s="11"/>
      <c r="I1421" s="92">
        <f>SUM(I1422:I1423)</f>
        <v>3.6932999999999998</v>
      </c>
    </row>
    <row r="1422" spans="2:9" ht="28.5">
      <c r="B1422" s="155" t="s">
        <v>6763</v>
      </c>
      <c r="C1422" s="118" t="s">
        <v>45</v>
      </c>
      <c r="D1422" s="143">
        <v>88247</v>
      </c>
      <c r="E1422" s="101" t="str">
        <f>IF($D1422&lt;&gt;"",VLOOKUP($D1422,SINAPSET.17!$1:$1048576,2,FALSE),"")</f>
        <v>AUXILIAR DE ELETRICISTA COM ENCARGOS COMPLEMENTARES</v>
      </c>
      <c r="F1422" s="108" t="str">
        <f>IF($D1422&lt;&gt;"",VLOOKUP($D1422,SINAPSET.17!$1:$1048576,3,FALSE),"")</f>
        <v>H</v>
      </c>
      <c r="G1422" s="171">
        <v>0.01</v>
      </c>
      <c r="H1422" s="314">
        <f>IF($D1422&lt;&gt;"",VLOOKUP($D1422,SINAPSET.17!$1:$1048576,4,FALSE),"")</f>
        <v>14.33</v>
      </c>
      <c r="I1422" s="129">
        <f t="shared" ref="I1422:I1423" si="322">H1422*G1422</f>
        <v>0.14330000000000001</v>
      </c>
    </row>
    <row r="1423" spans="2:9" ht="15">
      <c r="B1423" s="155" t="s">
        <v>6768</v>
      </c>
      <c r="C1423" s="118" t="s">
        <v>6772</v>
      </c>
      <c r="D1423" s="153"/>
      <c r="E1423" s="101" t="s">
        <v>7008</v>
      </c>
      <c r="F1423" s="110" t="s">
        <v>542</v>
      </c>
      <c r="G1423" s="171">
        <v>1</v>
      </c>
      <c r="H1423" s="216">
        <v>3.55</v>
      </c>
      <c r="I1423" s="129">
        <f t="shared" si="322"/>
        <v>3.55</v>
      </c>
    </row>
    <row r="1424" spans="2:9">
      <c r="B1424" s="156"/>
      <c r="C1424" s="119"/>
      <c r="D1424" s="109"/>
      <c r="E1424" s="106"/>
      <c r="F1424" s="109"/>
      <c r="G1424" s="169"/>
      <c r="H1424" s="123"/>
      <c r="I1424" s="130"/>
    </row>
    <row r="1425" spans="2:9" ht="15">
      <c r="B1425" s="334">
        <v>252</v>
      </c>
      <c r="C1425" s="335"/>
      <c r="D1425" s="336"/>
      <c r="E1425" s="9" t="s">
        <v>7009</v>
      </c>
      <c r="F1425" s="10" t="s">
        <v>542</v>
      </c>
      <c r="G1425" s="170" t="s">
        <v>6986</v>
      </c>
      <c r="H1425" s="11"/>
      <c r="I1425" s="92">
        <f>SUM(I1426:I1427)</f>
        <v>24.993300000000001</v>
      </c>
    </row>
    <row r="1426" spans="2:9" ht="28.5">
      <c r="B1426" s="155" t="s">
        <v>6763</v>
      </c>
      <c r="C1426" s="118" t="s">
        <v>45</v>
      </c>
      <c r="D1426" s="143">
        <v>88247</v>
      </c>
      <c r="E1426" s="101" t="str">
        <f>IF($D1426&lt;&gt;"",VLOOKUP($D1426,SINAPSET.17!$1:$1048576,2,FALSE),"")</f>
        <v>AUXILIAR DE ELETRICISTA COM ENCARGOS COMPLEMENTARES</v>
      </c>
      <c r="F1426" s="108" t="str">
        <f>IF($D1426&lt;&gt;"",VLOOKUP($D1426,SINAPSET.17!$1:$1048576,3,FALSE),"")</f>
        <v>H</v>
      </c>
      <c r="G1426" s="171">
        <v>0.01</v>
      </c>
      <c r="H1426" s="314">
        <f>IF($D1426&lt;&gt;"",VLOOKUP($D1426,SINAPSET.17!$1:$1048576,4,FALSE),"")</f>
        <v>14.33</v>
      </c>
      <c r="I1426" s="129">
        <f t="shared" ref="I1426:I1427" si="323">H1426*G1426</f>
        <v>0.14330000000000001</v>
      </c>
    </row>
    <row r="1427" spans="2:9" ht="15">
      <c r="B1427" s="155" t="s">
        <v>6768</v>
      </c>
      <c r="C1427" s="118" t="s">
        <v>6772</v>
      </c>
      <c r="D1427" s="153"/>
      <c r="E1427" s="101" t="s">
        <v>7009</v>
      </c>
      <c r="F1427" s="110" t="s">
        <v>542</v>
      </c>
      <c r="G1427" s="171">
        <v>1</v>
      </c>
      <c r="H1427" s="216">
        <v>24.85</v>
      </c>
      <c r="I1427" s="129">
        <f t="shared" si="323"/>
        <v>24.85</v>
      </c>
    </row>
    <row r="1428" spans="2:9">
      <c r="B1428" s="156"/>
      <c r="C1428" s="119"/>
      <c r="D1428" s="109"/>
      <c r="E1428" s="106"/>
      <c r="F1428" s="109"/>
      <c r="G1428" s="169"/>
      <c r="H1428" s="123"/>
      <c r="I1428" s="130"/>
    </row>
    <row r="1429" spans="2:9" ht="15">
      <c r="B1429" s="334">
        <v>253</v>
      </c>
      <c r="C1429" s="335"/>
      <c r="D1429" s="336"/>
      <c r="E1429" s="9" t="s">
        <v>6985</v>
      </c>
      <c r="F1429" s="10" t="s">
        <v>542</v>
      </c>
      <c r="G1429" s="170" t="s">
        <v>6986</v>
      </c>
      <c r="H1429" s="11"/>
      <c r="I1429" s="92">
        <f>SUM(I1430:I1433)</f>
        <v>3523.5600000000004</v>
      </c>
    </row>
    <row r="1430" spans="2:9" ht="57">
      <c r="B1430" s="155" t="s">
        <v>6763</v>
      </c>
      <c r="C1430" s="118" t="s">
        <v>45</v>
      </c>
      <c r="D1430" s="143">
        <v>93287</v>
      </c>
      <c r="E1430" s="101" t="str">
        <f>IF($D1430&lt;&gt;"",VLOOKUP($D1430,SINAPSET.17!$1:$1048576,2,FALSE),"")</f>
        <v>GUINDASTE HIDRÁULICO AUTOPROPELIDO, COM LANÇA TELESCÓPICA 40 M, CAPACIDADE MÁXIMA 60 T, POTÊNCIA 260 KW - CHP DIURNO. AF_03/2016</v>
      </c>
      <c r="F1430" s="108" t="str">
        <f>IF($D1430&lt;&gt;"",VLOOKUP($D1430,SINAPSET.17!$1:$1048576,3,FALSE),"")</f>
        <v>CHP</v>
      </c>
      <c r="G1430" s="171">
        <v>5</v>
      </c>
      <c r="H1430" s="314">
        <f>IF($D1430&lt;&gt;"",VLOOKUP($D1430,SINAPSET.17!$1:$1048576,4,FALSE),"")</f>
        <v>287.36</v>
      </c>
      <c r="I1430" s="129">
        <f t="shared" ref="I1430:I1433" si="324">H1430*G1430</f>
        <v>1436.8000000000002</v>
      </c>
    </row>
    <row r="1431" spans="2:9" ht="28.5">
      <c r="B1431" s="155" t="s">
        <v>6763</v>
      </c>
      <c r="C1431" s="118" t="s">
        <v>45</v>
      </c>
      <c r="D1431" s="143">
        <v>88247</v>
      </c>
      <c r="E1431" s="101" t="str">
        <f>IF($D1431&lt;&gt;"",VLOOKUP($D1431,SINAPSET.17!$1:$1048576,2,FALSE),"")</f>
        <v>AUXILIAR DE ELETRICISTA COM ENCARGOS COMPLEMENTARES</v>
      </c>
      <c r="F1431" s="108" t="str">
        <f>IF($D1431&lt;&gt;"",VLOOKUP($D1431,SINAPSET.17!$1:$1048576,3,FALSE),"")</f>
        <v>H</v>
      </c>
      <c r="G1431" s="171">
        <v>12</v>
      </c>
      <c r="H1431" s="314">
        <f>IF($D1431&lt;&gt;"",VLOOKUP($D1431,SINAPSET.17!$1:$1048576,4,FALSE),"")</f>
        <v>14.33</v>
      </c>
      <c r="I1431" s="129">
        <f t="shared" si="324"/>
        <v>171.96</v>
      </c>
    </row>
    <row r="1432" spans="2:9" ht="28.5">
      <c r="B1432" s="155" t="s">
        <v>6763</v>
      </c>
      <c r="C1432" s="118" t="s">
        <v>45</v>
      </c>
      <c r="D1432" s="143">
        <v>88264</v>
      </c>
      <c r="E1432" s="101" t="str">
        <f>IF($D1432&lt;&gt;"",VLOOKUP($D1432,SINAPSET.17!$1:$1048576,2,FALSE),"")</f>
        <v>ELETRICISTA COM ENCARGOS COMPLEMENTARES</v>
      </c>
      <c r="F1432" s="108" t="str">
        <f>IF($D1432&lt;&gt;"",VLOOKUP($D1432,SINAPSET.17!$1:$1048576,3,FALSE),"")</f>
        <v>H</v>
      </c>
      <c r="G1432" s="171">
        <v>10</v>
      </c>
      <c r="H1432" s="314">
        <f>IF($D1432&lt;&gt;"",VLOOKUP($D1432,SINAPSET.17!$1:$1048576,4,FALSE),"")</f>
        <v>17.579999999999998</v>
      </c>
      <c r="I1432" s="129">
        <f t="shared" si="324"/>
        <v>175.79999999999998</v>
      </c>
    </row>
    <row r="1433" spans="2:9" ht="15">
      <c r="B1433" s="155" t="s">
        <v>6768</v>
      </c>
      <c r="C1433" s="118" t="s">
        <v>6772</v>
      </c>
      <c r="D1433" s="153"/>
      <c r="E1433" s="101" t="s">
        <v>6985</v>
      </c>
      <c r="F1433" s="108" t="s">
        <v>6769</v>
      </c>
      <c r="G1433" s="171">
        <v>1</v>
      </c>
      <c r="H1433" s="216">
        <v>1739</v>
      </c>
      <c r="I1433" s="129">
        <f t="shared" si="324"/>
        <v>1739</v>
      </c>
    </row>
    <row r="1434" spans="2:9">
      <c r="B1434" s="156"/>
      <c r="C1434" s="119"/>
      <c r="D1434" s="109"/>
      <c r="E1434" s="106"/>
      <c r="F1434" s="109"/>
      <c r="G1434" s="169"/>
      <c r="H1434" s="123"/>
      <c r="I1434" s="130"/>
    </row>
    <row r="1435" spans="2:9" ht="15">
      <c r="B1435" s="334">
        <v>254</v>
      </c>
      <c r="C1435" s="335"/>
      <c r="D1435" s="336"/>
      <c r="E1435" s="9" t="s">
        <v>7010</v>
      </c>
      <c r="F1435" s="10" t="s">
        <v>542</v>
      </c>
      <c r="G1435" s="170" t="s">
        <v>6986</v>
      </c>
      <c r="H1435" s="11"/>
      <c r="I1435" s="92">
        <f>SUM(I1436:I1438)</f>
        <v>94.672999999999988</v>
      </c>
    </row>
    <row r="1436" spans="2:9" ht="28.5">
      <c r="B1436" s="155" t="s">
        <v>6763</v>
      </c>
      <c r="C1436" s="118" t="s">
        <v>45</v>
      </c>
      <c r="D1436" s="143">
        <v>88247</v>
      </c>
      <c r="E1436" s="101" t="str">
        <f>IF($D1436&lt;&gt;"",VLOOKUP($D1436,SINAPSET.17!$1:$1048576,2,FALSE),"")</f>
        <v>AUXILIAR DE ELETRICISTA COM ENCARGOS COMPLEMENTARES</v>
      </c>
      <c r="F1436" s="108" t="str">
        <f>IF($D1436&lt;&gt;"",VLOOKUP($D1436,SINAPSET.17!$1:$1048576,3,FALSE),"")</f>
        <v>H</v>
      </c>
      <c r="G1436" s="171">
        <v>0.3</v>
      </c>
      <c r="H1436" s="314">
        <f>IF($D1436&lt;&gt;"",VLOOKUP($D1436,SINAPSET.17!$1:$1048576,4,FALSE),"")</f>
        <v>14.33</v>
      </c>
      <c r="I1436" s="129">
        <f t="shared" ref="I1436:I1438" si="325">H1436*G1436</f>
        <v>4.2989999999999995</v>
      </c>
    </row>
    <row r="1437" spans="2:9" ht="28.5">
      <c r="B1437" s="155" t="s">
        <v>6763</v>
      </c>
      <c r="C1437" s="118" t="s">
        <v>45</v>
      </c>
      <c r="D1437" s="143">
        <v>88264</v>
      </c>
      <c r="E1437" s="101" t="str">
        <f>IF($D1437&lt;&gt;"",VLOOKUP($D1437,SINAPSET.17!$1:$1048576,2,FALSE),"")</f>
        <v>ELETRICISTA COM ENCARGOS COMPLEMENTARES</v>
      </c>
      <c r="F1437" s="108" t="str">
        <f>IF($D1437&lt;&gt;"",VLOOKUP($D1437,SINAPSET.17!$1:$1048576,3,FALSE),"")</f>
        <v>H</v>
      </c>
      <c r="G1437" s="171">
        <v>0.3</v>
      </c>
      <c r="H1437" s="314">
        <f>IF($D1437&lt;&gt;"",VLOOKUP($D1437,SINAPSET.17!$1:$1048576,4,FALSE),"")</f>
        <v>17.579999999999998</v>
      </c>
      <c r="I1437" s="129">
        <f t="shared" si="325"/>
        <v>5.2739999999999991</v>
      </c>
    </row>
    <row r="1438" spans="2:9" ht="15">
      <c r="B1438" s="155" t="s">
        <v>6768</v>
      </c>
      <c r="C1438" s="118" t="s">
        <v>6772</v>
      </c>
      <c r="D1438" s="153"/>
      <c r="E1438" s="101" t="s">
        <v>7010</v>
      </c>
      <c r="F1438" s="110" t="s">
        <v>542</v>
      </c>
      <c r="G1438" s="171">
        <v>1</v>
      </c>
      <c r="H1438" s="216">
        <v>85.1</v>
      </c>
      <c r="I1438" s="129">
        <f t="shared" si="325"/>
        <v>85.1</v>
      </c>
    </row>
    <row r="1439" spans="2:9">
      <c r="B1439" s="156"/>
      <c r="C1439" s="119"/>
      <c r="D1439" s="109"/>
      <c r="E1439" s="106"/>
      <c r="F1439" s="109"/>
      <c r="G1439" s="169"/>
      <c r="H1439" s="123"/>
      <c r="I1439" s="130"/>
    </row>
    <row r="1440" spans="2:9" ht="15">
      <c r="B1440" s="334">
        <v>255</v>
      </c>
      <c r="C1440" s="335"/>
      <c r="D1440" s="336"/>
      <c r="E1440" s="9" t="s">
        <v>7011</v>
      </c>
      <c r="F1440" s="10" t="s">
        <v>542</v>
      </c>
      <c r="G1440" s="170" t="s">
        <v>6986</v>
      </c>
      <c r="H1440" s="11"/>
      <c r="I1440" s="92">
        <f>SUM(I1441:I1443)</f>
        <v>25.853000000000002</v>
      </c>
    </row>
    <row r="1441" spans="2:9" ht="28.5">
      <c r="B1441" s="155" t="s">
        <v>6763</v>
      </c>
      <c r="C1441" s="118" t="s">
        <v>45</v>
      </c>
      <c r="D1441" s="143">
        <v>88247</v>
      </c>
      <c r="E1441" s="101" t="str">
        <f>IF($D1441&lt;&gt;"",VLOOKUP($D1441,SINAPSET.17!$1:$1048576,2,FALSE),"")</f>
        <v>AUXILIAR DE ELETRICISTA COM ENCARGOS COMPLEMENTARES</v>
      </c>
      <c r="F1441" s="108" t="str">
        <f>IF($D1441&lt;&gt;"",VLOOKUP($D1441,SINAPSET.17!$1:$1048576,3,FALSE),"")</f>
        <v>H</v>
      </c>
      <c r="G1441" s="171">
        <v>0.3</v>
      </c>
      <c r="H1441" s="314">
        <f>IF($D1441&lt;&gt;"",VLOOKUP($D1441,SINAPSET.17!$1:$1048576,4,FALSE),"")</f>
        <v>14.33</v>
      </c>
      <c r="I1441" s="129">
        <f t="shared" ref="I1441:I1443" si="326">H1441*G1441</f>
        <v>4.2989999999999995</v>
      </c>
    </row>
    <row r="1442" spans="2:9" ht="28.5">
      <c r="B1442" s="155" t="s">
        <v>6763</v>
      </c>
      <c r="C1442" s="118" t="s">
        <v>45</v>
      </c>
      <c r="D1442" s="143">
        <v>88264</v>
      </c>
      <c r="E1442" s="101" t="str">
        <f>IF($D1442&lt;&gt;"",VLOOKUP($D1442,SINAPSET.17!$1:$1048576,2,FALSE),"")</f>
        <v>ELETRICISTA COM ENCARGOS COMPLEMENTARES</v>
      </c>
      <c r="F1442" s="108" t="str">
        <f>IF($D1442&lt;&gt;"",VLOOKUP($D1442,SINAPSET.17!$1:$1048576,3,FALSE),"")</f>
        <v>H</v>
      </c>
      <c r="G1442" s="171">
        <v>0.3</v>
      </c>
      <c r="H1442" s="314">
        <f>IF($D1442&lt;&gt;"",VLOOKUP($D1442,SINAPSET.17!$1:$1048576,4,FALSE),"")</f>
        <v>17.579999999999998</v>
      </c>
      <c r="I1442" s="129">
        <f t="shared" si="326"/>
        <v>5.2739999999999991</v>
      </c>
    </row>
    <row r="1443" spans="2:9" ht="15">
      <c r="B1443" s="155" t="s">
        <v>6768</v>
      </c>
      <c r="C1443" s="118" t="s">
        <v>6772</v>
      </c>
      <c r="D1443" s="153"/>
      <c r="E1443" s="101" t="s">
        <v>7011</v>
      </c>
      <c r="F1443" s="110" t="s">
        <v>542</v>
      </c>
      <c r="G1443" s="171">
        <v>1</v>
      </c>
      <c r="H1443" s="216">
        <v>16.28</v>
      </c>
      <c r="I1443" s="129">
        <f t="shared" si="326"/>
        <v>16.28</v>
      </c>
    </row>
    <row r="1444" spans="2:9">
      <c r="B1444" s="156"/>
      <c r="C1444" s="119"/>
      <c r="D1444" s="109"/>
      <c r="E1444" s="106"/>
      <c r="F1444" s="109"/>
      <c r="G1444" s="169"/>
      <c r="H1444" s="123"/>
      <c r="I1444" s="130"/>
    </row>
    <row r="1445" spans="2:9" ht="30">
      <c r="B1445" s="334">
        <v>256</v>
      </c>
      <c r="C1445" s="335"/>
      <c r="D1445" s="336"/>
      <c r="E1445" s="9" t="s">
        <v>7012</v>
      </c>
      <c r="F1445" s="10" t="s">
        <v>542</v>
      </c>
      <c r="G1445" s="170" t="s">
        <v>6986</v>
      </c>
      <c r="H1445" s="11"/>
      <c r="I1445" s="92">
        <f>SUM(I1446:I1448)</f>
        <v>24.037499999999998</v>
      </c>
    </row>
    <row r="1446" spans="2:9" ht="28.5">
      <c r="B1446" s="155" t="s">
        <v>6763</v>
      </c>
      <c r="C1446" s="118" t="s">
        <v>45</v>
      </c>
      <c r="D1446" s="143">
        <v>88247</v>
      </c>
      <c r="E1446" s="101" t="str">
        <f>IF($D1446&lt;&gt;"",VLOOKUP($D1446,SINAPSET.17!$1:$1048576,2,FALSE),"")</f>
        <v>AUXILIAR DE ELETRICISTA COM ENCARGOS COMPLEMENTARES</v>
      </c>
      <c r="F1446" s="108" t="str">
        <f>IF($D1446&lt;&gt;"",VLOOKUP($D1446,SINAPSET.17!$1:$1048576,3,FALSE),"")</f>
        <v>H</v>
      </c>
      <c r="G1446" s="171">
        <v>0.25</v>
      </c>
      <c r="H1446" s="314">
        <f>IF($D1446&lt;&gt;"",VLOOKUP($D1446,SINAPSET.17!$1:$1048576,4,FALSE),"")</f>
        <v>14.33</v>
      </c>
      <c r="I1446" s="129">
        <f t="shared" ref="I1446:I1448" si="327">H1446*G1446</f>
        <v>3.5825</v>
      </c>
    </row>
    <row r="1447" spans="2:9" ht="28.5">
      <c r="B1447" s="155" t="s">
        <v>6763</v>
      </c>
      <c r="C1447" s="118" t="s">
        <v>45</v>
      </c>
      <c r="D1447" s="143">
        <v>88264</v>
      </c>
      <c r="E1447" s="101" t="str">
        <f>IF($D1447&lt;&gt;"",VLOOKUP($D1447,SINAPSET.17!$1:$1048576,2,FALSE),"")</f>
        <v>ELETRICISTA COM ENCARGOS COMPLEMENTARES</v>
      </c>
      <c r="F1447" s="108" t="str">
        <f>IF($D1447&lt;&gt;"",VLOOKUP($D1447,SINAPSET.17!$1:$1048576,3,FALSE),"")</f>
        <v>H</v>
      </c>
      <c r="G1447" s="171">
        <v>0.25</v>
      </c>
      <c r="H1447" s="314">
        <f>IF($D1447&lt;&gt;"",VLOOKUP($D1447,SINAPSET.17!$1:$1048576,4,FALSE),"")</f>
        <v>17.579999999999998</v>
      </c>
      <c r="I1447" s="129">
        <f t="shared" si="327"/>
        <v>4.3949999999999996</v>
      </c>
    </row>
    <row r="1448" spans="2:9" ht="15">
      <c r="B1448" s="155" t="s">
        <v>6768</v>
      </c>
      <c r="C1448" s="118" t="s">
        <v>6772</v>
      </c>
      <c r="D1448" s="153"/>
      <c r="E1448" s="101" t="s">
        <v>7012</v>
      </c>
      <c r="F1448" s="110" t="s">
        <v>542</v>
      </c>
      <c r="G1448" s="171">
        <v>1</v>
      </c>
      <c r="H1448" s="216">
        <v>16.059999999999999</v>
      </c>
      <c r="I1448" s="129">
        <f t="shared" si="327"/>
        <v>16.059999999999999</v>
      </c>
    </row>
    <row r="1449" spans="2:9">
      <c r="B1449" s="156"/>
      <c r="C1449" s="119"/>
      <c r="D1449" s="109"/>
      <c r="E1449" s="106"/>
      <c r="F1449" s="109"/>
      <c r="G1449" s="169"/>
      <c r="H1449" s="123"/>
      <c r="I1449" s="130"/>
    </row>
    <row r="1450" spans="2:9" ht="15">
      <c r="B1450" s="334">
        <v>257</v>
      </c>
      <c r="C1450" s="335"/>
      <c r="D1450" s="336"/>
      <c r="E1450" s="9" t="s">
        <v>7013</v>
      </c>
      <c r="F1450" s="10" t="s">
        <v>542</v>
      </c>
      <c r="G1450" s="170" t="s">
        <v>6986</v>
      </c>
      <c r="H1450" s="11"/>
      <c r="I1450" s="92">
        <f>SUM(I1451:I1453)</f>
        <v>8.9564999999999984</v>
      </c>
    </row>
    <row r="1451" spans="2:9" ht="28.5">
      <c r="B1451" s="155" t="s">
        <v>6763</v>
      </c>
      <c r="C1451" s="118" t="s">
        <v>45</v>
      </c>
      <c r="D1451" s="143">
        <v>88247</v>
      </c>
      <c r="E1451" s="101" t="str">
        <f>IF($D1451&lt;&gt;"",VLOOKUP($D1451,SINAPSET.17!$1:$1048576,2,FALSE),"")</f>
        <v>AUXILIAR DE ELETRICISTA COM ENCARGOS COMPLEMENTARES</v>
      </c>
      <c r="F1451" s="108" t="str">
        <f>IF($D1451&lt;&gt;"",VLOOKUP($D1451,SINAPSET.17!$1:$1048576,3,FALSE),"")</f>
        <v>H</v>
      </c>
      <c r="G1451" s="171">
        <v>0.15</v>
      </c>
      <c r="H1451" s="314">
        <f>IF($D1451&lt;&gt;"",VLOOKUP($D1451,SINAPSET.17!$1:$1048576,4,FALSE),"")</f>
        <v>14.33</v>
      </c>
      <c r="I1451" s="129">
        <f t="shared" ref="I1451:I1453" si="328">H1451*G1451</f>
        <v>2.1494999999999997</v>
      </c>
    </row>
    <row r="1452" spans="2:9" ht="28.5">
      <c r="B1452" s="155" t="s">
        <v>6763</v>
      </c>
      <c r="C1452" s="118" t="s">
        <v>45</v>
      </c>
      <c r="D1452" s="143">
        <v>88264</v>
      </c>
      <c r="E1452" s="101" t="str">
        <f>IF($D1452&lt;&gt;"",VLOOKUP($D1452,SINAPSET.17!$1:$1048576,2,FALSE),"")</f>
        <v>ELETRICISTA COM ENCARGOS COMPLEMENTARES</v>
      </c>
      <c r="F1452" s="108" t="str">
        <f>IF($D1452&lt;&gt;"",VLOOKUP($D1452,SINAPSET.17!$1:$1048576,3,FALSE),"")</f>
        <v>H</v>
      </c>
      <c r="G1452" s="171">
        <v>0.15</v>
      </c>
      <c r="H1452" s="314">
        <f>IF($D1452&lt;&gt;"",VLOOKUP($D1452,SINAPSET.17!$1:$1048576,4,FALSE),"")</f>
        <v>17.579999999999998</v>
      </c>
      <c r="I1452" s="129">
        <f t="shared" si="328"/>
        <v>2.6369999999999996</v>
      </c>
    </row>
    <row r="1453" spans="2:9" ht="15">
      <c r="B1453" s="155" t="s">
        <v>6768</v>
      </c>
      <c r="C1453" s="118" t="s">
        <v>6772</v>
      </c>
      <c r="D1453" s="153"/>
      <c r="E1453" s="101" t="s">
        <v>7013</v>
      </c>
      <c r="F1453" s="110" t="s">
        <v>542</v>
      </c>
      <c r="G1453" s="171">
        <v>1</v>
      </c>
      <c r="H1453" s="216">
        <v>4.17</v>
      </c>
      <c r="I1453" s="129">
        <f t="shared" si="328"/>
        <v>4.17</v>
      </c>
    </row>
    <row r="1454" spans="2:9">
      <c r="B1454" s="156"/>
      <c r="C1454" s="119"/>
      <c r="D1454" s="109"/>
      <c r="E1454" s="106"/>
      <c r="F1454" s="109"/>
      <c r="G1454" s="169"/>
      <c r="H1454" s="123"/>
      <c r="I1454" s="130"/>
    </row>
    <row r="1455" spans="2:9" ht="15">
      <c r="B1455" s="334">
        <v>258</v>
      </c>
      <c r="C1455" s="335"/>
      <c r="D1455" s="336"/>
      <c r="E1455" s="9" t="s">
        <v>7014</v>
      </c>
      <c r="F1455" s="10" t="s">
        <v>542</v>
      </c>
      <c r="G1455" s="170" t="s">
        <v>6986</v>
      </c>
      <c r="H1455" s="11"/>
      <c r="I1455" s="92">
        <f>SUM(I1456:I1458)</f>
        <v>37.323</v>
      </c>
    </row>
    <row r="1456" spans="2:9" ht="28.5">
      <c r="B1456" s="155" t="s">
        <v>6763</v>
      </c>
      <c r="C1456" s="118" t="s">
        <v>45</v>
      </c>
      <c r="D1456" s="143">
        <v>88247</v>
      </c>
      <c r="E1456" s="101" t="str">
        <f>IF($D1456&lt;&gt;"",VLOOKUP($D1456,SINAPSET.17!$1:$1048576,2,FALSE),"")</f>
        <v>AUXILIAR DE ELETRICISTA COM ENCARGOS COMPLEMENTARES</v>
      </c>
      <c r="F1456" s="108" t="str">
        <f>IF($D1456&lt;&gt;"",VLOOKUP($D1456,SINAPSET.17!$1:$1048576,3,FALSE),"")</f>
        <v>H</v>
      </c>
      <c r="G1456" s="171">
        <v>0.3</v>
      </c>
      <c r="H1456" s="314">
        <f>IF($D1456&lt;&gt;"",VLOOKUP($D1456,SINAPSET.17!$1:$1048576,4,FALSE),"")</f>
        <v>14.33</v>
      </c>
      <c r="I1456" s="129">
        <f t="shared" ref="I1456:I1458" si="329">H1456*G1456</f>
        <v>4.2989999999999995</v>
      </c>
    </row>
    <row r="1457" spans="2:9" ht="28.5">
      <c r="B1457" s="155" t="s">
        <v>6763</v>
      </c>
      <c r="C1457" s="118" t="s">
        <v>45</v>
      </c>
      <c r="D1457" s="143">
        <v>88264</v>
      </c>
      <c r="E1457" s="101" t="str">
        <f>IF($D1457&lt;&gt;"",VLOOKUP($D1457,SINAPSET.17!$1:$1048576,2,FALSE),"")</f>
        <v>ELETRICISTA COM ENCARGOS COMPLEMENTARES</v>
      </c>
      <c r="F1457" s="108" t="str">
        <f>IF($D1457&lt;&gt;"",VLOOKUP($D1457,SINAPSET.17!$1:$1048576,3,FALSE),"")</f>
        <v>H</v>
      </c>
      <c r="G1457" s="171">
        <v>0.3</v>
      </c>
      <c r="H1457" s="314">
        <f>IF($D1457&lt;&gt;"",VLOOKUP($D1457,SINAPSET.17!$1:$1048576,4,FALSE),"")</f>
        <v>17.579999999999998</v>
      </c>
      <c r="I1457" s="129">
        <f t="shared" si="329"/>
        <v>5.2739999999999991</v>
      </c>
    </row>
    <row r="1458" spans="2:9" ht="15">
      <c r="B1458" s="155" t="s">
        <v>6768</v>
      </c>
      <c r="C1458" s="118" t="s">
        <v>6772</v>
      </c>
      <c r="D1458" s="153"/>
      <c r="E1458" s="101" t="s">
        <v>7014</v>
      </c>
      <c r="F1458" s="110" t="s">
        <v>542</v>
      </c>
      <c r="G1458" s="171">
        <v>1</v>
      </c>
      <c r="H1458" s="216">
        <v>27.75</v>
      </c>
      <c r="I1458" s="129">
        <f t="shared" si="329"/>
        <v>27.75</v>
      </c>
    </row>
    <row r="1459" spans="2:9">
      <c r="B1459" s="156"/>
      <c r="C1459" s="119"/>
      <c r="D1459" s="109"/>
      <c r="E1459" s="106"/>
      <c r="F1459" s="109"/>
      <c r="G1459" s="169"/>
      <c r="H1459" s="123"/>
      <c r="I1459" s="130"/>
    </row>
    <row r="1460" spans="2:9" ht="15">
      <c r="B1460" s="334">
        <v>259</v>
      </c>
      <c r="C1460" s="335"/>
      <c r="D1460" s="336"/>
      <c r="E1460" s="9" t="s">
        <v>7015</v>
      </c>
      <c r="F1460" s="10" t="s">
        <v>542</v>
      </c>
      <c r="G1460" s="170" t="s">
        <v>6986</v>
      </c>
      <c r="H1460" s="11"/>
      <c r="I1460" s="92">
        <f>SUM(I1461:I1463)</f>
        <v>78.574999999999989</v>
      </c>
    </row>
    <row r="1461" spans="2:9" ht="28.5">
      <c r="B1461" s="155" t="s">
        <v>6763</v>
      </c>
      <c r="C1461" s="118" t="s">
        <v>45</v>
      </c>
      <c r="D1461" s="143">
        <v>88247</v>
      </c>
      <c r="E1461" s="101" t="str">
        <f>IF($D1461&lt;&gt;"",VLOOKUP($D1461,SINAPSET.17!$1:$1048576,2,FALSE),"")</f>
        <v>AUXILIAR DE ELETRICISTA COM ENCARGOS COMPLEMENTARES</v>
      </c>
      <c r="F1461" s="108" t="str">
        <f>IF($D1461&lt;&gt;"",VLOOKUP($D1461,SINAPSET.17!$1:$1048576,3,FALSE),"")</f>
        <v>H</v>
      </c>
      <c r="G1461" s="171">
        <v>0.5</v>
      </c>
      <c r="H1461" s="314">
        <f>IF($D1461&lt;&gt;"",VLOOKUP($D1461,SINAPSET.17!$1:$1048576,4,FALSE),"")</f>
        <v>14.33</v>
      </c>
      <c r="I1461" s="129">
        <f t="shared" ref="I1461:I1463" si="330">H1461*G1461</f>
        <v>7.165</v>
      </c>
    </row>
    <row r="1462" spans="2:9" ht="28.5">
      <c r="B1462" s="155" t="s">
        <v>6763</v>
      </c>
      <c r="C1462" s="118" t="s">
        <v>45</v>
      </c>
      <c r="D1462" s="143">
        <v>88264</v>
      </c>
      <c r="E1462" s="101" t="str">
        <f>IF($D1462&lt;&gt;"",VLOOKUP($D1462,SINAPSET.17!$1:$1048576,2,FALSE),"")</f>
        <v>ELETRICISTA COM ENCARGOS COMPLEMENTARES</v>
      </c>
      <c r="F1462" s="108" t="str">
        <f>IF($D1462&lt;&gt;"",VLOOKUP($D1462,SINAPSET.17!$1:$1048576,3,FALSE),"")</f>
        <v>H</v>
      </c>
      <c r="G1462" s="171">
        <v>0.5</v>
      </c>
      <c r="H1462" s="314">
        <f>IF($D1462&lt;&gt;"",VLOOKUP($D1462,SINAPSET.17!$1:$1048576,4,FALSE),"")</f>
        <v>17.579999999999998</v>
      </c>
      <c r="I1462" s="129">
        <f t="shared" si="330"/>
        <v>8.7899999999999991</v>
      </c>
    </row>
    <row r="1463" spans="2:9" ht="15">
      <c r="B1463" s="155" t="s">
        <v>6768</v>
      </c>
      <c r="C1463" s="118" t="s">
        <v>6772</v>
      </c>
      <c r="D1463" s="153"/>
      <c r="E1463" s="101" t="s">
        <v>7015</v>
      </c>
      <c r="F1463" s="110" t="s">
        <v>542</v>
      </c>
      <c r="G1463" s="171">
        <v>1</v>
      </c>
      <c r="H1463" s="216">
        <v>62.62</v>
      </c>
      <c r="I1463" s="129">
        <f t="shared" si="330"/>
        <v>62.62</v>
      </c>
    </row>
    <row r="1464" spans="2:9">
      <c r="B1464" s="156"/>
      <c r="C1464" s="119"/>
      <c r="D1464" s="109"/>
      <c r="E1464" s="106"/>
      <c r="F1464" s="109"/>
      <c r="G1464" s="169"/>
      <c r="H1464" s="123"/>
      <c r="I1464" s="130"/>
    </row>
    <row r="1465" spans="2:9" ht="15">
      <c r="B1465" s="334">
        <v>260</v>
      </c>
      <c r="C1465" s="335"/>
      <c r="D1465" s="336"/>
      <c r="E1465" s="9" t="s">
        <v>7016</v>
      </c>
      <c r="F1465" s="10" t="s">
        <v>542</v>
      </c>
      <c r="G1465" s="170" t="s">
        <v>6986</v>
      </c>
      <c r="H1465" s="11"/>
      <c r="I1465" s="92">
        <f>SUM(I1466:I1468)</f>
        <v>5.0954999999999995</v>
      </c>
    </row>
    <row r="1466" spans="2:9" ht="28.5">
      <c r="B1466" s="155" t="s">
        <v>6763</v>
      </c>
      <c r="C1466" s="118" t="s">
        <v>45</v>
      </c>
      <c r="D1466" s="143">
        <v>88247</v>
      </c>
      <c r="E1466" s="101" t="str">
        <f>IF($D1466&lt;&gt;"",VLOOKUP($D1466,SINAPSET.17!$1:$1048576,2,FALSE),"")</f>
        <v>AUXILIAR DE ELETRICISTA COM ENCARGOS COMPLEMENTARES</v>
      </c>
      <c r="F1466" s="108" t="str">
        <f>IF($D1466&lt;&gt;"",VLOOKUP($D1466,SINAPSET.17!$1:$1048576,3,FALSE),"")</f>
        <v>H</v>
      </c>
      <c r="G1466" s="171">
        <v>0.05</v>
      </c>
      <c r="H1466" s="314">
        <f>IF($D1466&lt;&gt;"",VLOOKUP($D1466,SINAPSET.17!$1:$1048576,4,FALSE),"")</f>
        <v>14.33</v>
      </c>
      <c r="I1466" s="129">
        <f t="shared" ref="I1466:I1468" si="331">H1466*G1466</f>
        <v>0.71650000000000003</v>
      </c>
    </row>
    <row r="1467" spans="2:9" ht="28.5">
      <c r="B1467" s="155" t="s">
        <v>6763</v>
      </c>
      <c r="C1467" s="118" t="s">
        <v>45</v>
      </c>
      <c r="D1467" s="143">
        <v>88264</v>
      </c>
      <c r="E1467" s="101" t="str">
        <f>IF($D1467&lt;&gt;"",VLOOKUP($D1467,SINAPSET.17!$1:$1048576,2,FALSE),"")</f>
        <v>ELETRICISTA COM ENCARGOS COMPLEMENTARES</v>
      </c>
      <c r="F1467" s="108" t="str">
        <f>IF($D1467&lt;&gt;"",VLOOKUP($D1467,SINAPSET.17!$1:$1048576,3,FALSE),"")</f>
        <v>H</v>
      </c>
      <c r="G1467" s="171">
        <v>0.05</v>
      </c>
      <c r="H1467" s="314">
        <f>IF($D1467&lt;&gt;"",VLOOKUP($D1467,SINAPSET.17!$1:$1048576,4,FALSE),"")</f>
        <v>17.579999999999998</v>
      </c>
      <c r="I1467" s="129">
        <f t="shared" si="331"/>
        <v>0.879</v>
      </c>
    </row>
    <row r="1468" spans="2:9" ht="15">
      <c r="B1468" s="155" t="s">
        <v>6768</v>
      </c>
      <c r="C1468" s="118" t="s">
        <v>6772</v>
      </c>
      <c r="D1468" s="153"/>
      <c r="E1468" s="101" t="s">
        <v>7016</v>
      </c>
      <c r="F1468" s="110" t="s">
        <v>542</v>
      </c>
      <c r="G1468" s="171">
        <v>1</v>
      </c>
      <c r="H1468" s="216">
        <v>3.5</v>
      </c>
      <c r="I1468" s="129">
        <f t="shared" si="331"/>
        <v>3.5</v>
      </c>
    </row>
    <row r="1469" spans="2:9">
      <c r="B1469" s="156"/>
      <c r="C1469" s="119"/>
      <c r="D1469" s="109"/>
      <c r="E1469" s="106"/>
      <c r="F1469" s="109"/>
      <c r="G1469" s="169"/>
      <c r="H1469" s="123"/>
      <c r="I1469" s="130"/>
    </row>
    <row r="1470" spans="2:9" ht="15">
      <c r="B1470" s="334">
        <v>261</v>
      </c>
      <c r="C1470" s="335"/>
      <c r="D1470" s="336"/>
      <c r="E1470" s="9" t="s">
        <v>7017</v>
      </c>
      <c r="F1470" s="10" t="s">
        <v>542</v>
      </c>
      <c r="G1470" s="170" t="s">
        <v>6986</v>
      </c>
      <c r="H1470" s="11"/>
      <c r="I1470" s="92">
        <f>SUM(I1471:I1473)</f>
        <v>31.870999999999999</v>
      </c>
    </row>
    <row r="1471" spans="2:9" ht="28.5">
      <c r="B1471" s="155" t="s">
        <v>6763</v>
      </c>
      <c r="C1471" s="118" t="s">
        <v>45</v>
      </c>
      <c r="D1471" s="143">
        <v>88247</v>
      </c>
      <c r="E1471" s="101" t="str">
        <f>IF($D1471&lt;&gt;"",VLOOKUP($D1471,SINAPSET.17!$1:$1048576,2,FALSE),"")</f>
        <v>AUXILIAR DE ELETRICISTA COM ENCARGOS COMPLEMENTARES</v>
      </c>
      <c r="F1471" s="108" t="str">
        <f>IF($D1471&lt;&gt;"",VLOOKUP($D1471,SINAPSET.17!$1:$1048576,3,FALSE),"")</f>
        <v>H</v>
      </c>
      <c r="G1471" s="171">
        <v>0.1</v>
      </c>
      <c r="H1471" s="314">
        <f>IF($D1471&lt;&gt;"",VLOOKUP($D1471,SINAPSET.17!$1:$1048576,4,FALSE),"")</f>
        <v>14.33</v>
      </c>
      <c r="I1471" s="129">
        <f t="shared" ref="I1471:I1473" si="332">H1471*G1471</f>
        <v>1.4330000000000001</v>
      </c>
    </row>
    <row r="1472" spans="2:9" ht="28.5">
      <c r="B1472" s="155" t="s">
        <v>6763</v>
      </c>
      <c r="C1472" s="118" t="s">
        <v>45</v>
      </c>
      <c r="D1472" s="143">
        <v>88264</v>
      </c>
      <c r="E1472" s="101" t="str">
        <f>IF($D1472&lt;&gt;"",VLOOKUP($D1472,SINAPSET.17!$1:$1048576,2,FALSE),"")</f>
        <v>ELETRICISTA COM ENCARGOS COMPLEMENTARES</v>
      </c>
      <c r="F1472" s="108" t="str">
        <f>IF($D1472&lt;&gt;"",VLOOKUP($D1472,SINAPSET.17!$1:$1048576,3,FALSE),"")</f>
        <v>H</v>
      </c>
      <c r="G1472" s="171">
        <v>0.1</v>
      </c>
      <c r="H1472" s="314">
        <f>IF($D1472&lt;&gt;"",VLOOKUP($D1472,SINAPSET.17!$1:$1048576,4,FALSE),"")</f>
        <v>17.579999999999998</v>
      </c>
      <c r="I1472" s="129">
        <f t="shared" si="332"/>
        <v>1.758</v>
      </c>
    </row>
    <row r="1473" spans="2:9" ht="15">
      <c r="B1473" s="155" t="s">
        <v>6768</v>
      </c>
      <c r="C1473" s="118" t="s">
        <v>6772</v>
      </c>
      <c r="D1473" s="153"/>
      <c r="E1473" s="101" t="s">
        <v>7017</v>
      </c>
      <c r="F1473" s="110" t="s">
        <v>542</v>
      </c>
      <c r="G1473" s="171">
        <v>1</v>
      </c>
      <c r="H1473" s="216">
        <v>28.68</v>
      </c>
      <c r="I1473" s="129">
        <f t="shared" si="332"/>
        <v>28.68</v>
      </c>
    </row>
    <row r="1474" spans="2:9">
      <c r="B1474" s="156"/>
      <c r="C1474" s="119"/>
      <c r="D1474" s="109"/>
      <c r="E1474" s="106"/>
      <c r="F1474" s="109"/>
      <c r="G1474" s="169"/>
      <c r="H1474" s="123"/>
      <c r="I1474" s="130"/>
    </row>
    <row r="1475" spans="2:9" ht="15">
      <c r="B1475" s="334">
        <v>262</v>
      </c>
      <c r="C1475" s="335"/>
      <c r="D1475" s="336"/>
      <c r="E1475" s="9" t="s">
        <v>7018</v>
      </c>
      <c r="F1475" s="10" t="s">
        <v>542</v>
      </c>
      <c r="G1475" s="170" t="s">
        <v>6986</v>
      </c>
      <c r="H1475" s="11"/>
      <c r="I1475" s="92">
        <f>SUM(I1476:I1478)</f>
        <v>15.931000000000001</v>
      </c>
    </row>
    <row r="1476" spans="2:9" ht="28.5">
      <c r="B1476" s="155" t="s">
        <v>6763</v>
      </c>
      <c r="C1476" s="118" t="s">
        <v>45</v>
      </c>
      <c r="D1476" s="143">
        <v>88247</v>
      </c>
      <c r="E1476" s="101" t="str">
        <f>IF($D1476&lt;&gt;"",VLOOKUP($D1476,SINAPSET.17!$1:$1048576,2,FALSE),"")</f>
        <v>AUXILIAR DE ELETRICISTA COM ENCARGOS COMPLEMENTARES</v>
      </c>
      <c r="F1476" s="108" t="str">
        <f>IF($D1476&lt;&gt;"",VLOOKUP($D1476,SINAPSET.17!$1:$1048576,3,FALSE),"")</f>
        <v>H</v>
      </c>
      <c r="G1476" s="171">
        <v>0.1</v>
      </c>
      <c r="H1476" s="314">
        <f>IF($D1476&lt;&gt;"",VLOOKUP($D1476,SINAPSET.17!$1:$1048576,4,FALSE),"")</f>
        <v>14.33</v>
      </c>
      <c r="I1476" s="129">
        <f t="shared" ref="I1476:I1478" si="333">H1476*G1476</f>
        <v>1.4330000000000001</v>
      </c>
    </row>
    <row r="1477" spans="2:9" ht="28.5">
      <c r="B1477" s="155" t="s">
        <v>6763</v>
      </c>
      <c r="C1477" s="118" t="s">
        <v>45</v>
      </c>
      <c r="D1477" s="143">
        <v>88264</v>
      </c>
      <c r="E1477" s="101" t="str">
        <f>IF($D1477&lt;&gt;"",VLOOKUP($D1477,SINAPSET.17!$1:$1048576,2,FALSE),"")</f>
        <v>ELETRICISTA COM ENCARGOS COMPLEMENTARES</v>
      </c>
      <c r="F1477" s="108" t="str">
        <f>IF($D1477&lt;&gt;"",VLOOKUP($D1477,SINAPSET.17!$1:$1048576,3,FALSE),"")</f>
        <v>H</v>
      </c>
      <c r="G1477" s="171">
        <v>0.1</v>
      </c>
      <c r="H1477" s="314">
        <f>IF($D1477&lt;&gt;"",VLOOKUP($D1477,SINAPSET.17!$1:$1048576,4,FALSE),"")</f>
        <v>17.579999999999998</v>
      </c>
      <c r="I1477" s="129">
        <f t="shared" si="333"/>
        <v>1.758</v>
      </c>
    </row>
    <row r="1478" spans="2:9" ht="15">
      <c r="B1478" s="155" t="s">
        <v>6768</v>
      </c>
      <c r="C1478" s="118" t="s">
        <v>6772</v>
      </c>
      <c r="D1478" s="153"/>
      <c r="E1478" s="101" t="s">
        <v>7018</v>
      </c>
      <c r="F1478" s="110" t="s">
        <v>542</v>
      </c>
      <c r="G1478" s="171">
        <v>1</v>
      </c>
      <c r="H1478" s="216">
        <v>12.74</v>
      </c>
      <c r="I1478" s="129">
        <f t="shared" si="333"/>
        <v>12.74</v>
      </c>
    </row>
    <row r="1479" spans="2:9">
      <c r="B1479" s="156"/>
      <c r="C1479" s="119"/>
      <c r="D1479" s="109"/>
      <c r="E1479" s="106"/>
      <c r="F1479" s="109"/>
      <c r="G1479" s="169"/>
      <c r="H1479" s="123"/>
      <c r="I1479" s="130"/>
    </row>
    <row r="1480" spans="2:9" ht="15">
      <c r="B1480" s="334">
        <v>263</v>
      </c>
      <c r="C1480" s="335"/>
      <c r="D1480" s="336"/>
      <c r="E1480" s="9" t="s">
        <v>7019</v>
      </c>
      <c r="F1480" s="10" t="s">
        <v>542</v>
      </c>
      <c r="G1480" s="170" t="s">
        <v>6986</v>
      </c>
      <c r="H1480" s="11"/>
      <c r="I1480" s="92">
        <f>SUM(I1481:I1483)</f>
        <v>16.730999999999998</v>
      </c>
    </row>
    <row r="1481" spans="2:9" ht="28.5">
      <c r="B1481" s="155" t="s">
        <v>6763</v>
      </c>
      <c r="C1481" s="118" t="s">
        <v>45</v>
      </c>
      <c r="D1481" s="143">
        <v>88247</v>
      </c>
      <c r="E1481" s="101" t="str">
        <f>IF($D1481&lt;&gt;"",VLOOKUP($D1481,SINAPSET.17!$1:$1048576,2,FALSE),"")</f>
        <v>AUXILIAR DE ELETRICISTA COM ENCARGOS COMPLEMENTARES</v>
      </c>
      <c r="F1481" s="108" t="str">
        <f>IF($D1481&lt;&gt;"",VLOOKUP($D1481,SINAPSET.17!$1:$1048576,3,FALSE),"")</f>
        <v>H</v>
      </c>
      <c r="G1481" s="171">
        <v>0.1</v>
      </c>
      <c r="H1481" s="314">
        <f>IF($D1481&lt;&gt;"",VLOOKUP($D1481,SINAPSET.17!$1:$1048576,4,FALSE),"")</f>
        <v>14.33</v>
      </c>
      <c r="I1481" s="129">
        <f t="shared" ref="I1481:I1483" si="334">H1481*G1481</f>
        <v>1.4330000000000001</v>
      </c>
    </row>
    <row r="1482" spans="2:9" ht="28.5">
      <c r="B1482" s="155" t="s">
        <v>6763</v>
      </c>
      <c r="C1482" s="118" t="s">
        <v>45</v>
      </c>
      <c r="D1482" s="143">
        <v>88264</v>
      </c>
      <c r="E1482" s="101" t="str">
        <f>IF($D1482&lt;&gt;"",VLOOKUP($D1482,SINAPSET.17!$1:$1048576,2,FALSE),"")</f>
        <v>ELETRICISTA COM ENCARGOS COMPLEMENTARES</v>
      </c>
      <c r="F1482" s="108" t="str">
        <f>IF($D1482&lt;&gt;"",VLOOKUP($D1482,SINAPSET.17!$1:$1048576,3,FALSE),"")</f>
        <v>H</v>
      </c>
      <c r="G1482" s="171">
        <v>0.1</v>
      </c>
      <c r="H1482" s="314">
        <f>IF($D1482&lt;&gt;"",VLOOKUP($D1482,SINAPSET.17!$1:$1048576,4,FALSE),"")</f>
        <v>17.579999999999998</v>
      </c>
      <c r="I1482" s="129">
        <f t="shared" si="334"/>
        <v>1.758</v>
      </c>
    </row>
    <row r="1483" spans="2:9" ht="15">
      <c r="B1483" s="155" t="s">
        <v>6768</v>
      </c>
      <c r="C1483" s="118" t="s">
        <v>6772</v>
      </c>
      <c r="D1483" s="153"/>
      <c r="E1483" s="101" t="s">
        <v>7019</v>
      </c>
      <c r="F1483" s="110" t="s">
        <v>542</v>
      </c>
      <c r="G1483" s="171">
        <v>1</v>
      </c>
      <c r="H1483" s="216">
        <v>13.54</v>
      </c>
      <c r="I1483" s="129">
        <f t="shared" si="334"/>
        <v>13.54</v>
      </c>
    </row>
    <row r="1484" spans="2:9">
      <c r="B1484" s="156"/>
      <c r="C1484" s="119"/>
      <c r="D1484" s="109"/>
      <c r="E1484" s="106"/>
      <c r="F1484" s="109"/>
      <c r="G1484" s="169"/>
      <c r="H1484" s="123"/>
      <c r="I1484" s="130"/>
    </row>
    <row r="1485" spans="2:9" ht="15">
      <c r="B1485" s="334">
        <v>264</v>
      </c>
      <c r="C1485" s="335"/>
      <c r="D1485" s="336"/>
      <c r="E1485" s="9" t="s">
        <v>7020</v>
      </c>
      <c r="F1485" s="10" t="s">
        <v>518</v>
      </c>
      <c r="G1485" s="170" t="s">
        <v>6986</v>
      </c>
      <c r="H1485" s="11"/>
      <c r="I1485" s="92">
        <f>SUM(I1486:I1488)</f>
        <v>17.695599999999999</v>
      </c>
    </row>
    <row r="1486" spans="2:9" ht="28.5">
      <c r="B1486" s="155" t="s">
        <v>6763</v>
      </c>
      <c r="C1486" s="118" t="s">
        <v>45</v>
      </c>
      <c r="D1486" s="143">
        <v>88247</v>
      </c>
      <c r="E1486" s="101" t="str">
        <f>IF($D1486&lt;&gt;"",VLOOKUP($D1486,SINAPSET.17!$1:$1048576,2,FALSE),"")</f>
        <v>AUXILIAR DE ELETRICISTA COM ENCARGOS COMPLEMENTARES</v>
      </c>
      <c r="F1486" s="108" t="str">
        <f>IF($D1486&lt;&gt;"",VLOOKUP($D1486,SINAPSET.17!$1:$1048576,3,FALSE),"")</f>
        <v>H</v>
      </c>
      <c r="G1486" s="171">
        <v>0.16</v>
      </c>
      <c r="H1486" s="314">
        <f>IF($D1486&lt;&gt;"",VLOOKUP($D1486,SINAPSET.17!$1:$1048576,4,FALSE),"")</f>
        <v>14.33</v>
      </c>
      <c r="I1486" s="129">
        <f t="shared" ref="I1486:I1488" si="335">H1486*G1486</f>
        <v>2.2928000000000002</v>
      </c>
    </row>
    <row r="1487" spans="2:9" ht="28.5">
      <c r="B1487" s="155" t="s">
        <v>6763</v>
      </c>
      <c r="C1487" s="118" t="s">
        <v>45</v>
      </c>
      <c r="D1487" s="143">
        <v>88264</v>
      </c>
      <c r="E1487" s="101" t="str">
        <f>IF($D1487&lt;&gt;"",VLOOKUP($D1487,SINAPSET.17!$1:$1048576,2,FALSE),"")</f>
        <v>ELETRICISTA COM ENCARGOS COMPLEMENTARES</v>
      </c>
      <c r="F1487" s="108" t="str">
        <f>IF($D1487&lt;&gt;"",VLOOKUP($D1487,SINAPSET.17!$1:$1048576,3,FALSE),"")</f>
        <v>H</v>
      </c>
      <c r="G1487" s="171">
        <v>0.16</v>
      </c>
      <c r="H1487" s="314">
        <f>IF($D1487&lt;&gt;"",VLOOKUP($D1487,SINAPSET.17!$1:$1048576,4,FALSE),"")</f>
        <v>17.579999999999998</v>
      </c>
      <c r="I1487" s="129">
        <f t="shared" si="335"/>
        <v>2.8127999999999997</v>
      </c>
    </row>
    <row r="1488" spans="2:9" ht="15">
      <c r="B1488" s="155" t="s">
        <v>6768</v>
      </c>
      <c r="C1488" s="118" t="s">
        <v>6772</v>
      </c>
      <c r="D1488" s="153"/>
      <c r="E1488" s="101" t="s">
        <v>7020</v>
      </c>
      <c r="F1488" s="110" t="s">
        <v>518</v>
      </c>
      <c r="G1488" s="171">
        <v>1</v>
      </c>
      <c r="H1488" s="216">
        <v>12.59</v>
      </c>
      <c r="I1488" s="129">
        <f t="shared" si="335"/>
        <v>12.59</v>
      </c>
    </row>
    <row r="1489" spans="2:9">
      <c r="B1489" s="156"/>
      <c r="C1489" s="119"/>
      <c r="D1489" s="109"/>
      <c r="E1489" s="106"/>
      <c r="F1489" s="109"/>
      <c r="G1489" s="169"/>
      <c r="H1489" s="123"/>
      <c r="I1489" s="130"/>
    </row>
    <row r="1490" spans="2:9" ht="15">
      <c r="B1490" s="334">
        <v>265</v>
      </c>
      <c r="C1490" s="335"/>
      <c r="D1490" s="336"/>
      <c r="E1490" s="9" t="s">
        <v>7021</v>
      </c>
      <c r="F1490" s="10" t="s">
        <v>542</v>
      </c>
      <c r="G1490" s="170" t="s">
        <v>6986</v>
      </c>
      <c r="H1490" s="11"/>
      <c r="I1490" s="92">
        <f>SUM(I1491:I1493)</f>
        <v>37.522999999999996</v>
      </c>
    </row>
    <row r="1491" spans="2:9" ht="28.5">
      <c r="B1491" s="155" t="s">
        <v>6763</v>
      </c>
      <c r="C1491" s="118" t="s">
        <v>45</v>
      </c>
      <c r="D1491" s="143">
        <v>88247</v>
      </c>
      <c r="E1491" s="101" t="str">
        <f>IF($D1491&lt;&gt;"",VLOOKUP($D1491,SINAPSET.17!$1:$1048576,2,FALSE),"")</f>
        <v>AUXILIAR DE ELETRICISTA COM ENCARGOS COMPLEMENTARES</v>
      </c>
      <c r="F1491" s="108" t="str">
        <f>IF($D1491&lt;&gt;"",VLOOKUP($D1491,SINAPSET.17!$1:$1048576,3,FALSE),"")</f>
        <v>H</v>
      </c>
      <c r="G1491" s="171">
        <v>0.3</v>
      </c>
      <c r="H1491" s="314">
        <f>IF($D1491&lt;&gt;"",VLOOKUP($D1491,SINAPSET.17!$1:$1048576,4,FALSE),"")</f>
        <v>14.33</v>
      </c>
      <c r="I1491" s="129">
        <f t="shared" ref="I1491:I1493" si="336">H1491*G1491</f>
        <v>4.2989999999999995</v>
      </c>
    </row>
    <row r="1492" spans="2:9" ht="28.5">
      <c r="B1492" s="155" t="s">
        <v>6763</v>
      </c>
      <c r="C1492" s="118" t="s">
        <v>45</v>
      </c>
      <c r="D1492" s="143">
        <v>88264</v>
      </c>
      <c r="E1492" s="101" t="str">
        <f>IF($D1492&lt;&gt;"",VLOOKUP($D1492,SINAPSET.17!$1:$1048576,2,FALSE),"")</f>
        <v>ELETRICISTA COM ENCARGOS COMPLEMENTARES</v>
      </c>
      <c r="F1492" s="108" t="str">
        <f>IF($D1492&lt;&gt;"",VLOOKUP($D1492,SINAPSET.17!$1:$1048576,3,FALSE),"")</f>
        <v>H</v>
      </c>
      <c r="G1492" s="171">
        <v>0.3</v>
      </c>
      <c r="H1492" s="314">
        <f>IF($D1492&lt;&gt;"",VLOOKUP($D1492,SINAPSET.17!$1:$1048576,4,FALSE),"")</f>
        <v>17.579999999999998</v>
      </c>
      <c r="I1492" s="129">
        <f t="shared" si="336"/>
        <v>5.2739999999999991</v>
      </c>
    </row>
    <row r="1493" spans="2:9" ht="15">
      <c r="B1493" s="155" t="s">
        <v>6768</v>
      </c>
      <c r="C1493" s="118" t="s">
        <v>6772</v>
      </c>
      <c r="D1493" s="153"/>
      <c r="E1493" s="101" t="s">
        <v>7021</v>
      </c>
      <c r="F1493" s="110" t="s">
        <v>542</v>
      </c>
      <c r="G1493" s="171">
        <v>1</v>
      </c>
      <c r="H1493" s="216">
        <v>27.95</v>
      </c>
      <c r="I1493" s="129">
        <f t="shared" si="336"/>
        <v>27.95</v>
      </c>
    </row>
    <row r="1494" spans="2:9">
      <c r="B1494" s="156"/>
      <c r="C1494" s="119"/>
      <c r="D1494" s="109"/>
      <c r="E1494" s="106"/>
      <c r="F1494" s="109"/>
      <c r="G1494" s="169"/>
      <c r="H1494" s="123"/>
      <c r="I1494" s="130"/>
    </row>
    <row r="1495" spans="2:9" ht="15">
      <c r="B1495" s="334">
        <v>266</v>
      </c>
      <c r="C1495" s="335"/>
      <c r="D1495" s="336"/>
      <c r="E1495" s="9" t="s">
        <v>7022</v>
      </c>
      <c r="F1495" s="10" t="s">
        <v>546</v>
      </c>
      <c r="G1495" s="170" t="s">
        <v>6986</v>
      </c>
      <c r="H1495" s="11"/>
      <c r="I1495" s="92">
        <f>SUM(I1496:I1498)</f>
        <v>43.497999999999998</v>
      </c>
    </row>
    <row r="1496" spans="2:9" ht="28.5">
      <c r="B1496" s="155" t="s">
        <v>6763</v>
      </c>
      <c r="C1496" s="118" t="s">
        <v>45</v>
      </c>
      <c r="D1496" s="143">
        <v>88247</v>
      </c>
      <c r="E1496" s="101" t="str">
        <f>IF($D1496&lt;&gt;"",VLOOKUP($D1496,SINAPSET.17!$1:$1048576,2,FALSE),"")</f>
        <v>AUXILIAR DE ELETRICISTA COM ENCARGOS COMPLEMENTARES</v>
      </c>
      <c r="F1496" s="108" t="str">
        <f>IF($D1496&lt;&gt;"",VLOOKUP($D1496,SINAPSET.17!$1:$1048576,3,FALSE),"")</f>
        <v>H</v>
      </c>
      <c r="G1496" s="171">
        <v>0.8</v>
      </c>
      <c r="H1496" s="314">
        <f>IF($D1496&lt;&gt;"",VLOOKUP($D1496,SINAPSET.17!$1:$1048576,4,FALSE),"")</f>
        <v>14.33</v>
      </c>
      <c r="I1496" s="129">
        <f t="shared" ref="I1496:I1498" si="337">H1496*G1496</f>
        <v>11.464</v>
      </c>
    </row>
    <row r="1497" spans="2:9" ht="28.5">
      <c r="B1497" s="155" t="s">
        <v>6763</v>
      </c>
      <c r="C1497" s="118" t="s">
        <v>45</v>
      </c>
      <c r="D1497" s="143">
        <v>88264</v>
      </c>
      <c r="E1497" s="101" t="str">
        <f>IF($D1497&lt;&gt;"",VLOOKUP($D1497,SINAPSET.17!$1:$1048576,2,FALSE),"")</f>
        <v>ELETRICISTA COM ENCARGOS COMPLEMENTARES</v>
      </c>
      <c r="F1497" s="108" t="str">
        <f>IF($D1497&lt;&gt;"",VLOOKUP($D1497,SINAPSET.17!$1:$1048576,3,FALSE),"")</f>
        <v>H</v>
      </c>
      <c r="G1497" s="171">
        <v>0.8</v>
      </c>
      <c r="H1497" s="314">
        <f>IF($D1497&lt;&gt;"",VLOOKUP($D1497,SINAPSET.17!$1:$1048576,4,FALSE),"")</f>
        <v>17.579999999999998</v>
      </c>
      <c r="I1497" s="129">
        <f t="shared" si="337"/>
        <v>14.064</v>
      </c>
    </row>
    <row r="1498" spans="2:9" ht="15">
      <c r="B1498" s="155" t="s">
        <v>6768</v>
      </c>
      <c r="C1498" s="118" t="s">
        <v>6772</v>
      </c>
      <c r="D1498" s="153"/>
      <c r="E1498" s="101" t="s">
        <v>7022</v>
      </c>
      <c r="F1498" s="110" t="s">
        <v>2</v>
      </c>
      <c r="G1498" s="171">
        <v>1</v>
      </c>
      <c r="H1498" s="216">
        <v>17.97</v>
      </c>
      <c r="I1498" s="129">
        <f t="shared" si="337"/>
        <v>17.97</v>
      </c>
    </row>
    <row r="1499" spans="2:9">
      <c r="B1499" s="156"/>
      <c r="C1499" s="119"/>
      <c r="D1499" s="109"/>
      <c r="E1499" s="106"/>
      <c r="F1499" s="109"/>
      <c r="G1499" s="169"/>
      <c r="H1499" s="123"/>
      <c r="I1499" s="130"/>
    </row>
    <row r="1500" spans="2:9" ht="15">
      <c r="B1500" s="334">
        <v>267</v>
      </c>
      <c r="C1500" s="335"/>
      <c r="D1500" s="336"/>
      <c r="E1500" s="9" t="s">
        <v>7023</v>
      </c>
      <c r="F1500" s="10" t="s">
        <v>542</v>
      </c>
      <c r="G1500" s="170" t="s">
        <v>6986</v>
      </c>
      <c r="H1500" s="11"/>
      <c r="I1500" s="92">
        <f>SUM(I1501:I1503)</f>
        <v>17.762999999999998</v>
      </c>
    </row>
    <row r="1501" spans="2:9" ht="28.5">
      <c r="B1501" s="155" t="s">
        <v>6763</v>
      </c>
      <c r="C1501" s="118" t="s">
        <v>45</v>
      </c>
      <c r="D1501" s="143">
        <v>88247</v>
      </c>
      <c r="E1501" s="101" t="str">
        <f>IF($D1501&lt;&gt;"",VLOOKUP($D1501,SINAPSET.17!$1:$1048576,2,FALSE),"")</f>
        <v>AUXILIAR DE ELETRICISTA COM ENCARGOS COMPLEMENTARES</v>
      </c>
      <c r="F1501" s="108" t="str">
        <f>IF($D1501&lt;&gt;"",VLOOKUP($D1501,SINAPSET.17!$1:$1048576,3,FALSE),"")</f>
        <v>H</v>
      </c>
      <c r="G1501" s="171">
        <v>0.3</v>
      </c>
      <c r="H1501" s="314">
        <f>IF($D1501&lt;&gt;"",VLOOKUP($D1501,SINAPSET.17!$1:$1048576,4,FALSE),"")</f>
        <v>14.33</v>
      </c>
      <c r="I1501" s="129">
        <f t="shared" ref="I1501:I1503" si="338">H1501*G1501</f>
        <v>4.2989999999999995</v>
      </c>
    </row>
    <row r="1502" spans="2:9" ht="28.5">
      <c r="B1502" s="155" t="s">
        <v>6763</v>
      </c>
      <c r="C1502" s="118" t="s">
        <v>45</v>
      </c>
      <c r="D1502" s="143">
        <v>88264</v>
      </c>
      <c r="E1502" s="101" t="str">
        <f>IF($D1502&lt;&gt;"",VLOOKUP($D1502,SINAPSET.17!$1:$1048576,2,FALSE),"")</f>
        <v>ELETRICISTA COM ENCARGOS COMPLEMENTARES</v>
      </c>
      <c r="F1502" s="108" t="str">
        <f>IF($D1502&lt;&gt;"",VLOOKUP($D1502,SINAPSET.17!$1:$1048576,3,FALSE),"")</f>
        <v>H</v>
      </c>
      <c r="G1502" s="171">
        <v>0.3</v>
      </c>
      <c r="H1502" s="314">
        <f>IF($D1502&lt;&gt;"",VLOOKUP($D1502,SINAPSET.17!$1:$1048576,4,FALSE),"")</f>
        <v>17.579999999999998</v>
      </c>
      <c r="I1502" s="129">
        <f t="shared" si="338"/>
        <v>5.2739999999999991</v>
      </c>
    </row>
    <row r="1503" spans="2:9" ht="15">
      <c r="B1503" s="155" t="s">
        <v>6768</v>
      </c>
      <c r="C1503" s="118" t="s">
        <v>6772</v>
      </c>
      <c r="D1503" s="153"/>
      <c r="E1503" s="101" t="s">
        <v>7023</v>
      </c>
      <c r="F1503" s="110" t="s">
        <v>8</v>
      </c>
      <c r="G1503" s="171">
        <v>1</v>
      </c>
      <c r="H1503" s="216">
        <v>8.19</v>
      </c>
      <c r="I1503" s="129">
        <f t="shared" si="338"/>
        <v>8.19</v>
      </c>
    </row>
    <row r="1504" spans="2:9">
      <c r="B1504" s="156"/>
      <c r="C1504" s="119"/>
      <c r="D1504" s="109"/>
      <c r="E1504" s="106"/>
      <c r="F1504" s="109"/>
      <c r="G1504" s="169"/>
      <c r="H1504" s="123"/>
      <c r="I1504" s="130"/>
    </row>
    <row r="1505" spans="2:9" ht="15">
      <c r="B1505" s="334">
        <v>268</v>
      </c>
      <c r="C1505" s="335"/>
      <c r="D1505" s="336"/>
      <c r="E1505" s="9" t="s">
        <v>7024</v>
      </c>
      <c r="F1505" s="10" t="s">
        <v>542</v>
      </c>
      <c r="G1505" s="170" t="s">
        <v>6986</v>
      </c>
      <c r="H1505" s="11"/>
      <c r="I1505" s="92">
        <f>SUM(I1506:I1508)</f>
        <v>8.4164999999999992</v>
      </c>
    </row>
    <row r="1506" spans="2:9" ht="28.5">
      <c r="B1506" s="155" t="s">
        <v>6763</v>
      </c>
      <c r="C1506" s="118" t="s">
        <v>45</v>
      </c>
      <c r="D1506" s="143">
        <v>88247</v>
      </c>
      <c r="E1506" s="101" t="str">
        <f>IF($D1506&lt;&gt;"",VLOOKUP($D1506,SINAPSET.17!$1:$1048576,2,FALSE),"")</f>
        <v>AUXILIAR DE ELETRICISTA COM ENCARGOS COMPLEMENTARES</v>
      </c>
      <c r="F1506" s="108" t="str">
        <f>IF($D1506&lt;&gt;"",VLOOKUP($D1506,SINAPSET.17!$1:$1048576,3,FALSE),"")</f>
        <v>H</v>
      </c>
      <c r="G1506" s="171">
        <v>0.15</v>
      </c>
      <c r="H1506" s="314">
        <f>IF($D1506&lt;&gt;"",VLOOKUP($D1506,SINAPSET.17!$1:$1048576,4,FALSE),"")</f>
        <v>14.33</v>
      </c>
      <c r="I1506" s="129">
        <f t="shared" ref="I1506:I1508" si="339">H1506*G1506</f>
        <v>2.1494999999999997</v>
      </c>
    </row>
    <row r="1507" spans="2:9" ht="28.5">
      <c r="B1507" s="155" t="s">
        <v>6763</v>
      </c>
      <c r="C1507" s="118" t="s">
        <v>45</v>
      </c>
      <c r="D1507" s="143">
        <v>88264</v>
      </c>
      <c r="E1507" s="101" t="str">
        <f>IF($D1507&lt;&gt;"",VLOOKUP($D1507,SINAPSET.17!$1:$1048576,2,FALSE),"")</f>
        <v>ELETRICISTA COM ENCARGOS COMPLEMENTARES</v>
      </c>
      <c r="F1507" s="108" t="str">
        <f>IF($D1507&lt;&gt;"",VLOOKUP($D1507,SINAPSET.17!$1:$1048576,3,FALSE),"")</f>
        <v>H</v>
      </c>
      <c r="G1507" s="171">
        <v>0.15</v>
      </c>
      <c r="H1507" s="314">
        <f>IF($D1507&lt;&gt;"",VLOOKUP($D1507,SINAPSET.17!$1:$1048576,4,FALSE),"")</f>
        <v>17.579999999999998</v>
      </c>
      <c r="I1507" s="129">
        <f t="shared" si="339"/>
        <v>2.6369999999999996</v>
      </c>
    </row>
    <row r="1508" spans="2:9" ht="15">
      <c r="B1508" s="155" t="s">
        <v>6768</v>
      </c>
      <c r="C1508" s="118" t="s">
        <v>6772</v>
      </c>
      <c r="D1508" s="153"/>
      <c r="E1508" s="101" t="s">
        <v>7024</v>
      </c>
      <c r="F1508" s="110" t="s">
        <v>8</v>
      </c>
      <c r="G1508" s="171">
        <v>1</v>
      </c>
      <c r="H1508" s="216">
        <v>3.63</v>
      </c>
      <c r="I1508" s="129">
        <f t="shared" si="339"/>
        <v>3.63</v>
      </c>
    </row>
    <row r="1509" spans="2:9">
      <c r="B1509" s="156"/>
      <c r="C1509" s="119"/>
      <c r="D1509" s="109"/>
      <c r="E1509" s="106"/>
      <c r="F1509" s="109"/>
      <c r="G1509" s="169"/>
      <c r="H1509" s="123"/>
      <c r="I1509" s="130"/>
    </row>
    <row r="1510" spans="2:9" ht="15">
      <c r="B1510" s="334">
        <v>269</v>
      </c>
      <c r="C1510" s="335"/>
      <c r="D1510" s="336"/>
      <c r="E1510" s="9" t="s">
        <v>7025</v>
      </c>
      <c r="F1510" s="10" t="s">
        <v>542</v>
      </c>
      <c r="G1510" s="170" t="s">
        <v>6986</v>
      </c>
      <c r="H1510" s="11"/>
      <c r="I1510" s="92">
        <f>SUM(I1511:I1513)</f>
        <v>0.9991000000000001</v>
      </c>
    </row>
    <row r="1511" spans="2:9" ht="28.5">
      <c r="B1511" s="155" t="s">
        <v>6763</v>
      </c>
      <c r="C1511" s="118" t="s">
        <v>45</v>
      </c>
      <c r="D1511" s="143">
        <v>88247</v>
      </c>
      <c r="E1511" s="101" t="str">
        <f>IF($D1511&lt;&gt;"",VLOOKUP($D1511,SINAPSET.17!$1:$1048576,2,FALSE),"")</f>
        <v>AUXILIAR DE ELETRICISTA COM ENCARGOS COMPLEMENTARES</v>
      </c>
      <c r="F1511" s="108" t="str">
        <f>IF($D1511&lt;&gt;"",VLOOKUP($D1511,SINAPSET.17!$1:$1048576,3,FALSE),"")</f>
        <v>H</v>
      </c>
      <c r="G1511" s="171">
        <v>0.01</v>
      </c>
      <c r="H1511" s="314">
        <f>IF($D1511&lt;&gt;"",VLOOKUP($D1511,SINAPSET.17!$1:$1048576,4,FALSE),"")</f>
        <v>14.33</v>
      </c>
      <c r="I1511" s="129">
        <f t="shared" ref="I1511:I1513" si="340">H1511*G1511</f>
        <v>0.14330000000000001</v>
      </c>
    </row>
    <row r="1512" spans="2:9" ht="28.5">
      <c r="B1512" s="155" t="s">
        <v>6763</v>
      </c>
      <c r="C1512" s="118" t="s">
        <v>45</v>
      </c>
      <c r="D1512" s="143">
        <v>88264</v>
      </c>
      <c r="E1512" s="101" t="str">
        <f>IF($D1512&lt;&gt;"",VLOOKUP($D1512,SINAPSET.17!$1:$1048576,2,FALSE),"")</f>
        <v>ELETRICISTA COM ENCARGOS COMPLEMENTARES</v>
      </c>
      <c r="F1512" s="108" t="str">
        <f>IF($D1512&lt;&gt;"",VLOOKUP($D1512,SINAPSET.17!$1:$1048576,3,FALSE),"")</f>
        <v>H</v>
      </c>
      <c r="G1512" s="171">
        <v>0.01</v>
      </c>
      <c r="H1512" s="314">
        <f>IF($D1512&lt;&gt;"",VLOOKUP($D1512,SINAPSET.17!$1:$1048576,4,FALSE),"")</f>
        <v>17.579999999999998</v>
      </c>
      <c r="I1512" s="129">
        <f t="shared" si="340"/>
        <v>0.17579999999999998</v>
      </c>
    </row>
    <row r="1513" spans="2:9" ht="15">
      <c r="B1513" s="155" t="s">
        <v>6768</v>
      </c>
      <c r="C1513" s="118" t="s">
        <v>6772</v>
      </c>
      <c r="D1513" s="153"/>
      <c r="E1513" s="101" t="s">
        <v>7025</v>
      </c>
      <c r="F1513" s="110" t="s">
        <v>8</v>
      </c>
      <c r="G1513" s="171">
        <v>1</v>
      </c>
      <c r="H1513" s="216">
        <v>0.68</v>
      </c>
      <c r="I1513" s="129">
        <f t="shared" si="340"/>
        <v>0.68</v>
      </c>
    </row>
    <row r="1514" spans="2:9">
      <c r="B1514" s="156"/>
      <c r="C1514" s="119"/>
      <c r="D1514" s="109"/>
      <c r="E1514" s="106"/>
      <c r="F1514" s="109"/>
      <c r="G1514" s="169"/>
      <c r="H1514" s="123"/>
      <c r="I1514" s="130"/>
    </row>
    <row r="1515" spans="2:9" ht="15">
      <c r="B1515" s="334">
        <v>270</v>
      </c>
      <c r="C1515" s="335"/>
      <c r="D1515" s="336"/>
      <c r="E1515" s="9" t="s">
        <v>7026</v>
      </c>
      <c r="F1515" s="10" t="s">
        <v>542</v>
      </c>
      <c r="G1515" s="170" t="s">
        <v>6986</v>
      </c>
      <c r="H1515" s="11"/>
      <c r="I1515" s="92">
        <f>SUM(I1516:I1518)</f>
        <v>0.56909999999999994</v>
      </c>
    </row>
    <row r="1516" spans="2:9" ht="28.5">
      <c r="B1516" s="155" t="s">
        <v>6763</v>
      </c>
      <c r="C1516" s="118" t="s">
        <v>45</v>
      </c>
      <c r="D1516" s="143">
        <v>88247</v>
      </c>
      <c r="E1516" s="101" t="str">
        <f>IF($D1516&lt;&gt;"",VLOOKUP($D1516,SINAPSET.17!$1:$1048576,2,FALSE),"")</f>
        <v>AUXILIAR DE ELETRICISTA COM ENCARGOS COMPLEMENTARES</v>
      </c>
      <c r="F1516" s="108" t="str">
        <f>IF($D1516&lt;&gt;"",VLOOKUP($D1516,SINAPSET.17!$1:$1048576,3,FALSE),"")</f>
        <v>H</v>
      </c>
      <c r="G1516" s="171">
        <v>0.01</v>
      </c>
      <c r="H1516" s="314">
        <f>IF($D1516&lt;&gt;"",VLOOKUP($D1516,SINAPSET.17!$1:$1048576,4,FALSE),"")</f>
        <v>14.33</v>
      </c>
      <c r="I1516" s="129">
        <f t="shared" ref="I1516:I1518" si="341">H1516*G1516</f>
        <v>0.14330000000000001</v>
      </c>
    </row>
    <row r="1517" spans="2:9" ht="28.5">
      <c r="B1517" s="155" t="s">
        <v>6763</v>
      </c>
      <c r="C1517" s="118" t="s">
        <v>45</v>
      </c>
      <c r="D1517" s="143">
        <v>88264</v>
      </c>
      <c r="E1517" s="101" t="str">
        <f>IF($D1517&lt;&gt;"",VLOOKUP($D1517,SINAPSET.17!$1:$1048576,2,FALSE),"")</f>
        <v>ELETRICISTA COM ENCARGOS COMPLEMENTARES</v>
      </c>
      <c r="F1517" s="108" t="str">
        <f>IF($D1517&lt;&gt;"",VLOOKUP($D1517,SINAPSET.17!$1:$1048576,3,FALSE),"")</f>
        <v>H</v>
      </c>
      <c r="G1517" s="171">
        <v>0.01</v>
      </c>
      <c r="H1517" s="314">
        <f>IF($D1517&lt;&gt;"",VLOOKUP($D1517,SINAPSET.17!$1:$1048576,4,FALSE),"")</f>
        <v>17.579999999999998</v>
      </c>
      <c r="I1517" s="129">
        <f t="shared" si="341"/>
        <v>0.17579999999999998</v>
      </c>
    </row>
    <row r="1518" spans="2:9" ht="15">
      <c r="B1518" s="155" t="s">
        <v>6768</v>
      </c>
      <c r="C1518" s="118" t="s">
        <v>6772</v>
      </c>
      <c r="D1518" s="153"/>
      <c r="E1518" s="101" t="s">
        <v>7026</v>
      </c>
      <c r="F1518" s="110" t="s">
        <v>8</v>
      </c>
      <c r="G1518" s="171">
        <v>1</v>
      </c>
      <c r="H1518" s="216">
        <v>0.25</v>
      </c>
      <c r="I1518" s="129">
        <f t="shared" si="341"/>
        <v>0.25</v>
      </c>
    </row>
    <row r="1519" spans="2:9">
      <c r="B1519" s="156"/>
      <c r="C1519" s="119"/>
      <c r="D1519" s="109"/>
      <c r="E1519" s="106"/>
      <c r="F1519" s="109"/>
      <c r="G1519" s="169"/>
      <c r="H1519" s="123"/>
      <c r="I1519" s="130"/>
    </row>
    <row r="1520" spans="2:9" ht="15">
      <c r="B1520" s="334">
        <v>271</v>
      </c>
      <c r="C1520" s="335"/>
      <c r="D1520" s="336"/>
      <c r="E1520" s="9" t="s">
        <v>7027</v>
      </c>
      <c r="F1520" s="10" t="s">
        <v>546</v>
      </c>
      <c r="G1520" s="170" t="s">
        <v>6986</v>
      </c>
      <c r="H1520" s="11"/>
      <c r="I1520" s="92">
        <f>SUM(I1521:I1523)</f>
        <v>15.870999999999999</v>
      </c>
    </row>
    <row r="1521" spans="2:9" ht="28.5">
      <c r="B1521" s="155" t="s">
        <v>6763</v>
      </c>
      <c r="C1521" s="118" t="s">
        <v>45</v>
      </c>
      <c r="D1521" s="143">
        <v>88247</v>
      </c>
      <c r="E1521" s="101" t="str">
        <f>IF($D1521&lt;&gt;"",VLOOKUP($D1521,SINAPSET.17!$1:$1048576,2,FALSE),"")</f>
        <v>AUXILIAR DE ELETRICISTA COM ENCARGOS COMPLEMENTARES</v>
      </c>
      <c r="F1521" s="108" t="str">
        <f>IF($D1521&lt;&gt;"",VLOOKUP($D1521,SINAPSET.17!$1:$1048576,3,FALSE),"")</f>
        <v>H</v>
      </c>
      <c r="G1521" s="171">
        <v>0.1</v>
      </c>
      <c r="H1521" s="314">
        <f>IF($D1521&lt;&gt;"",VLOOKUP($D1521,SINAPSET.17!$1:$1048576,4,FALSE),"")</f>
        <v>14.33</v>
      </c>
      <c r="I1521" s="129">
        <f t="shared" ref="I1521:I1523" si="342">H1521*G1521</f>
        <v>1.4330000000000001</v>
      </c>
    </row>
    <row r="1522" spans="2:9" ht="28.5">
      <c r="B1522" s="155" t="s">
        <v>6763</v>
      </c>
      <c r="C1522" s="118" t="s">
        <v>45</v>
      </c>
      <c r="D1522" s="143">
        <v>88264</v>
      </c>
      <c r="E1522" s="101" t="str">
        <f>IF($D1522&lt;&gt;"",VLOOKUP($D1522,'[2]SINAPI DEZ-2016'!$A$1:$D$10766,2,FALSE),"")</f>
        <v>ELETRICISTA COM ENCARGOS COMPLEMENTARES</v>
      </c>
      <c r="F1522" s="110" t="str">
        <f>IF($D1522&lt;&gt;"",VLOOKUP($D1522,'[2]SINAPI DEZ-2016'!$A$1:$D$10766,3,FALSE),"")</f>
        <v>H</v>
      </c>
      <c r="G1522" s="171">
        <v>0.1</v>
      </c>
      <c r="H1522" s="314">
        <f>IF($D1522&lt;&gt;"",VLOOKUP($D1522,SINAPSET.17!$1:$1048576,4,FALSE),"")</f>
        <v>17.579999999999998</v>
      </c>
      <c r="I1522" s="129">
        <f t="shared" si="342"/>
        <v>1.758</v>
      </c>
    </row>
    <row r="1523" spans="2:9" ht="28.5">
      <c r="B1523" s="155" t="s">
        <v>6768</v>
      </c>
      <c r="C1523" s="118" t="s">
        <v>45</v>
      </c>
      <c r="D1523" s="143">
        <v>333</v>
      </c>
      <c r="E1523" s="101" t="str">
        <f>IF($D1523&lt;&gt;"",VLOOKUP($D1523,'[2]SINAPI DEZ-2016'!$A$1:$D$10766,2,FALSE),"")</f>
        <v>ARAME GALVANIZADO 14 BWG, D = 2,11 MM (0,026 KG/M)</v>
      </c>
      <c r="F1523" s="110" t="str">
        <f>IF($D1523&lt;&gt;"",VLOOKUP($D1523,'[2]SINAPI DEZ-2016'!$A$1:$D$10766,3,FALSE),"")</f>
        <v>KG</v>
      </c>
      <c r="G1523" s="171">
        <v>1</v>
      </c>
      <c r="H1523" s="314">
        <f>IF($D1523&lt;&gt;"",VLOOKUP($D1523,SINAPSET.17!$1:$1048576,4,FALSE),"")</f>
        <v>12.68</v>
      </c>
      <c r="I1523" s="129">
        <f t="shared" si="342"/>
        <v>12.68</v>
      </c>
    </row>
    <row r="1524" spans="2:9">
      <c r="B1524" s="156"/>
      <c r="C1524" s="119"/>
      <c r="D1524" s="109"/>
      <c r="E1524" s="106"/>
      <c r="F1524" s="109"/>
      <c r="G1524" s="169"/>
      <c r="H1524" s="123"/>
      <c r="I1524" s="130"/>
    </row>
    <row r="1525" spans="2:9" ht="15">
      <c r="B1525" s="334">
        <v>272</v>
      </c>
      <c r="C1525" s="335"/>
      <c r="D1525" s="336"/>
      <c r="E1525" s="9" t="s">
        <v>7028</v>
      </c>
      <c r="F1525" s="10" t="s">
        <v>542</v>
      </c>
      <c r="G1525" s="170" t="s">
        <v>6986</v>
      </c>
      <c r="H1525" s="11"/>
      <c r="I1525" s="92">
        <f>SUM(I1526:I1528)</f>
        <v>4.5555000000000003</v>
      </c>
    </row>
    <row r="1526" spans="2:9" ht="28.5">
      <c r="B1526" s="155" t="s">
        <v>6763</v>
      </c>
      <c r="C1526" s="118" t="s">
        <v>45</v>
      </c>
      <c r="D1526" s="143">
        <v>88247</v>
      </c>
      <c r="E1526" s="101" t="str">
        <f>IF($D1526&lt;&gt;"",VLOOKUP($D1526,SINAPSET.17!$1:$1048576,2,FALSE),"")</f>
        <v>AUXILIAR DE ELETRICISTA COM ENCARGOS COMPLEMENTARES</v>
      </c>
      <c r="F1526" s="108" t="str">
        <f>IF($D1526&lt;&gt;"",VLOOKUP($D1526,SINAPSET.17!$1:$1048576,3,FALSE),"")</f>
        <v>H</v>
      </c>
      <c r="G1526" s="171">
        <v>0.05</v>
      </c>
      <c r="H1526" s="314">
        <f>IF($D1526&lt;&gt;"",VLOOKUP($D1526,SINAPSET.17!$1:$1048576,4,FALSE),"")</f>
        <v>14.33</v>
      </c>
      <c r="I1526" s="129">
        <f t="shared" ref="I1526:I1528" si="343">H1526*G1526</f>
        <v>0.71650000000000003</v>
      </c>
    </row>
    <row r="1527" spans="2:9" ht="28.5">
      <c r="B1527" s="155" t="s">
        <v>6763</v>
      </c>
      <c r="C1527" s="118" t="s">
        <v>45</v>
      </c>
      <c r="D1527" s="143">
        <v>88264</v>
      </c>
      <c r="E1527" s="101" t="str">
        <f>IF($D1527&lt;&gt;"",VLOOKUP($D1527,SINAPSET.17!$1:$1048576,2,FALSE),"")</f>
        <v>ELETRICISTA COM ENCARGOS COMPLEMENTARES</v>
      </c>
      <c r="F1527" s="108" t="str">
        <f>IF($D1527&lt;&gt;"",VLOOKUP($D1527,SINAPSET.17!$1:$1048576,3,FALSE),"")</f>
        <v>H</v>
      </c>
      <c r="G1527" s="171">
        <v>0.05</v>
      </c>
      <c r="H1527" s="314">
        <f>IF($D1527&lt;&gt;"",VLOOKUP($D1527,SINAPSET.17!$1:$1048576,4,FALSE),"")</f>
        <v>17.579999999999998</v>
      </c>
      <c r="I1527" s="129">
        <f t="shared" si="343"/>
        <v>0.879</v>
      </c>
    </row>
    <row r="1528" spans="2:9">
      <c r="B1528" s="155" t="s">
        <v>6768</v>
      </c>
      <c r="C1528" s="118" t="s">
        <v>6772</v>
      </c>
      <c r="D1528" s="143"/>
      <c r="E1528" s="101" t="s">
        <v>7028</v>
      </c>
      <c r="F1528" s="110" t="s">
        <v>542</v>
      </c>
      <c r="G1528" s="171">
        <v>1</v>
      </c>
      <c r="H1528" s="216">
        <v>2.96</v>
      </c>
      <c r="I1528" s="129">
        <f t="shared" si="343"/>
        <v>2.96</v>
      </c>
    </row>
    <row r="1529" spans="2:9">
      <c r="B1529" s="156"/>
      <c r="C1529" s="119"/>
      <c r="D1529" s="109"/>
      <c r="E1529" s="106"/>
      <c r="F1529" s="109"/>
      <c r="G1529" s="169"/>
      <c r="H1529" s="123"/>
      <c r="I1529" s="130"/>
    </row>
    <row r="1530" spans="2:9" ht="30">
      <c r="B1530" s="334">
        <v>273</v>
      </c>
      <c r="C1530" s="335"/>
      <c r="D1530" s="336"/>
      <c r="E1530" s="9" t="s">
        <v>7029</v>
      </c>
      <c r="F1530" s="10" t="s">
        <v>542</v>
      </c>
      <c r="G1530" s="170" t="s">
        <v>6986</v>
      </c>
      <c r="H1530" s="11"/>
      <c r="I1530" s="92">
        <f>SUM(I1531:I1533)</f>
        <v>2097.84</v>
      </c>
    </row>
    <row r="1531" spans="2:9" ht="28.5">
      <c r="B1531" s="155" t="s">
        <v>6763</v>
      </c>
      <c r="C1531" s="118" t="s">
        <v>45</v>
      </c>
      <c r="D1531" s="143">
        <v>88247</v>
      </c>
      <c r="E1531" s="101" t="str">
        <f>IF($D1531&lt;&gt;"",VLOOKUP($D1531,SINAPSET.17!$1:$1048576,2,FALSE),"")</f>
        <v>AUXILIAR DE ELETRICISTA COM ENCARGOS COMPLEMENTARES</v>
      </c>
      <c r="F1531" s="108" t="str">
        <f>IF($D1531&lt;&gt;"",VLOOKUP($D1531,SINAPSET.17!$1:$1048576,3,FALSE),"")</f>
        <v>H</v>
      </c>
      <c r="G1531" s="171">
        <v>24</v>
      </c>
      <c r="H1531" s="314">
        <f>IF($D1531&lt;&gt;"",VLOOKUP($D1531,SINAPSET.17!$1:$1048576,4,FALSE),"")</f>
        <v>14.33</v>
      </c>
      <c r="I1531" s="129">
        <f t="shared" ref="I1531:I1533" si="344">H1531*G1531</f>
        <v>343.92</v>
      </c>
    </row>
    <row r="1532" spans="2:9" ht="28.5">
      <c r="B1532" s="155" t="s">
        <v>6763</v>
      </c>
      <c r="C1532" s="118" t="s">
        <v>45</v>
      </c>
      <c r="D1532" s="143">
        <v>88264</v>
      </c>
      <c r="E1532" s="101" t="str">
        <f>IF($D1532&lt;&gt;"",VLOOKUP($D1532,SINAPSET.17!$1:$1048576,2,FALSE),"")</f>
        <v>ELETRICISTA COM ENCARGOS COMPLEMENTARES</v>
      </c>
      <c r="F1532" s="108" t="str">
        <f>IF($D1532&lt;&gt;"",VLOOKUP($D1532,SINAPSET.17!$1:$1048576,3,FALSE),"")</f>
        <v>H</v>
      </c>
      <c r="G1532" s="171">
        <v>24</v>
      </c>
      <c r="H1532" s="314">
        <f>IF($D1532&lt;&gt;"",VLOOKUP($D1532,SINAPSET.17!$1:$1048576,4,FALSE),"")</f>
        <v>17.579999999999998</v>
      </c>
      <c r="I1532" s="129">
        <f t="shared" si="344"/>
        <v>421.91999999999996</v>
      </c>
    </row>
    <row r="1533" spans="2:9" ht="28.5">
      <c r="B1533" s="155" t="s">
        <v>6768</v>
      </c>
      <c r="C1533" s="118" t="s">
        <v>6772</v>
      </c>
      <c r="D1533" s="143"/>
      <c r="E1533" s="101" t="s">
        <v>7029</v>
      </c>
      <c r="F1533" s="110" t="s">
        <v>542</v>
      </c>
      <c r="G1533" s="171">
        <v>1</v>
      </c>
      <c r="H1533" s="216">
        <v>1332</v>
      </c>
      <c r="I1533" s="129">
        <f t="shared" si="344"/>
        <v>1332</v>
      </c>
    </row>
    <row r="1534" spans="2:9">
      <c r="B1534" s="156"/>
      <c r="C1534" s="119"/>
      <c r="D1534" s="109"/>
      <c r="E1534" s="106"/>
      <c r="F1534" s="109"/>
      <c r="G1534" s="169"/>
      <c r="H1534" s="123"/>
      <c r="I1534" s="130"/>
    </row>
    <row r="1535" spans="2:9" ht="15">
      <c r="B1535" s="334">
        <v>274</v>
      </c>
      <c r="C1535" s="335"/>
      <c r="D1535" s="336"/>
      <c r="E1535" s="9" t="s">
        <v>7030</v>
      </c>
      <c r="F1535" s="10" t="s">
        <v>542</v>
      </c>
      <c r="G1535" s="170" t="s">
        <v>6986</v>
      </c>
      <c r="H1535" s="11"/>
      <c r="I1535" s="92">
        <f>SUM(I1536:I1538)</f>
        <v>24.933</v>
      </c>
    </row>
    <row r="1536" spans="2:9" ht="28.5">
      <c r="B1536" s="155" t="s">
        <v>6763</v>
      </c>
      <c r="C1536" s="118" t="s">
        <v>45</v>
      </c>
      <c r="D1536" s="143">
        <v>88247</v>
      </c>
      <c r="E1536" s="101" t="str">
        <f>IF($D1536&lt;&gt;"",VLOOKUP($D1536,SINAPSET.17!$1:$1048576,2,FALSE),"")</f>
        <v>AUXILIAR DE ELETRICISTA COM ENCARGOS COMPLEMENTARES</v>
      </c>
      <c r="F1536" s="108" t="str">
        <f>IF($D1536&lt;&gt;"",VLOOKUP($D1536,SINAPSET.17!$1:$1048576,3,FALSE),"")</f>
        <v>H</v>
      </c>
      <c r="G1536" s="171">
        <v>0.3</v>
      </c>
      <c r="H1536" s="314">
        <f>IF($D1536&lt;&gt;"",VLOOKUP($D1536,SINAPSET.17!$1:$1048576,4,FALSE),"")</f>
        <v>14.33</v>
      </c>
      <c r="I1536" s="129">
        <f t="shared" ref="I1536:I1538" si="345">H1536*G1536</f>
        <v>4.2989999999999995</v>
      </c>
    </row>
    <row r="1537" spans="2:9" ht="28.5">
      <c r="B1537" s="155" t="s">
        <v>6763</v>
      </c>
      <c r="C1537" s="118" t="s">
        <v>45</v>
      </c>
      <c r="D1537" s="143">
        <v>88264</v>
      </c>
      <c r="E1537" s="101" t="str">
        <f>IF($D1537&lt;&gt;"",VLOOKUP($D1537,SINAPSET.17!$1:$1048576,2,FALSE),"")</f>
        <v>ELETRICISTA COM ENCARGOS COMPLEMENTARES</v>
      </c>
      <c r="F1537" s="108" t="str">
        <f>IF($D1537&lt;&gt;"",VLOOKUP($D1537,SINAPSET.17!$1:$1048576,3,FALSE),"")</f>
        <v>H</v>
      </c>
      <c r="G1537" s="171">
        <v>0.3</v>
      </c>
      <c r="H1537" s="314">
        <f>IF($D1537&lt;&gt;"",VLOOKUP($D1537,SINAPSET.17!$1:$1048576,4,FALSE),"")</f>
        <v>17.579999999999998</v>
      </c>
      <c r="I1537" s="129">
        <f t="shared" si="345"/>
        <v>5.2739999999999991</v>
      </c>
    </row>
    <row r="1538" spans="2:9">
      <c r="B1538" s="155" t="s">
        <v>6768</v>
      </c>
      <c r="C1538" s="118" t="s">
        <v>6772</v>
      </c>
      <c r="D1538" s="143"/>
      <c r="E1538" s="101" t="s">
        <v>7030</v>
      </c>
      <c r="F1538" s="110" t="s">
        <v>542</v>
      </c>
      <c r="G1538" s="171">
        <v>1</v>
      </c>
      <c r="H1538" s="216">
        <v>15.36</v>
      </c>
      <c r="I1538" s="129">
        <f t="shared" si="345"/>
        <v>15.36</v>
      </c>
    </row>
    <row r="1539" spans="2:9">
      <c r="B1539" s="156"/>
      <c r="C1539" s="119"/>
      <c r="D1539" s="109"/>
      <c r="E1539" s="106"/>
      <c r="F1539" s="109"/>
      <c r="G1539" s="169"/>
      <c r="H1539" s="123"/>
      <c r="I1539" s="130"/>
    </row>
    <row r="1540" spans="2:9" ht="30">
      <c r="B1540" s="334">
        <v>275</v>
      </c>
      <c r="C1540" s="335"/>
      <c r="D1540" s="336"/>
      <c r="E1540" s="9" t="s">
        <v>7031</v>
      </c>
      <c r="F1540" s="10" t="s">
        <v>518</v>
      </c>
      <c r="G1540" s="170" t="s">
        <v>6986</v>
      </c>
      <c r="H1540" s="11"/>
      <c r="I1540" s="92">
        <f>SUM(I1541:I1543)</f>
        <v>11.7011</v>
      </c>
    </row>
    <row r="1541" spans="2:9" ht="28.5">
      <c r="B1541" s="155" t="s">
        <v>6763</v>
      </c>
      <c r="C1541" s="118" t="s">
        <v>45</v>
      </c>
      <c r="D1541" s="143">
        <v>88247</v>
      </c>
      <c r="E1541" s="101" t="str">
        <f>IF($D1541&lt;&gt;"",VLOOKUP($D1541,SINAPSET.17!$1:$1048576,2,FALSE),"")</f>
        <v>AUXILIAR DE ELETRICISTA COM ENCARGOS COMPLEMENTARES</v>
      </c>
      <c r="F1541" s="108" t="str">
        <f>IF($D1541&lt;&gt;"",VLOOKUP($D1541,SINAPSET.17!$1:$1048576,3,FALSE),"")</f>
        <v>H</v>
      </c>
      <c r="G1541" s="171">
        <v>0.21</v>
      </c>
      <c r="H1541" s="314">
        <f>IF($D1541&lt;&gt;"",VLOOKUP($D1541,SINAPSET.17!$1:$1048576,4,FALSE),"")</f>
        <v>14.33</v>
      </c>
      <c r="I1541" s="129">
        <f t="shared" ref="I1541:I1543" si="346">H1541*G1541</f>
        <v>3.0093000000000001</v>
      </c>
    </row>
    <row r="1542" spans="2:9" ht="28.5">
      <c r="B1542" s="155" t="s">
        <v>6763</v>
      </c>
      <c r="C1542" s="118" t="s">
        <v>45</v>
      </c>
      <c r="D1542" s="143">
        <v>88264</v>
      </c>
      <c r="E1542" s="101" t="str">
        <f>IF($D1542&lt;&gt;"",VLOOKUP($D1542,SINAPSET.17!$1:$1048576,2,FALSE),"")</f>
        <v>ELETRICISTA COM ENCARGOS COMPLEMENTARES</v>
      </c>
      <c r="F1542" s="108" t="str">
        <f>IF($D1542&lt;&gt;"",VLOOKUP($D1542,SINAPSET.17!$1:$1048576,3,FALSE),"")</f>
        <v>H</v>
      </c>
      <c r="G1542" s="171">
        <v>0.21</v>
      </c>
      <c r="H1542" s="314">
        <f>IF($D1542&lt;&gt;"",VLOOKUP($D1542,SINAPSET.17!$1:$1048576,4,FALSE),"")</f>
        <v>17.579999999999998</v>
      </c>
      <c r="I1542" s="129">
        <f t="shared" si="346"/>
        <v>3.6917999999999993</v>
      </c>
    </row>
    <row r="1543" spans="2:9" ht="28.5">
      <c r="B1543" s="155" t="s">
        <v>6768</v>
      </c>
      <c r="C1543" s="118" t="s">
        <v>6772</v>
      </c>
      <c r="D1543" s="143"/>
      <c r="E1543" s="101" t="s">
        <v>7031</v>
      </c>
      <c r="F1543" s="110" t="s">
        <v>518</v>
      </c>
      <c r="G1543" s="171">
        <v>1</v>
      </c>
      <c r="H1543" s="216">
        <v>5</v>
      </c>
      <c r="I1543" s="129">
        <f t="shared" si="346"/>
        <v>5</v>
      </c>
    </row>
    <row r="1544" spans="2:9">
      <c r="B1544" s="156"/>
      <c r="C1544" s="119"/>
      <c r="D1544" s="109"/>
      <c r="E1544" s="106"/>
      <c r="F1544" s="109"/>
      <c r="G1544" s="169"/>
      <c r="H1544" s="123"/>
      <c r="I1544" s="130"/>
    </row>
    <row r="1545" spans="2:9" ht="30">
      <c r="B1545" s="334">
        <v>276</v>
      </c>
      <c r="C1545" s="335"/>
      <c r="D1545" s="336"/>
      <c r="E1545" s="9" t="s">
        <v>7032</v>
      </c>
      <c r="F1545" s="10" t="s">
        <v>518</v>
      </c>
      <c r="G1545" s="170" t="s">
        <v>6986</v>
      </c>
      <c r="H1545" s="11"/>
      <c r="I1545" s="92">
        <f>SUM(I1546:I1548)</f>
        <v>67.864000000000004</v>
      </c>
    </row>
    <row r="1546" spans="2:9" ht="28.5">
      <c r="B1546" s="155" t="s">
        <v>6763</v>
      </c>
      <c r="C1546" s="118" t="s">
        <v>45</v>
      </c>
      <c r="D1546" s="143">
        <v>88247</v>
      </c>
      <c r="E1546" s="101" t="str">
        <f>IF($D1546&lt;&gt;"",VLOOKUP($D1546,SINAPSET.17!$1:$1048576,2,FALSE),"")</f>
        <v>AUXILIAR DE ELETRICISTA COM ENCARGOS COMPLEMENTARES</v>
      </c>
      <c r="F1546" s="108" t="str">
        <f>IF($D1546&lt;&gt;"",VLOOKUP($D1546,SINAPSET.17!$1:$1048576,3,FALSE),"")</f>
        <v>H</v>
      </c>
      <c r="G1546" s="171">
        <v>0.4</v>
      </c>
      <c r="H1546" s="314">
        <f>IF($D1546&lt;&gt;"",VLOOKUP($D1546,SINAPSET.17!$1:$1048576,4,FALSE),"")</f>
        <v>14.33</v>
      </c>
      <c r="I1546" s="129">
        <f t="shared" ref="I1546:I1548" si="347">H1546*G1546</f>
        <v>5.7320000000000002</v>
      </c>
    </row>
    <row r="1547" spans="2:9" ht="28.5">
      <c r="B1547" s="155" t="s">
        <v>6763</v>
      </c>
      <c r="C1547" s="118" t="s">
        <v>45</v>
      </c>
      <c r="D1547" s="143">
        <v>88264</v>
      </c>
      <c r="E1547" s="101" t="str">
        <f>IF($D1547&lt;&gt;"",VLOOKUP($D1547,SINAPSET.17!$1:$1048576,2,FALSE),"")</f>
        <v>ELETRICISTA COM ENCARGOS COMPLEMENTARES</v>
      </c>
      <c r="F1547" s="108" t="str">
        <f>IF($D1547&lt;&gt;"",VLOOKUP($D1547,SINAPSET.17!$1:$1048576,3,FALSE),"")</f>
        <v>H</v>
      </c>
      <c r="G1547" s="171">
        <v>0.4</v>
      </c>
      <c r="H1547" s="314">
        <f>IF($D1547&lt;&gt;"",VLOOKUP($D1547,SINAPSET.17!$1:$1048576,4,FALSE),"")</f>
        <v>17.579999999999998</v>
      </c>
      <c r="I1547" s="129">
        <f t="shared" si="347"/>
        <v>7.032</v>
      </c>
    </row>
    <row r="1548" spans="2:9" ht="28.5">
      <c r="B1548" s="155" t="s">
        <v>6768</v>
      </c>
      <c r="C1548" s="118" t="s">
        <v>6772</v>
      </c>
      <c r="D1548" s="143"/>
      <c r="E1548" s="101" t="s">
        <v>7032</v>
      </c>
      <c r="F1548" s="110" t="s">
        <v>518</v>
      </c>
      <c r="G1548" s="171">
        <v>1</v>
      </c>
      <c r="H1548" s="216">
        <v>55.1</v>
      </c>
      <c r="I1548" s="129">
        <f t="shared" si="347"/>
        <v>55.1</v>
      </c>
    </row>
    <row r="1549" spans="2:9">
      <c r="B1549" s="156"/>
      <c r="C1549" s="119"/>
      <c r="D1549" s="109"/>
      <c r="E1549" s="106"/>
      <c r="F1549" s="109"/>
      <c r="G1549" s="169"/>
      <c r="H1549" s="123"/>
      <c r="I1549" s="130"/>
    </row>
    <row r="1550" spans="2:9" ht="30">
      <c r="B1550" s="334">
        <v>277</v>
      </c>
      <c r="C1550" s="335"/>
      <c r="D1550" s="336"/>
      <c r="E1550" s="9" t="s">
        <v>7033</v>
      </c>
      <c r="F1550" s="10" t="s">
        <v>542</v>
      </c>
      <c r="G1550" s="170" t="s">
        <v>6986</v>
      </c>
      <c r="H1550" s="11"/>
      <c r="I1550" s="92">
        <f>SUM(I1551:I1553)</f>
        <v>222.95999999999998</v>
      </c>
    </row>
    <row r="1551" spans="2:9" ht="28.5">
      <c r="B1551" s="155" t="s">
        <v>6763</v>
      </c>
      <c r="C1551" s="118" t="s">
        <v>45</v>
      </c>
      <c r="D1551" s="143">
        <v>88247</v>
      </c>
      <c r="E1551" s="101" t="str">
        <f>IF($D1551&lt;&gt;"",VLOOKUP($D1551,SINAPSET.17!$1:$1048576,2,FALSE),"")</f>
        <v>AUXILIAR DE ELETRICISTA COM ENCARGOS COMPLEMENTARES</v>
      </c>
      <c r="F1551" s="108" t="str">
        <f>IF($D1551&lt;&gt;"",VLOOKUP($D1551,SINAPSET.17!$1:$1048576,3,FALSE),"")</f>
        <v>H</v>
      </c>
      <c r="G1551" s="171">
        <v>4</v>
      </c>
      <c r="H1551" s="314">
        <f>IF($D1551&lt;&gt;"",VLOOKUP($D1551,SINAPSET.17!$1:$1048576,4,FALSE),"")</f>
        <v>14.33</v>
      </c>
      <c r="I1551" s="129">
        <f t="shared" ref="I1551:I1553" si="348">H1551*G1551</f>
        <v>57.32</v>
      </c>
    </row>
    <row r="1552" spans="2:9" ht="28.5">
      <c r="B1552" s="155" t="s">
        <v>6763</v>
      </c>
      <c r="C1552" s="118" t="s">
        <v>45</v>
      </c>
      <c r="D1552" s="143">
        <v>88264</v>
      </c>
      <c r="E1552" s="101" t="str">
        <f>IF($D1552&lt;&gt;"",VLOOKUP($D1552,SINAPSET.17!$1:$1048576,2,FALSE),"")</f>
        <v>ELETRICISTA COM ENCARGOS COMPLEMENTARES</v>
      </c>
      <c r="F1552" s="108" t="str">
        <f>IF($D1552&lt;&gt;"",VLOOKUP($D1552,SINAPSET.17!$1:$1048576,3,FALSE),"")</f>
        <v>H</v>
      </c>
      <c r="G1552" s="171">
        <v>8</v>
      </c>
      <c r="H1552" s="314">
        <f>IF($D1552&lt;&gt;"",VLOOKUP($D1552,SINAPSET.17!$1:$1048576,4,FALSE),"")</f>
        <v>17.579999999999998</v>
      </c>
      <c r="I1552" s="129">
        <f t="shared" si="348"/>
        <v>140.63999999999999</v>
      </c>
    </row>
    <row r="1553" spans="2:9">
      <c r="B1553" s="155" t="s">
        <v>6768</v>
      </c>
      <c r="C1553" s="118" t="s">
        <v>6772</v>
      </c>
      <c r="D1553" s="143"/>
      <c r="E1553" s="101" t="s">
        <v>7034</v>
      </c>
      <c r="F1553" s="110" t="s">
        <v>542</v>
      </c>
      <c r="G1553" s="171">
        <v>2</v>
      </c>
      <c r="H1553" s="216">
        <v>12.5</v>
      </c>
      <c r="I1553" s="129">
        <f t="shared" si="348"/>
        <v>25</v>
      </c>
    </row>
    <row r="1554" spans="2:9">
      <c r="B1554" s="156"/>
      <c r="C1554" s="119"/>
      <c r="D1554" s="109"/>
      <c r="E1554" s="106"/>
      <c r="F1554" s="109"/>
      <c r="G1554" s="169"/>
      <c r="H1554" s="123"/>
      <c r="I1554" s="130"/>
    </row>
    <row r="1555" spans="2:9" ht="15">
      <c r="B1555" s="334">
        <v>278</v>
      </c>
      <c r="C1555" s="335"/>
      <c r="D1555" s="336"/>
      <c r="E1555" s="9" t="s">
        <v>7035</v>
      </c>
      <c r="F1555" s="10" t="s">
        <v>542</v>
      </c>
      <c r="G1555" s="170" t="s">
        <v>6986</v>
      </c>
      <c r="H1555" s="11"/>
      <c r="I1555" s="92">
        <f>SUM(I1556:I1561)</f>
        <v>230.21839999999997</v>
      </c>
    </row>
    <row r="1556" spans="2:9">
      <c r="B1556" s="155" t="s">
        <v>6763</v>
      </c>
      <c r="C1556" s="118" t="s">
        <v>45</v>
      </c>
      <c r="D1556" s="110">
        <v>88316</v>
      </c>
      <c r="E1556" s="101" t="str">
        <f>IF($D1556&lt;&gt;"",VLOOKUP($D1556,SINAPSET.17!$1:$1048576,2,FALSE),"")</f>
        <v>SERVENTE COM ENCARGOS COMPLEMENTARES</v>
      </c>
      <c r="F1556" s="108" t="str">
        <f>IF($D1556&lt;&gt;"",VLOOKUP($D1556,SINAPSET.17!$1:$1048576,3,FALSE),"")</f>
        <v>H</v>
      </c>
      <c r="G1556" s="171">
        <v>0.5</v>
      </c>
      <c r="H1556" s="314">
        <f>IF($D1556&lt;&gt;"",VLOOKUP($D1556,SINAPSET.17!$1:$1048576,4,FALSE),"")</f>
        <v>13.81</v>
      </c>
      <c r="I1556" s="129">
        <f t="shared" ref="I1556:I1561" si="349">H1556*G1556</f>
        <v>6.9050000000000002</v>
      </c>
    </row>
    <row r="1557" spans="2:9">
      <c r="B1557" s="155" t="s">
        <v>6763</v>
      </c>
      <c r="C1557" s="118" t="s">
        <v>45</v>
      </c>
      <c r="D1557" s="110">
        <v>88309</v>
      </c>
      <c r="E1557" s="101" t="str">
        <f>IF($D1557&lt;&gt;"",VLOOKUP($D1557,SINAPSET.17!$1:$1048576,2,FALSE),"")</f>
        <v>PEDREIRO COM ENCARGOS COMPLEMENTARES</v>
      </c>
      <c r="F1557" s="108" t="str">
        <f>IF($D1557&lt;&gt;"",VLOOKUP($D1557,SINAPSET.17!$1:$1048576,3,FALSE),"")</f>
        <v>H</v>
      </c>
      <c r="G1557" s="171">
        <v>0.5</v>
      </c>
      <c r="H1557" s="314">
        <f>IF($D1557&lt;&gt;"",VLOOKUP($D1557,SINAPSET.17!$1:$1048576,4,FALSE),"")</f>
        <v>16.989999999999998</v>
      </c>
      <c r="I1557" s="129">
        <f t="shared" si="349"/>
        <v>8.4949999999999992</v>
      </c>
    </row>
    <row r="1558" spans="2:9" ht="42.75">
      <c r="B1558" s="155" t="s">
        <v>6763</v>
      </c>
      <c r="C1558" s="118" t="s">
        <v>45</v>
      </c>
      <c r="D1558" s="110">
        <v>94964</v>
      </c>
      <c r="E1558" s="101" t="str">
        <f>IF($D1558&lt;&gt;"",VLOOKUP($D1558,SINAPSET.17!$1:$1048576,2,FALSE),"")</f>
        <v>CONCRETO FCK = 20MPA, TRAÇO 1:2,7:3 (CIMENTO/ AREIA MÉDIA/ BRITA 1)  - PREPARO MECÂNICO COM BETONEIRA 400 L. AF_07/2016</v>
      </c>
      <c r="F1558" s="108" t="str">
        <f>IF($D1558&lt;&gt;"",VLOOKUP($D1558,SINAPSET.17!$1:$1048576,3,FALSE),"")</f>
        <v>M3</v>
      </c>
      <c r="G1558" s="171">
        <v>0.2</v>
      </c>
      <c r="H1558" s="314">
        <f>IF($D1558&lt;&gt;"",VLOOKUP($D1558,SINAPSET.17!$1:$1048576,4,FALSE),"")</f>
        <v>291.89999999999998</v>
      </c>
      <c r="I1558" s="129">
        <f t="shared" si="349"/>
        <v>58.379999999999995</v>
      </c>
    </row>
    <row r="1559" spans="2:9" ht="28.5">
      <c r="B1559" s="155" t="s">
        <v>6763</v>
      </c>
      <c r="C1559" s="118" t="s">
        <v>45</v>
      </c>
      <c r="D1559" s="110" t="s">
        <v>13595</v>
      </c>
      <c r="E1559" s="101" t="str">
        <f>IF($D1559&lt;&gt;"",VLOOKUP($D1559,SINAPSET.17!$1:$1048576,2,FALSE),"")</f>
        <v>LANCAMENTO/APLICACAO MANUAL DE CONCRETO EM FUNDACOES</v>
      </c>
      <c r="F1559" s="108" t="str">
        <f>IF($D1559&lt;&gt;"",VLOOKUP($D1559,SINAPSET.17!$1:$1048576,3,FALSE),"")</f>
        <v>M3</v>
      </c>
      <c r="G1559" s="171">
        <f>G1558</f>
        <v>0.2</v>
      </c>
      <c r="H1559" s="314">
        <f>IF($D1559&lt;&gt;"",VLOOKUP($D1559,SINAPSET.17!$1:$1048576,4,FALSE),"")</f>
        <v>90.56</v>
      </c>
      <c r="I1559" s="129">
        <f t="shared" si="349"/>
        <v>18.112000000000002</v>
      </c>
    </row>
    <row r="1560" spans="2:9">
      <c r="B1560" s="155" t="s">
        <v>6763</v>
      </c>
      <c r="C1560" s="118" t="s">
        <v>45</v>
      </c>
      <c r="D1560" s="110">
        <v>93358</v>
      </c>
      <c r="E1560" s="101" t="str">
        <f>IF($D1560&lt;&gt;"",VLOOKUP($D1560,SINAPSET.17!$1:$1048576,2,FALSE),"")</f>
        <v>ESCAVAÇÃO MANUAL DE VALAS. AF_03/2016</v>
      </c>
      <c r="F1560" s="108" t="str">
        <f>IF($D1560&lt;&gt;"",VLOOKUP($D1560,SINAPSET.17!$1:$1048576,3,FALSE),"")</f>
        <v>M3</v>
      </c>
      <c r="G1560" s="171">
        <v>1.44</v>
      </c>
      <c r="H1560" s="314">
        <f>IF($D1560&lt;&gt;"",VLOOKUP($D1560,SINAPSET.17!$1:$1048576,4,FALSE),"")</f>
        <v>54.63</v>
      </c>
      <c r="I1560" s="129">
        <f t="shared" si="349"/>
        <v>78.667199999999994</v>
      </c>
    </row>
    <row r="1561" spans="2:9" ht="28.5">
      <c r="B1561" s="155" t="s">
        <v>6763</v>
      </c>
      <c r="C1561" s="118" t="s">
        <v>45</v>
      </c>
      <c r="D1561" s="110" t="s">
        <v>13333</v>
      </c>
      <c r="E1561" s="101" t="str">
        <f>IF($D1561&lt;&gt;"",VLOOKUP($D1561,SINAPSET.17!$1:$1048576,2,FALSE),"")</f>
        <v>REATERRO DE VALA COM COMPACTAÇÃO MANUAL</v>
      </c>
      <c r="F1561" s="108" t="str">
        <f>IF($D1561&lt;&gt;"",VLOOKUP($D1561,SINAPSET.17!$1:$1048576,3,FALSE),"")</f>
        <v>M3</v>
      </c>
      <c r="G1561" s="171">
        <v>1.44</v>
      </c>
      <c r="H1561" s="314">
        <f>IF($D1561&lt;&gt;"",VLOOKUP($D1561,SINAPSET.17!$1:$1048576,4,FALSE),"")</f>
        <v>41.43</v>
      </c>
      <c r="I1561" s="129">
        <f t="shared" si="349"/>
        <v>59.659199999999998</v>
      </c>
    </row>
    <row r="1562" spans="2:9">
      <c r="B1562" s="156"/>
      <c r="C1562" s="119"/>
      <c r="D1562" s="109"/>
      <c r="E1562" s="106"/>
      <c r="F1562" s="109"/>
      <c r="G1562" s="169"/>
      <c r="H1562" s="123"/>
      <c r="I1562" s="130"/>
    </row>
    <row r="1563" spans="2:9" ht="30">
      <c r="B1563" s="334">
        <v>279</v>
      </c>
      <c r="C1563" s="335"/>
      <c r="D1563" s="336"/>
      <c r="E1563" s="9" t="s">
        <v>7036</v>
      </c>
      <c r="F1563" s="10" t="s">
        <v>542</v>
      </c>
      <c r="G1563" s="170" t="s">
        <v>6986</v>
      </c>
      <c r="H1563" s="11"/>
      <c r="I1563" s="92">
        <f>SUM(I1564:I1574)</f>
        <v>532.62230999999997</v>
      </c>
    </row>
    <row r="1564" spans="2:9">
      <c r="B1564" s="155" t="s">
        <v>6763</v>
      </c>
      <c r="C1564" s="118" t="s">
        <v>45</v>
      </c>
      <c r="D1564" s="110">
        <v>88316</v>
      </c>
      <c r="E1564" s="101" t="str">
        <f>IF($D1564&lt;&gt;"",VLOOKUP($D1564,SINAPSET.17!$1:$1048576,2,FALSE),"")</f>
        <v>SERVENTE COM ENCARGOS COMPLEMENTARES</v>
      </c>
      <c r="F1564" s="108" t="str">
        <f>IF($D1564&lt;&gt;"",VLOOKUP($D1564,SINAPSET.17!$1:$1048576,3,FALSE),"")</f>
        <v>H</v>
      </c>
      <c r="G1564" s="171">
        <v>4</v>
      </c>
      <c r="H1564" s="314">
        <f>IF($D1564&lt;&gt;"",VLOOKUP($D1564,SINAPSET.17!$1:$1048576,4,FALSE),"")</f>
        <v>13.81</v>
      </c>
      <c r="I1564" s="129">
        <f t="shared" ref="I1564:I1574" si="350">H1564*G1564</f>
        <v>55.24</v>
      </c>
    </row>
    <row r="1565" spans="2:9">
      <c r="B1565" s="155" t="s">
        <v>6763</v>
      </c>
      <c r="C1565" s="118" t="s">
        <v>45</v>
      </c>
      <c r="D1565" s="110">
        <v>88309</v>
      </c>
      <c r="E1565" s="101" t="str">
        <f>IF($D1565&lt;&gt;"",VLOOKUP($D1565,SINAPSET.17!$1:$1048576,2,FALSE),"")</f>
        <v>PEDREIRO COM ENCARGOS COMPLEMENTARES</v>
      </c>
      <c r="F1565" s="108" t="str">
        <f>IF($D1565&lt;&gt;"",VLOOKUP($D1565,SINAPSET.17!$1:$1048576,3,FALSE),"")</f>
        <v>H</v>
      </c>
      <c r="G1565" s="171">
        <v>2.5</v>
      </c>
      <c r="H1565" s="314">
        <f>IF($D1565&lt;&gt;"",VLOOKUP($D1565,SINAPSET.17!$1:$1048576,4,FALSE),"")</f>
        <v>16.989999999999998</v>
      </c>
      <c r="I1565" s="129">
        <f t="shared" si="350"/>
        <v>42.474999999999994</v>
      </c>
    </row>
    <row r="1566" spans="2:9" ht="85.5">
      <c r="B1566" s="155" t="s">
        <v>6763</v>
      </c>
      <c r="C1566" s="118" t="s">
        <v>45</v>
      </c>
      <c r="D1566" s="110">
        <v>87503</v>
      </c>
      <c r="E1566" s="101" t="str">
        <f>IF($D1566&lt;&gt;"",VLOOKUP($D1566,SINAPSET.17!$1:$1048576,2,FALSE),"")</f>
        <v>ALVENARIA DE VEDAÇÃO DE BLOCOS CERÂMICOS FURADOS NA HORIZONTAL DE 9X19X19CM (ESPESSURA 9CM) DE PAREDES COM ÁREA LÍQUIDA MAIOR OU IGUAL A 6M² SEM VÃOS E ARGAMASSA DE ASSENTAMENTO COM PREPARO EM BETONEIRA. AF_06/2014</v>
      </c>
      <c r="F1566" s="108" t="str">
        <f>IF($D1566&lt;&gt;"",VLOOKUP($D1566,SINAPSET.17!$1:$1048576,3,FALSE),"")</f>
        <v>M2</v>
      </c>
      <c r="G1566" s="171">
        <v>2.4</v>
      </c>
      <c r="H1566" s="314">
        <f>IF($D1566&lt;&gt;"",VLOOKUP($D1566,SINAPSET.17!$1:$1048576,4,FALSE),"")</f>
        <v>52.31</v>
      </c>
      <c r="I1566" s="129">
        <f t="shared" si="350"/>
        <v>125.544</v>
      </c>
    </row>
    <row r="1567" spans="2:9" ht="71.25">
      <c r="B1567" s="155" t="s">
        <v>6763</v>
      </c>
      <c r="C1567" s="118" t="s">
        <v>45</v>
      </c>
      <c r="D1567" s="110">
        <v>87905</v>
      </c>
      <c r="E1567" s="101" t="str">
        <f>IF($D1567&lt;&gt;"",VLOOKUP($D1567,SINAPSET.17!$1:$1048576,2,FALSE),"")</f>
        <v>CHAPISCO APLICADO EM ALVENARIA (COM PRESENÇA DE VÃOS) E ESTRUTURAS DE CONCRETO DE FACHADA, COM COLHER DE PEDREIRO.  ARGAMASSA TRAÇO 1:3 COM PREPARO EM BETONEIRA 400L. AF_06/2014</v>
      </c>
      <c r="F1567" s="108" t="str">
        <f>IF($D1567&lt;&gt;"",VLOOKUP($D1567,SINAPSET.17!$1:$1048576,3,FALSE),"")</f>
        <v>M2</v>
      </c>
      <c r="G1567" s="171">
        <v>4.8</v>
      </c>
      <c r="H1567" s="314">
        <f>IF($D1567&lt;&gt;"",VLOOKUP($D1567,SINAPSET.17!$1:$1048576,4,FALSE),"")</f>
        <v>5.71</v>
      </c>
      <c r="I1567" s="129">
        <f t="shared" si="350"/>
        <v>27.407999999999998</v>
      </c>
    </row>
    <row r="1568" spans="2:9" ht="85.5">
      <c r="B1568" s="155" t="s">
        <v>6763</v>
      </c>
      <c r="C1568" s="118" t="s">
        <v>45</v>
      </c>
      <c r="D1568" s="110">
        <v>87529</v>
      </c>
      <c r="E1568" s="101" t="str">
        <f>IF($D1568&lt;&gt;"",VLOOKUP($D1568,SINAPSET.17!$1:$1048576,2,FALSE),"")</f>
        <v>MASSA ÚNICA, PARA RECEBIMENTO DE PINTURA, EM ARGAMASSA TRAÇO 1:2:8, PREPARO MECÂNICO COM BETONEIRA 400L, APLICADA MANUALMENTE EM FACES INTERNAS DE PAREDES, ESPESSURA DE 20MM, COM EXECUÇÃO DE TALISCAS. AF_06/2014</v>
      </c>
      <c r="F1568" s="108" t="str">
        <f>IF($D1568&lt;&gt;"",VLOOKUP($D1568,SINAPSET.17!$1:$1048576,3,FALSE),"")</f>
        <v>M2</v>
      </c>
      <c r="G1568" s="171">
        <v>4.8</v>
      </c>
      <c r="H1568" s="314">
        <f>IF($D1568&lt;&gt;"",VLOOKUP($D1568,SINAPSET.17!$1:$1048576,4,FALSE),"")</f>
        <v>23.35</v>
      </c>
      <c r="I1568" s="129">
        <f t="shared" si="350"/>
        <v>112.08</v>
      </c>
    </row>
    <row r="1569" spans="2:9" ht="85.5">
      <c r="B1569" s="155" t="s">
        <v>6763</v>
      </c>
      <c r="C1569" s="118" t="s">
        <v>45</v>
      </c>
      <c r="D1569" s="110">
        <v>90854</v>
      </c>
      <c r="E1569" s="101" t="str">
        <f>IF($D1569&lt;&gt;"",VLOOKUP($D1569,SINAPSET.17!$1:$1048576,2,FALSE),"")</f>
        <v>CONCRETAGEM DE PAREDES EM EDIFICAÇÕES UNIFAMILIARES FEITAS COM SISTEMA DE FÔRMAS MANUSEÁVEIS COM CONCRETO USINADO BOMBEÁVEL, FCK 20 MPA, LANÇADO COM BOMBA LANÇA - LANÇAMENTO, ADENSAMENTO E ACABAMENTO. AF_06/2015</v>
      </c>
      <c r="F1569" s="108" t="str">
        <f>IF($D1569&lt;&gt;"",VLOOKUP($D1569,SINAPSET.17!$1:$1048576,3,FALSE),"")</f>
        <v>M3</v>
      </c>
      <c r="G1569" s="171">
        <v>8.1000000000000003E-2</v>
      </c>
      <c r="H1569" s="314">
        <f>IF($D1569&lt;&gt;"",VLOOKUP($D1569,SINAPSET.17!$1:$1048576,4,FALSE),"")</f>
        <v>374.31</v>
      </c>
      <c r="I1569" s="129">
        <f t="shared" si="350"/>
        <v>30.319110000000002</v>
      </c>
    </row>
    <row r="1570" spans="2:9" ht="42.75">
      <c r="B1570" s="155" t="s">
        <v>6763</v>
      </c>
      <c r="C1570" s="118" t="s">
        <v>45</v>
      </c>
      <c r="D1570" s="110">
        <v>92795</v>
      </c>
      <c r="E1570" s="101" t="str">
        <f>IF($D1570&lt;&gt;"",VLOOKUP($D1570,SINAPSET.17!$1:$1048576,2,FALSE),"")</f>
        <v>CORTE E DOBRA DE AÇO CA-50, DIÂMETRO DE 12,5 MM, UTILIZADO EM ESTRUTURAS DIVERSAS, EXCETO LAJES. AF_12/2015</v>
      </c>
      <c r="F1570" s="108" t="str">
        <f>IF($D1570&lt;&gt;"",VLOOKUP($D1570,SINAPSET.17!$1:$1048576,3,FALSE),"")</f>
        <v>KG</v>
      </c>
      <c r="G1570" s="171">
        <v>5.22</v>
      </c>
      <c r="H1570" s="314">
        <f>IF($D1570&lt;&gt;"",VLOOKUP($D1570,SINAPSET.17!$1:$1048576,4,FALSE),"")</f>
        <v>4.5599999999999996</v>
      </c>
      <c r="I1570" s="129">
        <f t="shared" si="350"/>
        <v>23.803199999999997</v>
      </c>
    </row>
    <row r="1571" spans="2:9">
      <c r="B1571" s="155" t="s">
        <v>6763</v>
      </c>
      <c r="C1571" s="118" t="s">
        <v>45</v>
      </c>
      <c r="D1571" s="110">
        <v>93358</v>
      </c>
      <c r="E1571" s="101" t="str">
        <f>IF($D1571&lt;&gt;"",VLOOKUP($D1571,SINAPSET.17!$1:$1048576,2,FALSE),"")</f>
        <v>ESCAVAÇÃO MANUAL DE VALAS. AF_03/2016</v>
      </c>
      <c r="F1571" s="108" t="str">
        <f>IF($D1571&lt;&gt;"",VLOOKUP($D1571,SINAPSET.17!$1:$1048576,3,FALSE),"")</f>
        <v>M3</v>
      </c>
      <c r="G1571" s="171">
        <v>4.8000000000000001E-2</v>
      </c>
      <c r="H1571" s="314">
        <f>IF($D1571&lt;&gt;"",VLOOKUP($D1571,SINAPSET.17!$1:$1048576,4,FALSE),"")</f>
        <v>54.63</v>
      </c>
      <c r="I1571" s="129">
        <f t="shared" si="350"/>
        <v>2.6222400000000001</v>
      </c>
    </row>
    <row r="1572" spans="2:9" ht="28.5">
      <c r="B1572" s="155" t="s">
        <v>6763</v>
      </c>
      <c r="C1572" s="118" t="s">
        <v>45</v>
      </c>
      <c r="D1572" s="110" t="s">
        <v>13333</v>
      </c>
      <c r="E1572" s="101" t="str">
        <f>IF($D1572&lt;&gt;"",VLOOKUP($D1572,SINAPSET.17!$1:$1048576,2,FALSE),"")</f>
        <v>REATERRO DE VALA COM COMPACTAÇÃO MANUAL</v>
      </c>
      <c r="F1572" s="108" t="str">
        <f>IF($D1572&lt;&gt;"",VLOOKUP($D1572,SINAPSET.17!$1:$1048576,3,FALSE),"")</f>
        <v>M3</v>
      </c>
      <c r="G1572" s="171">
        <v>4.8000000000000001E-2</v>
      </c>
      <c r="H1572" s="314">
        <f>IF($D1572&lt;&gt;"",VLOOKUP($D1572,SINAPSET.17!$1:$1048576,4,FALSE),"")</f>
        <v>41.43</v>
      </c>
      <c r="I1572" s="129">
        <f t="shared" si="350"/>
        <v>1.98864</v>
      </c>
    </row>
    <row r="1573" spans="2:9" ht="42.75">
      <c r="B1573" s="155" t="s">
        <v>6763</v>
      </c>
      <c r="C1573" s="118" t="s">
        <v>45</v>
      </c>
      <c r="D1573" s="110">
        <v>96536</v>
      </c>
      <c r="E1573" s="101" t="str">
        <f>IF($D1573&lt;&gt;"",VLOOKUP($D1573,SINAPSET.17!$1:$1048576,2,FALSE),"")</f>
        <v>FABRICAÇÃO, MONTAGEM E DESMONTAGEM DE FÔRMA PARA VIGA BALDRAME, EM MADEIRA SERRADA, E=25 MM, 4 UTILIZAÇÕES. AF_06/2017</v>
      </c>
      <c r="F1573" s="108" t="str">
        <f>IF($D1573&lt;&gt;"",VLOOKUP($D1573,SINAPSET.17!$1:$1048576,3,FALSE),"")</f>
        <v>M2</v>
      </c>
      <c r="G1573" s="171">
        <v>1.4</v>
      </c>
      <c r="H1573" s="314">
        <f>IF($D1573&lt;&gt;"",VLOOKUP($D1573,SINAPSET.17!$1:$1048576,4,FALSE),"")</f>
        <v>36.590000000000003</v>
      </c>
      <c r="I1573" s="129">
        <f t="shared" si="350"/>
        <v>51.225999999999999</v>
      </c>
    </row>
    <row r="1574" spans="2:9" ht="42.75">
      <c r="B1574" s="155" t="s">
        <v>6763</v>
      </c>
      <c r="C1574" s="118" t="s">
        <v>45</v>
      </c>
      <c r="D1574" s="110">
        <v>83534</v>
      </c>
      <c r="E1574" s="101" t="str">
        <f>IF($D1574&lt;&gt;"",VLOOKUP($D1574,SINAPSET.17!$1:$1048576,2,FALSE),"")</f>
        <v>LASTRO DE CONCRETO, PREPARO MECÂNICO, INCLUSOS ADITIVO IMPERMEABILIZANTE, LANÇAMENTO E ADENSAMENTO</v>
      </c>
      <c r="F1574" s="108" t="str">
        <f>IF($D1574&lt;&gt;"",VLOOKUP($D1574,SINAPSET.17!$1:$1048576,3,FALSE),"")</f>
        <v>M3</v>
      </c>
      <c r="G1574" s="171">
        <v>0.13200000000000001</v>
      </c>
      <c r="H1574" s="314">
        <f>IF($D1574&lt;&gt;"",VLOOKUP($D1574,SINAPSET.17!$1:$1048576,4,FALSE),"")</f>
        <v>453.91</v>
      </c>
      <c r="I1574" s="129">
        <f t="shared" si="350"/>
        <v>59.916120000000006</v>
      </c>
    </row>
    <row r="1575" spans="2:9">
      <c r="B1575" s="156"/>
      <c r="C1575" s="119"/>
      <c r="D1575" s="109"/>
      <c r="E1575" s="106"/>
      <c r="F1575" s="109"/>
      <c r="G1575" s="169"/>
      <c r="H1575" s="123"/>
      <c r="I1575" s="130"/>
    </row>
    <row r="1576" spans="2:9" ht="15">
      <c r="B1576" s="334">
        <v>280</v>
      </c>
      <c r="C1576" s="335"/>
      <c r="D1576" s="336"/>
      <c r="E1576" s="320" t="s">
        <v>13737</v>
      </c>
      <c r="F1576" s="10" t="s">
        <v>542</v>
      </c>
      <c r="G1576" s="170" t="s">
        <v>6986</v>
      </c>
      <c r="H1576" s="11"/>
      <c r="I1576" s="92">
        <f>SUM(I1577:I1579)</f>
        <v>21.154999999999998</v>
      </c>
    </row>
    <row r="1577" spans="2:9" ht="28.5">
      <c r="B1577" s="155" t="s">
        <v>6763</v>
      </c>
      <c r="C1577" s="118" t="s">
        <v>45</v>
      </c>
      <c r="D1577" s="143">
        <v>88247</v>
      </c>
      <c r="E1577" s="101" t="str">
        <f>IF($D1577&lt;&gt;"",VLOOKUP($D1577,SINAPSET.17!$1:$1048576,2,FALSE),"")</f>
        <v>AUXILIAR DE ELETRICISTA COM ENCARGOS COMPLEMENTARES</v>
      </c>
      <c r="F1577" s="108" t="str">
        <f>IF($D1577&lt;&gt;"",VLOOKUP($D1577,SINAPSET.17!$1:$1048576,3,FALSE),"")</f>
        <v>H</v>
      </c>
      <c r="G1577" s="171">
        <v>0.5</v>
      </c>
      <c r="H1577" s="314">
        <f>IF($D1577&lt;&gt;"",VLOOKUP($D1577,SINAPSET.17!$1:$1048576,4,FALSE),"")</f>
        <v>14.33</v>
      </c>
      <c r="I1577" s="129">
        <f t="shared" ref="I1577:I1579" si="351">H1577*G1577</f>
        <v>7.165</v>
      </c>
    </row>
    <row r="1578" spans="2:9" ht="28.5">
      <c r="B1578" s="155" t="s">
        <v>6763</v>
      </c>
      <c r="C1578" s="118" t="s">
        <v>45</v>
      </c>
      <c r="D1578" s="110">
        <v>88264</v>
      </c>
      <c r="E1578" s="101" t="str">
        <f>IF($D1578&lt;&gt;"",VLOOKUP($D1578,SINAPSET.17!$1:$1048576,2,FALSE),"")</f>
        <v>ELETRICISTA COM ENCARGOS COMPLEMENTARES</v>
      </c>
      <c r="F1578" s="108" t="str">
        <f>IF($D1578&lt;&gt;"",VLOOKUP($D1578,SINAPSET.17!$1:$1048576,3,FALSE),"")</f>
        <v>H</v>
      </c>
      <c r="G1578" s="171">
        <v>0.5</v>
      </c>
      <c r="H1578" s="314">
        <f>IF($D1578&lt;&gt;"",VLOOKUP($D1578,SINAPSET.17!$1:$1048576,4,FALSE),"")</f>
        <v>17.579999999999998</v>
      </c>
      <c r="I1578" s="129">
        <f t="shared" si="351"/>
        <v>8.7899999999999991</v>
      </c>
    </row>
    <row r="1579" spans="2:9" ht="15" thickBot="1">
      <c r="B1579" s="161" t="s">
        <v>6764</v>
      </c>
      <c r="C1579" s="154" t="s">
        <v>6772</v>
      </c>
      <c r="D1579" s="117"/>
      <c r="E1579" s="319" t="s">
        <v>13737</v>
      </c>
      <c r="F1579" s="117" t="s">
        <v>7038</v>
      </c>
      <c r="G1579" s="174">
        <v>1</v>
      </c>
      <c r="H1579" s="217">
        <v>5.2</v>
      </c>
      <c r="I1579" s="134">
        <f t="shared" si="351"/>
        <v>5.2</v>
      </c>
    </row>
    <row r="1580" spans="2:9">
      <c r="B1580" s="156"/>
      <c r="C1580" s="119"/>
      <c r="D1580" s="109"/>
      <c r="E1580" s="106"/>
      <c r="F1580" s="109"/>
      <c r="G1580" s="169"/>
      <c r="H1580" s="123"/>
      <c r="I1580" s="130"/>
    </row>
    <row r="1581" spans="2:9" ht="45">
      <c r="B1581" s="334">
        <v>281</v>
      </c>
      <c r="C1581" s="335"/>
      <c r="D1581" s="336"/>
      <c r="E1581" s="9" t="s">
        <v>7142</v>
      </c>
      <c r="F1581" s="10" t="s">
        <v>542</v>
      </c>
      <c r="G1581" s="170" t="s">
        <v>6986</v>
      </c>
      <c r="H1581" s="11"/>
      <c r="I1581" s="92">
        <f>SUM(I1582:I1586)</f>
        <v>3503.7780000000002</v>
      </c>
    </row>
    <row r="1582" spans="2:9" ht="28.5">
      <c r="B1582" s="155" t="s">
        <v>6763</v>
      </c>
      <c r="C1582" s="118" t="s">
        <v>45</v>
      </c>
      <c r="D1582" s="110">
        <v>88264</v>
      </c>
      <c r="E1582" s="101" t="str">
        <f>IF($D1582&lt;&gt;"",VLOOKUP($D1582,SINAPSET.17!$1:$1048576,2,FALSE),"")</f>
        <v>ELETRICISTA COM ENCARGOS COMPLEMENTARES</v>
      </c>
      <c r="F1582" s="108" t="str">
        <f>IF($D1582&lt;&gt;"",VLOOKUP($D1582,SINAPSET.17!$1:$1048576,3,FALSE),"")</f>
        <v>H</v>
      </c>
      <c r="G1582" s="171">
        <v>39.1</v>
      </c>
      <c r="H1582" s="314">
        <f>IF($D1582&lt;&gt;"",VLOOKUP($D1582,SINAPSET.17!$1:$1048576,4,FALSE),"")</f>
        <v>17.579999999999998</v>
      </c>
      <c r="I1582" s="129">
        <f t="shared" ref="I1582:I1583" si="352">H1582*G1582</f>
        <v>687.37799999999993</v>
      </c>
    </row>
    <row r="1583" spans="2:9">
      <c r="B1583" s="155" t="s">
        <v>6763</v>
      </c>
      <c r="C1583" s="118" t="s">
        <v>45</v>
      </c>
      <c r="D1583" s="110">
        <v>2438</v>
      </c>
      <c r="E1583" s="101" t="str">
        <f>IF($D1583&lt;&gt;"",VLOOKUP($D1583,SINAPSET.17!$1:$1048576,2,FALSE),"")</f>
        <v>ELETROTECNICO</v>
      </c>
      <c r="F1583" s="108" t="str">
        <f>IF($D1583&lt;&gt;"",VLOOKUP($D1583,SINAPSET.17!$1:$1048576,3,FALSE),"")</f>
        <v xml:space="preserve">H     </v>
      </c>
      <c r="G1583" s="171">
        <v>30</v>
      </c>
      <c r="H1583" s="314">
        <f>IF($D1583&lt;&gt;"",VLOOKUP($D1583,SINAPSET.17!$1:$1048576,4,FALSE),"")</f>
        <v>19.329999999999998</v>
      </c>
      <c r="I1583" s="129">
        <f t="shared" si="352"/>
        <v>579.9</v>
      </c>
    </row>
    <row r="1584" spans="2:9" ht="28.5">
      <c r="B1584" s="155" t="s">
        <v>6763</v>
      </c>
      <c r="C1584" s="118" t="s">
        <v>45</v>
      </c>
      <c r="D1584" s="110">
        <v>88247</v>
      </c>
      <c r="E1584" s="101" t="str">
        <f>IF($D1584&lt;&gt;"",VLOOKUP($D1584,SINAPSET.17!$1:$1048576,2,FALSE),"")</f>
        <v>AUXILIAR DE ELETRICISTA COM ENCARGOS COMPLEMENTARES</v>
      </c>
      <c r="F1584" s="108" t="str">
        <f>IF($D1584&lt;&gt;"",VLOOKUP($D1584,SINAPSET.17!$1:$1048576,3,FALSE),"")</f>
        <v>H</v>
      </c>
      <c r="G1584" s="171">
        <v>30</v>
      </c>
      <c r="H1584" s="314">
        <f>IF($D1584&lt;&gt;"",VLOOKUP($D1584,SINAPSET.17!$1:$1048576,4,FALSE),"")</f>
        <v>14.33</v>
      </c>
      <c r="I1584" s="129">
        <f t="shared" ref="I1584:I1586" si="353">H1584*G1584</f>
        <v>429.9</v>
      </c>
    </row>
    <row r="1585" spans="2:9" ht="28.5" customHeight="1">
      <c r="B1585" s="155" t="s">
        <v>6763</v>
      </c>
      <c r="C1585" s="118" t="s">
        <v>45</v>
      </c>
      <c r="D1585" s="143">
        <v>93287</v>
      </c>
      <c r="E1585" s="101" t="str">
        <f>IF($D1585&lt;&gt;"",VLOOKUP($D1585,SINAPSET.17!$1:$1048576,2,FALSE),"")</f>
        <v>GUINDASTE HIDRÁULICO AUTOPROPELIDO, COM LANÇA TELESCÓPICA 40 M, CAPACIDADE MÁXIMA 60 T, POTÊNCIA 260 KW - CHP DIURNO. AF_03/2016</v>
      </c>
      <c r="F1585" s="110" t="s">
        <v>662</v>
      </c>
      <c r="G1585" s="171">
        <v>5</v>
      </c>
      <c r="H1585" s="314">
        <f>IF($D1585&lt;&gt;"",VLOOKUP($D1585,SINAPSET.17!$1:$1048576,4,FALSE),"")</f>
        <v>287.36</v>
      </c>
      <c r="I1585" s="127">
        <f t="shared" si="353"/>
        <v>1436.8000000000002</v>
      </c>
    </row>
    <row r="1586" spans="2:9" ht="28.5">
      <c r="B1586" s="155" t="s">
        <v>6763</v>
      </c>
      <c r="C1586" s="118" t="s">
        <v>45</v>
      </c>
      <c r="D1586" s="143">
        <v>88296</v>
      </c>
      <c r="E1586" s="101" t="str">
        <f>IF($D1586&lt;&gt;"",VLOOKUP($D1586,SINAPSET.17!$1:$1048576,2,FALSE),"")</f>
        <v>OPERADOR DE GUINDASTE COM ENCARGOS COMPLEMENTARES</v>
      </c>
      <c r="F1586" s="110" t="s">
        <v>662</v>
      </c>
      <c r="G1586" s="171">
        <v>20</v>
      </c>
      <c r="H1586" s="314">
        <f>IF($D1586&lt;&gt;"",VLOOKUP($D1586,SINAPSET.17!$1:$1048576,4,FALSE),"")</f>
        <v>18.489999999999998</v>
      </c>
      <c r="I1586" s="127">
        <f t="shared" si="353"/>
        <v>369.79999999999995</v>
      </c>
    </row>
    <row r="1587" spans="2:9">
      <c r="B1587" s="156"/>
      <c r="C1587" s="119"/>
      <c r="D1587" s="109"/>
      <c r="E1587" s="106"/>
      <c r="F1587" s="109"/>
      <c r="G1587" s="169"/>
      <c r="H1587" s="123"/>
      <c r="I1587" s="130"/>
    </row>
    <row r="1588" spans="2:9" ht="15">
      <c r="B1588" s="334">
        <v>282</v>
      </c>
      <c r="C1588" s="335"/>
      <c r="D1588" s="336"/>
      <c r="E1588" s="9" t="s">
        <v>7037</v>
      </c>
      <c r="F1588" s="10" t="s">
        <v>542</v>
      </c>
      <c r="G1588" s="170" t="s">
        <v>6986</v>
      </c>
      <c r="H1588" s="11"/>
      <c r="I1588" s="92">
        <f>SUM(I1589:I1591)</f>
        <v>18.574999999999999</v>
      </c>
    </row>
    <row r="1589" spans="2:9" ht="28.5">
      <c r="B1589" s="155" t="s">
        <v>6763</v>
      </c>
      <c r="C1589" s="118" t="s">
        <v>45</v>
      </c>
      <c r="D1589" s="143">
        <v>88247</v>
      </c>
      <c r="E1589" s="101" t="str">
        <f>IF($D1589&lt;&gt;"",VLOOKUP($D1589,SINAPSET.17!$1:$1048576,2,FALSE),"")</f>
        <v>AUXILIAR DE ELETRICISTA COM ENCARGOS COMPLEMENTARES</v>
      </c>
      <c r="F1589" s="108" t="str">
        <f>IF($D1589&lt;&gt;"",VLOOKUP($D1589,SINAPSET.17!$1:$1048576,3,FALSE),"")</f>
        <v>H</v>
      </c>
      <c r="G1589" s="171">
        <v>0.5</v>
      </c>
      <c r="H1589" s="314">
        <f>IF($D1589&lt;&gt;"",VLOOKUP($D1589,SINAPSET.17!$1:$1048576,4,FALSE),"")</f>
        <v>14.33</v>
      </c>
      <c r="I1589" s="129">
        <f t="shared" ref="I1589:I1591" si="354">H1589*G1589</f>
        <v>7.165</v>
      </c>
    </row>
    <row r="1590" spans="2:9" ht="28.5">
      <c r="B1590" s="155" t="s">
        <v>6763</v>
      </c>
      <c r="C1590" s="118" t="s">
        <v>45</v>
      </c>
      <c r="D1590" s="110">
        <v>88264</v>
      </c>
      <c r="E1590" s="101" t="str">
        <f>IF($D1590&lt;&gt;"",VLOOKUP($D1590,SINAPSET.17!$1:$1048576,2,FALSE),"")</f>
        <v>ELETRICISTA COM ENCARGOS COMPLEMENTARES</v>
      </c>
      <c r="F1590" s="108" t="str">
        <f>IF($D1590&lt;&gt;"",VLOOKUP($D1590,SINAPSET.17!$1:$1048576,3,FALSE),"")</f>
        <v>H</v>
      </c>
      <c r="G1590" s="171">
        <v>0.5</v>
      </c>
      <c r="H1590" s="314">
        <f>IF($D1590&lt;&gt;"",VLOOKUP($D1590,SINAPSET.17!$1:$1048576,4,FALSE),"")</f>
        <v>17.579999999999998</v>
      </c>
      <c r="I1590" s="129">
        <f t="shared" si="354"/>
        <v>8.7899999999999991</v>
      </c>
    </row>
    <row r="1591" spans="2:9">
      <c r="B1591" s="155" t="s">
        <v>6764</v>
      </c>
      <c r="C1591" s="118" t="s">
        <v>6772</v>
      </c>
      <c r="D1591" s="110"/>
      <c r="E1591" s="101" t="s">
        <v>7037</v>
      </c>
      <c r="F1591" s="110" t="s">
        <v>7038</v>
      </c>
      <c r="G1591" s="171">
        <v>1</v>
      </c>
      <c r="H1591" s="216">
        <v>2.62</v>
      </c>
      <c r="I1591" s="129">
        <f t="shared" si="354"/>
        <v>2.62</v>
      </c>
    </row>
    <row r="1592" spans="2:9">
      <c r="B1592" s="156"/>
      <c r="C1592" s="119"/>
      <c r="D1592" s="109"/>
      <c r="E1592" s="106"/>
      <c r="F1592" s="109"/>
      <c r="G1592" s="169"/>
      <c r="H1592" s="123"/>
      <c r="I1592" s="130"/>
    </row>
    <row r="1593" spans="2:9" ht="15">
      <c r="B1593" s="334">
        <v>283</v>
      </c>
      <c r="C1593" s="335"/>
      <c r="D1593" s="336"/>
      <c r="E1593" s="9" t="s">
        <v>13732</v>
      </c>
      <c r="F1593" s="10" t="s">
        <v>7828</v>
      </c>
      <c r="G1593" s="170" t="s">
        <v>6986</v>
      </c>
      <c r="H1593" s="11"/>
      <c r="I1593" s="92">
        <f>SUM(I1594:I1597)</f>
        <v>14041.699999999999</v>
      </c>
    </row>
    <row r="1594" spans="2:9" ht="28.5">
      <c r="B1594" s="155" t="s">
        <v>6763</v>
      </c>
      <c r="C1594" s="118" t="s">
        <v>45</v>
      </c>
      <c r="D1594" s="110">
        <v>90778</v>
      </c>
      <c r="E1594" s="101" t="str">
        <f>IF($D1594&lt;&gt;"",VLOOKUP($D1594,SINAPSET.17!$1:$1048576,2,FALSE),"")</f>
        <v>ENGENHEIRO CIVIL DE OBRA PLENO COM ENCARGOS COMPLEMENTARES</v>
      </c>
      <c r="F1594" s="108" t="str">
        <f>IF($D1594&lt;&gt;"",VLOOKUP($D1594,SINAPSET.17!$1:$1048576,3,FALSE),"")</f>
        <v>H</v>
      </c>
      <c r="G1594" s="171">
        <v>40</v>
      </c>
      <c r="H1594" s="314">
        <f>IF($D1594&lt;&gt;"",VLOOKUP($D1594,SINAPSET.17!$1:$1048576,4,FALSE),"")</f>
        <v>90.5</v>
      </c>
      <c r="I1594" s="129">
        <f t="shared" ref="I1594:I1596" si="355">H1594*G1594</f>
        <v>3620</v>
      </c>
    </row>
    <row r="1595" spans="2:9" ht="28.5">
      <c r="B1595" s="155" t="s">
        <v>6763</v>
      </c>
      <c r="C1595" s="118" t="s">
        <v>45</v>
      </c>
      <c r="D1595" s="110">
        <v>91677</v>
      </c>
      <c r="E1595" s="101" t="str">
        <f>IF($D1595&lt;&gt;"",VLOOKUP($D1595,SINAPSET.17!$1:$1048576,2,FALSE),"")</f>
        <v>ENGENHEIRO ELETRICISTA COM ENCARGOS COMPLEMENTARES</v>
      </c>
      <c r="F1595" s="108" t="str">
        <f>IF($D1595&lt;&gt;"",VLOOKUP($D1595,SINAPSET.17!$1:$1048576,3,FALSE),"")</f>
        <v>H</v>
      </c>
      <c r="G1595" s="171">
        <v>10</v>
      </c>
      <c r="H1595" s="314">
        <f>IF($D1595&lt;&gt;"",VLOOKUP($D1595,SINAPSET.17!$1:$1048576,4,FALSE),"")</f>
        <v>84.29</v>
      </c>
      <c r="I1595" s="129">
        <f t="shared" ref="I1595" si="356">H1595*G1595</f>
        <v>842.90000000000009</v>
      </c>
    </row>
    <row r="1596" spans="2:9" ht="28.5">
      <c r="B1596" s="155" t="s">
        <v>6763</v>
      </c>
      <c r="C1596" s="118" t="s">
        <v>45</v>
      </c>
      <c r="D1596" s="110">
        <v>90780</v>
      </c>
      <c r="E1596" s="101" t="str">
        <f>IF($D1596&lt;&gt;"",VLOOKUP($D1596,SINAPSET.17!$1:$1048576,2,FALSE),"")</f>
        <v>MESTRE DE OBRAS COM ENCARGOS COMPLEMENTARES</v>
      </c>
      <c r="F1596" s="108" t="str">
        <f>IF($D1596&lt;&gt;"",VLOOKUP($D1596,SINAPSET.17!$1:$1048576,3,FALSE),"")</f>
        <v>H</v>
      </c>
      <c r="G1596" s="171">
        <v>220</v>
      </c>
      <c r="H1596" s="314">
        <f>IF($D1596&lt;&gt;"",VLOOKUP($D1596,SINAPSET.17!$1:$1048576,4,FALSE),"")</f>
        <v>28.1</v>
      </c>
      <c r="I1596" s="129">
        <f t="shared" si="355"/>
        <v>6182</v>
      </c>
    </row>
    <row r="1597" spans="2:9" ht="29.25" customHeight="1" thickBot="1">
      <c r="B1597" s="161" t="s">
        <v>6763</v>
      </c>
      <c r="C1597" s="154" t="s">
        <v>45</v>
      </c>
      <c r="D1597" s="117">
        <v>88326</v>
      </c>
      <c r="E1597" s="101" t="str">
        <f>IF($D1597&lt;&gt;"",VLOOKUP($D1597,SINAPSET.17!$1:$1048576,2,FALSE),"")</f>
        <v>VIGIA NOTURNO COM ENCARGOS COMPLEMENTARES</v>
      </c>
      <c r="F1597" s="108" t="str">
        <f>IF($D1597&lt;&gt;"",VLOOKUP($D1597,SINAPSET.17!$1:$1048576,3,FALSE),"")</f>
        <v>H</v>
      </c>
      <c r="G1597" s="174">
        <v>220</v>
      </c>
      <c r="H1597" s="314">
        <f>IF($D1597&lt;&gt;"",VLOOKUP($D1597,SINAPSET.17!$1:$1048576,4,FALSE),"")</f>
        <v>15.44</v>
      </c>
      <c r="I1597" s="134">
        <f t="shared" ref="I1597" si="357">H1597*G1597</f>
        <v>3396.7999999999997</v>
      </c>
    </row>
  </sheetData>
  <protectedRanges>
    <protectedRange password="C715" sqref="D83" name="Intervalo3_1_1" securityDescriptor="O:WDG:WDD:(A;;CC;;;S-1-5-21-331323738-3957049979-2397494211-500)"/>
    <protectedRange password="C715" sqref="D89" name="Intervalo3_2_1" securityDescriptor="O:WDG:WDD:(A;;CC;;;S-1-5-21-331323738-3957049979-2397494211-500)"/>
    <protectedRange password="C715" sqref="D87" name="Intervalo3_3_1" securityDescriptor="O:WDG:WDD:(A;;CC;;;S-1-5-21-331323738-3957049979-2397494211-500)"/>
    <protectedRange password="C715" sqref="D86 D88" name="Intervalo3_4_1" securityDescriptor="O:WDG:WDD:(A;;CC;;;S-1-5-21-331323738-3957049979-2397494211-500)"/>
    <protectedRange password="C715" sqref="D85 D1129" name="Intervalo3_5_1" securityDescriptor="O:WDG:WDD:(A;;CC;;;S-1-5-21-331323738-3957049979-2397494211-500)"/>
    <protectedRange password="C715" sqref="D1138 D1130:D1132 D1140:D1142 D1134 D1144:D1146" name="Intervalo3_7_1" securityDescriptor="O:WDG:WDD:(A;;CC;;;S-1-5-21-331323738-3957049979-2397494211-500)"/>
    <protectedRange password="C715" sqref="D90" name="Intervalo3_3_1_2" securityDescriptor="O:WDG:WDD:(A;;CC;;;S-1-5-21-331323738-3957049979-2397494211-500)"/>
    <protectedRange password="C715" sqref="D91" name="Intervalo3_7_1_1" securityDescriptor="O:WDG:WDD:(A;;CC;;;S-1-5-21-331323738-3957049979-2397494211-500)"/>
    <protectedRange password="C715" sqref="D1135:D1136" name="Intervalo3_7_1_2" securityDescriptor="O:WDG:WDD:(A;;CC;;;S-1-5-21-331323738-3957049979-2397494211-500)"/>
    <protectedRange password="C715" sqref="D1307" name="Intervalo3_7_1_4" securityDescriptor="O:WDG:WDD:(A;;CC;;;S-1-5-21-331323738-3957049979-2397494211-500)"/>
  </protectedRanges>
  <mergeCells count="290">
    <mergeCell ref="B4:I4"/>
    <mergeCell ref="B5:I5"/>
    <mergeCell ref="B6:I6"/>
    <mergeCell ref="B7:I7"/>
    <mergeCell ref="B554:D554"/>
    <mergeCell ref="B559:D559"/>
    <mergeCell ref="B793:D793"/>
    <mergeCell ref="B800:D800"/>
    <mergeCell ref="B805:D805"/>
    <mergeCell ref="B585:D585"/>
    <mergeCell ref="B149:D149"/>
    <mergeCell ref="B240:D240"/>
    <mergeCell ref="B246:D246"/>
    <mergeCell ref="B252:D252"/>
    <mergeCell ref="B294:D294"/>
    <mergeCell ref="B113:D113"/>
    <mergeCell ref="B68:D68"/>
    <mergeCell ref="B75:D75"/>
    <mergeCell ref="B94:D94"/>
    <mergeCell ref="B82:D82"/>
    <mergeCell ref="B106:D106"/>
    <mergeCell ref="B120:D120"/>
    <mergeCell ref="B127:D127"/>
    <mergeCell ref="B140:D140"/>
    <mergeCell ref="B810:D810"/>
    <mergeCell ref="B1480:D1480"/>
    <mergeCell ref="B1485:D1485"/>
    <mergeCell ref="B1164:D1164"/>
    <mergeCell ref="B1450:D1450"/>
    <mergeCell ref="B1455:D1455"/>
    <mergeCell ref="B1460:D1460"/>
    <mergeCell ref="B1465:D1465"/>
    <mergeCell ref="B1470:D1470"/>
    <mergeCell ref="B1475:D1475"/>
    <mergeCell ref="B1366:D1366"/>
    <mergeCell ref="B1371:D1371"/>
    <mergeCell ref="B1376:D1376"/>
    <mergeCell ref="B1381:D1381"/>
    <mergeCell ref="B1386:D1386"/>
    <mergeCell ref="B1391:D1391"/>
    <mergeCell ref="B1395:D1395"/>
    <mergeCell ref="B1399:D1399"/>
    <mergeCell ref="B1126:D1126"/>
    <mergeCell ref="B880:D880"/>
    <mergeCell ref="B885:D885"/>
    <mergeCell ref="B890:D890"/>
    <mergeCell ref="B930:D930"/>
    <mergeCell ref="B895:D895"/>
    <mergeCell ref="B900:D900"/>
    <mergeCell ref="B905:D905"/>
    <mergeCell ref="B910:D910"/>
    <mergeCell ref="B915:D915"/>
    <mergeCell ref="B920:D920"/>
    <mergeCell ref="B815:D815"/>
    <mergeCell ref="B820:D820"/>
    <mergeCell ref="B825:D825"/>
    <mergeCell ref="B590:D590"/>
    <mergeCell ref="B830:D830"/>
    <mergeCell ref="B835:D835"/>
    <mergeCell ref="B865:D865"/>
    <mergeCell ref="B696:D696"/>
    <mergeCell ref="B702:D702"/>
    <mergeCell ref="B714:D714"/>
    <mergeCell ref="B719:D719"/>
    <mergeCell ref="B724:D724"/>
    <mergeCell ref="B709:D709"/>
    <mergeCell ref="B788:D788"/>
    <mergeCell ref="B758:D758"/>
    <mergeCell ref="B783:D783"/>
    <mergeCell ref="B729:D729"/>
    <mergeCell ref="B738:D738"/>
    <mergeCell ref="B743:D743"/>
    <mergeCell ref="B925:D925"/>
    <mergeCell ref="B860:D860"/>
    <mergeCell ref="B875:D875"/>
    <mergeCell ref="B845:D845"/>
    <mergeCell ref="B850:D850"/>
    <mergeCell ref="B840:D840"/>
    <mergeCell ref="B855:D855"/>
    <mergeCell ref="B1588:D1588"/>
    <mergeCell ref="B1490:D1490"/>
    <mergeCell ref="B1495:D1495"/>
    <mergeCell ref="B1500:D1500"/>
    <mergeCell ref="B1505:D1505"/>
    <mergeCell ref="B1510:D1510"/>
    <mergeCell ref="B1515:D1515"/>
    <mergeCell ref="B1520:D1520"/>
    <mergeCell ref="B1525:D1525"/>
    <mergeCell ref="B1530:D1530"/>
    <mergeCell ref="B1576:D1576"/>
    <mergeCell ref="B1581:D1581"/>
    <mergeCell ref="B1535:D1535"/>
    <mergeCell ref="B1540:D1540"/>
    <mergeCell ref="B1545:D1545"/>
    <mergeCell ref="B1550:D1550"/>
    <mergeCell ref="B1555:D1555"/>
    <mergeCell ref="B1563:D1563"/>
    <mergeCell ref="B1445:D1445"/>
    <mergeCell ref="B1403:D1403"/>
    <mergeCell ref="B1407:D1407"/>
    <mergeCell ref="B1412:D1412"/>
    <mergeCell ref="B1429:D1429"/>
    <mergeCell ref="B1417:D1417"/>
    <mergeCell ref="B1421:D1421"/>
    <mergeCell ref="B1425:D1425"/>
    <mergeCell ref="B1435:D1435"/>
    <mergeCell ref="B1440:D1440"/>
    <mergeCell ref="B1323:D1323"/>
    <mergeCell ref="B1327:D1327"/>
    <mergeCell ref="B1331:D1331"/>
    <mergeCell ref="B1336:D1336"/>
    <mergeCell ref="B1341:D1341"/>
    <mergeCell ref="B1346:D1346"/>
    <mergeCell ref="B1351:D1351"/>
    <mergeCell ref="B1356:D1356"/>
    <mergeCell ref="B1361:D1361"/>
    <mergeCell ref="B1317:D1317"/>
    <mergeCell ref="B1176:D1176"/>
    <mergeCell ref="B1287:D1287"/>
    <mergeCell ref="B1154:D1154"/>
    <mergeCell ref="B870:D870"/>
    <mergeCell ref="B1047:D1047"/>
    <mergeCell ref="B1052:D1052"/>
    <mergeCell ref="B1062:D1062"/>
    <mergeCell ref="B1067:D1067"/>
    <mergeCell ref="B1072:D1072"/>
    <mergeCell ref="B1078:D1078"/>
    <mergeCell ref="B1084:D1084"/>
    <mergeCell ref="B1090:D1090"/>
    <mergeCell ref="B1096:D1096"/>
    <mergeCell ref="B1101:D1101"/>
    <mergeCell ref="B1106:D1106"/>
    <mergeCell ref="B1121:D1121"/>
    <mergeCell ref="B1116:D1116"/>
    <mergeCell ref="B1111:D1111"/>
    <mergeCell ref="B990:D990"/>
    <mergeCell ref="B995:D995"/>
    <mergeCell ref="B1000:D1000"/>
    <mergeCell ref="B1005:D1005"/>
    <mergeCell ref="B1010:D1010"/>
    <mergeCell ref="B1015:D1015"/>
    <mergeCell ref="B1268:D1268"/>
    <mergeCell ref="B1241:D1241"/>
    <mergeCell ref="B1147:D1147"/>
    <mergeCell ref="B1057:D1057"/>
    <mergeCell ref="B1020:D1020"/>
    <mergeCell ref="B1025:D1025"/>
    <mergeCell ref="B1030:D1030"/>
    <mergeCell ref="B1035:D1035"/>
    <mergeCell ref="B1277:D1277"/>
    <mergeCell ref="B154:D154"/>
    <mergeCell ref="B159:D159"/>
    <mergeCell ref="B164:D164"/>
    <mergeCell ref="B168:D168"/>
    <mergeCell ref="B175:D175"/>
    <mergeCell ref="B180:D180"/>
    <mergeCell ref="B185:D185"/>
    <mergeCell ref="B190:D190"/>
    <mergeCell ref="B197:D197"/>
    <mergeCell ref="B205:D205"/>
    <mergeCell ref="B342:D342"/>
    <mergeCell ref="B317:D317"/>
    <mergeCell ref="B322:D322"/>
    <mergeCell ref="B327:D327"/>
    <mergeCell ref="B332:D332"/>
    <mergeCell ref="B337:D337"/>
    <mergeCell ref="B267:D267"/>
    <mergeCell ref="B257:D257"/>
    <mergeCell ref="B262:D262"/>
    <mergeCell ref="B209:D209"/>
    <mergeCell ref="B215:D215"/>
    <mergeCell ref="B221:D221"/>
    <mergeCell ref="B228:D228"/>
    <mergeCell ref="B1292:D1292"/>
    <mergeCell ref="B352:D352"/>
    <mergeCell ref="B358:D358"/>
    <mergeCell ref="B363:D363"/>
    <mergeCell ref="B368:D368"/>
    <mergeCell ref="B378:D378"/>
    <mergeCell ref="B1222:D1222"/>
    <mergeCell ref="B1232:D1232"/>
    <mergeCell ref="B1250:D1250"/>
    <mergeCell ref="B1259:D1259"/>
    <mergeCell ref="B1282:D1282"/>
    <mergeCell ref="B1188:D1188"/>
    <mergeCell ref="B1193:D1193"/>
    <mergeCell ref="B1202:D1202"/>
    <mergeCell ref="B1212:D1212"/>
    <mergeCell ref="B466:D466"/>
    <mergeCell ref="B471:D471"/>
    <mergeCell ref="B476:D476"/>
    <mergeCell ref="B387:D387"/>
    <mergeCell ref="B392:D392"/>
    <mergeCell ref="B397:D397"/>
    <mergeCell ref="B496:D496"/>
    <mergeCell ref="B402:D402"/>
    <mergeCell ref="B407:D407"/>
    <mergeCell ref="B134:D134"/>
    <mergeCell ref="B101:D101"/>
    <mergeCell ref="B48:D48"/>
    <mergeCell ref="B55:D55"/>
    <mergeCell ref="B62:D62"/>
    <mergeCell ref="B11:D11"/>
    <mergeCell ref="B20:D20"/>
    <mergeCell ref="B30:D30"/>
    <mergeCell ref="B34:D34"/>
    <mergeCell ref="B39:D39"/>
    <mergeCell ref="B43:D43"/>
    <mergeCell ref="B234:D234"/>
    <mergeCell ref="B299:D299"/>
    <mergeCell ref="B304:D304"/>
    <mergeCell ref="B272:D272"/>
    <mergeCell ref="B288:D288"/>
    <mergeCell ref="B278:D278"/>
    <mergeCell ref="B283:D283"/>
    <mergeCell ref="B312:D312"/>
    <mergeCell ref="B647:D647"/>
    <mergeCell ref="B642:D642"/>
    <mergeCell ref="B501:D501"/>
    <mergeCell ref="B506:D506"/>
    <mergeCell ref="B511:D511"/>
    <mergeCell ref="B461:D461"/>
    <mergeCell ref="B437:D437"/>
    <mergeCell ref="B442:D442"/>
    <mergeCell ref="B373:D373"/>
    <mergeCell ref="B451:D451"/>
    <mergeCell ref="B456:D456"/>
    <mergeCell ref="B412:D412"/>
    <mergeCell ref="B417:D417"/>
    <mergeCell ref="B422:D422"/>
    <mergeCell ref="B427:D427"/>
    <mergeCell ref="B432:D432"/>
    <mergeCell ref="B486:D486"/>
    <mergeCell ref="B686:D686"/>
    <mergeCell ref="B691:D691"/>
    <mergeCell ref="B682:D682"/>
    <mergeCell ref="B531:D531"/>
    <mergeCell ref="B481:D481"/>
    <mergeCell ref="B615:D615"/>
    <mergeCell ref="B621:D621"/>
    <mergeCell ref="B628:D628"/>
    <mergeCell ref="B635:D635"/>
    <mergeCell ref="B536:D536"/>
    <mergeCell ref="B542:D542"/>
    <mergeCell ref="B548:D548"/>
    <mergeCell ref="B491:D491"/>
    <mergeCell ref="B565:D565"/>
    <mergeCell ref="B570:D570"/>
    <mergeCell ref="B575:D575"/>
    <mergeCell ref="B580:D580"/>
    <mergeCell ref="B526:D526"/>
    <mergeCell ref="B748:D748"/>
    <mergeCell ref="B753:D753"/>
    <mergeCell ref="B763:D763"/>
    <mergeCell ref="B768:D768"/>
    <mergeCell ref="B773:D773"/>
    <mergeCell ref="B778:D778"/>
    <mergeCell ref="B595:D595"/>
    <mergeCell ref="B602:D602"/>
    <mergeCell ref="B672:D672"/>
    <mergeCell ref="B677:D677"/>
    <mergeCell ref="B609:D609"/>
    <mergeCell ref="B652:D652"/>
    <mergeCell ref="B657:D657"/>
    <mergeCell ref="B662:D662"/>
    <mergeCell ref="B667:D667"/>
    <mergeCell ref="B2:I2"/>
    <mergeCell ref="B1593:D1593"/>
    <mergeCell ref="B8:I8"/>
    <mergeCell ref="B9:D9"/>
    <mergeCell ref="B3:I3"/>
    <mergeCell ref="B1301:D1301"/>
    <mergeCell ref="B1297:D1297"/>
    <mergeCell ref="B1310:D1310"/>
    <mergeCell ref="B1314:D1314"/>
    <mergeCell ref="B1040:D1040"/>
    <mergeCell ref="B975:D975"/>
    <mergeCell ref="B980:D980"/>
    <mergeCell ref="B985:D985"/>
    <mergeCell ref="B347:D347"/>
    <mergeCell ref="B935:D935"/>
    <mergeCell ref="B940:D940"/>
    <mergeCell ref="B945:D945"/>
    <mergeCell ref="B950:D950"/>
    <mergeCell ref="B955:D955"/>
    <mergeCell ref="B965:D965"/>
    <mergeCell ref="B960:D960"/>
    <mergeCell ref="B970:D970"/>
    <mergeCell ref="B516:D516"/>
    <mergeCell ref="B521:D521"/>
  </mergeCells>
  <conditionalFormatting sqref="D200:D202 K313:K315">
    <cfRule type="expression" dxfId="4" priority="7" stopIfTrue="1">
      <formula>AND($A200&lt;&gt;"COMPOSICAO",$A200&lt;&gt;"INSUMO",$A200&lt;&gt;"")</formula>
    </cfRule>
    <cfRule type="expression" dxfId="3" priority="8" stopIfTrue="1">
      <formula>AND(OR($A200="COMPOSICAO",$A200="INSUMO",$A200&lt;&gt;""),$A200&lt;&gt;"")</formula>
    </cfRule>
  </conditionalFormatting>
  <conditionalFormatting sqref="D383:D385">
    <cfRule type="expression" dxfId="2" priority="1" stopIfTrue="1">
      <formula>AND($A383&lt;&gt;"COMPOSICAO",$A383&lt;&gt;"INSUMO",$A383&lt;&gt;"")</formula>
    </cfRule>
    <cfRule type="expression" dxfId="1" priority="2" stopIfTrue="1">
      <formula>AND(OR($A383="COMPOSICAO",$A383="INSUMO",$A383&lt;&gt;""),$A383&lt;&gt;"")</formula>
    </cfRule>
  </conditionalFormatting>
  <pageMargins left="0.511811024" right="0.511811024" top="0.78740157499999996" bottom="0.78740157499999996" header="0.31496062000000002" footer="0.31496062000000002"/>
  <pageSetup paperSize="9" scale="60" orientation="portrait" r:id="rId1"/>
  <drawing r:id="rId2"/>
</worksheet>
</file>

<file path=xl/worksheets/sheet3.xml><?xml version="1.0" encoding="utf-8"?>
<worksheet xmlns="http://schemas.openxmlformats.org/spreadsheetml/2006/main" xmlns:r="http://schemas.openxmlformats.org/officeDocument/2006/relationships">
  <dimension ref="A1:L1941"/>
  <sheetViews>
    <sheetView tabSelected="1" view="pageBreakPreview" zoomScale="80" zoomScaleSheetLayoutView="80" workbookViewId="0">
      <selection activeCell="O809" sqref="O809"/>
    </sheetView>
  </sheetViews>
  <sheetFormatPr defaultColWidth="11.85546875" defaultRowHeight="15.75"/>
  <cols>
    <col min="1" max="1" width="4.140625" customWidth="1"/>
    <col min="2" max="3" width="15.28515625" style="8" customWidth="1"/>
    <col min="4" max="4" width="12.140625" style="8" customWidth="1"/>
    <col min="5" max="5" width="69.42578125" style="21" customWidth="1"/>
    <col min="6" max="6" width="10.85546875" style="8" customWidth="1"/>
    <col min="7" max="7" width="10.85546875" style="24" bestFit="1" customWidth="1"/>
    <col min="8" max="8" width="17.85546875" style="15" customWidth="1"/>
    <col min="9" max="9" width="20.28515625" style="17" customWidth="1"/>
    <col min="11" max="11" width="15.28515625" hidden="1" customWidth="1"/>
    <col min="12" max="14" width="0" hidden="1" customWidth="1"/>
  </cols>
  <sheetData>
    <row r="1" spans="2:9" s="4" customFormat="1" ht="34.5" customHeight="1" thickBot="1">
      <c r="B1" s="6"/>
      <c r="C1" s="6"/>
      <c r="D1" s="6"/>
      <c r="E1" s="20"/>
      <c r="F1" s="6"/>
      <c r="G1" s="22"/>
      <c r="H1" s="15"/>
      <c r="I1" s="15"/>
    </row>
    <row r="2" spans="2:9" ht="84" customHeight="1" thickBot="1">
      <c r="B2" s="368" t="s">
        <v>0</v>
      </c>
      <c r="C2" s="369"/>
      <c r="D2" s="369"/>
      <c r="E2" s="369"/>
      <c r="F2" s="369"/>
      <c r="G2" s="369"/>
      <c r="H2" s="369"/>
      <c r="I2" s="370"/>
    </row>
    <row r="3" spans="2:9" ht="15">
      <c r="B3" s="371" t="s">
        <v>13730</v>
      </c>
      <c r="C3" s="372"/>
      <c r="D3" s="372"/>
      <c r="E3" s="372"/>
      <c r="F3" s="372"/>
      <c r="G3" s="372"/>
      <c r="H3" s="372"/>
      <c r="I3" s="373"/>
    </row>
    <row r="4" spans="2:9" ht="15">
      <c r="B4" s="376" t="s">
        <v>7846</v>
      </c>
      <c r="C4" s="377"/>
      <c r="D4" s="377"/>
      <c r="E4" s="377"/>
      <c r="F4" s="377"/>
      <c r="G4" s="377"/>
      <c r="H4" s="377"/>
      <c r="I4" s="378"/>
    </row>
    <row r="5" spans="2:9" ht="15">
      <c r="B5" s="376" t="s">
        <v>7847</v>
      </c>
      <c r="C5" s="377"/>
      <c r="D5" s="377"/>
      <c r="E5" s="377"/>
      <c r="F5" s="377"/>
      <c r="G5" s="377"/>
      <c r="H5" s="377"/>
      <c r="I5" s="378"/>
    </row>
    <row r="6" spans="2:9" ht="15">
      <c r="B6" s="376" t="s">
        <v>13700</v>
      </c>
      <c r="C6" s="377"/>
      <c r="D6" s="377"/>
      <c r="E6" s="377"/>
      <c r="F6" s="377"/>
      <c r="G6" s="377"/>
      <c r="H6" s="377"/>
      <c r="I6" s="378"/>
    </row>
    <row r="7" spans="2:9" thickBot="1">
      <c r="B7" s="376" t="s">
        <v>13701</v>
      </c>
      <c r="C7" s="377"/>
      <c r="D7" s="377"/>
      <c r="E7" s="377"/>
      <c r="F7" s="377"/>
      <c r="G7" s="377"/>
      <c r="H7" s="377"/>
      <c r="I7" s="378"/>
    </row>
    <row r="8" spans="2:9" ht="30">
      <c r="B8" s="300" t="s">
        <v>515</v>
      </c>
      <c r="C8" s="301" t="s">
        <v>516</v>
      </c>
      <c r="D8" s="301" t="s">
        <v>517</v>
      </c>
      <c r="E8" s="302" t="s">
        <v>6725</v>
      </c>
      <c r="F8" s="301" t="s">
        <v>6726</v>
      </c>
      <c r="G8" s="303" t="s">
        <v>13729</v>
      </c>
      <c r="H8" s="303" t="s">
        <v>6728</v>
      </c>
      <c r="I8" s="304" t="s">
        <v>6729</v>
      </c>
    </row>
    <row r="9" spans="2:9" s="4" customFormat="1" ht="15">
      <c r="B9" s="305"/>
      <c r="C9" s="374" t="s">
        <v>6730</v>
      </c>
      <c r="D9" s="374"/>
      <c r="E9" s="374"/>
      <c r="F9" s="374"/>
      <c r="G9" s="374"/>
      <c r="H9" s="374"/>
      <c r="I9" s="375"/>
    </row>
    <row r="10" spans="2:9" s="4" customFormat="1" ht="15.75" customHeight="1">
      <c r="B10" s="220" t="s">
        <v>6731</v>
      </c>
      <c r="C10" s="221"/>
      <c r="D10" s="221"/>
      <c r="E10" s="288" t="s">
        <v>7818</v>
      </c>
      <c r="F10" s="289"/>
      <c r="G10" s="289"/>
      <c r="H10" s="222"/>
      <c r="I10" s="223"/>
    </row>
    <row r="11" spans="2:9" s="4" customFormat="1" ht="14.25">
      <c r="B11" s="157" t="s">
        <v>7798</v>
      </c>
      <c r="C11" s="224">
        <v>94971</v>
      </c>
      <c r="D11" s="224" t="s">
        <v>45</v>
      </c>
      <c r="E11" s="225" t="s">
        <v>6829</v>
      </c>
      <c r="F11" s="226" t="s">
        <v>3</v>
      </c>
      <c r="G11" s="227">
        <v>2.59</v>
      </c>
      <c r="H11" s="228">
        <f>IF($C11&lt;&gt;"",VLOOKUP($C11,SINAPSET.17!$A1:$D10766,4,FALSE),"")</f>
        <v>299.48</v>
      </c>
      <c r="I11" s="229">
        <f>TRUNC(G11*H11,2)</f>
        <v>775.65</v>
      </c>
    </row>
    <row r="12" spans="2:9" s="4" customFormat="1" ht="14.25">
      <c r="B12" s="157" t="s">
        <v>7799</v>
      </c>
      <c r="C12" s="224">
        <v>92873</v>
      </c>
      <c r="D12" s="224" t="s">
        <v>45</v>
      </c>
      <c r="E12" s="225" t="s">
        <v>6831</v>
      </c>
      <c r="F12" s="226" t="s">
        <v>3</v>
      </c>
      <c r="G12" s="227">
        <f>G11</f>
        <v>2.59</v>
      </c>
      <c r="H12" s="228">
        <f>IF($C12&lt;&gt;"",VLOOKUP($C12,SINAPSET.17!$A2:$D10767,4,FALSE),"")</f>
        <v>140.29</v>
      </c>
      <c r="I12" s="229">
        <f>TRUNC(G12*H12,2)</f>
        <v>363.35</v>
      </c>
    </row>
    <row r="13" spans="2:9" s="4" customFormat="1" ht="15">
      <c r="B13" s="157"/>
      <c r="C13" s="224"/>
      <c r="D13" s="224"/>
      <c r="E13" s="230"/>
      <c r="F13" s="114"/>
      <c r="G13" s="231"/>
      <c r="H13" s="290" t="s">
        <v>6723</v>
      </c>
      <c r="I13" s="306">
        <f>SUM(I11:I12)</f>
        <v>1139</v>
      </c>
    </row>
    <row r="14" spans="2:9" s="4" customFormat="1" ht="15">
      <c r="B14" s="157"/>
      <c r="C14" s="224"/>
      <c r="D14" s="224"/>
      <c r="E14" s="230"/>
      <c r="F14" s="114"/>
      <c r="G14" s="231"/>
      <c r="H14" s="291"/>
      <c r="I14" s="307"/>
    </row>
    <row r="15" spans="2:9" s="4" customFormat="1" ht="15.75" customHeight="1">
      <c r="B15" s="220" t="s">
        <v>6732</v>
      </c>
      <c r="C15" s="288"/>
      <c r="D15" s="288"/>
      <c r="E15" s="288" t="s">
        <v>7817</v>
      </c>
      <c r="F15" s="288"/>
      <c r="G15" s="288"/>
      <c r="H15" s="322"/>
      <c r="I15" s="308"/>
    </row>
    <row r="16" spans="2:9" ht="14.25">
      <c r="B16" s="232" t="s">
        <v>7800</v>
      </c>
      <c r="C16" s="233" t="s">
        <v>13179</v>
      </c>
      <c r="D16" s="233" t="s">
        <v>45</v>
      </c>
      <c r="E16" s="225" t="s">
        <v>5</v>
      </c>
      <c r="F16" s="226" t="s">
        <v>1</v>
      </c>
      <c r="G16" s="227">
        <v>45.99</v>
      </c>
      <c r="H16" s="228">
        <f>IF($C16&lt;&gt;"",VLOOKUP($C16,SINAPSET.17!A1:D11394,4,FALSE),"")</f>
        <v>170</v>
      </c>
      <c r="I16" s="229">
        <f>TRUNC(G16*H16,2)</f>
        <v>7818.3</v>
      </c>
    </row>
    <row r="17" spans="2:9" ht="14.25">
      <c r="B17" s="232" t="s">
        <v>7801</v>
      </c>
      <c r="C17" s="233" t="s">
        <v>12839</v>
      </c>
      <c r="D17" s="233" t="s">
        <v>45</v>
      </c>
      <c r="E17" s="225" t="s">
        <v>6</v>
      </c>
      <c r="F17" s="226" t="s">
        <v>1</v>
      </c>
      <c r="G17" s="227">
        <v>52.74</v>
      </c>
      <c r="H17" s="228">
        <f>IF($C17&lt;&gt;"",VLOOKUP($C17,SINAPSET.17!A2:D11395,4,FALSE),"")</f>
        <v>244.14</v>
      </c>
      <c r="I17" s="229">
        <f>TRUNC(G17*H17,2)</f>
        <v>12875.94</v>
      </c>
    </row>
    <row r="18" spans="2:9" ht="15">
      <c r="B18" s="232"/>
      <c r="C18" s="233"/>
      <c r="D18" s="233"/>
      <c r="E18" s="225"/>
      <c r="F18" s="226"/>
      <c r="G18" s="227"/>
      <c r="H18" s="290" t="s">
        <v>6723</v>
      </c>
      <c r="I18" s="306">
        <f>SUM(I16:I17)</f>
        <v>20694.240000000002</v>
      </c>
    </row>
    <row r="19" spans="2:9" s="4" customFormat="1" ht="15">
      <c r="B19" s="157"/>
      <c r="C19" s="224"/>
      <c r="D19" s="224"/>
      <c r="E19" s="230"/>
      <c r="F19" s="114"/>
      <c r="G19" s="231"/>
      <c r="H19" s="291"/>
      <c r="I19" s="307"/>
    </row>
    <row r="20" spans="2:9" s="4" customFormat="1" ht="15.75" customHeight="1">
      <c r="B20" s="220" t="s">
        <v>6733</v>
      </c>
      <c r="C20" s="288"/>
      <c r="D20" s="288"/>
      <c r="E20" s="288" t="s">
        <v>7816</v>
      </c>
      <c r="F20" s="288"/>
      <c r="G20" s="288"/>
      <c r="H20" s="322"/>
      <c r="I20" s="308"/>
    </row>
    <row r="21" spans="2:9" ht="15">
      <c r="B21" s="234" t="s">
        <v>7165</v>
      </c>
      <c r="C21" s="235"/>
      <c r="D21" s="235"/>
      <c r="E21" s="316" t="s">
        <v>7802</v>
      </c>
      <c r="F21" s="236"/>
      <c r="G21" s="237"/>
      <c r="H21" s="238"/>
      <c r="I21" s="239"/>
    </row>
    <row r="22" spans="2:9" ht="14.25">
      <c r="B22" s="232" t="s">
        <v>7164</v>
      </c>
      <c r="C22" s="233">
        <v>90843</v>
      </c>
      <c r="D22" s="233" t="s">
        <v>45</v>
      </c>
      <c r="E22" s="225" t="s">
        <v>7</v>
      </c>
      <c r="F22" s="226" t="s">
        <v>8</v>
      </c>
      <c r="G22" s="227">
        <v>14</v>
      </c>
      <c r="H22" s="228">
        <f>IF($C22&lt;&gt;"",VLOOKUP($C22,SINAPSET.17!$A6:$D10771,4,FALSE),"")</f>
        <v>629.22</v>
      </c>
      <c r="I22" s="229">
        <f t="shared" ref="I22:I41" si="0">TRUNC(G22*H22,2)</f>
        <v>8809.08</v>
      </c>
    </row>
    <row r="23" spans="2:9" ht="14.25">
      <c r="B23" s="232" t="s">
        <v>7166</v>
      </c>
      <c r="C23" s="233">
        <v>1</v>
      </c>
      <c r="D23" s="233" t="s">
        <v>6767</v>
      </c>
      <c r="E23" s="225" t="s">
        <v>9</v>
      </c>
      <c r="F23" s="226" t="s">
        <v>8</v>
      </c>
      <c r="G23" s="227">
        <v>4</v>
      </c>
      <c r="H23" s="228">
        <f>COMPOSIÇÕES!I11</f>
        <v>1029.1835000000001</v>
      </c>
      <c r="I23" s="229">
        <f t="shared" si="0"/>
        <v>4116.7299999999996</v>
      </c>
    </row>
    <row r="24" spans="2:9" ht="14.25">
      <c r="B24" s="232" t="s">
        <v>7167</v>
      </c>
      <c r="C24" s="233">
        <v>90841</v>
      </c>
      <c r="D24" s="233" t="s">
        <v>45</v>
      </c>
      <c r="E24" s="225" t="s">
        <v>10</v>
      </c>
      <c r="F24" s="226" t="s">
        <v>8</v>
      </c>
      <c r="G24" s="227">
        <v>14</v>
      </c>
      <c r="H24" s="228">
        <f>IF($C24&lt;&gt;"",VLOOKUP($C24,SINAPSET.17!$A8:$D10773,4,FALSE),"")</f>
        <v>564</v>
      </c>
      <c r="I24" s="229">
        <f t="shared" si="0"/>
        <v>7896</v>
      </c>
    </row>
    <row r="25" spans="2:9" ht="14.25">
      <c r="B25" s="232" t="s">
        <v>7168</v>
      </c>
      <c r="C25" s="233">
        <v>90841</v>
      </c>
      <c r="D25" s="233" t="s">
        <v>45</v>
      </c>
      <c r="E25" s="225" t="s">
        <v>11</v>
      </c>
      <c r="F25" s="226" t="s">
        <v>8</v>
      </c>
      <c r="G25" s="227">
        <v>6</v>
      </c>
      <c r="H25" s="228">
        <f>IF($C25&lt;&gt;"",VLOOKUP($C25,SINAPSET.17!$A9:$D10774,4,FALSE),"")</f>
        <v>564</v>
      </c>
      <c r="I25" s="229">
        <f t="shared" si="0"/>
        <v>3384</v>
      </c>
    </row>
    <row r="26" spans="2:9" ht="14.25">
      <c r="B26" s="232" t="s">
        <v>7169</v>
      </c>
      <c r="C26" s="233">
        <v>90841</v>
      </c>
      <c r="D26" s="233" t="s">
        <v>45</v>
      </c>
      <c r="E26" s="225" t="s">
        <v>12</v>
      </c>
      <c r="F26" s="226" t="s">
        <v>8</v>
      </c>
      <c r="G26" s="227">
        <v>4</v>
      </c>
      <c r="H26" s="228">
        <f>IF($C26&lt;&gt;"",VLOOKUP($C26,SINAPSET.17!$A10:$D10775,4,FALSE),"")</f>
        <v>564</v>
      </c>
      <c r="I26" s="229">
        <f t="shared" si="0"/>
        <v>2256</v>
      </c>
    </row>
    <row r="27" spans="2:9" ht="14.25">
      <c r="B27" s="232" t="s">
        <v>7170</v>
      </c>
      <c r="C27" s="233">
        <f>COMPOSIÇÕES!B20</f>
        <v>2</v>
      </c>
      <c r="D27" s="233" t="s">
        <v>6767</v>
      </c>
      <c r="E27" s="225" t="s">
        <v>13</v>
      </c>
      <c r="F27" s="226" t="s">
        <v>8</v>
      </c>
      <c r="G27" s="227">
        <v>18</v>
      </c>
      <c r="H27" s="228">
        <f>COMPOSIÇÕES!I20</f>
        <v>1064.9002</v>
      </c>
      <c r="I27" s="229">
        <f t="shared" si="0"/>
        <v>19168.2</v>
      </c>
    </row>
    <row r="28" spans="2:9" ht="14.25">
      <c r="B28" s="232" t="s">
        <v>7171</v>
      </c>
      <c r="C28" s="233">
        <f>COMPOSIÇÕES!B30</f>
        <v>3</v>
      </c>
      <c r="D28" s="233" t="s">
        <v>6767</v>
      </c>
      <c r="E28" s="225" t="s">
        <v>14</v>
      </c>
      <c r="F28" s="226" t="s">
        <v>8</v>
      </c>
      <c r="G28" s="227">
        <v>6</v>
      </c>
      <c r="H28" s="228">
        <f>COMPOSIÇÕES!I30</f>
        <v>795.19440000000009</v>
      </c>
      <c r="I28" s="229">
        <f t="shared" si="0"/>
        <v>4771.16</v>
      </c>
    </row>
    <row r="29" spans="2:9" ht="15">
      <c r="B29" s="234" t="s">
        <v>7172</v>
      </c>
      <c r="C29" s="235"/>
      <c r="D29" s="235"/>
      <c r="E29" s="316" t="s">
        <v>7803</v>
      </c>
      <c r="F29" s="236"/>
      <c r="G29" s="237"/>
      <c r="H29" s="238"/>
      <c r="I29" s="239"/>
    </row>
    <row r="30" spans="2:9" ht="14.25">
      <c r="B30" s="232" t="s">
        <v>7173</v>
      </c>
      <c r="C30" s="233">
        <f>COMPOSIÇÕES!B34</f>
        <v>4</v>
      </c>
      <c r="D30" s="233" t="s">
        <v>6767</v>
      </c>
      <c r="E30" s="225" t="s">
        <v>15</v>
      </c>
      <c r="F30" s="226" t="s">
        <v>8</v>
      </c>
      <c r="G30" s="227">
        <v>2</v>
      </c>
      <c r="H30" s="228">
        <f>COMPOSIÇÕES!I34</f>
        <v>239.54816000000005</v>
      </c>
      <c r="I30" s="229">
        <f t="shared" si="0"/>
        <v>479.09</v>
      </c>
    </row>
    <row r="31" spans="2:9" ht="15">
      <c r="B31" s="232"/>
      <c r="C31" s="233"/>
      <c r="D31" s="233"/>
      <c r="E31" s="240" t="s">
        <v>16</v>
      </c>
      <c r="F31" s="226"/>
      <c r="G31" s="227"/>
      <c r="H31" s="228"/>
      <c r="I31" s="229"/>
    </row>
    <row r="32" spans="2:9" s="1" customFormat="1" ht="14.25">
      <c r="B32" s="232" t="s">
        <v>7174</v>
      </c>
      <c r="C32" s="233">
        <f>COMPOSIÇÕES!B39</f>
        <v>5</v>
      </c>
      <c r="D32" s="233" t="s">
        <v>6767</v>
      </c>
      <c r="E32" s="225" t="s">
        <v>6770</v>
      </c>
      <c r="F32" s="226" t="s">
        <v>1</v>
      </c>
      <c r="G32" s="227">
        <v>10.26</v>
      </c>
      <c r="H32" s="228">
        <f>COMPOSIÇÕES!I39</f>
        <v>442.76599999999996</v>
      </c>
      <c r="I32" s="229">
        <f t="shared" si="0"/>
        <v>4542.7700000000004</v>
      </c>
    </row>
    <row r="33" spans="2:9" s="4" customFormat="1" ht="14.25">
      <c r="B33" s="232" t="s">
        <v>7175</v>
      </c>
      <c r="C33" s="224">
        <f>COMPOSIÇÕES!B43</f>
        <v>6</v>
      </c>
      <c r="D33" s="224" t="s">
        <v>6767</v>
      </c>
      <c r="E33" s="241" t="s">
        <v>17</v>
      </c>
      <c r="F33" s="242" t="s">
        <v>8</v>
      </c>
      <c r="G33" s="231">
        <v>9</v>
      </c>
      <c r="H33" s="228">
        <f>COMPOSIÇÕES!I43</f>
        <v>367.85476800000004</v>
      </c>
      <c r="I33" s="243">
        <f t="shared" si="0"/>
        <v>3310.69</v>
      </c>
    </row>
    <row r="34" spans="2:9" ht="15">
      <c r="B34" s="232"/>
      <c r="C34" s="233"/>
      <c r="D34" s="233"/>
      <c r="E34" s="240" t="s">
        <v>18</v>
      </c>
      <c r="F34" s="226"/>
      <c r="G34" s="227"/>
      <c r="H34" s="228"/>
      <c r="I34" s="229"/>
    </row>
    <row r="35" spans="2:9" ht="14.25">
      <c r="B35" s="232" t="s">
        <v>7176</v>
      </c>
      <c r="C35" s="233">
        <f>COMPOSIÇÕES!B48</f>
        <v>7</v>
      </c>
      <c r="D35" s="233" t="s">
        <v>6767</v>
      </c>
      <c r="E35" s="225" t="s">
        <v>19</v>
      </c>
      <c r="F35" s="226" t="s">
        <v>8</v>
      </c>
      <c r="G35" s="227">
        <v>5</v>
      </c>
      <c r="H35" s="228">
        <f>COMPOSIÇÕES!I48</f>
        <v>454.92976000000004</v>
      </c>
      <c r="I35" s="229">
        <f t="shared" si="0"/>
        <v>2274.64</v>
      </c>
    </row>
    <row r="36" spans="2:9" ht="14.25">
      <c r="B36" s="232" t="s">
        <v>7177</v>
      </c>
      <c r="C36" s="233">
        <f>COMPOSIÇÕES!B55</f>
        <v>8</v>
      </c>
      <c r="D36" s="233" t="s">
        <v>6767</v>
      </c>
      <c r="E36" s="225" t="s">
        <v>20</v>
      </c>
      <c r="F36" s="226" t="s">
        <v>8</v>
      </c>
      <c r="G36" s="227">
        <v>1</v>
      </c>
      <c r="H36" s="228">
        <f>COMPOSIÇÕES!I55</f>
        <v>761.28796</v>
      </c>
      <c r="I36" s="229">
        <f t="shared" si="0"/>
        <v>761.28</v>
      </c>
    </row>
    <row r="37" spans="2:9" ht="14.25">
      <c r="B37" s="232" t="s">
        <v>7178</v>
      </c>
      <c r="C37" s="233" t="s">
        <v>13206</v>
      </c>
      <c r="D37" s="233" t="s">
        <v>45</v>
      </c>
      <c r="E37" s="225" t="s">
        <v>21</v>
      </c>
      <c r="F37" s="226" t="s">
        <v>1</v>
      </c>
      <c r="G37" s="227">
        <v>12.6</v>
      </c>
      <c r="H37" s="228">
        <f>IF($C37&lt;&gt;"",VLOOKUP($C37,SINAPSET.17!A21:D11414,4,FALSE),"")</f>
        <v>298.25</v>
      </c>
      <c r="I37" s="229">
        <f t="shared" si="0"/>
        <v>3757.95</v>
      </c>
    </row>
    <row r="38" spans="2:9" ht="15">
      <c r="B38" s="234" t="s">
        <v>7179</v>
      </c>
      <c r="C38" s="235"/>
      <c r="D38" s="235"/>
      <c r="E38" s="365" t="s">
        <v>7804</v>
      </c>
      <c r="F38" s="366"/>
      <c r="G38" s="366"/>
      <c r="H38" s="238"/>
      <c r="I38" s="239"/>
    </row>
    <row r="39" spans="2:9" ht="14.25">
      <c r="B39" s="232" t="s">
        <v>7180</v>
      </c>
      <c r="C39" s="233">
        <f>COMPOSIÇÕES!B62</f>
        <v>9</v>
      </c>
      <c r="D39" s="233" t="s">
        <v>6767</v>
      </c>
      <c r="E39" s="225" t="s">
        <v>22</v>
      </c>
      <c r="F39" s="226" t="s">
        <v>1</v>
      </c>
      <c r="G39" s="227">
        <v>13.8</v>
      </c>
      <c r="H39" s="228">
        <f>COMPOSIÇÕES!I62</f>
        <v>459.43804761904761</v>
      </c>
      <c r="I39" s="229">
        <f t="shared" si="0"/>
        <v>6340.24</v>
      </c>
    </row>
    <row r="40" spans="2:9" s="4" customFormat="1" ht="14.25">
      <c r="B40" s="232" t="s">
        <v>7181</v>
      </c>
      <c r="C40" s="224">
        <v>72117</v>
      </c>
      <c r="D40" s="224" t="s">
        <v>45</v>
      </c>
      <c r="E40" s="241" t="s">
        <v>23</v>
      </c>
      <c r="F40" s="242" t="s">
        <v>1</v>
      </c>
      <c r="G40" s="231">
        <v>115.88</v>
      </c>
      <c r="H40" s="228">
        <f>IF($C40&lt;&gt;"",VLOOKUP($C40,SINAPSET.17!$A24:$D10789,4,FALSE),"")</f>
        <v>126.9</v>
      </c>
      <c r="I40" s="243">
        <f t="shared" si="0"/>
        <v>14705.17</v>
      </c>
    </row>
    <row r="41" spans="2:9" ht="14.25">
      <c r="B41" s="232" t="s">
        <v>7182</v>
      </c>
      <c r="C41" s="233">
        <v>85005</v>
      </c>
      <c r="D41" s="233" t="s">
        <v>45</v>
      </c>
      <c r="E41" s="225" t="s">
        <v>24</v>
      </c>
      <c r="F41" s="226" t="s">
        <v>1</v>
      </c>
      <c r="G41" s="227">
        <v>7</v>
      </c>
      <c r="H41" s="228">
        <f>IF($C41&lt;&gt;"",VLOOKUP($C41,SINAPSET.17!$A25:$D10790,4,FALSE),"")</f>
        <v>342.76</v>
      </c>
      <c r="I41" s="229">
        <f t="shared" si="0"/>
        <v>2399.3200000000002</v>
      </c>
    </row>
    <row r="42" spans="2:9" ht="15">
      <c r="B42" s="232"/>
      <c r="C42" s="233"/>
      <c r="D42" s="233"/>
      <c r="E42" s="225"/>
      <c r="F42" s="226"/>
      <c r="G42" s="227"/>
      <c r="H42" s="290" t="s">
        <v>6723</v>
      </c>
      <c r="I42" s="306">
        <f>SUM(I21:I41)</f>
        <v>88972.32</v>
      </c>
    </row>
    <row r="43" spans="2:9" s="4" customFormat="1" ht="15">
      <c r="B43" s="157"/>
      <c r="C43" s="224"/>
      <c r="D43" s="224"/>
      <c r="E43" s="230"/>
      <c r="F43" s="114"/>
      <c r="G43" s="231"/>
      <c r="H43" s="291"/>
      <c r="I43" s="307"/>
    </row>
    <row r="44" spans="2:9" s="4" customFormat="1" ht="15.75" customHeight="1">
      <c r="B44" s="220" t="s">
        <v>6734</v>
      </c>
      <c r="C44" s="288"/>
      <c r="D44" s="288"/>
      <c r="E44" s="288" t="s">
        <v>7815</v>
      </c>
      <c r="F44" s="288"/>
      <c r="G44" s="288"/>
      <c r="H44" s="322"/>
      <c r="I44" s="308"/>
    </row>
    <row r="45" spans="2:9" s="4" customFormat="1" ht="14.25">
      <c r="B45" s="157" t="s">
        <v>6735</v>
      </c>
      <c r="C45" s="224">
        <v>94204</v>
      </c>
      <c r="D45" s="224" t="s">
        <v>45</v>
      </c>
      <c r="E45" s="241" t="s">
        <v>25</v>
      </c>
      <c r="F45" s="242" t="s">
        <v>1</v>
      </c>
      <c r="G45" s="231">
        <v>200</v>
      </c>
      <c r="H45" s="228">
        <f>IF($C45&lt;&gt;"",VLOOKUP($C45,SINAPSET.17!$A28:$D10793,4,FALSE),"")</f>
        <v>67.09</v>
      </c>
      <c r="I45" s="243">
        <f>TRUNC(G45*H45,2)</f>
        <v>13418</v>
      </c>
    </row>
    <row r="46" spans="2:9" s="4" customFormat="1" ht="14.25">
      <c r="B46" s="157" t="s">
        <v>6736</v>
      </c>
      <c r="C46" s="224">
        <f>COMPOSIÇÕES!B68</f>
        <v>10</v>
      </c>
      <c r="D46" s="224" t="s">
        <v>6767</v>
      </c>
      <c r="E46" s="241" t="s">
        <v>26</v>
      </c>
      <c r="F46" s="242" t="s">
        <v>1</v>
      </c>
      <c r="G46" s="231">
        <v>7</v>
      </c>
      <c r="H46" s="228">
        <f>COMPOSIÇÕES!I68</f>
        <v>918.22187199999996</v>
      </c>
      <c r="I46" s="243">
        <f>TRUNC(G46*H46,2)</f>
        <v>6427.55</v>
      </c>
    </row>
    <row r="47" spans="2:9" s="4" customFormat="1" ht="14.25">
      <c r="B47" s="157" t="s">
        <v>7183</v>
      </c>
      <c r="C47" s="224">
        <v>94219</v>
      </c>
      <c r="D47" s="224" t="s">
        <v>45</v>
      </c>
      <c r="E47" s="241" t="s">
        <v>27</v>
      </c>
      <c r="F47" s="242" t="s">
        <v>4</v>
      </c>
      <c r="G47" s="231">
        <v>154.99</v>
      </c>
      <c r="H47" s="228">
        <f>IF($C47&lt;&gt;"",VLOOKUP($C47,SINAPSET.17!$A30:$D10795,4,FALSE),"")</f>
        <v>28.99</v>
      </c>
      <c r="I47" s="243">
        <f>TRUNC(G47*H47,2)</f>
        <v>4493.16</v>
      </c>
    </row>
    <row r="48" spans="2:9" s="4" customFormat="1" ht="14.25">
      <c r="B48" s="157" t="s">
        <v>7184</v>
      </c>
      <c r="C48" s="224">
        <v>94228</v>
      </c>
      <c r="D48" s="224" t="s">
        <v>45</v>
      </c>
      <c r="E48" s="241" t="s">
        <v>28</v>
      </c>
      <c r="F48" s="242" t="s">
        <v>4</v>
      </c>
      <c r="G48" s="231">
        <v>2.5</v>
      </c>
      <c r="H48" s="228">
        <f>IF($C48&lt;&gt;"",VLOOKUP($C48,SINAPSET.17!$A31:$D10796,4,FALSE),"")</f>
        <v>61.67</v>
      </c>
      <c r="I48" s="243">
        <f>TRUNC(G48*H48,2)</f>
        <v>154.16999999999999</v>
      </c>
    </row>
    <row r="49" spans="2:9" s="4" customFormat="1" ht="14.25">
      <c r="B49" s="157" t="s">
        <v>7185</v>
      </c>
      <c r="C49" s="224">
        <v>94231</v>
      </c>
      <c r="D49" s="224" t="s">
        <v>45</v>
      </c>
      <c r="E49" s="241" t="s">
        <v>29</v>
      </c>
      <c r="F49" s="242" t="s">
        <v>4</v>
      </c>
      <c r="G49" s="231">
        <v>107</v>
      </c>
      <c r="H49" s="228">
        <f>IF($C49&lt;&gt;"",VLOOKUP($C49,SINAPSET.17!$A32:$D10797,4,FALSE),"")</f>
        <v>33.700000000000003</v>
      </c>
      <c r="I49" s="243">
        <f>TRUNC(G49*H49,2)</f>
        <v>3605.9</v>
      </c>
    </row>
    <row r="50" spans="2:9" ht="15">
      <c r="B50" s="232"/>
      <c r="C50" s="233"/>
      <c r="D50" s="233"/>
      <c r="E50" s="225"/>
      <c r="F50" s="226"/>
      <c r="G50" s="227"/>
      <c r="H50" s="290" t="s">
        <v>6723</v>
      </c>
      <c r="I50" s="306">
        <f>SUM(I45:I49)</f>
        <v>28098.78</v>
      </c>
    </row>
    <row r="51" spans="2:9" s="4" customFormat="1" ht="15">
      <c r="B51" s="157"/>
      <c r="C51" s="224"/>
      <c r="D51" s="224"/>
      <c r="E51" s="230"/>
      <c r="F51" s="114"/>
      <c r="G51" s="231"/>
      <c r="H51" s="291"/>
      <c r="I51" s="307"/>
    </row>
    <row r="52" spans="2:9" s="4" customFormat="1" ht="15.75" customHeight="1">
      <c r="B52" s="220" t="s">
        <v>6737</v>
      </c>
      <c r="C52" s="288"/>
      <c r="D52" s="288"/>
      <c r="E52" s="288" t="s">
        <v>7814</v>
      </c>
      <c r="F52" s="288"/>
      <c r="G52" s="288"/>
      <c r="H52" s="322"/>
      <c r="I52" s="308"/>
    </row>
    <row r="53" spans="2:9" ht="15.75" customHeight="1">
      <c r="B53" s="232" t="s">
        <v>6738</v>
      </c>
      <c r="C53" s="233" t="s">
        <v>13480</v>
      </c>
      <c r="D53" s="233" t="s">
        <v>45</v>
      </c>
      <c r="E53" s="225" t="s">
        <v>30</v>
      </c>
      <c r="F53" s="226" t="s">
        <v>1</v>
      </c>
      <c r="G53" s="227">
        <v>50</v>
      </c>
      <c r="H53" s="228">
        <f>IF($C53&lt;&gt;"",VLOOKUP($C53,SINAPSET.17!A35:D11428,4,FALSE),"")</f>
        <v>70.989999999999995</v>
      </c>
      <c r="I53" s="229">
        <f>TRUNC(G53*H53,2)</f>
        <v>3549.5</v>
      </c>
    </row>
    <row r="54" spans="2:9" s="4" customFormat="1" ht="15.75" customHeight="1">
      <c r="B54" s="232" t="s">
        <v>6739</v>
      </c>
      <c r="C54" s="224" t="s">
        <v>12783</v>
      </c>
      <c r="D54" s="224" t="s">
        <v>45</v>
      </c>
      <c r="E54" s="241" t="s">
        <v>31</v>
      </c>
      <c r="F54" s="242" t="s">
        <v>1</v>
      </c>
      <c r="G54" s="244" t="s">
        <v>32</v>
      </c>
      <c r="H54" s="228">
        <f>IF($C54&lt;&gt;"",VLOOKUP($C54,SINAPSET.17!$A36:$D10801,4,FALSE),"")</f>
        <v>68.790000000000006</v>
      </c>
      <c r="I54" s="243">
        <f>TRUNC(G54*H54,2)</f>
        <v>15233.54</v>
      </c>
    </row>
    <row r="55" spans="2:9" ht="15">
      <c r="B55" s="232"/>
      <c r="C55" s="233"/>
      <c r="D55" s="233"/>
      <c r="E55" s="225"/>
      <c r="F55" s="226"/>
      <c r="G55" s="227"/>
      <c r="H55" s="290" t="s">
        <v>6723</v>
      </c>
      <c r="I55" s="306">
        <f>SUM(I53:I54)</f>
        <v>18783.04</v>
      </c>
    </row>
    <row r="56" spans="2:9" s="4" customFormat="1" ht="15">
      <c r="B56" s="157"/>
      <c r="C56" s="224"/>
      <c r="D56" s="224"/>
      <c r="E56" s="230"/>
      <c r="F56" s="114"/>
      <c r="G56" s="231"/>
      <c r="H56" s="291"/>
      <c r="I56" s="307"/>
    </row>
    <row r="57" spans="2:9" s="4" customFormat="1" ht="15.75" customHeight="1">
      <c r="B57" s="220" t="s">
        <v>6740</v>
      </c>
      <c r="C57" s="288"/>
      <c r="D57" s="288"/>
      <c r="E57" s="288" t="s">
        <v>7819</v>
      </c>
      <c r="F57" s="288"/>
      <c r="G57" s="288"/>
      <c r="H57" s="322"/>
      <c r="I57" s="308"/>
    </row>
    <row r="58" spans="2:9" ht="15">
      <c r="B58" s="234" t="s">
        <v>6741</v>
      </c>
      <c r="C58" s="235"/>
      <c r="D58" s="235"/>
      <c r="E58" s="365" t="s">
        <v>7342</v>
      </c>
      <c r="F58" s="366"/>
      <c r="G58" s="366"/>
      <c r="H58" s="238"/>
      <c r="I58" s="239"/>
    </row>
    <row r="59" spans="2:9" ht="15.75" customHeight="1">
      <c r="B59" s="232"/>
      <c r="C59" s="233"/>
      <c r="D59" s="233"/>
      <c r="E59" s="240" t="s">
        <v>33</v>
      </c>
      <c r="F59" s="226"/>
      <c r="G59" s="227"/>
      <c r="H59" s="228"/>
      <c r="I59" s="229"/>
    </row>
    <row r="60" spans="2:9" s="4" customFormat="1" ht="15.75" customHeight="1">
      <c r="B60" s="157" t="s">
        <v>7186</v>
      </c>
      <c r="C60" s="224">
        <v>93393</v>
      </c>
      <c r="D60" s="224" t="s">
        <v>45</v>
      </c>
      <c r="E60" s="241" t="s">
        <v>13725</v>
      </c>
      <c r="F60" s="242" t="s">
        <v>1</v>
      </c>
      <c r="G60" s="231">
        <v>959.21</v>
      </c>
      <c r="H60" s="228">
        <f>IF($C60&lt;&gt;"",VLOOKUP($C60,SINAPSET.17!$A41:$D10806,4,FALSE),"")</f>
        <v>35</v>
      </c>
      <c r="I60" s="243">
        <f>TRUNC(G60*H60,2)</f>
        <v>33572.35</v>
      </c>
    </row>
    <row r="61" spans="2:9" ht="15.75" customHeight="1">
      <c r="B61" s="234" t="s">
        <v>6742</v>
      </c>
      <c r="C61" s="235"/>
      <c r="D61" s="235"/>
      <c r="E61" s="365" t="s">
        <v>7343</v>
      </c>
      <c r="F61" s="366"/>
      <c r="G61" s="366"/>
      <c r="H61" s="238"/>
      <c r="I61" s="239"/>
    </row>
    <row r="62" spans="2:9" ht="15.75" customHeight="1">
      <c r="B62" s="232"/>
      <c r="C62" s="233"/>
      <c r="D62" s="233"/>
      <c r="E62" s="240" t="s">
        <v>36</v>
      </c>
      <c r="F62" s="226"/>
      <c r="G62" s="227"/>
      <c r="H62" s="228"/>
      <c r="I62" s="229"/>
    </row>
    <row r="63" spans="2:9" s="4" customFormat="1" ht="15.75" customHeight="1">
      <c r="B63" s="157" t="s">
        <v>7187</v>
      </c>
      <c r="C63" s="224">
        <f>COMPOSIÇÕES!B75</f>
        <v>11</v>
      </c>
      <c r="D63" s="224" t="s">
        <v>6767</v>
      </c>
      <c r="E63" s="241" t="s">
        <v>13726</v>
      </c>
      <c r="F63" s="242" t="s">
        <v>1</v>
      </c>
      <c r="G63" s="231">
        <v>460.27</v>
      </c>
      <c r="H63" s="228">
        <f>COMPOSIÇÕES!I75</f>
        <v>59.899499999999996</v>
      </c>
      <c r="I63" s="243">
        <f>TRUNC(G63*H63,2)</f>
        <v>27569.94</v>
      </c>
    </row>
    <row r="64" spans="2:9" ht="15.75" customHeight="1">
      <c r="B64" s="234" t="s">
        <v>7188</v>
      </c>
      <c r="C64" s="235"/>
      <c r="D64" s="235"/>
      <c r="E64" s="365" t="s">
        <v>34</v>
      </c>
      <c r="F64" s="366"/>
      <c r="G64" s="366"/>
      <c r="H64" s="238"/>
      <c r="I64" s="239"/>
    </row>
    <row r="65" spans="2:9" s="4" customFormat="1" ht="15.75" customHeight="1">
      <c r="B65" s="157" t="s">
        <v>7189</v>
      </c>
      <c r="C65" s="224">
        <v>87809</v>
      </c>
      <c r="D65" s="224" t="s">
        <v>45</v>
      </c>
      <c r="E65" s="241" t="s">
        <v>35</v>
      </c>
      <c r="F65" s="242" t="s">
        <v>1</v>
      </c>
      <c r="G65" s="231">
        <v>724.74</v>
      </c>
      <c r="H65" s="228">
        <f>IF($C65&lt;&gt;"",VLOOKUP($C65,SINAPSET.17!$A46:$D10811,4,FALSE),"")</f>
        <v>57.86</v>
      </c>
      <c r="I65" s="243">
        <f>TRUNC(G65*H65,2)</f>
        <v>41933.449999999997</v>
      </c>
    </row>
    <row r="66" spans="2:9" ht="15">
      <c r="B66" s="232"/>
      <c r="C66" s="233"/>
      <c r="D66" s="233"/>
      <c r="E66" s="225"/>
      <c r="F66" s="226"/>
      <c r="G66" s="227"/>
      <c r="H66" s="290" t="s">
        <v>6723</v>
      </c>
      <c r="I66" s="306">
        <f>SUM(I58:I65)</f>
        <v>103075.73999999999</v>
      </c>
    </row>
    <row r="67" spans="2:9" s="4" customFormat="1" ht="15">
      <c r="B67" s="157"/>
      <c r="C67" s="224"/>
      <c r="D67" s="224"/>
      <c r="E67" s="230"/>
      <c r="F67" s="114"/>
      <c r="G67" s="231"/>
      <c r="H67" s="291"/>
      <c r="I67" s="307"/>
    </row>
    <row r="68" spans="2:9" s="4" customFormat="1" ht="15.75" customHeight="1">
      <c r="B68" s="220" t="s">
        <v>6743</v>
      </c>
      <c r="C68" s="288"/>
      <c r="D68" s="288"/>
      <c r="E68" s="288" t="s">
        <v>7813</v>
      </c>
      <c r="F68" s="289"/>
      <c r="G68" s="289"/>
      <c r="H68" s="222"/>
      <c r="I68" s="223"/>
    </row>
    <row r="69" spans="2:9" ht="15.75" customHeight="1">
      <c r="B69" s="234" t="s">
        <v>6744</v>
      </c>
      <c r="C69" s="235"/>
      <c r="D69" s="235"/>
      <c r="E69" s="365" t="s">
        <v>7805</v>
      </c>
      <c r="F69" s="366"/>
      <c r="G69" s="366"/>
      <c r="H69" s="238"/>
      <c r="I69" s="239"/>
    </row>
    <row r="70" spans="2:9" s="1" customFormat="1" ht="14.25">
      <c r="B70" s="232" t="s">
        <v>7190</v>
      </c>
      <c r="C70" s="183" t="s">
        <v>13071</v>
      </c>
      <c r="D70" s="233" t="s">
        <v>45</v>
      </c>
      <c r="E70" s="225" t="s">
        <v>6830</v>
      </c>
      <c r="F70" s="226" t="s">
        <v>1</v>
      </c>
      <c r="G70" s="227">
        <v>1707</v>
      </c>
      <c r="H70" s="228">
        <f>IF($C70&lt;&gt;"",VLOOKUP($C70,SINAPSET.17!A52:D11445,4,FALSE),"")</f>
        <v>25.22</v>
      </c>
      <c r="I70" s="229">
        <f t="shared" ref="I70:I76" si="1">TRUNC(G70*H70,2)</f>
        <v>43050.54</v>
      </c>
    </row>
    <row r="71" spans="2:9" s="1" customFormat="1" ht="14.25">
      <c r="B71" s="232" t="s">
        <v>7191</v>
      </c>
      <c r="C71" s="233">
        <v>87620</v>
      </c>
      <c r="D71" s="233" t="s">
        <v>45</v>
      </c>
      <c r="E71" s="225" t="s">
        <v>37</v>
      </c>
      <c r="F71" s="226" t="s">
        <v>1</v>
      </c>
      <c r="G71" s="227">
        <f>1304.1*0.5</f>
        <v>652.04999999999995</v>
      </c>
      <c r="H71" s="228">
        <f>IF($C71&lt;&gt;"",VLOOKUP($C71,SINAPSET.17!$A51:$D10816,4,FALSE),"")</f>
        <v>22.75</v>
      </c>
      <c r="I71" s="229">
        <f t="shared" si="1"/>
        <v>14834.13</v>
      </c>
    </row>
    <row r="72" spans="2:9" ht="14.25">
      <c r="B72" s="232" t="s">
        <v>7192</v>
      </c>
      <c r="C72" s="233">
        <v>92404</v>
      </c>
      <c r="D72" s="233" t="s">
        <v>45</v>
      </c>
      <c r="E72" s="225" t="s">
        <v>38</v>
      </c>
      <c r="F72" s="226" t="s">
        <v>1</v>
      </c>
      <c r="G72" s="227">
        <v>224</v>
      </c>
      <c r="H72" s="228">
        <f>IF($C72&lt;&gt;"",VLOOKUP($C72,SINAPSET.17!$A52:$D10817,4,FALSE),"")</f>
        <v>51.53</v>
      </c>
      <c r="I72" s="229">
        <f t="shared" si="1"/>
        <v>11542.72</v>
      </c>
    </row>
    <row r="73" spans="2:9" ht="14.25">
      <c r="B73" s="232" t="s">
        <v>7193</v>
      </c>
      <c r="C73" s="233">
        <v>87251</v>
      </c>
      <c r="D73" s="233" t="s">
        <v>45</v>
      </c>
      <c r="E73" s="225" t="s">
        <v>13727</v>
      </c>
      <c r="F73" s="226" t="s">
        <v>1</v>
      </c>
      <c r="G73" s="227">
        <v>36</v>
      </c>
      <c r="H73" s="228">
        <f>IF($C73&lt;&gt;"",VLOOKUP($C73,SINAPSET.17!$A53:$D10818,4,FALSE),"")</f>
        <v>26.02</v>
      </c>
      <c r="I73" s="229">
        <f t="shared" si="1"/>
        <v>936.72</v>
      </c>
    </row>
    <row r="74" spans="2:9" s="1" customFormat="1" ht="14.25">
      <c r="B74" s="232" t="s">
        <v>7194</v>
      </c>
      <c r="C74" s="233">
        <v>72183</v>
      </c>
      <c r="D74" s="233" t="s">
        <v>45</v>
      </c>
      <c r="E74" s="225" t="s">
        <v>39</v>
      </c>
      <c r="F74" s="226" t="s">
        <v>1</v>
      </c>
      <c r="G74" s="227">
        <v>470</v>
      </c>
      <c r="H74" s="228">
        <f>IF($C74&lt;&gt;"",VLOOKUP($C74,SINAPSET.17!$A55:$D10820,4,FALSE),"")</f>
        <v>71.22</v>
      </c>
      <c r="I74" s="229">
        <f t="shared" si="1"/>
        <v>33473.4</v>
      </c>
    </row>
    <row r="75" spans="2:9" ht="14.25">
      <c r="B75" s="232" t="s">
        <v>7195</v>
      </c>
      <c r="C75" s="233">
        <v>84191</v>
      </c>
      <c r="D75" s="233" t="s">
        <v>45</v>
      </c>
      <c r="E75" s="241" t="s">
        <v>40</v>
      </c>
      <c r="F75" s="226" t="s">
        <v>1</v>
      </c>
      <c r="G75" s="227">
        <f>13.52+13.52+16.77+16.77+39.41+12.12+34.55+14+3</f>
        <v>163.66</v>
      </c>
      <c r="H75" s="228">
        <f>IF($C75&lt;&gt;"",VLOOKUP($C75,SINAPSET.17!$A56:$D10821,4,FALSE),"")</f>
        <v>105.36</v>
      </c>
      <c r="I75" s="229">
        <f t="shared" si="1"/>
        <v>17243.21</v>
      </c>
    </row>
    <row r="76" spans="2:9" ht="14.25">
      <c r="B76" s="232" t="s">
        <v>7196</v>
      </c>
      <c r="C76" s="233">
        <f>COMPOSIÇÕES!B82</f>
        <v>12</v>
      </c>
      <c r="D76" s="233" t="s">
        <v>6767</v>
      </c>
      <c r="E76" s="241" t="s">
        <v>41</v>
      </c>
      <c r="F76" s="226" t="s">
        <v>4</v>
      </c>
      <c r="G76" s="227">
        <v>77</v>
      </c>
      <c r="H76" s="228">
        <f>COMPOSIÇÕES!I82</f>
        <v>245.89104199999997</v>
      </c>
      <c r="I76" s="229">
        <f t="shared" si="1"/>
        <v>18933.61</v>
      </c>
    </row>
    <row r="77" spans="2:9" ht="15.75" customHeight="1">
      <c r="B77" s="234" t="s">
        <v>6745</v>
      </c>
      <c r="C77" s="235"/>
      <c r="D77" s="235"/>
      <c r="E77" s="365" t="s">
        <v>7806</v>
      </c>
      <c r="F77" s="366"/>
      <c r="G77" s="366"/>
      <c r="H77" s="238"/>
      <c r="I77" s="239"/>
    </row>
    <row r="78" spans="2:9" ht="14.25">
      <c r="B78" s="232" t="s">
        <v>7197</v>
      </c>
      <c r="C78" s="233">
        <v>84161</v>
      </c>
      <c r="D78" s="233" t="s">
        <v>45</v>
      </c>
      <c r="E78" s="225" t="s">
        <v>42</v>
      </c>
      <c r="F78" s="226" t="s">
        <v>4</v>
      </c>
      <c r="G78" s="227">
        <v>32.799999999999997</v>
      </c>
      <c r="H78" s="228">
        <f>IF($C78&lt;&gt;"",VLOOKUP($C78,SINAPSET.17!$A59:$D10824,4,FALSE),"")</f>
        <v>45.97</v>
      </c>
      <c r="I78" s="229">
        <f>TRUNC(G78*H78,2)</f>
        <v>1507.81</v>
      </c>
    </row>
    <row r="79" spans="2:9" ht="14.25">
      <c r="B79" s="232" t="s">
        <v>7198</v>
      </c>
      <c r="C79" s="233">
        <v>88649</v>
      </c>
      <c r="D79" s="233" t="s">
        <v>45</v>
      </c>
      <c r="E79" s="225" t="s">
        <v>13728</v>
      </c>
      <c r="F79" s="226" t="s">
        <v>4</v>
      </c>
      <c r="G79" s="227">
        <v>648</v>
      </c>
      <c r="H79" s="228">
        <f>IF($C79&lt;&gt;"",VLOOKUP($C79,SINAPSET.17!$A60:$D10825,4,FALSE),"")</f>
        <v>4.43</v>
      </c>
      <c r="I79" s="229">
        <f>TRUNC(G79*H79,2)</f>
        <v>2870.64</v>
      </c>
    </row>
    <row r="80" spans="2:9" ht="14.25">
      <c r="B80" s="232" t="s">
        <v>7199</v>
      </c>
      <c r="C80" s="233">
        <f>COMPOSIÇÕES!B101</f>
        <v>14</v>
      </c>
      <c r="D80" s="233" t="s">
        <v>6767</v>
      </c>
      <c r="E80" s="225" t="s">
        <v>43</v>
      </c>
      <c r="F80" s="226" t="s">
        <v>4</v>
      </c>
      <c r="G80" s="227">
        <v>100</v>
      </c>
      <c r="H80" s="228">
        <f>COMPOSIÇÕES!I101</f>
        <v>1.8025200000000003</v>
      </c>
      <c r="I80" s="229">
        <f>TRUNC(G80*H80,2)</f>
        <v>180.25</v>
      </c>
    </row>
    <row r="81" spans="2:9" ht="14.25">
      <c r="B81" s="232" t="s">
        <v>7200</v>
      </c>
      <c r="C81" s="233">
        <f>COMPOSIÇÕES!B94</f>
        <v>13</v>
      </c>
      <c r="D81" s="233" t="s">
        <v>6767</v>
      </c>
      <c r="E81" s="225" t="s">
        <v>44</v>
      </c>
      <c r="F81" s="226" t="s">
        <v>4</v>
      </c>
      <c r="G81" s="227">
        <v>548</v>
      </c>
      <c r="H81" s="228">
        <f>COMPOSIÇÕES!I94</f>
        <v>32.277744000000006</v>
      </c>
      <c r="I81" s="229">
        <f>TRUNC(G81*H81,2)</f>
        <v>17688.2</v>
      </c>
    </row>
    <row r="82" spans="2:9" ht="15">
      <c r="B82" s="232"/>
      <c r="C82" s="233"/>
      <c r="D82" s="233"/>
      <c r="E82" s="225"/>
      <c r="F82" s="226"/>
      <c r="G82" s="227"/>
      <c r="H82" s="290" t="s">
        <v>6723</v>
      </c>
      <c r="I82" s="306">
        <f>SUM(I69:I81)</f>
        <v>162261.23000000004</v>
      </c>
    </row>
    <row r="83" spans="2:9" s="4" customFormat="1" ht="15">
      <c r="B83" s="157"/>
      <c r="C83" s="224"/>
      <c r="D83" s="224"/>
      <c r="E83" s="230"/>
      <c r="F83" s="114"/>
      <c r="G83" s="231"/>
      <c r="H83" s="291"/>
      <c r="I83" s="307"/>
    </row>
    <row r="84" spans="2:9" s="4" customFormat="1" ht="15.75" customHeight="1">
      <c r="B84" s="220" t="s">
        <v>6746</v>
      </c>
      <c r="C84" s="288"/>
      <c r="D84" s="288"/>
      <c r="E84" s="288" t="s">
        <v>7811</v>
      </c>
      <c r="F84" s="288"/>
      <c r="G84" s="288"/>
      <c r="H84" s="322"/>
      <c r="I84" s="308"/>
    </row>
    <row r="85" spans="2:9" ht="15.75" customHeight="1">
      <c r="B85" s="234" t="s">
        <v>7201</v>
      </c>
      <c r="C85" s="235"/>
      <c r="D85" s="235"/>
      <c r="E85" s="365" t="s">
        <v>7807</v>
      </c>
      <c r="F85" s="366"/>
      <c r="G85" s="366"/>
      <c r="H85" s="238"/>
      <c r="I85" s="239"/>
    </row>
    <row r="86" spans="2:9" ht="14.25">
      <c r="B86" s="155" t="s">
        <v>7202</v>
      </c>
      <c r="C86" s="233">
        <v>88497</v>
      </c>
      <c r="D86" s="233" t="s">
        <v>45</v>
      </c>
      <c r="E86" s="225" t="s">
        <v>6781</v>
      </c>
      <c r="F86" s="226" t="s">
        <v>1</v>
      </c>
      <c r="G86" s="227">
        <f>638.78*2</f>
        <v>1277.56</v>
      </c>
      <c r="H86" s="228">
        <f>IF($C86&lt;&gt;"",VLOOKUP($C86,SINAPSET.17!$A65:$D10830,4,FALSE),"")</f>
        <v>10.34</v>
      </c>
      <c r="I86" s="229">
        <f>TRUNC(G86*H86,2)</f>
        <v>13209.97</v>
      </c>
    </row>
    <row r="87" spans="2:9" ht="14.25">
      <c r="B87" s="155" t="s">
        <v>7203</v>
      </c>
      <c r="C87" s="233">
        <v>88489</v>
      </c>
      <c r="D87" s="233" t="s">
        <v>45</v>
      </c>
      <c r="E87" s="225" t="s">
        <v>6784</v>
      </c>
      <c r="F87" s="226" t="s">
        <v>1</v>
      </c>
      <c r="G87" s="227">
        <f>638.78*2</f>
        <v>1277.56</v>
      </c>
      <c r="H87" s="228">
        <f>IF($C87&lt;&gt;"",VLOOKUP($C87,SINAPSET.17!$A66:$D10831,4,FALSE),"")</f>
        <v>9.4</v>
      </c>
      <c r="I87" s="229">
        <f>TRUNC(G87*H87,2)</f>
        <v>12009.06</v>
      </c>
    </row>
    <row r="88" spans="2:9" ht="14.25">
      <c r="B88" s="155" t="s">
        <v>7204</v>
      </c>
      <c r="C88" s="233">
        <v>88487</v>
      </c>
      <c r="D88" s="233" t="s">
        <v>45</v>
      </c>
      <c r="E88" s="225" t="s">
        <v>6783</v>
      </c>
      <c r="F88" s="226" t="s">
        <v>1</v>
      </c>
      <c r="G88" s="227">
        <v>77.295000000000002</v>
      </c>
      <c r="H88" s="228">
        <f>IF($C88&lt;&gt;"",VLOOKUP($C88,SINAPSET.17!$A67:$D10832,4,FALSE),"")</f>
        <v>7.44</v>
      </c>
      <c r="I88" s="229">
        <f>TRUNC(G88*H88,2)</f>
        <v>575.07000000000005</v>
      </c>
    </row>
    <row r="89" spans="2:9" ht="15.75" customHeight="1">
      <c r="B89" s="234" t="s">
        <v>7205</v>
      </c>
      <c r="C89" s="235"/>
      <c r="D89" s="235"/>
      <c r="E89" s="365" t="s">
        <v>7808</v>
      </c>
      <c r="F89" s="366"/>
      <c r="G89" s="366"/>
      <c r="H89" s="238"/>
      <c r="I89" s="239"/>
    </row>
    <row r="90" spans="2:9" ht="14.25">
      <c r="B90" s="232" t="s">
        <v>7206</v>
      </c>
      <c r="C90" s="233">
        <v>88489</v>
      </c>
      <c r="D90" s="233" t="s">
        <v>45</v>
      </c>
      <c r="E90" s="225" t="s">
        <v>46</v>
      </c>
      <c r="F90" s="226" t="s">
        <v>1</v>
      </c>
      <c r="G90" s="227">
        <f>606.18*2</f>
        <v>1212.3599999999999</v>
      </c>
      <c r="H90" s="228">
        <f>IF($C90&lt;&gt;"",VLOOKUP($C90,SINAPSET.17!$A69:$D10834,4,FALSE),"")</f>
        <v>9.4</v>
      </c>
      <c r="I90" s="229">
        <f>TRUNC(G90*H90,2)</f>
        <v>11396.18</v>
      </c>
    </row>
    <row r="91" spans="2:9" ht="15.75" customHeight="1">
      <c r="B91" s="234" t="s">
        <v>7207</v>
      </c>
      <c r="C91" s="235"/>
      <c r="D91" s="235"/>
      <c r="E91" s="365" t="s">
        <v>7809</v>
      </c>
      <c r="F91" s="366"/>
      <c r="G91" s="366"/>
      <c r="H91" s="238"/>
      <c r="I91" s="239"/>
    </row>
    <row r="92" spans="2:9" ht="14.25">
      <c r="B92" s="232" t="s">
        <v>7208</v>
      </c>
      <c r="C92" s="233">
        <v>88496</v>
      </c>
      <c r="D92" s="233" t="s">
        <v>45</v>
      </c>
      <c r="E92" s="225" t="s">
        <v>6785</v>
      </c>
      <c r="F92" s="226" t="s">
        <v>1</v>
      </c>
      <c r="G92" s="227">
        <f>732.68*2</f>
        <v>1465.36</v>
      </c>
      <c r="H92" s="228">
        <f>IF($C92&lt;&gt;"",VLOOKUP($C92,SINAPSET.17!$A71:$D10836,4,FALSE),"")</f>
        <v>18.27</v>
      </c>
      <c r="I92" s="229">
        <f>TRUNC(G92*H92,2)</f>
        <v>26772.12</v>
      </c>
    </row>
    <row r="93" spans="2:9" ht="14.25">
      <c r="B93" s="232" t="s">
        <v>7209</v>
      </c>
      <c r="C93" s="233">
        <v>88486</v>
      </c>
      <c r="D93" s="233" t="s">
        <v>45</v>
      </c>
      <c r="E93" s="225" t="s">
        <v>6782</v>
      </c>
      <c r="F93" s="226" t="s">
        <v>1</v>
      </c>
      <c r="G93" s="227">
        <f>732.68*2</f>
        <v>1465.36</v>
      </c>
      <c r="H93" s="228">
        <f>IF($C93&lt;&gt;"",VLOOKUP($C93,SINAPSET.17!$A72:$D10837,4,FALSE),"")</f>
        <v>8.3000000000000007</v>
      </c>
      <c r="I93" s="229">
        <f>TRUNC(G93*H93,2)</f>
        <v>12162.48</v>
      </c>
    </row>
    <row r="94" spans="2:9" ht="15.75" customHeight="1">
      <c r="B94" s="234" t="s">
        <v>7210</v>
      </c>
      <c r="C94" s="235"/>
      <c r="D94" s="235"/>
      <c r="E94" s="365" t="s">
        <v>7810</v>
      </c>
      <c r="F94" s="366"/>
      <c r="G94" s="366"/>
      <c r="H94" s="238"/>
      <c r="I94" s="239"/>
    </row>
    <row r="95" spans="2:9" ht="14.25">
      <c r="B95" s="232" t="s">
        <v>7211</v>
      </c>
      <c r="C95" s="233">
        <v>84659</v>
      </c>
      <c r="D95" s="233" t="s">
        <v>45</v>
      </c>
      <c r="E95" s="225" t="s">
        <v>47</v>
      </c>
      <c r="F95" s="226" t="s">
        <v>1</v>
      </c>
      <c r="G95" s="227">
        <v>257.60000000000002</v>
      </c>
      <c r="H95" s="228">
        <f>IF($C95&lt;&gt;"",VLOOKUP($C95,SINAPSET.17!$A74:$D10839,4,FALSE),"")</f>
        <v>12.24</v>
      </c>
      <c r="I95" s="229">
        <f>TRUNC(G95*H95,2)</f>
        <v>3153.02</v>
      </c>
    </row>
    <row r="96" spans="2:9" ht="14.25">
      <c r="B96" s="232" t="s">
        <v>7212</v>
      </c>
      <c r="C96" s="233">
        <v>40905</v>
      </c>
      <c r="D96" s="233" t="s">
        <v>45</v>
      </c>
      <c r="E96" s="225" t="s">
        <v>48</v>
      </c>
      <c r="F96" s="226" t="s">
        <v>1</v>
      </c>
      <c r="G96" s="227">
        <v>54.8</v>
      </c>
      <c r="H96" s="228">
        <f>IF($C96&lt;&gt;"",VLOOKUP($C96,SINAPSET.17!$A75:$D10840,4,FALSE),"")</f>
        <v>17.72</v>
      </c>
      <c r="I96" s="229">
        <f t="shared" ref="I96:I97" si="2">TRUNC(G96*H96,2)</f>
        <v>971.05</v>
      </c>
    </row>
    <row r="97" spans="2:9" ht="14.25">
      <c r="B97" s="232" t="s">
        <v>7213</v>
      </c>
      <c r="C97" s="233">
        <v>95468</v>
      </c>
      <c r="D97" s="233" t="s">
        <v>45</v>
      </c>
      <c r="E97" s="225" t="s">
        <v>49</v>
      </c>
      <c r="F97" s="226" t="s">
        <v>1</v>
      </c>
      <c r="G97" s="227">
        <v>170.5</v>
      </c>
      <c r="H97" s="228">
        <f>IF($C97&lt;&gt;"",VLOOKUP($C97,SINAPSET.17!$A76:$D10841,4,FALSE),"")</f>
        <v>30.55</v>
      </c>
      <c r="I97" s="229">
        <f t="shared" si="2"/>
        <v>5208.7700000000004</v>
      </c>
    </row>
    <row r="98" spans="2:9" ht="15">
      <c r="B98" s="232"/>
      <c r="C98" s="233"/>
      <c r="D98" s="233"/>
      <c r="E98" s="225"/>
      <c r="F98" s="226"/>
      <c r="G98" s="227"/>
      <c r="H98" s="290" t="s">
        <v>6723</v>
      </c>
      <c r="I98" s="306">
        <f>SUM(I85:I97)</f>
        <v>85457.72</v>
      </c>
    </row>
    <row r="99" spans="2:9" s="4" customFormat="1" ht="15">
      <c r="B99" s="157"/>
      <c r="C99" s="224"/>
      <c r="D99" s="224"/>
      <c r="E99" s="230"/>
      <c r="F99" s="114"/>
      <c r="G99" s="231"/>
      <c r="H99" s="291"/>
      <c r="I99" s="307"/>
    </row>
    <row r="100" spans="2:9" s="4" customFormat="1" ht="15.75" customHeight="1">
      <c r="B100" s="220" t="s">
        <v>6747</v>
      </c>
      <c r="C100" s="288"/>
      <c r="D100" s="288"/>
      <c r="E100" s="288" t="s">
        <v>7812</v>
      </c>
      <c r="F100" s="288"/>
      <c r="G100" s="288"/>
      <c r="H100" s="322"/>
      <c r="I100" s="308"/>
    </row>
    <row r="101" spans="2:9" ht="14.25">
      <c r="B101" s="232" t="s">
        <v>6748</v>
      </c>
      <c r="C101" s="233">
        <f>COMPOSIÇÕES!B106</f>
        <v>15</v>
      </c>
      <c r="D101" s="233" t="s">
        <v>6767</v>
      </c>
      <c r="E101" s="225" t="s">
        <v>50</v>
      </c>
      <c r="F101" s="226" t="s">
        <v>1</v>
      </c>
      <c r="G101" s="227">
        <v>43.5</v>
      </c>
      <c r="H101" s="245">
        <f>COMPOSIÇÕES!I106</f>
        <v>576.10400000000004</v>
      </c>
      <c r="I101" s="229">
        <f t="shared" ref="I101:I121" si="3">TRUNC(G101*H101,2)</f>
        <v>25060.52</v>
      </c>
    </row>
    <row r="102" spans="2:9" ht="14.25">
      <c r="B102" s="232" t="s">
        <v>6749</v>
      </c>
      <c r="C102" s="233">
        <f>COMPOSIÇÕES!B106</f>
        <v>15</v>
      </c>
      <c r="D102" s="233" t="s">
        <v>6767</v>
      </c>
      <c r="E102" s="225" t="s">
        <v>51</v>
      </c>
      <c r="F102" s="226" t="s">
        <v>1</v>
      </c>
      <c r="G102" s="227">
        <v>10.5</v>
      </c>
      <c r="H102" s="228">
        <f>COMPOSIÇÕES!I106</f>
        <v>576.10400000000004</v>
      </c>
      <c r="I102" s="229">
        <f t="shared" si="3"/>
        <v>6049.09</v>
      </c>
    </row>
    <row r="103" spans="2:9" ht="14.25">
      <c r="B103" s="232" t="s">
        <v>6750</v>
      </c>
      <c r="C103" s="233">
        <f>COMPOSIÇÕES!B113</f>
        <v>16</v>
      </c>
      <c r="D103" s="233" t="s">
        <v>6767</v>
      </c>
      <c r="E103" s="225" t="s">
        <v>52</v>
      </c>
      <c r="F103" s="226" t="s">
        <v>1</v>
      </c>
      <c r="G103" s="227">
        <v>53</v>
      </c>
      <c r="H103" s="228">
        <f>COMPOSIÇÕES!I113</f>
        <v>591.50400000000002</v>
      </c>
      <c r="I103" s="229">
        <f t="shared" si="3"/>
        <v>31349.71</v>
      </c>
    </row>
    <row r="104" spans="2:9" ht="14.25">
      <c r="B104" s="232" t="s">
        <v>7214</v>
      </c>
      <c r="C104" s="233">
        <f>COMPOSIÇÕES!B106</f>
        <v>15</v>
      </c>
      <c r="D104" s="233" t="s">
        <v>6767</v>
      </c>
      <c r="E104" s="225" t="s">
        <v>53</v>
      </c>
      <c r="F104" s="226" t="s">
        <v>1</v>
      </c>
      <c r="G104" s="227">
        <v>35.700000000000003</v>
      </c>
      <c r="H104" s="228">
        <f>COMPOSIÇÕES!I106</f>
        <v>576.10400000000004</v>
      </c>
      <c r="I104" s="229">
        <f t="shared" si="3"/>
        <v>20566.91</v>
      </c>
    </row>
    <row r="105" spans="2:9" ht="14.25">
      <c r="B105" s="232" t="s">
        <v>7215</v>
      </c>
      <c r="C105" s="233">
        <f>COMPOSIÇÕES!B120</f>
        <v>17</v>
      </c>
      <c r="D105" s="233" t="s">
        <v>6767</v>
      </c>
      <c r="E105" s="225" t="s">
        <v>54</v>
      </c>
      <c r="F105" s="226" t="s">
        <v>4</v>
      </c>
      <c r="G105" s="227">
        <v>65.8</v>
      </c>
      <c r="H105" s="228">
        <f>COMPOSIÇÕES!I120</f>
        <v>32.277744000000006</v>
      </c>
      <c r="I105" s="229">
        <f t="shared" si="3"/>
        <v>2123.87</v>
      </c>
    </row>
    <row r="106" spans="2:9" ht="14.25">
      <c r="B106" s="232" t="s">
        <v>7216</v>
      </c>
      <c r="C106" s="233">
        <f>COMPOSIÇÕES!B127</f>
        <v>18</v>
      </c>
      <c r="D106" s="233" t="s">
        <v>6767</v>
      </c>
      <c r="E106" s="225" t="s">
        <v>55</v>
      </c>
      <c r="F106" s="226" t="s">
        <v>4</v>
      </c>
      <c r="G106" s="227">
        <v>99.5</v>
      </c>
      <c r="H106" s="228">
        <f>COMPOSIÇÕES!I127</f>
        <v>20.694744000000004</v>
      </c>
      <c r="I106" s="229">
        <f t="shared" si="3"/>
        <v>2059.12</v>
      </c>
    </row>
    <row r="107" spans="2:9" ht="14.25">
      <c r="B107" s="232" t="s">
        <v>7217</v>
      </c>
      <c r="C107" s="233">
        <f>COMPOSIÇÕES!B127</f>
        <v>18</v>
      </c>
      <c r="D107" s="233" t="s">
        <v>6767</v>
      </c>
      <c r="E107" s="225" t="s">
        <v>56</v>
      </c>
      <c r="F107" s="226" t="s">
        <v>4</v>
      </c>
      <c r="G107" s="227">
        <v>130.80000000000001</v>
      </c>
      <c r="H107" s="228">
        <f>COMPOSIÇÕES!I127</f>
        <v>20.694744000000004</v>
      </c>
      <c r="I107" s="229">
        <f t="shared" si="3"/>
        <v>2706.87</v>
      </c>
    </row>
    <row r="108" spans="2:9" ht="14.25">
      <c r="B108" s="232" t="s">
        <v>7218</v>
      </c>
      <c r="C108" s="233">
        <f>COMPOSIÇÕES!B127</f>
        <v>18</v>
      </c>
      <c r="D108" s="233" t="s">
        <v>6767</v>
      </c>
      <c r="E108" s="225" t="s">
        <v>57</v>
      </c>
      <c r="F108" s="226" t="s">
        <v>4</v>
      </c>
      <c r="G108" s="227">
        <v>90.4</v>
      </c>
      <c r="H108" s="228">
        <f>COMPOSIÇÕES!I127</f>
        <v>20.694744000000004</v>
      </c>
      <c r="I108" s="229">
        <f t="shared" si="3"/>
        <v>1870.8</v>
      </c>
    </row>
    <row r="109" spans="2:9" ht="14.25">
      <c r="B109" s="232" t="s">
        <v>7219</v>
      </c>
      <c r="C109" s="233">
        <f>COMPOSIÇÕES!B127</f>
        <v>18</v>
      </c>
      <c r="D109" s="233" t="s">
        <v>6767</v>
      </c>
      <c r="E109" s="225" t="s">
        <v>58</v>
      </c>
      <c r="F109" s="226" t="s">
        <v>4</v>
      </c>
      <c r="G109" s="227">
        <v>19.2</v>
      </c>
      <c r="H109" s="228">
        <f>COMPOSIÇÕES!I127</f>
        <v>20.694744000000004</v>
      </c>
      <c r="I109" s="229">
        <f t="shared" si="3"/>
        <v>397.33</v>
      </c>
    </row>
    <row r="110" spans="2:9" s="4" customFormat="1" ht="14.25">
      <c r="B110" s="232" t="s">
        <v>7220</v>
      </c>
      <c r="C110" s="224">
        <f>COMPOSIÇÕES!B134</f>
        <v>19</v>
      </c>
      <c r="D110" s="224" t="s">
        <v>6767</v>
      </c>
      <c r="E110" s="241" t="s">
        <v>59</v>
      </c>
      <c r="F110" s="242" t="s">
        <v>60</v>
      </c>
      <c r="G110" s="231">
        <v>2</v>
      </c>
      <c r="H110" s="228">
        <f>COMPOSIÇÕES!I134</f>
        <v>280.75946999999996</v>
      </c>
      <c r="I110" s="243">
        <f t="shared" si="3"/>
        <v>561.51</v>
      </c>
    </row>
    <row r="111" spans="2:9" ht="14.25">
      <c r="B111" s="232" t="s">
        <v>7221</v>
      </c>
      <c r="C111" s="233">
        <v>84863</v>
      </c>
      <c r="D111" s="233" t="s">
        <v>45</v>
      </c>
      <c r="E111" s="225" t="s">
        <v>61</v>
      </c>
      <c r="F111" s="226" t="s">
        <v>4</v>
      </c>
      <c r="G111" s="227">
        <v>10.9</v>
      </c>
      <c r="H111" s="228">
        <f>IF($C111&lt;&gt;"",VLOOKUP($C111,SINAPSET.17!$A89:$D10854,4,FALSE),"")</f>
        <v>95.24</v>
      </c>
      <c r="I111" s="229">
        <f>TRUNC(G111*H111,2)</f>
        <v>1038.1099999999999</v>
      </c>
    </row>
    <row r="112" spans="2:9" ht="14.25">
      <c r="B112" s="232" t="s">
        <v>7222</v>
      </c>
      <c r="C112" s="233">
        <v>73665</v>
      </c>
      <c r="D112" s="233" t="s">
        <v>45</v>
      </c>
      <c r="E112" s="225" t="s">
        <v>62</v>
      </c>
      <c r="F112" s="226" t="s">
        <v>4</v>
      </c>
      <c r="G112" s="227">
        <v>11.79</v>
      </c>
      <c r="H112" s="228">
        <f>IF($C112&lt;&gt;"",VLOOKUP($C112,SINAPSET.17!$A90:$D10855,4,FALSE),"")</f>
        <v>53.79</v>
      </c>
      <c r="I112" s="229">
        <f>TRUNC(G112*H112,2)</f>
        <v>634.17999999999995</v>
      </c>
    </row>
    <row r="113" spans="2:9" ht="14.25">
      <c r="B113" s="232" t="s">
        <v>7223</v>
      </c>
      <c r="C113" s="233">
        <f>COMPOSIÇÕES!B140</f>
        <v>20</v>
      </c>
      <c r="D113" s="233" t="s">
        <v>6767</v>
      </c>
      <c r="E113" s="225" t="s">
        <v>63</v>
      </c>
      <c r="F113" s="226" t="s">
        <v>60</v>
      </c>
      <c r="G113" s="227">
        <v>1</v>
      </c>
      <c r="H113" s="228">
        <f>COMPOSIÇÕES!I140</f>
        <v>2359.2410999999997</v>
      </c>
      <c r="I113" s="229">
        <f t="shared" si="3"/>
        <v>2359.2399999999998</v>
      </c>
    </row>
    <row r="114" spans="2:9" ht="14.25">
      <c r="B114" s="232" t="s">
        <v>7224</v>
      </c>
      <c r="C114" s="233">
        <f>COMPOSIÇÕES!B149</f>
        <v>21</v>
      </c>
      <c r="D114" s="233" t="s">
        <v>6767</v>
      </c>
      <c r="E114" s="225" t="s">
        <v>64</v>
      </c>
      <c r="F114" s="226" t="s">
        <v>65</v>
      </c>
      <c r="G114" s="227">
        <v>2</v>
      </c>
      <c r="H114" s="228">
        <f>COMPOSIÇÕES!I149</f>
        <v>915.78</v>
      </c>
      <c r="I114" s="229">
        <f t="shared" si="3"/>
        <v>1831.56</v>
      </c>
    </row>
    <row r="115" spans="2:9" ht="14.25">
      <c r="B115" s="232" t="s">
        <v>7225</v>
      </c>
      <c r="C115" s="233">
        <f>COMPOSIÇÕES!B154</f>
        <v>22</v>
      </c>
      <c r="D115" s="233" t="s">
        <v>6767</v>
      </c>
      <c r="E115" s="225" t="s">
        <v>66</v>
      </c>
      <c r="F115" s="226" t="s">
        <v>60</v>
      </c>
      <c r="G115" s="227">
        <v>8</v>
      </c>
      <c r="H115" s="228">
        <f>COMPOSIÇÕES!I154</f>
        <v>233.61500000000001</v>
      </c>
      <c r="I115" s="229">
        <f t="shared" si="3"/>
        <v>1868.92</v>
      </c>
    </row>
    <row r="116" spans="2:9" ht="14.25">
      <c r="B116" s="232" t="s">
        <v>7226</v>
      </c>
      <c r="C116" s="233">
        <f>COMPOSIÇÕES!B159</f>
        <v>23</v>
      </c>
      <c r="D116" s="233" t="s">
        <v>6767</v>
      </c>
      <c r="E116" s="225" t="s">
        <v>67</v>
      </c>
      <c r="F116" s="226" t="s">
        <v>65</v>
      </c>
      <c r="G116" s="227">
        <v>2</v>
      </c>
      <c r="H116" s="228">
        <f>COMPOSIÇÕES!I159</f>
        <v>191.36500000000001</v>
      </c>
      <c r="I116" s="229">
        <f t="shared" si="3"/>
        <v>382.73</v>
      </c>
    </row>
    <row r="117" spans="2:9" ht="14.25">
      <c r="B117" s="232" t="s">
        <v>7227</v>
      </c>
      <c r="C117" s="233" t="s">
        <v>6794</v>
      </c>
      <c r="D117" s="233" t="s">
        <v>6795</v>
      </c>
      <c r="E117" s="225" t="s">
        <v>68</v>
      </c>
      <c r="F117" s="226" t="s">
        <v>4</v>
      </c>
      <c r="G117" s="227">
        <v>2.85</v>
      </c>
      <c r="H117" s="228">
        <v>112.97</v>
      </c>
      <c r="I117" s="229">
        <f t="shared" si="3"/>
        <v>321.95999999999998</v>
      </c>
    </row>
    <row r="118" spans="2:9" ht="14.25">
      <c r="B118" s="232" t="s">
        <v>7228</v>
      </c>
      <c r="C118" s="233" t="s">
        <v>6794</v>
      </c>
      <c r="D118" s="233" t="s">
        <v>6795</v>
      </c>
      <c r="E118" s="225" t="s">
        <v>69</v>
      </c>
      <c r="F118" s="226" t="s">
        <v>4</v>
      </c>
      <c r="G118" s="227">
        <v>9.1999999999999993</v>
      </c>
      <c r="H118" s="228">
        <v>112.97</v>
      </c>
      <c r="I118" s="229">
        <f t="shared" si="3"/>
        <v>1039.32</v>
      </c>
    </row>
    <row r="119" spans="2:9" ht="14.25">
      <c r="B119" s="232" t="s">
        <v>7229</v>
      </c>
      <c r="C119" s="233" t="s">
        <v>6796</v>
      </c>
      <c r="D119" s="233" t="s">
        <v>6795</v>
      </c>
      <c r="E119" s="225" t="s">
        <v>70</v>
      </c>
      <c r="F119" s="226" t="s">
        <v>60</v>
      </c>
      <c r="G119" s="227">
        <v>3</v>
      </c>
      <c r="H119" s="228">
        <v>2001.33</v>
      </c>
      <c r="I119" s="229">
        <f t="shared" si="3"/>
        <v>6003.99</v>
      </c>
    </row>
    <row r="120" spans="2:9" ht="14.25">
      <c r="B120" s="232" t="s">
        <v>7230</v>
      </c>
      <c r="C120" s="233">
        <f>COMPOSIÇÕES!B164</f>
        <v>24</v>
      </c>
      <c r="D120" s="233" t="s">
        <v>6767</v>
      </c>
      <c r="E120" s="225" t="s">
        <v>71</v>
      </c>
      <c r="F120" s="226" t="s">
        <v>60</v>
      </c>
      <c r="G120" s="227">
        <v>2</v>
      </c>
      <c r="H120" s="228">
        <f>COMPOSIÇÕES!I164</f>
        <v>142.54</v>
      </c>
      <c r="I120" s="229">
        <f t="shared" si="3"/>
        <v>285.08</v>
      </c>
    </row>
    <row r="121" spans="2:9" ht="14.25">
      <c r="B121" s="232" t="s">
        <v>7231</v>
      </c>
      <c r="C121" s="233">
        <f>COMPOSIÇÕES!B168</f>
        <v>25</v>
      </c>
      <c r="D121" s="233" t="s">
        <v>6767</v>
      </c>
      <c r="E121" s="225" t="s">
        <v>72</v>
      </c>
      <c r="F121" s="226" t="s">
        <v>60</v>
      </c>
      <c r="G121" s="227">
        <v>1</v>
      </c>
      <c r="H121" s="228">
        <f>COMPOSIÇÕES!I168</f>
        <v>250.91020800000007</v>
      </c>
      <c r="I121" s="229">
        <f t="shared" si="3"/>
        <v>250.91</v>
      </c>
    </row>
    <row r="122" spans="2:9" ht="15">
      <c r="B122" s="232"/>
      <c r="C122" s="233"/>
      <c r="D122" s="233"/>
      <c r="E122" s="225"/>
      <c r="F122" s="226"/>
      <c r="G122" s="227"/>
      <c r="H122" s="290" t="s">
        <v>6723</v>
      </c>
      <c r="I122" s="306">
        <f>SUM(I101:I121)</f>
        <v>108761.73</v>
      </c>
    </row>
    <row r="123" spans="2:9" s="4" customFormat="1" ht="15">
      <c r="B123" s="157"/>
      <c r="C123" s="224"/>
      <c r="D123" s="224"/>
      <c r="E123" s="230"/>
      <c r="F123" s="114"/>
      <c r="G123" s="231"/>
      <c r="H123" s="291"/>
      <c r="I123" s="307"/>
    </row>
    <row r="124" spans="2:9" s="4" customFormat="1" ht="15.75" customHeight="1">
      <c r="B124" s="220" t="s">
        <v>7232</v>
      </c>
      <c r="C124" s="288"/>
      <c r="D124" s="288"/>
      <c r="E124" s="288" t="s">
        <v>7820</v>
      </c>
      <c r="F124" s="288"/>
      <c r="G124" s="288"/>
      <c r="H124" s="322"/>
      <c r="I124" s="308"/>
    </row>
    <row r="125" spans="2:9" ht="15.75" customHeight="1">
      <c r="B125" s="234" t="s">
        <v>6752</v>
      </c>
      <c r="C125" s="235"/>
      <c r="D125" s="235"/>
      <c r="E125" s="365" t="s">
        <v>6751</v>
      </c>
      <c r="F125" s="366"/>
      <c r="G125" s="366"/>
      <c r="H125" s="238"/>
      <c r="I125" s="239"/>
    </row>
    <row r="126" spans="2:9" ht="14.25">
      <c r="B126" s="246" t="s">
        <v>7235</v>
      </c>
      <c r="C126" s="247">
        <f>COMPOSIÇÕES!B190</f>
        <v>29</v>
      </c>
      <c r="D126" s="247" t="s">
        <v>6767</v>
      </c>
      <c r="E126" s="248" t="s">
        <v>75</v>
      </c>
      <c r="F126" s="247" t="s">
        <v>8</v>
      </c>
      <c r="G126" s="227">
        <v>7</v>
      </c>
      <c r="H126" s="228">
        <f>COMPOSIÇÕES!I190</f>
        <v>176.31200000000001</v>
      </c>
      <c r="I126" s="229">
        <f t="shared" ref="I126:I157" si="4">TRUNC(G126*H126,2)</f>
        <v>1234.18</v>
      </c>
    </row>
    <row r="127" spans="2:9" ht="14.25">
      <c r="B127" s="246" t="s">
        <v>7236</v>
      </c>
      <c r="C127" s="247">
        <v>86938</v>
      </c>
      <c r="D127" s="247" t="s">
        <v>45</v>
      </c>
      <c r="E127" s="248" t="s">
        <v>76</v>
      </c>
      <c r="F127" s="247" t="s">
        <v>8</v>
      </c>
      <c r="G127" s="227">
        <v>2</v>
      </c>
      <c r="H127" s="228">
        <f>IF($C127&lt;&gt;"",VLOOKUP($C127,SINAPSET.17!$A169:$D10934,4,FALSE),"")</f>
        <v>220.72</v>
      </c>
      <c r="I127" s="229">
        <f t="shared" si="4"/>
        <v>441.44</v>
      </c>
    </row>
    <row r="128" spans="2:9" ht="14.25">
      <c r="B128" s="246" t="s">
        <v>7237</v>
      </c>
      <c r="C128" s="247">
        <f>COMPOSIÇÕES!B197</f>
        <v>30</v>
      </c>
      <c r="D128" s="247" t="s">
        <v>6767</v>
      </c>
      <c r="E128" s="248" t="s">
        <v>77</v>
      </c>
      <c r="F128" s="247" t="s">
        <v>8</v>
      </c>
      <c r="G128" s="227">
        <v>2</v>
      </c>
      <c r="H128" s="228">
        <f>COMPOSIÇÕES!I197</f>
        <v>220.658546</v>
      </c>
      <c r="I128" s="229">
        <f t="shared" si="4"/>
        <v>441.31</v>
      </c>
    </row>
    <row r="129" spans="2:9" ht="14.25">
      <c r="B129" s="246" t="s">
        <v>7238</v>
      </c>
      <c r="C129" s="247" t="s">
        <v>6807</v>
      </c>
      <c r="D129" s="247" t="s">
        <v>6795</v>
      </c>
      <c r="E129" s="248" t="s">
        <v>78</v>
      </c>
      <c r="F129" s="247" t="s">
        <v>8</v>
      </c>
      <c r="G129" s="227">
        <v>2</v>
      </c>
      <c r="H129" s="228">
        <v>729.08</v>
      </c>
      <c r="I129" s="229">
        <f t="shared" si="4"/>
        <v>1458.16</v>
      </c>
    </row>
    <row r="130" spans="2:9" ht="14.25">
      <c r="B130" s="246" t="s">
        <v>7239</v>
      </c>
      <c r="C130" s="247">
        <v>72739</v>
      </c>
      <c r="D130" s="247" t="s">
        <v>45</v>
      </c>
      <c r="E130" s="248" t="s">
        <v>79</v>
      </c>
      <c r="F130" s="247" t="s">
        <v>8</v>
      </c>
      <c r="G130" s="227">
        <v>12</v>
      </c>
      <c r="H130" s="228">
        <f>IF($C130&lt;&gt;"",VLOOKUP($C130,SINAPSET.17!$A172:$D10937,4,FALSE),"")</f>
        <v>425.93</v>
      </c>
      <c r="I130" s="229">
        <f t="shared" ref="I130" si="5">TRUNC(G130*H130,2)</f>
        <v>5111.16</v>
      </c>
    </row>
    <row r="131" spans="2:9" ht="14.25">
      <c r="B131" s="246" t="s">
        <v>7240</v>
      </c>
      <c r="C131" s="247">
        <v>95472</v>
      </c>
      <c r="D131" s="247" t="s">
        <v>45</v>
      </c>
      <c r="E131" s="248" t="s">
        <v>80</v>
      </c>
      <c r="F131" s="247" t="s">
        <v>8</v>
      </c>
      <c r="G131" s="227">
        <v>9</v>
      </c>
      <c r="H131" s="228">
        <f>IF($C131&lt;&gt;"",VLOOKUP($C131,SINAPSET.17!$A173:$D10938,4,FALSE),"")</f>
        <v>629.49</v>
      </c>
      <c r="I131" s="229">
        <f t="shared" ref="I131" si="6">TRUNC(G131*H131,2)</f>
        <v>5665.41</v>
      </c>
    </row>
    <row r="132" spans="2:9" ht="14.25">
      <c r="B132" s="246" t="s">
        <v>7241</v>
      </c>
      <c r="C132" s="247" t="s">
        <v>6808</v>
      </c>
      <c r="D132" s="247" t="s">
        <v>6795</v>
      </c>
      <c r="E132" s="248" t="s">
        <v>81</v>
      </c>
      <c r="F132" s="247" t="s">
        <v>8</v>
      </c>
      <c r="G132" s="227">
        <v>2</v>
      </c>
      <c r="H132" s="228">
        <v>550.48</v>
      </c>
      <c r="I132" s="229">
        <f t="shared" si="4"/>
        <v>1100.96</v>
      </c>
    </row>
    <row r="133" spans="2:9" ht="14.25">
      <c r="B133" s="246" t="s">
        <v>7242</v>
      </c>
      <c r="C133" s="247">
        <f>COMPOSIÇÕES!B205</f>
        <v>31</v>
      </c>
      <c r="D133" s="247" t="s">
        <v>6767</v>
      </c>
      <c r="E133" s="248" t="s">
        <v>82</v>
      </c>
      <c r="F133" s="247" t="s">
        <v>8</v>
      </c>
      <c r="G133" s="227">
        <v>12</v>
      </c>
      <c r="H133" s="228">
        <f>COMPOSIÇÕES!I205</f>
        <v>100.217</v>
      </c>
      <c r="I133" s="229">
        <f t="shared" si="4"/>
        <v>1202.5999999999999</v>
      </c>
    </row>
    <row r="134" spans="2:9" ht="14.25">
      <c r="B134" s="246" t="s">
        <v>7243</v>
      </c>
      <c r="C134" s="247" t="s">
        <v>6808</v>
      </c>
      <c r="D134" s="247" t="s">
        <v>6795</v>
      </c>
      <c r="E134" s="248" t="s">
        <v>83</v>
      </c>
      <c r="F134" s="247" t="s">
        <v>8</v>
      </c>
      <c r="G134" s="227">
        <v>9</v>
      </c>
      <c r="H134" s="228">
        <v>550.48</v>
      </c>
      <c r="I134" s="229">
        <f t="shared" ref="I134" si="7">TRUNC(G134*H134,2)</f>
        <v>4954.32</v>
      </c>
    </row>
    <row r="135" spans="2:9" ht="14.25">
      <c r="B135" s="246" t="s">
        <v>7244</v>
      </c>
      <c r="C135" s="247">
        <f>COMPOSIÇÕES!B209</f>
        <v>32</v>
      </c>
      <c r="D135" s="247" t="s">
        <v>6767</v>
      </c>
      <c r="E135" s="248" t="s">
        <v>84</v>
      </c>
      <c r="F135" s="247" t="s">
        <v>8</v>
      </c>
      <c r="G135" s="227">
        <v>2</v>
      </c>
      <c r="H135" s="228">
        <f>COMPOSIÇÕES!I209</f>
        <v>559.76800000000003</v>
      </c>
      <c r="I135" s="229">
        <f t="shared" si="4"/>
        <v>1119.53</v>
      </c>
    </row>
    <row r="136" spans="2:9" ht="14.25">
      <c r="B136" s="246" t="s">
        <v>7245</v>
      </c>
      <c r="C136" s="247">
        <v>86900</v>
      </c>
      <c r="D136" s="247" t="s">
        <v>45</v>
      </c>
      <c r="E136" s="248" t="s">
        <v>85</v>
      </c>
      <c r="F136" s="247" t="s">
        <v>8</v>
      </c>
      <c r="G136" s="227">
        <v>8</v>
      </c>
      <c r="H136" s="228">
        <f>IF($C136&lt;&gt;"",VLOOKUP($C136,SINAPSET.17!$A178:$D10943,4,FALSE),"")</f>
        <v>127.51</v>
      </c>
      <c r="I136" s="229">
        <f t="shared" si="4"/>
        <v>1020.08</v>
      </c>
    </row>
    <row r="137" spans="2:9" ht="14.25">
      <c r="B137" s="246" t="s">
        <v>7246</v>
      </c>
      <c r="C137" s="247">
        <f>COMPOSIÇÕES!B215</f>
        <v>33</v>
      </c>
      <c r="D137" s="247" t="s">
        <v>6767</v>
      </c>
      <c r="E137" s="248" t="s">
        <v>86</v>
      </c>
      <c r="F137" s="247" t="s">
        <v>8</v>
      </c>
      <c r="G137" s="227">
        <v>4</v>
      </c>
      <c r="H137" s="228">
        <f>COMPOSIÇÕES!I215</f>
        <v>206.00932399999999</v>
      </c>
      <c r="I137" s="229">
        <f t="shared" si="4"/>
        <v>824.03</v>
      </c>
    </row>
    <row r="138" spans="2:9" ht="28.5">
      <c r="B138" s="246" t="s">
        <v>7247</v>
      </c>
      <c r="C138" s="247">
        <f>COMPOSIÇÕES!B221</f>
        <v>34</v>
      </c>
      <c r="D138" s="247" t="s">
        <v>6767</v>
      </c>
      <c r="E138" s="248" t="s">
        <v>87</v>
      </c>
      <c r="F138" s="247" t="s">
        <v>8</v>
      </c>
      <c r="G138" s="227">
        <v>1</v>
      </c>
      <c r="H138" s="228">
        <f>COMPOSIÇÕES!I221</f>
        <v>236.05958499999997</v>
      </c>
      <c r="I138" s="229">
        <f t="shared" si="4"/>
        <v>236.05</v>
      </c>
    </row>
    <row r="139" spans="2:9" ht="14.25">
      <c r="B139" s="246" t="s">
        <v>7248</v>
      </c>
      <c r="C139" s="247">
        <v>86906</v>
      </c>
      <c r="D139" s="247" t="s">
        <v>45</v>
      </c>
      <c r="E139" s="248" t="s">
        <v>88</v>
      </c>
      <c r="F139" s="247" t="s">
        <v>8</v>
      </c>
      <c r="G139" s="227">
        <v>7</v>
      </c>
      <c r="H139" s="228">
        <f>IF($C139&lt;&gt;"",VLOOKUP($C139,SINAPSET.17!$A181:$D10946,4,FALSE),"")</f>
        <v>47.12</v>
      </c>
      <c r="I139" s="229">
        <f t="shared" si="4"/>
        <v>329.84</v>
      </c>
    </row>
    <row r="140" spans="2:9" ht="14.25">
      <c r="B140" s="246" t="s">
        <v>7249</v>
      </c>
      <c r="C140" s="247">
        <v>86912</v>
      </c>
      <c r="D140" s="247" t="s">
        <v>45</v>
      </c>
      <c r="E140" s="248" t="s">
        <v>89</v>
      </c>
      <c r="F140" s="247" t="s">
        <v>8</v>
      </c>
      <c r="G140" s="227">
        <v>14</v>
      </c>
      <c r="H140" s="228">
        <f>IF($C140&lt;&gt;"",VLOOKUP($C140,SINAPSET.17!$A182:$D10947,4,FALSE),"")</f>
        <v>39.89</v>
      </c>
      <c r="I140" s="229">
        <f t="shared" ref="I140:I144" si="8">TRUNC(G140*H140,2)</f>
        <v>558.46</v>
      </c>
    </row>
    <row r="141" spans="2:9" ht="14.25">
      <c r="B141" s="246" t="s">
        <v>7250</v>
      </c>
      <c r="C141" s="247">
        <v>86915</v>
      </c>
      <c r="D141" s="247" t="s">
        <v>45</v>
      </c>
      <c r="E141" s="248" t="s">
        <v>90</v>
      </c>
      <c r="F141" s="247" t="s">
        <v>8</v>
      </c>
      <c r="G141" s="227">
        <v>5</v>
      </c>
      <c r="H141" s="228">
        <f>IF($C141&lt;&gt;"",VLOOKUP($C141,SINAPSET.17!$A183:$D10948,4,FALSE),"")</f>
        <v>79.459999999999994</v>
      </c>
      <c r="I141" s="229">
        <f t="shared" si="8"/>
        <v>397.3</v>
      </c>
    </row>
    <row r="142" spans="2:9" ht="14.25">
      <c r="B142" s="246" t="s">
        <v>7251</v>
      </c>
      <c r="C142" s="247">
        <f>COMPOSIÇÕES!B228</f>
        <v>35</v>
      </c>
      <c r="D142" s="247" t="s">
        <v>6767</v>
      </c>
      <c r="E142" s="248" t="s">
        <v>91</v>
      </c>
      <c r="F142" s="247" t="s">
        <v>8</v>
      </c>
      <c r="G142" s="227">
        <v>3</v>
      </c>
      <c r="H142" s="228">
        <f>COMPOSIÇÕES!I228</f>
        <v>135.477</v>
      </c>
      <c r="I142" s="229">
        <f t="shared" si="8"/>
        <v>406.43</v>
      </c>
    </row>
    <row r="143" spans="2:9" ht="14.25">
      <c r="B143" s="246" t="s">
        <v>7252</v>
      </c>
      <c r="C143" s="247">
        <v>86910</v>
      </c>
      <c r="D143" s="247" t="s">
        <v>45</v>
      </c>
      <c r="E143" s="248" t="s">
        <v>92</v>
      </c>
      <c r="F143" s="247" t="s">
        <v>8</v>
      </c>
      <c r="G143" s="227">
        <v>4</v>
      </c>
      <c r="H143" s="228">
        <f>IF($C143&lt;&gt;"",VLOOKUP($C143,SINAPSET.17!$A185:$D10950,4,FALSE),"")</f>
        <v>90.15</v>
      </c>
      <c r="I143" s="229">
        <f t="shared" si="8"/>
        <v>360.6</v>
      </c>
    </row>
    <row r="144" spans="2:9" ht="14.25">
      <c r="B144" s="246" t="s">
        <v>7253</v>
      </c>
      <c r="C144" s="247">
        <v>86909</v>
      </c>
      <c r="D144" s="247" t="s">
        <v>45</v>
      </c>
      <c r="E144" s="248" t="s">
        <v>93</v>
      </c>
      <c r="F144" s="247" t="s">
        <v>8</v>
      </c>
      <c r="G144" s="227">
        <v>7</v>
      </c>
      <c r="H144" s="228">
        <f>IF($C144&lt;&gt;"",VLOOKUP($C144,SINAPSET.17!$A186:$D10951,4,FALSE),"")</f>
        <v>94.25</v>
      </c>
      <c r="I144" s="229">
        <f t="shared" si="8"/>
        <v>659.75</v>
      </c>
    </row>
    <row r="145" spans="2:9" ht="14.25">
      <c r="B145" s="246" t="s">
        <v>7254</v>
      </c>
      <c r="C145" s="247">
        <v>86914</v>
      </c>
      <c r="D145" s="247" t="s">
        <v>45</v>
      </c>
      <c r="E145" s="248" t="s">
        <v>94</v>
      </c>
      <c r="F145" s="247" t="s">
        <v>8</v>
      </c>
      <c r="G145" s="227">
        <v>6</v>
      </c>
      <c r="H145" s="228">
        <f>IF($C145&lt;&gt;"",VLOOKUP($C145,SINAPSET.17!$A187:$D10952,4,FALSE),"")</f>
        <v>36.17</v>
      </c>
      <c r="I145" s="229">
        <f t="shared" ref="I145:I147" si="9">TRUNC(G145*H145,2)</f>
        <v>217.02</v>
      </c>
    </row>
    <row r="146" spans="2:9" ht="14.25">
      <c r="B146" s="246" t="s">
        <v>7255</v>
      </c>
      <c r="C146" s="247">
        <f>COMPOSIÇÕES!B234</f>
        <v>36</v>
      </c>
      <c r="D146" s="247" t="s">
        <v>6767</v>
      </c>
      <c r="E146" s="248" t="s">
        <v>95</v>
      </c>
      <c r="F146" s="247" t="s">
        <v>8</v>
      </c>
      <c r="G146" s="227">
        <v>11</v>
      </c>
      <c r="H146" s="228">
        <f>COMPOSIÇÕES!I234</f>
        <v>72.144816000000006</v>
      </c>
      <c r="I146" s="229">
        <f t="shared" si="9"/>
        <v>793.59</v>
      </c>
    </row>
    <row r="147" spans="2:9" ht="14.25">
      <c r="B147" s="246" t="s">
        <v>7256</v>
      </c>
      <c r="C147" s="247">
        <v>94795</v>
      </c>
      <c r="D147" s="247" t="s">
        <v>45</v>
      </c>
      <c r="E147" s="248" t="s">
        <v>96</v>
      </c>
      <c r="F147" s="247" t="s">
        <v>8</v>
      </c>
      <c r="G147" s="227">
        <v>1</v>
      </c>
      <c r="H147" s="228">
        <f>IF($C147&lt;&gt;"",VLOOKUP($C147,SINAPSET.17!$A189:$D10954,4,FALSE),"")</f>
        <v>27.25</v>
      </c>
      <c r="I147" s="229">
        <f t="shared" si="9"/>
        <v>27.25</v>
      </c>
    </row>
    <row r="148" spans="2:9" s="4" customFormat="1" ht="14.25">
      <c r="B148" s="246" t="s">
        <v>7257</v>
      </c>
      <c r="C148" s="114">
        <v>89985</v>
      </c>
      <c r="D148" s="114" t="s">
        <v>45</v>
      </c>
      <c r="E148" s="104" t="s">
        <v>97</v>
      </c>
      <c r="F148" s="114" t="s">
        <v>8</v>
      </c>
      <c r="G148" s="231">
        <v>19</v>
      </c>
      <c r="H148" s="228">
        <f>IF($C148&lt;&gt;"",VLOOKUP($C148,SINAPSET.17!$A190:$D10955,4,FALSE),"")</f>
        <v>45.29</v>
      </c>
      <c r="I148" s="243">
        <f t="shared" ref="I148:I155" si="10">TRUNC(G148*H148,2)</f>
        <v>860.51</v>
      </c>
    </row>
    <row r="149" spans="2:9" s="4" customFormat="1" ht="14.25">
      <c r="B149" s="246" t="s">
        <v>7258</v>
      </c>
      <c r="C149" s="114">
        <v>94494</v>
      </c>
      <c r="D149" s="114" t="s">
        <v>45</v>
      </c>
      <c r="E149" s="104" t="s">
        <v>98</v>
      </c>
      <c r="F149" s="114" t="s">
        <v>8</v>
      </c>
      <c r="G149" s="231">
        <v>5</v>
      </c>
      <c r="H149" s="228">
        <f>IF($C149&lt;&gt;"",VLOOKUP($C149,SINAPSET.17!$A191:$D10956,4,FALSE),"")</f>
        <v>40.47</v>
      </c>
      <c r="I149" s="243">
        <f t="shared" si="10"/>
        <v>202.35</v>
      </c>
    </row>
    <row r="150" spans="2:9" s="4" customFormat="1" ht="14.25">
      <c r="B150" s="246" t="s">
        <v>7259</v>
      </c>
      <c r="C150" s="114">
        <v>94495</v>
      </c>
      <c r="D150" s="114" t="s">
        <v>45</v>
      </c>
      <c r="E150" s="104" t="s">
        <v>99</v>
      </c>
      <c r="F150" s="114" t="s">
        <v>8</v>
      </c>
      <c r="G150" s="231">
        <v>8</v>
      </c>
      <c r="H150" s="228">
        <f>IF($C150&lt;&gt;"",VLOOKUP($C150,SINAPSET.17!$A192:$D10957,4,FALSE),"")</f>
        <v>49.7</v>
      </c>
      <c r="I150" s="243">
        <f t="shared" si="10"/>
        <v>397.6</v>
      </c>
    </row>
    <row r="151" spans="2:9" s="4" customFormat="1" ht="14.25">
      <c r="B151" s="246" t="s">
        <v>7260</v>
      </c>
      <c r="C151" s="114">
        <v>94497</v>
      </c>
      <c r="D151" s="114" t="s">
        <v>45</v>
      </c>
      <c r="E151" s="104" t="s">
        <v>100</v>
      </c>
      <c r="F151" s="114" t="s">
        <v>8</v>
      </c>
      <c r="G151" s="231">
        <v>6</v>
      </c>
      <c r="H151" s="228">
        <f>IF($C151&lt;&gt;"",VLOOKUP($C151,SINAPSET.17!$A193:$D10958,4,FALSE),"")</f>
        <v>68.39</v>
      </c>
      <c r="I151" s="243">
        <f t="shared" si="10"/>
        <v>410.34</v>
      </c>
    </row>
    <row r="152" spans="2:9" s="4" customFormat="1" ht="14.25">
      <c r="B152" s="246" t="s">
        <v>7261</v>
      </c>
      <c r="C152" s="114">
        <v>94500</v>
      </c>
      <c r="D152" s="114" t="s">
        <v>45</v>
      </c>
      <c r="E152" s="104" t="s">
        <v>101</v>
      </c>
      <c r="F152" s="114" t="s">
        <v>8</v>
      </c>
      <c r="G152" s="231">
        <v>5</v>
      </c>
      <c r="H152" s="228">
        <f>IF($C152&lt;&gt;"",VLOOKUP($C152,SINAPSET.17!$A194:$D10959,4,FALSE),"")</f>
        <v>178.76</v>
      </c>
      <c r="I152" s="243">
        <f t="shared" si="10"/>
        <v>893.8</v>
      </c>
    </row>
    <row r="153" spans="2:9" s="4" customFormat="1" ht="14.25">
      <c r="B153" s="246" t="s">
        <v>7262</v>
      </c>
      <c r="C153" s="114">
        <v>89987</v>
      </c>
      <c r="D153" s="114" t="s">
        <v>45</v>
      </c>
      <c r="E153" s="104" t="s">
        <v>102</v>
      </c>
      <c r="F153" s="114" t="s">
        <v>8</v>
      </c>
      <c r="G153" s="231">
        <v>39</v>
      </c>
      <c r="H153" s="228">
        <f>IF($C153&lt;&gt;"",VLOOKUP($C153,SINAPSET.17!$A195:$D10960,4,FALSE),"")</f>
        <v>47.5</v>
      </c>
      <c r="I153" s="243">
        <f t="shared" si="10"/>
        <v>1852.5</v>
      </c>
    </row>
    <row r="154" spans="2:9" s="4" customFormat="1" ht="14.25">
      <c r="B154" s="246" t="s">
        <v>7263</v>
      </c>
      <c r="C154" s="114">
        <v>94792</v>
      </c>
      <c r="D154" s="114" t="s">
        <v>45</v>
      </c>
      <c r="E154" s="104" t="s">
        <v>103</v>
      </c>
      <c r="F154" s="114" t="s">
        <v>8</v>
      </c>
      <c r="G154" s="231">
        <v>10</v>
      </c>
      <c r="H154" s="228">
        <f>IF($C154&lt;&gt;"",VLOOKUP($C154,SINAPSET.17!$A196:$D10961,4,FALSE),"")</f>
        <v>72.150000000000006</v>
      </c>
      <c r="I154" s="243">
        <f t="shared" si="10"/>
        <v>721.5</v>
      </c>
    </row>
    <row r="155" spans="2:9" s="4" customFormat="1" ht="14.25">
      <c r="B155" s="246" t="s">
        <v>7264</v>
      </c>
      <c r="C155" s="114">
        <v>94794</v>
      </c>
      <c r="D155" s="114" t="s">
        <v>45</v>
      </c>
      <c r="E155" s="104" t="s">
        <v>104</v>
      </c>
      <c r="F155" s="114" t="s">
        <v>8</v>
      </c>
      <c r="G155" s="231">
        <v>12</v>
      </c>
      <c r="H155" s="228">
        <f>IF($C155&lt;&gt;"",VLOOKUP($C155,SINAPSET.17!$A197:$D10962,4,FALSE),"")</f>
        <v>94.33</v>
      </c>
      <c r="I155" s="243">
        <f t="shared" si="10"/>
        <v>1131.96</v>
      </c>
    </row>
    <row r="156" spans="2:9" ht="14.25">
      <c r="B156" s="246" t="s">
        <v>7265</v>
      </c>
      <c r="C156" s="114">
        <v>86877</v>
      </c>
      <c r="D156" s="114" t="s">
        <v>45</v>
      </c>
      <c r="E156" s="104" t="s">
        <v>105</v>
      </c>
      <c r="F156" s="114" t="s">
        <v>8</v>
      </c>
      <c r="G156" s="231">
        <v>11</v>
      </c>
      <c r="H156" s="228">
        <f>IF($C156&lt;&gt;"",VLOOKUP($C156,SINAPSET.17!$A198:$D10963,4,FALSE),"")</f>
        <v>24.04</v>
      </c>
      <c r="I156" s="243">
        <f t="shared" si="4"/>
        <v>264.44</v>
      </c>
    </row>
    <row r="157" spans="2:9" ht="14.25">
      <c r="B157" s="246" t="s">
        <v>7266</v>
      </c>
      <c r="C157" s="114">
        <v>86878</v>
      </c>
      <c r="D157" s="114" t="s">
        <v>45</v>
      </c>
      <c r="E157" s="104" t="s">
        <v>106</v>
      </c>
      <c r="F157" s="114" t="s">
        <v>8</v>
      </c>
      <c r="G157" s="231">
        <v>7</v>
      </c>
      <c r="H157" s="228">
        <f>IF($C157&lt;&gt;"",VLOOKUP($C157,SINAPSET.17!$A199:$D10964,4,FALSE),"")</f>
        <v>32.130000000000003</v>
      </c>
      <c r="I157" s="243">
        <f t="shared" si="4"/>
        <v>224.91</v>
      </c>
    </row>
    <row r="158" spans="2:9" ht="14.25">
      <c r="B158" s="246" t="s">
        <v>7267</v>
      </c>
      <c r="C158" s="114">
        <f>COMPOSIÇÕES!B240</f>
        <v>37</v>
      </c>
      <c r="D158" s="114" t="s">
        <v>6767</v>
      </c>
      <c r="E158" s="104" t="s">
        <v>107</v>
      </c>
      <c r="F158" s="114" t="s">
        <v>8</v>
      </c>
      <c r="G158" s="231">
        <v>12</v>
      </c>
      <c r="H158" s="228">
        <f>COMPOSIÇÕES!I240</f>
        <v>407.64789999999999</v>
      </c>
      <c r="I158" s="243">
        <f t="shared" ref="I158:I179" si="11">TRUNC(G158*H158,2)</f>
        <v>4891.7700000000004</v>
      </c>
    </row>
    <row r="159" spans="2:9" ht="14.25">
      <c r="B159" s="246" t="s">
        <v>7268</v>
      </c>
      <c r="C159" s="114">
        <f>COMPOSIÇÕES!B246</f>
        <v>38</v>
      </c>
      <c r="D159" s="114" t="s">
        <v>6767</v>
      </c>
      <c r="E159" s="104" t="s">
        <v>108</v>
      </c>
      <c r="F159" s="114" t="s">
        <v>8</v>
      </c>
      <c r="G159" s="231">
        <v>4</v>
      </c>
      <c r="H159" s="228">
        <f>COMPOSIÇÕES!I246</f>
        <v>89.49</v>
      </c>
      <c r="I159" s="243">
        <f t="shared" si="11"/>
        <v>357.96</v>
      </c>
    </row>
    <row r="160" spans="2:9" ht="14.25">
      <c r="B160" s="246" t="s">
        <v>7269</v>
      </c>
      <c r="C160" s="114">
        <f>COMPOSIÇÕES!B240</f>
        <v>37</v>
      </c>
      <c r="D160" s="114" t="s">
        <v>6767</v>
      </c>
      <c r="E160" s="104" t="s">
        <v>109</v>
      </c>
      <c r="F160" s="114" t="s">
        <v>8</v>
      </c>
      <c r="G160" s="231">
        <v>4</v>
      </c>
      <c r="H160" s="228">
        <f>COMPOSIÇÕES!I240</f>
        <v>407.64789999999999</v>
      </c>
      <c r="I160" s="243">
        <f t="shared" si="11"/>
        <v>1630.59</v>
      </c>
    </row>
    <row r="161" spans="1:9" ht="14.25">
      <c r="B161" s="246" t="s">
        <v>7270</v>
      </c>
      <c r="C161" s="114">
        <v>9535</v>
      </c>
      <c r="D161" s="114" t="s">
        <v>45</v>
      </c>
      <c r="E161" s="104" t="s">
        <v>110</v>
      </c>
      <c r="F161" s="114"/>
      <c r="G161" s="231">
        <v>5</v>
      </c>
      <c r="H161" s="228">
        <f>IF($C161&lt;&gt;"",VLOOKUP($C161,SINAPSET.17!$A203:$D10968,4,FALSE),"")</f>
        <v>65.25</v>
      </c>
      <c r="I161" s="243">
        <f t="shared" si="11"/>
        <v>326.25</v>
      </c>
    </row>
    <row r="162" spans="1:9" ht="14.25">
      <c r="B162" s="246" t="s">
        <v>7271</v>
      </c>
      <c r="C162" s="114">
        <v>40729</v>
      </c>
      <c r="D162" s="114" t="s">
        <v>45</v>
      </c>
      <c r="E162" s="104" t="s">
        <v>111</v>
      </c>
      <c r="F162" s="114" t="s">
        <v>8</v>
      </c>
      <c r="G162" s="231">
        <v>23</v>
      </c>
      <c r="H162" s="228">
        <f>IF($C162&lt;&gt;"",VLOOKUP($C162,SINAPSET.17!$A204:$D10969,4,FALSE),"")</f>
        <v>148.36000000000001</v>
      </c>
      <c r="I162" s="243">
        <f t="shared" ref="I162" si="12">TRUNC(G162*H162,2)</f>
        <v>3412.28</v>
      </c>
    </row>
    <row r="163" spans="1:9" s="4" customFormat="1" ht="14.25">
      <c r="A163" s="4" t="s">
        <v>7143</v>
      </c>
      <c r="B163" s="246" t="s">
        <v>7272</v>
      </c>
      <c r="C163" s="114">
        <f>COMPOSIÇÕES!B252</f>
        <v>39</v>
      </c>
      <c r="D163" s="114" t="s">
        <v>6767</v>
      </c>
      <c r="E163" s="104" t="s">
        <v>112</v>
      </c>
      <c r="F163" s="114" t="s">
        <v>8</v>
      </c>
      <c r="G163" s="231">
        <v>1</v>
      </c>
      <c r="H163" s="228">
        <f>COMPOSIÇÕES!I252</f>
        <v>10519.66</v>
      </c>
      <c r="I163" s="243">
        <f t="shared" si="11"/>
        <v>10519.66</v>
      </c>
    </row>
    <row r="164" spans="1:9" ht="14.25">
      <c r="B164" s="246" t="s">
        <v>7273</v>
      </c>
      <c r="C164" s="114">
        <f>COMPOSIÇÕES!B257</f>
        <v>40</v>
      </c>
      <c r="D164" s="114" t="s">
        <v>6767</v>
      </c>
      <c r="E164" s="104" t="s">
        <v>113</v>
      </c>
      <c r="F164" s="114" t="s">
        <v>8</v>
      </c>
      <c r="G164" s="231">
        <v>23</v>
      </c>
      <c r="H164" s="228">
        <f>COMPOSIÇÕES!I257</f>
        <v>15.657</v>
      </c>
      <c r="I164" s="243">
        <f t="shared" si="11"/>
        <v>360.11</v>
      </c>
    </row>
    <row r="165" spans="1:9" ht="14.25">
      <c r="B165" s="246" t="s">
        <v>7274</v>
      </c>
      <c r="C165" s="114" t="s">
        <v>12918</v>
      </c>
      <c r="D165" s="114" t="s">
        <v>45</v>
      </c>
      <c r="E165" s="104" t="s">
        <v>114</v>
      </c>
      <c r="F165" s="114" t="s">
        <v>8</v>
      </c>
      <c r="G165" s="231">
        <v>1</v>
      </c>
      <c r="H165" s="228">
        <f>IF($C165&lt;&gt;"",VLOOKUP($C165,SINAPSET.17!$A207:$D10972,4,FALSE),"")</f>
        <v>90.18</v>
      </c>
      <c r="I165" s="243">
        <f t="shared" si="11"/>
        <v>90.18</v>
      </c>
    </row>
    <row r="166" spans="1:9" ht="14.25">
      <c r="B166" s="246" t="s">
        <v>7275</v>
      </c>
      <c r="C166" s="114" t="s">
        <v>12914</v>
      </c>
      <c r="D166" s="114" t="s">
        <v>45</v>
      </c>
      <c r="E166" s="104" t="s">
        <v>115</v>
      </c>
      <c r="F166" s="114" t="s">
        <v>8</v>
      </c>
      <c r="G166" s="231">
        <v>1</v>
      </c>
      <c r="H166" s="228">
        <f>IF($C166&lt;&gt;"",VLOOKUP($C166,SINAPSET.17!$A208:$D10973,4,FALSE),"")</f>
        <v>97.85</v>
      </c>
      <c r="I166" s="243">
        <f t="shared" ref="I166:I168" si="13">TRUNC(G166*H166,2)</f>
        <v>97.85</v>
      </c>
    </row>
    <row r="167" spans="1:9" ht="14.25">
      <c r="B167" s="246" t="s">
        <v>7276</v>
      </c>
      <c r="C167" s="114">
        <v>83446</v>
      </c>
      <c r="D167" s="114" t="s">
        <v>45</v>
      </c>
      <c r="E167" s="104" t="s">
        <v>116</v>
      </c>
      <c r="F167" s="114" t="s">
        <v>8</v>
      </c>
      <c r="G167" s="231">
        <v>9</v>
      </c>
      <c r="H167" s="228">
        <f>IF($C167&lt;&gt;"",VLOOKUP($C167,SINAPSET.17!$A209:$D10974,4,FALSE),"")</f>
        <v>138.43</v>
      </c>
      <c r="I167" s="243">
        <f t="shared" si="13"/>
        <v>1245.8699999999999</v>
      </c>
    </row>
    <row r="168" spans="1:9" ht="14.25">
      <c r="B168" s="246" t="s">
        <v>7277</v>
      </c>
      <c r="C168" s="114" t="s">
        <v>13616</v>
      </c>
      <c r="D168" s="114" t="s">
        <v>45</v>
      </c>
      <c r="E168" s="104" t="s">
        <v>117</v>
      </c>
      <c r="F168" s="114" t="s">
        <v>8</v>
      </c>
      <c r="G168" s="231">
        <v>1</v>
      </c>
      <c r="H168" s="228">
        <f>IF($C168&lt;&gt;"",VLOOKUP($C168,SINAPSET.17!1:1048576,4,FALSE),"")</f>
        <v>1248.8800000000001</v>
      </c>
      <c r="I168" s="243">
        <f t="shared" si="13"/>
        <v>1248.8800000000001</v>
      </c>
    </row>
    <row r="169" spans="1:9" ht="14.25">
      <c r="B169" s="246" t="s">
        <v>7278</v>
      </c>
      <c r="C169" s="114">
        <f>COMPOSIÇÕES!B262</f>
        <v>41</v>
      </c>
      <c r="D169" s="114" t="s">
        <v>6767</v>
      </c>
      <c r="E169" s="104" t="s">
        <v>118</v>
      </c>
      <c r="F169" s="114" t="s">
        <v>8</v>
      </c>
      <c r="G169" s="231">
        <v>9</v>
      </c>
      <c r="H169" s="228">
        <f>COMPOSIÇÕES!I262</f>
        <v>59.034999999999997</v>
      </c>
      <c r="I169" s="243">
        <f t="shared" si="11"/>
        <v>531.30999999999995</v>
      </c>
    </row>
    <row r="170" spans="1:9" ht="14.25">
      <c r="B170" s="246" t="s">
        <v>7279</v>
      </c>
      <c r="C170" s="114">
        <f>COMPOSIÇÕES!B267</f>
        <v>42</v>
      </c>
      <c r="D170" s="114" t="s">
        <v>6767</v>
      </c>
      <c r="E170" s="104" t="s">
        <v>119</v>
      </c>
      <c r="F170" s="114" t="s">
        <v>8</v>
      </c>
      <c r="G170" s="231">
        <v>2</v>
      </c>
      <c r="H170" s="228">
        <f>COMPOSIÇÕES!I267</f>
        <v>197.20599999999999</v>
      </c>
      <c r="I170" s="243">
        <f t="shared" si="11"/>
        <v>394.41</v>
      </c>
    </row>
    <row r="171" spans="1:9" ht="14.25">
      <c r="B171" s="246" t="s">
        <v>7280</v>
      </c>
      <c r="C171" s="114">
        <f>COMPOSIÇÕES!B272</f>
        <v>43</v>
      </c>
      <c r="D171" s="114" t="s">
        <v>6767</v>
      </c>
      <c r="E171" s="104" t="s">
        <v>120</v>
      </c>
      <c r="F171" s="114" t="s">
        <v>8</v>
      </c>
      <c r="G171" s="231">
        <v>6</v>
      </c>
      <c r="H171" s="228">
        <f>COMPOSIÇÕES!I272</f>
        <v>7.9865999999999993</v>
      </c>
      <c r="I171" s="243">
        <f t="shared" si="11"/>
        <v>47.91</v>
      </c>
    </row>
    <row r="172" spans="1:9" ht="14.25">
      <c r="B172" s="246" t="s">
        <v>7281</v>
      </c>
      <c r="C172" s="114">
        <f>COMPOSIÇÕES!B272</f>
        <v>43</v>
      </c>
      <c r="D172" s="114" t="s">
        <v>6767</v>
      </c>
      <c r="E172" s="104" t="s">
        <v>121</v>
      </c>
      <c r="F172" s="114" t="s">
        <v>8</v>
      </c>
      <c r="G172" s="231">
        <v>13</v>
      </c>
      <c r="H172" s="228">
        <f>COMPOSIÇÕES!I272</f>
        <v>7.9865999999999993</v>
      </c>
      <c r="I172" s="243">
        <f t="shared" si="11"/>
        <v>103.82</v>
      </c>
    </row>
    <row r="173" spans="1:9" ht="14.25">
      <c r="B173" s="246" t="s">
        <v>7282</v>
      </c>
      <c r="C173" s="114">
        <f>COMPOSIÇÕES!B272</f>
        <v>43</v>
      </c>
      <c r="D173" s="114" t="s">
        <v>6767</v>
      </c>
      <c r="E173" s="104" t="s">
        <v>122</v>
      </c>
      <c r="F173" s="114" t="s">
        <v>8</v>
      </c>
      <c r="G173" s="231">
        <v>13</v>
      </c>
      <c r="H173" s="228">
        <f>COMPOSIÇÕES!I272</f>
        <v>7.9865999999999993</v>
      </c>
      <c r="I173" s="243">
        <f t="shared" si="11"/>
        <v>103.82</v>
      </c>
    </row>
    <row r="174" spans="1:9" ht="14.25">
      <c r="B174" s="246" t="s">
        <v>7283</v>
      </c>
      <c r="C174" s="114">
        <f>COMPOSIÇÕES!B288</f>
        <v>46</v>
      </c>
      <c r="D174" s="114" t="s">
        <v>6767</v>
      </c>
      <c r="E174" s="104" t="s">
        <v>123</v>
      </c>
      <c r="F174" s="114" t="s">
        <v>8</v>
      </c>
      <c r="G174" s="231">
        <v>20</v>
      </c>
      <c r="H174" s="228">
        <f>COMPOSIÇÕES!I288</f>
        <v>10.4937</v>
      </c>
      <c r="I174" s="243">
        <f t="shared" si="11"/>
        <v>209.87</v>
      </c>
    </row>
    <row r="175" spans="1:9" ht="14.25">
      <c r="B175" s="246" t="s">
        <v>7284</v>
      </c>
      <c r="C175" s="114">
        <f>COMPOSIÇÕES!B288</f>
        <v>46</v>
      </c>
      <c r="D175" s="114" t="s">
        <v>6767</v>
      </c>
      <c r="E175" s="104" t="s">
        <v>124</v>
      </c>
      <c r="F175" s="114" t="s">
        <v>8</v>
      </c>
      <c r="G175" s="231">
        <v>8</v>
      </c>
      <c r="H175" s="228">
        <f>COMPOSIÇÕES!I288</f>
        <v>10.4937</v>
      </c>
      <c r="I175" s="243">
        <f t="shared" si="11"/>
        <v>83.94</v>
      </c>
    </row>
    <row r="176" spans="1:9" ht="14.25">
      <c r="B176" s="246" t="s">
        <v>7285</v>
      </c>
      <c r="C176" s="114">
        <v>95547</v>
      </c>
      <c r="D176" s="114" t="s">
        <v>45</v>
      </c>
      <c r="E176" s="104" t="s">
        <v>125</v>
      </c>
      <c r="F176" s="114" t="s">
        <v>8</v>
      </c>
      <c r="G176" s="231">
        <v>32</v>
      </c>
      <c r="H176" s="228">
        <f>IF($C176&lt;&gt;"",VLOOKUP($C176,SINAPSET.17!$A218:$D10983,4,FALSE),"")</f>
        <v>35.72</v>
      </c>
      <c r="I176" s="243">
        <f t="shared" si="11"/>
        <v>1143.04</v>
      </c>
    </row>
    <row r="177" spans="2:9" ht="14.25">
      <c r="B177" s="246" t="s">
        <v>7286</v>
      </c>
      <c r="C177" s="114">
        <v>95544</v>
      </c>
      <c r="D177" s="114" t="s">
        <v>45</v>
      </c>
      <c r="E177" s="104" t="s">
        <v>126</v>
      </c>
      <c r="F177" s="114" t="s">
        <v>8</v>
      </c>
      <c r="G177" s="231">
        <v>30</v>
      </c>
      <c r="H177" s="228">
        <f>IF($C177&lt;&gt;"",VLOOKUP($C177,SINAPSET.17!$A219:$D10984,4,FALSE),"")</f>
        <v>34.93</v>
      </c>
      <c r="I177" s="243">
        <f t="shared" ref="I177" si="14">TRUNC(G177*H177,2)</f>
        <v>1047.9000000000001</v>
      </c>
    </row>
    <row r="178" spans="2:9" ht="14.25">
      <c r="B178" s="246" t="s">
        <v>7287</v>
      </c>
      <c r="C178" s="114">
        <f>COMPOSIÇÕES!B294</f>
        <v>47</v>
      </c>
      <c r="D178" s="114" t="s">
        <v>6767</v>
      </c>
      <c r="E178" s="104" t="s">
        <v>127</v>
      </c>
      <c r="F178" s="114" t="s">
        <v>8</v>
      </c>
      <c r="G178" s="231">
        <v>23</v>
      </c>
      <c r="H178" s="228">
        <f>COMPOSIÇÕES!I294</f>
        <v>80.256</v>
      </c>
      <c r="I178" s="243">
        <f t="shared" si="11"/>
        <v>1845.88</v>
      </c>
    </row>
    <row r="179" spans="2:9" ht="14.25">
      <c r="B179" s="246" t="s">
        <v>7288</v>
      </c>
      <c r="C179" s="114">
        <f>COMPOSIÇÕES!B299</f>
        <v>48</v>
      </c>
      <c r="D179" s="114" t="s">
        <v>6767</v>
      </c>
      <c r="E179" s="104" t="s">
        <v>128</v>
      </c>
      <c r="F179" s="114" t="s">
        <v>8</v>
      </c>
      <c r="G179" s="231">
        <v>17</v>
      </c>
      <c r="H179" s="228">
        <f>COMPOSIÇÕES!I299</f>
        <v>68.975999999999999</v>
      </c>
      <c r="I179" s="243">
        <f t="shared" si="11"/>
        <v>1172.5899999999999</v>
      </c>
    </row>
    <row r="180" spans="2:9" ht="15.75" customHeight="1">
      <c r="B180" s="234" t="s">
        <v>7233</v>
      </c>
      <c r="C180" s="235"/>
      <c r="D180" s="235"/>
      <c r="E180" s="365" t="s">
        <v>129</v>
      </c>
      <c r="F180" s="366"/>
      <c r="G180" s="366"/>
      <c r="H180" s="238"/>
      <c r="I180" s="239"/>
    </row>
    <row r="181" spans="2:9" ht="28.5">
      <c r="B181" s="246" t="s">
        <v>7289</v>
      </c>
      <c r="C181" s="247">
        <f>COMPOSIÇÕES!B304</f>
        <v>49</v>
      </c>
      <c r="D181" s="247" t="s">
        <v>6767</v>
      </c>
      <c r="E181" s="248" t="s">
        <v>130</v>
      </c>
      <c r="F181" s="247" t="s">
        <v>8</v>
      </c>
      <c r="G181" s="227">
        <v>2</v>
      </c>
      <c r="H181" s="228">
        <f>COMPOSIÇÕES!I304</f>
        <v>1221.9470000000001</v>
      </c>
      <c r="I181" s="229">
        <f>TRUNC(G181*H181,2)</f>
        <v>2443.89</v>
      </c>
    </row>
    <row r="182" spans="2:9" ht="14.25">
      <c r="B182" s="246" t="s">
        <v>7290</v>
      </c>
      <c r="C182" s="247">
        <v>88547</v>
      </c>
      <c r="D182" s="247" t="s">
        <v>45</v>
      </c>
      <c r="E182" s="248" t="s">
        <v>131</v>
      </c>
      <c r="F182" s="247" t="s">
        <v>8</v>
      </c>
      <c r="G182" s="227">
        <v>1</v>
      </c>
      <c r="H182" s="228">
        <f>IF($C182&lt;&gt;"",VLOOKUP($C182,SINAPSET.17!$A224:$D10989,4,FALSE),"")</f>
        <v>76.87</v>
      </c>
      <c r="I182" s="229">
        <f t="shared" ref="I182" si="15">TRUNC(G182*H182,2)</f>
        <v>76.87</v>
      </c>
    </row>
    <row r="183" spans="2:9" ht="14.25">
      <c r="B183" s="246" t="s">
        <v>7291</v>
      </c>
      <c r="C183" s="247">
        <v>88547</v>
      </c>
      <c r="D183" s="247" t="s">
        <v>45</v>
      </c>
      <c r="E183" s="248" t="s">
        <v>132</v>
      </c>
      <c r="F183" s="247" t="s">
        <v>8</v>
      </c>
      <c r="G183" s="227">
        <v>2</v>
      </c>
      <c r="H183" s="228">
        <f>IF($C183&lt;&gt;"",VLOOKUP($C183,SINAPSET.17!$A225:$D10990,4,FALSE),"")</f>
        <v>76.87</v>
      </c>
      <c r="I183" s="229">
        <f t="shared" ref="I183" si="16">TRUNC(G183*H183,2)</f>
        <v>153.74</v>
      </c>
    </row>
    <row r="184" spans="2:9" ht="15.75" customHeight="1">
      <c r="B184" s="234" t="s">
        <v>7234</v>
      </c>
      <c r="C184" s="235"/>
      <c r="D184" s="235"/>
      <c r="E184" s="365" t="s">
        <v>133</v>
      </c>
      <c r="F184" s="366"/>
      <c r="G184" s="366"/>
      <c r="H184" s="238"/>
      <c r="I184" s="239"/>
    </row>
    <row r="185" spans="2:9" ht="15">
      <c r="B185" s="246"/>
      <c r="C185" s="247"/>
      <c r="D185" s="247"/>
      <c r="E185" s="317" t="s">
        <v>134</v>
      </c>
      <c r="F185" s="247"/>
      <c r="G185" s="227"/>
      <c r="H185" s="228"/>
      <c r="I185" s="229"/>
    </row>
    <row r="186" spans="2:9" ht="14.25">
      <c r="B186" s="246" t="s">
        <v>7292</v>
      </c>
      <c r="C186" s="247">
        <v>92688</v>
      </c>
      <c r="D186" s="247" t="s">
        <v>45</v>
      </c>
      <c r="E186" s="248" t="s">
        <v>135</v>
      </c>
      <c r="F186" s="247" t="s">
        <v>4</v>
      </c>
      <c r="G186" s="227">
        <v>18</v>
      </c>
      <c r="H186" s="228">
        <f>IF($C186&lt;&gt;"",VLOOKUP($C186,SINAPSET.17!$A228:$D10993,4,FALSE),"")</f>
        <v>21.4</v>
      </c>
      <c r="I186" s="229">
        <f t="shared" ref="I186" si="17">TRUNC(G186*H186,2)</f>
        <v>385.2</v>
      </c>
    </row>
    <row r="187" spans="2:9" ht="14.25">
      <c r="B187" s="246" t="s">
        <v>7293</v>
      </c>
      <c r="C187" s="247" t="s">
        <v>13353</v>
      </c>
      <c r="D187" s="247" t="s">
        <v>45</v>
      </c>
      <c r="E187" s="248" t="s">
        <v>136</v>
      </c>
      <c r="F187" s="247" t="s">
        <v>4</v>
      </c>
      <c r="G187" s="227">
        <v>24</v>
      </c>
      <c r="H187" s="228">
        <f>IF($C187&lt;&gt;"",VLOOKUP($C187,SINAPSET.17!1:1048576,4,FALSE),"")</f>
        <v>58.3</v>
      </c>
      <c r="I187" s="229">
        <f t="shared" ref="I187:I189" si="18">TRUNC(G187*H187,2)</f>
        <v>1399.2</v>
      </c>
    </row>
    <row r="188" spans="2:9" ht="14.25">
      <c r="B188" s="246" t="s">
        <v>7294</v>
      </c>
      <c r="C188" s="247">
        <v>92653</v>
      </c>
      <c r="D188" s="247" t="s">
        <v>45</v>
      </c>
      <c r="E188" s="248" t="s">
        <v>137</v>
      </c>
      <c r="F188" s="247" t="s">
        <v>4</v>
      </c>
      <c r="G188" s="227">
        <v>36</v>
      </c>
      <c r="H188" s="228">
        <f>IF($C188&lt;&gt;"",VLOOKUP($C188,SINAPSET.17!$A230:$D10995,4,FALSE),"")</f>
        <v>35.369999999999997</v>
      </c>
      <c r="I188" s="229">
        <f t="shared" si="18"/>
        <v>1273.32</v>
      </c>
    </row>
    <row r="189" spans="2:9" ht="14.25">
      <c r="B189" s="246" t="s">
        <v>7295</v>
      </c>
      <c r="C189" s="247">
        <v>92337</v>
      </c>
      <c r="D189" s="247" t="s">
        <v>45</v>
      </c>
      <c r="E189" s="248" t="s">
        <v>138</v>
      </c>
      <c r="F189" s="247" t="s">
        <v>4</v>
      </c>
      <c r="G189" s="227">
        <v>12</v>
      </c>
      <c r="H189" s="228">
        <f>IF($C189&lt;&gt;"",VLOOKUP($C189,SINAPSET.17!$A231:$D10996,4,FALSE),"")</f>
        <v>73.91</v>
      </c>
      <c r="I189" s="229">
        <f t="shared" si="18"/>
        <v>886.92</v>
      </c>
    </row>
    <row r="190" spans="2:9" ht="15">
      <c r="B190" s="246"/>
      <c r="C190" s="247"/>
      <c r="D190" s="247"/>
      <c r="E190" s="317" t="s">
        <v>139</v>
      </c>
      <c r="F190" s="247"/>
      <c r="G190" s="227"/>
      <c r="H190" s="228"/>
      <c r="I190" s="229"/>
    </row>
    <row r="191" spans="2:9" ht="14.25">
      <c r="B191" s="246" t="s">
        <v>7296</v>
      </c>
      <c r="C191" s="247">
        <f>COMPOSIÇÕES!B312</f>
        <v>50</v>
      </c>
      <c r="D191" s="247" t="s">
        <v>6767</v>
      </c>
      <c r="E191" s="248" t="s">
        <v>140</v>
      </c>
      <c r="F191" s="247" t="s">
        <v>8</v>
      </c>
      <c r="G191" s="227">
        <v>2</v>
      </c>
      <c r="H191" s="228">
        <f>COMPOSIÇÕES!I312</f>
        <v>12.484</v>
      </c>
      <c r="I191" s="229">
        <f>TRUNC(G191*H191,2)</f>
        <v>24.96</v>
      </c>
    </row>
    <row r="192" spans="2:9" ht="15">
      <c r="B192" s="246"/>
      <c r="C192" s="247"/>
      <c r="D192" s="247"/>
      <c r="E192" s="317" t="s">
        <v>141</v>
      </c>
      <c r="F192" s="247"/>
      <c r="G192" s="227"/>
      <c r="H192" s="228"/>
      <c r="I192" s="229"/>
    </row>
    <row r="193" spans="2:9" ht="14.25">
      <c r="B193" s="246" t="s">
        <v>7297</v>
      </c>
      <c r="C193" s="247">
        <v>92701</v>
      </c>
      <c r="D193" s="247" t="s">
        <v>45</v>
      </c>
      <c r="E193" s="248" t="s">
        <v>142</v>
      </c>
      <c r="F193" s="247" t="s">
        <v>8</v>
      </c>
      <c r="G193" s="227">
        <v>4</v>
      </c>
      <c r="H193" s="228">
        <f>IF($C193&lt;&gt;"",VLOOKUP($C193,SINAPSET.17!$A235:$D11000,4,FALSE),"")</f>
        <v>20.59</v>
      </c>
      <c r="I193" s="229">
        <f t="shared" ref="I193" si="19">TRUNC(G193*H193,2)</f>
        <v>82.36</v>
      </c>
    </row>
    <row r="194" spans="2:9" ht="14.25">
      <c r="B194" s="246" t="s">
        <v>7298</v>
      </c>
      <c r="C194" s="247">
        <v>92674</v>
      </c>
      <c r="D194" s="247" t="s">
        <v>45</v>
      </c>
      <c r="E194" s="248" t="s">
        <v>143</v>
      </c>
      <c r="F194" s="247" t="s">
        <v>8</v>
      </c>
      <c r="G194" s="227">
        <v>4</v>
      </c>
      <c r="H194" s="228">
        <f>IF($C194&lt;&gt;"",VLOOKUP($C194,SINAPSET.17!$A236:$D11001,4,FALSE),"")</f>
        <v>36.25</v>
      </c>
      <c r="I194" s="229">
        <f t="shared" ref="I194:I196" si="20">TRUNC(G194*H194,2)</f>
        <v>145</v>
      </c>
    </row>
    <row r="195" spans="2:9" ht="14.25">
      <c r="B195" s="246" t="s">
        <v>7299</v>
      </c>
      <c r="C195" s="247">
        <v>92703</v>
      </c>
      <c r="D195" s="247" t="s">
        <v>45</v>
      </c>
      <c r="E195" s="248" t="s">
        <v>144</v>
      </c>
      <c r="F195" s="247" t="s">
        <v>8</v>
      </c>
      <c r="G195" s="227">
        <v>15</v>
      </c>
      <c r="H195" s="228">
        <f>IF($C195&lt;&gt;"",VLOOKUP($C195,SINAPSET.17!$A237:$D11002,4,FALSE),"")</f>
        <v>32.630000000000003</v>
      </c>
      <c r="I195" s="229">
        <f t="shared" si="20"/>
        <v>489.45</v>
      </c>
    </row>
    <row r="196" spans="2:9" ht="14.25">
      <c r="B196" s="246" t="s">
        <v>7300</v>
      </c>
      <c r="C196" s="247">
        <v>92636</v>
      </c>
      <c r="D196" s="247" t="s">
        <v>45</v>
      </c>
      <c r="E196" s="248" t="s">
        <v>145</v>
      </c>
      <c r="F196" s="247" t="s">
        <v>8</v>
      </c>
      <c r="G196" s="227">
        <v>8</v>
      </c>
      <c r="H196" s="228">
        <f>IF($C196&lt;&gt;"",VLOOKUP($C196,SINAPSET.17!$A238:$D11003,4,FALSE),"")</f>
        <v>118.69</v>
      </c>
      <c r="I196" s="229">
        <f t="shared" si="20"/>
        <v>949.52</v>
      </c>
    </row>
    <row r="197" spans="2:9" ht="15">
      <c r="B197" s="246"/>
      <c r="C197" s="247"/>
      <c r="D197" s="247"/>
      <c r="E197" s="317" t="s">
        <v>146</v>
      </c>
      <c r="F197" s="247"/>
      <c r="G197" s="227"/>
      <c r="H197" s="228"/>
      <c r="I197" s="229"/>
    </row>
    <row r="198" spans="2:9" ht="14.25">
      <c r="B198" s="246" t="s">
        <v>7301</v>
      </c>
      <c r="C198" s="247">
        <v>92697</v>
      </c>
      <c r="D198" s="247" t="s">
        <v>45</v>
      </c>
      <c r="E198" s="248" t="s">
        <v>147</v>
      </c>
      <c r="F198" s="247" t="s">
        <v>8</v>
      </c>
      <c r="G198" s="227">
        <v>1</v>
      </c>
      <c r="H198" s="228">
        <f>IF($C198&lt;&gt;"",VLOOKUP($C198,SINAPSET.17!$A240:$D11005,4,FALSE),"")</f>
        <v>23.65</v>
      </c>
      <c r="I198" s="229">
        <f t="shared" ref="I198" si="21">TRUNC(G198*H198,2)</f>
        <v>23.65</v>
      </c>
    </row>
    <row r="199" spans="2:9" ht="14.25">
      <c r="B199" s="246" t="s">
        <v>7302</v>
      </c>
      <c r="C199" s="247">
        <v>92662</v>
      </c>
      <c r="D199" s="247" t="s">
        <v>45</v>
      </c>
      <c r="E199" s="248" t="s">
        <v>148</v>
      </c>
      <c r="F199" s="247" t="s">
        <v>8</v>
      </c>
      <c r="G199" s="227">
        <v>1</v>
      </c>
      <c r="H199" s="228">
        <f>IF($C199&lt;&gt;"",VLOOKUP($C199,SINAPSET.17!$A241:$D11006,4,FALSE),"")</f>
        <v>25.05</v>
      </c>
      <c r="I199" s="229">
        <f t="shared" ref="I199" si="22">TRUNC(G199*H199,2)</f>
        <v>25.05</v>
      </c>
    </row>
    <row r="200" spans="2:9" ht="15">
      <c r="B200" s="246"/>
      <c r="C200" s="247"/>
      <c r="D200" s="247"/>
      <c r="E200" s="317" t="s">
        <v>73</v>
      </c>
      <c r="F200" s="247"/>
      <c r="G200" s="227"/>
      <c r="H200" s="228"/>
      <c r="I200" s="229"/>
    </row>
    <row r="201" spans="2:9" ht="14.25">
      <c r="B201" s="249" t="s">
        <v>7303</v>
      </c>
      <c r="C201" s="247">
        <v>92639</v>
      </c>
      <c r="D201" s="247" t="s">
        <v>45</v>
      </c>
      <c r="E201" s="248" t="s">
        <v>149</v>
      </c>
      <c r="F201" s="247" t="s">
        <v>8</v>
      </c>
      <c r="G201" s="227">
        <v>1</v>
      </c>
      <c r="H201" s="228">
        <f>IF($C201&lt;&gt;"",VLOOKUP($C201,SINAPSET.17!$A243:$D11008,4,FALSE),"")</f>
        <v>62.98</v>
      </c>
      <c r="I201" s="229">
        <f t="shared" ref="I201" si="23">TRUNC(G201*H201,2)</f>
        <v>62.98</v>
      </c>
    </row>
    <row r="202" spans="2:9" ht="14.25">
      <c r="B202" s="249" t="s">
        <v>7304</v>
      </c>
      <c r="C202" s="247">
        <v>92637</v>
      </c>
      <c r="D202" s="247" t="s">
        <v>45</v>
      </c>
      <c r="E202" s="248" t="s">
        <v>150</v>
      </c>
      <c r="F202" s="247" t="s">
        <v>8</v>
      </c>
      <c r="G202" s="227">
        <v>2</v>
      </c>
      <c r="H202" s="228">
        <f>IF($C202&lt;&gt;"",VLOOKUP($C202,SINAPSET.17!$A244:$D11009,4,FALSE),"")</f>
        <v>44.54</v>
      </c>
      <c r="I202" s="229">
        <f t="shared" ref="I202:I203" si="24">TRUNC(G202*H202,2)</f>
        <v>89.08</v>
      </c>
    </row>
    <row r="203" spans="2:9" ht="14.25">
      <c r="B203" s="249" t="s">
        <v>7305</v>
      </c>
      <c r="C203" s="247">
        <v>92669</v>
      </c>
      <c r="D203" s="247" t="s">
        <v>45</v>
      </c>
      <c r="E203" s="248" t="s">
        <v>151</v>
      </c>
      <c r="F203" s="247" t="s">
        <v>8</v>
      </c>
      <c r="G203" s="227">
        <v>1</v>
      </c>
      <c r="H203" s="228">
        <f>IF($C203&lt;&gt;"",VLOOKUP($C203,SINAPSET.17!$A245:$D11010,4,FALSE),"")</f>
        <v>25.53</v>
      </c>
      <c r="I203" s="229">
        <f t="shared" si="24"/>
        <v>25.53</v>
      </c>
    </row>
    <row r="204" spans="2:9" ht="15">
      <c r="B204" s="246"/>
      <c r="C204" s="247"/>
      <c r="D204" s="247"/>
      <c r="E204" s="317" t="s">
        <v>74</v>
      </c>
      <c r="F204" s="247"/>
      <c r="G204" s="227"/>
      <c r="H204" s="228"/>
      <c r="I204" s="229"/>
    </row>
    <row r="205" spans="2:9" ht="14.25">
      <c r="B205" s="246" t="s">
        <v>7306</v>
      </c>
      <c r="C205" s="247">
        <v>92892</v>
      </c>
      <c r="D205" s="247" t="s">
        <v>45</v>
      </c>
      <c r="E205" s="248" t="s">
        <v>152</v>
      </c>
      <c r="F205" s="247" t="s">
        <v>8</v>
      </c>
      <c r="G205" s="227">
        <v>4</v>
      </c>
      <c r="H205" s="228">
        <f>IF($C205&lt;&gt;"",VLOOKUP($C205,SINAPSET.17!$A247:$D11012,4,FALSE),"")</f>
        <v>36.15</v>
      </c>
      <c r="I205" s="229">
        <f t="shared" ref="I205" si="25">TRUNC(G205*H205,2)</f>
        <v>144.6</v>
      </c>
    </row>
    <row r="206" spans="2:9" ht="14.25">
      <c r="B206" s="246" t="s">
        <v>7307</v>
      </c>
      <c r="C206" s="247">
        <v>92894</v>
      </c>
      <c r="D206" s="247" t="s">
        <v>45</v>
      </c>
      <c r="E206" s="248" t="s">
        <v>153</v>
      </c>
      <c r="F206" s="247" t="s">
        <v>8</v>
      </c>
      <c r="G206" s="227">
        <v>2</v>
      </c>
      <c r="H206" s="228">
        <f>IF($C206&lt;&gt;"",VLOOKUP($C206,SINAPSET.17!$A248:$D11013,4,FALSE),"")</f>
        <v>61.36</v>
      </c>
      <c r="I206" s="229">
        <f t="shared" ref="I206:I208" si="26">TRUNC(G206*H206,2)</f>
        <v>122.72</v>
      </c>
    </row>
    <row r="207" spans="2:9" ht="15">
      <c r="B207" s="246"/>
      <c r="C207" s="247"/>
      <c r="D207" s="247"/>
      <c r="E207" s="317" t="s">
        <v>154</v>
      </c>
      <c r="F207" s="247"/>
      <c r="G207" s="227"/>
      <c r="H207" s="228"/>
      <c r="I207" s="229"/>
    </row>
    <row r="208" spans="2:9" ht="14.25">
      <c r="B208" s="249" t="s">
        <v>7308</v>
      </c>
      <c r="C208" s="247">
        <v>92696</v>
      </c>
      <c r="D208" s="247" t="s">
        <v>45</v>
      </c>
      <c r="E208" s="248" t="s">
        <v>155</v>
      </c>
      <c r="F208" s="247" t="s">
        <v>8</v>
      </c>
      <c r="G208" s="227">
        <v>2</v>
      </c>
      <c r="H208" s="228">
        <f>IF($C208&lt;&gt;"",VLOOKUP($C208,SINAPSET.17!$A250:$D11015,4,FALSE),"")</f>
        <v>22.51</v>
      </c>
      <c r="I208" s="229">
        <f t="shared" si="26"/>
        <v>45.02</v>
      </c>
    </row>
    <row r="209" spans="2:9" ht="15.75" customHeight="1">
      <c r="B209" s="234" t="s">
        <v>7309</v>
      </c>
      <c r="C209" s="235"/>
      <c r="D209" s="235"/>
      <c r="E209" s="365" t="s">
        <v>156</v>
      </c>
      <c r="F209" s="366"/>
      <c r="G209" s="366"/>
      <c r="H209" s="238"/>
      <c r="I209" s="239"/>
    </row>
    <row r="210" spans="2:9" ht="15">
      <c r="B210" s="246"/>
      <c r="C210" s="247"/>
      <c r="D210" s="247"/>
      <c r="E210" s="317" t="s">
        <v>134</v>
      </c>
      <c r="F210" s="247"/>
      <c r="G210" s="227"/>
      <c r="H210" s="228"/>
      <c r="I210" s="229"/>
    </row>
    <row r="211" spans="2:9" ht="28.5">
      <c r="B211" s="246" t="s">
        <v>7310</v>
      </c>
      <c r="C211" s="247">
        <v>89512</v>
      </c>
      <c r="D211" s="247" t="s">
        <v>45</v>
      </c>
      <c r="E211" s="248" t="s">
        <v>157</v>
      </c>
      <c r="F211" s="247" t="s">
        <v>4</v>
      </c>
      <c r="G211" s="227">
        <v>15.5</v>
      </c>
      <c r="H211" s="228">
        <f>IF($C211&lt;&gt;"",VLOOKUP($C211,SINAPSET.17!$A254:$D11019,4,FALSE),"")</f>
        <v>33.799999999999997</v>
      </c>
      <c r="I211" s="229">
        <f t="shared" ref="I211" si="27">TRUNC(G211*H211,2)</f>
        <v>523.9</v>
      </c>
    </row>
    <row r="212" spans="2:9" ht="28.5">
      <c r="B212" s="246" t="s">
        <v>7324</v>
      </c>
      <c r="C212" s="247">
        <v>89580</v>
      </c>
      <c r="D212" s="247" t="s">
        <v>45</v>
      </c>
      <c r="E212" s="248" t="s">
        <v>158</v>
      </c>
      <c r="F212" s="247" t="s">
        <v>4</v>
      </c>
      <c r="G212" s="227">
        <v>127.6</v>
      </c>
      <c r="H212" s="228">
        <f>IF($C212&lt;&gt;"",VLOOKUP($C212,SINAPSET.17!$A255:$D11020,4,FALSE),"")</f>
        <v>37.21</v>
      </c>
      <c r="I212" s="229">
        <f t="shared" ref="I212:I216" si="28">TRUNC(G212*H212,2)</f>
        <v>4747.99</v>
      </c>
    </row>
    <row r="213" spans="2:9" ht="28.5">
      <c r="B213" s="246" t="s">
        <v>7325</v>
      </c>
      <c r="C213" s="247">
        <v>90695</v>
      </c>
      <c r="D213" s="247" t="s">
        <v>45</v>
      </c>
      <c r="E213" s="248" t="s">
        <v>159</v>
      </c>
      <c r="F213" s="247" t="s">
        <v>4</v>
      </c>
      <c r="G213" s="227">
        <v>18</v>
      </c>
      <c r="H213" s="228">
        <f>IF($C213&lt;&gt;"",VLOOKUP($C213,SINAPSET.17!$A256:$D11021,4,FALSE),"")</f>
        <v>39.39</v>
      </c>
      <c r="I213" s="229">
        <f t="shared" si="28"/>
        <v>709.02</v>
      </c>
    </row>
    <row r="214" spans="2:9" ht="28.5">
      <c r="B214" s="246" t="s">
        <v>7326</v>
      </c>
      <c r="C214" s="247">
        <v>90696</v>
      </c>
      <c r="D214" s="247" t="s">
        <v>45</v>
      </c>
      <c r="E214" s="248" t="s">
        <v>160</v>
      </c>
      <c r="F214" s="247" t="s">
        <v>4</v>
      </c>
      <c r="G214" s="227">
        <v>28.7</v>
      </c>
      <c r="H214" s="228">
        <f>IF($C214&lt;&gt;"",VLOOKUP($C214,SINAPSET.17!$A257:$D11022,4,FALSE),"")</f>
        <v>60.47</v>
      </c>
      <c r="I214" s="229">
        <f t="shared" si="28"/>
        <v>1735.48</v>
      </c>
    </row>
    <row r="215" spans="2:9" ht="28.5">
      <c r="B215" s="246" t="s">
        <v>7327</v>
      </c>
      <c r="C215" s="247">
        <v>90697</v>
      </c>
      <c r="D215" s="247" t="s">
        <v>45</v>
      </c>
      <c r="E215" s="248" t="s">
        <v>161</v>
      </c>
      <c r="F215" s="247" t="s">
        <v>4</v>
      </c>
      <c r="G215" s="227">
        <v>34.9</v>
      </c>
      <c r="H215" s="228">
        <f>IF($C215&lt;&gt;"",VLOOKUP($C215,SINAPSET.17!$A258:$D11023,4,FALSE),"")</f>
        <v>100.79</v>
      </c>
      <c r="I215" s="229">
        <f t="shared" si="28"/>
        <v>3517.57</v>
      </c>
    </row>
    <row r="216" spans="2:9" ht="28.5">
      <c r="B216" s="246" t="s">
        <v>7328</v>
      </c>
      <c r="C216" s="247">
        <v>90704</v>
      </c>
      <c r="D216" s="247" t="s">
        <v>45</v>
      </c>
      <c r="E216" s="248" t="s">
        <v>162</v>
      </c>
      <c r="F216" s="247" t="s">
        <v>4</v>
      </c>
      <c r="G216" s="227">
        <v>13</v>
      </c>
      <c r="H216" s="228">
        <f>IF($C216&lt;&gt;"",VLOOKUP($C216,SINAPSET.17!$A259:$D11024,4,FALSE),"")</f>
        <v>153.87</v>
      </c>
      <c r="I216" s="229">
        <f t="shared" si="28"/>
        <v>2000.31</v>
      </c>
    </row>
    <row r="217" spans="2:9" ht="15">
      <c r="B217" s="232"/>
      <c r="C217" s="233"/>
      <c r="D217" s="233"/>
      <c r="E217" s="317" t="s">
        <v>163</v>
      </c>
      <c r="F217" s="247"/>
      <c r="G217" s="227"/>
      <c r="H217" s="228"/>
      <c r="I217" s="229"/>
    </row>
    <row r="218" spans="2:9" ht="28.5">
      <c r="B218" s="246" t="s">
        <v>7329</v>
      </c>
      <c r="C218" s="247">
        <v>89592</v>
      </c>
      <c r="D218" s="247" t="s">
        <v>45</v>
      </c>
      <c r="E218" s="248" t="s">
        <v>164</v>
      </c>
      <c r="F218" s="247" t="s">
        <v>8</v>
      </c>
      <c r="G218" s="227">
        <v>11</v>
      </c>
      <c r="H218" s="228">
        <f>IF($C218&lt;&gt;"",VLOOKUP($C218,SINAPSET.17!$A261:$D11026,4,FALSE),"")</f>
        <v>229.68</v>
      </c>
      <c r="I218" s="229">
        <f t="shared" ref="I218" si="29">TRUNC(G218*H218,2)</f>
        <v>2526.48</v>
      </c>
    </row>
    <row r="219" spans="2:9" ht="28.5">
      <c r="B219" s="246" t="s">
        <v>7330</v>
      </c>
      <c r="C219" s="247">
        <v>89587</v>
      </c>
      <c r="D219" s="247" t="s">
        <v>45</v>
      </c>
      <c r="E219" s="248" t="s">
        <v>165</v>
      </c>
      <c r="F219" s="247" t="s">
        <v>8</v>
      </c>
      <c r="G219" s="227">
        <v>1</v>
      </c>
      <c r="H219" s="228">
        <f>IF($C219&lt;&gt;"",VLOOKUP($C219,SINAPSET.17!$A262:$D11027,4,FALSE),"")</f>
        <v>35.68</v>
      </c>
      <c r="I219" s="229">
        <f t="shared" ref="I219" si="30">TRUNC(G219*H219,2)</f>
        <v>35.68</v>
      </c>
    </row>
    <row r="220" spans="2:9" ht="15">
      <c r="B220" s="246"/>
      <c r="C220" s="247"/>
      <c r="D220" s="247"/>
      <c r="E220" s="317" t="s">
        <v>141</v>
      </c>
      <c r="F220" s="247"/>
      <c r="G220" s="227"/>
      <c r="H220" s="228"/>
      <c r="I220" s="229"/>
    </row>
    <row r="221" spans="2:9" ht="28.5">
      <c r="B221" s="246" t="s">
        <v>7331</v>
      </c>
      <c r="C221" s="247">
        <v>89855</v>
      </c>
      <c r="D221" s="247" t="s">
        <v>45</v>
      </c>
      <c r="E221" s="248" t="s">
        <v>166</v>
      </c>
      <c r="F221" s="247" t="s">
        <v>8</v>
      </c>
      <c r="G221" s="227">
        <v>2</v>
      </c>
      <c r="H221" s="228">
        <f>IF($C221&lt;&gt;"",VLOOKUP($C221,SINAPSET.17!$A264:$D11029,4,FALSE),"")</f>
        <v>50.06</v>
      </c>
      <c r="I221" s="229">
        <f t="shared" ref="I221" si="31">TRUNC(G221*H221,2)</f>
        <v>100.12</v>
      </c>
    </row>
    <row r="222" spans="2:9" ht="28.5">
      <c r="B222" s="246" t="s">
        <v>7332</v>
      </c>
      <c r="C222" s="247">
        <v>89854</v>
      </c>
      <c r="D222" s="247" t="s">
        <v>45</v>
      </c>
      <c r="E222" s="248" t="s">
        <v>167</v>
      </c>
      <c r="F222" s="247" t="s">
        <v>8</v>
      </c>
      <c r="G222" s="227">
        <v>2</v>
      </c>
      <c r="H222" s="228">
        <f>IF($C222&lt;&gt;"",VLOOKUP($C222,SINAPSET.17!$A265:$D11030,4,FALSE),"")</f>
        <v>46.94</v>
      </c>
      <c r="I222" s="229">
        <f t="shared" ref="I222" si="32">TRUNC(G222*H222,2)</f>
        <v>93.88</v>
      </c>
    </row>
    <row r="223" spans="2:9" ht="15">
      <c r="B223" s="246"/>
      <c r="C223" s="247"/>
      <c r="D223" s="247"/>
      <c r="E223" s="317" t="s">
        <v>146</v>
      </c>
      <c r="F223" s="247"/>
      <c r="G223" s="227"/>
      <c r="H223" s="228"/>
      <c r="I223" s="229"/>
    </row>
    <row r="224" spans="2:9" ht="14.25">
      <c r="B224" s="246" t="s">
        <v>7333</v>
      </c>
      <c r="C224" s="292">
        <v>89671</v>
      </c>
      <c r="D224" s="247" t="s">
        <v>45</v>
      </c>
      <c r="E224" s="248" t="s">
        <v>168</v>
      </c>
      <c r="F224" s="247" t="s">
        <v>8</v>
      </c>
      <c r="G224" s="227">
        <v>2</v>
      </c>
      <c r="H224" s="228">
        <f>IF($C224&lt;&gt;"",VLOOKUP($C224,SINAPSET.17!$A267:$D11032,4,FALSE),"")</f>
        <v>20.77</v>
      </c>
      <c r="I224" s="229">
        <f t="shared" ref="I224" si="33">TRUNC(G224*H224,2)</f>
        <v>41.54</v>
      </c>
    </row>
    <row r="225" spans="2:9" ht="28.5">
      <c r="B225" s="246" t="s">
        <v>7334</v>
      </c>
      <c r="C225" s="292">
        <v>89679</v>
      </c>
      <c r="D225" s="247" t="s">
        <v>45</v>
      </c>
      <c r="E225" s="248" t="s">
        <v>169</v>
      </c>
      <c r="F225" s="247" t="s">
        <v>8</v>
      </c>
      <c r="G225" s="227">
        <v>5</v>
      </c>
      <c r="H225" s="228">
        <f>IF($C225&lt;&gt;"",VLOOKUP($C225,SINAPSET.17!$A268:$D11033,4,FALSE),"")</f>
        <v>68.16</v>
      </c>
      <c r="I225" s="229">
        <f t="shared" ref="I225:I230" si="34">TRUNC(G225*H225,2)</f>
        <v>340.8</v>
      </c>
    </row>
    <row r="226" spans="2:9" ht="28.5">
      <c r="B226" s="246" t="s">
        <v>7335</v>
      </c>
      <c r="C226" s="247">
        <v>89823</v>
      </c>
      <c r="D226" s="247" t="s">
        <v>45</v>
      </c>
      <c r="E226" s="248" t="s">
        <v>170</v>
      </c>
      <c r="F226" s="247" t="s">
        <v>8</v>
      </c>
      <c r="G226" s="227">
        <v>1</v>
      </c>
      <c r="H226" s="228">
        <f>IF($C226&lt;&gt;"",VLOOKUP($C226,SINAPSET.17!$A269:$D11034,4,FALSE),"")</f>
        <v>16.8</v>
      </c>
      <c r="I226" s="229">
        <f t="shared" si="34"/>
        <v>16.8</v>
      </c>
    </row>
    <row r="227" spans="2:9" ht="28.5">
      <c r="B227" s="246" t="s">
        <v>7336</v>
      </c>
      <c r="C227" s="247">
        <v>89859</v>
      </c>
      <c r="D227" s="247" t="s">
        <v>45</v>
      </c>
      <c r="E227" s="248" t="s">
        <v>171</v>
      </c>
      <c r="F227" s="247" t="s">
        <v>8</v>
      </c>
      <c r="G227" s="227">
        <v>1</v>
      </c>
      <c r="H227" s="228">
        <f>IF($C227&lt;&gt;"",VLOOKUP($C227,SINAPSET.17!$A270:$D11035,4,FALSE),"")</f>
        <v>42.83</v>
      </c>
      <c r="I227" s="229">
        <f t="shared" si="34"/>
        <v>42.83</v>
      </c>
    </row>
    <row r="228" spans="2:9" s="4" customFormat="1" ht="28.5">
      <c r="B228" s="246" t="s">
        <v>7337</v>
      </c>
      <c r="C228" s="114">
        <f>COMPOSIÇÕES!B317</f>
        <v>51</v>
      </c>
      <c r="D228" s="114" t="s">
        <v>6767</v>
      </c>
      <c r="E228" s="104" t="s">
        <v>172</v>
      </c>
      <c r="F228" s="114" t="s">
        <v>8</v>
      </c>
      <c r="G228" s="231">
        <v>3</v>
      </c>
      <c r="H228" s="228">
        <f>COMPOSIÇÕES!I317</f>
        <v>93.301999999999992</v>
      </c>
      <c r="I228" s="243">
        <f t="shared" si="34"/>
        <v>279.89999999999998</v>
      </c>
    </row>
    <row r="229" spans="2:9" s="4" customFormat="1" ht="28.5">
      <c r="B229" s="246" t="s">
        <v>7338</v>
      </c>
      <c r="C229" s="114">
        <f>COMPOSIÇÕES!B322</f>
        <v>52</v>
      </c>
      <c r="D229" s="114" t="s">
        <v>6767</v>
      </c>
      <c r="E229" s="104" t="s">
        <v>173</v>
      </c>
      <c r="F229" s="114" t="s">
        <v>8</v>
      </c>
      <c r="G229" s="231">
        <v>2</v>
      </c>
      <c r="H229" s="228">
        <f>COMPOSIÇÕES!I322</f>
        <v>141.352</v>
      </c>
      <c r="I229" s="243">
        <f t="shared" si="34"/>
        <v>282.7</v>
      </c>
    </row>
    <row r="230" spans="2:9" s="4" customFormat="1" ht="28.5">
      <c r="B230" s="246" t="s">
        <v>7339</v>
      </c>
      <c r="C230" s="114">
        <f>COMPOSIÇÕES!B327</f>
        <v>53</v>
      </c>
      <c r="D230" s="114" t="s">
        <v>6767</v>
      </c>
      <c r="E230" s="104" t="s">
        <v>174</v>
      </c>
      <c r="F230" s="114" t="s">
        <v>175</v>
      </c>
      <c r="G230" s="231">
        <v>1</v>
      </c>
      <c r="H230" s="228">
        <f>COMPOSIÇÕES!I327</f>
        <v>208.58199999999999</v>
      </c>
      <c r="I230" s="243">
        <f t="shared" si="34"/>
        <v>208.58</v>
      </c>
    </row>
    <row r="231" spans="2:9" ht="15">
      <c r="B231" s="246"/>
      <c r="C231" s="247"/>
      <c r="D231" s="247"/>
      <c r="E231" s="317" t="s">
        <v>176</v>
      </c>
      <c r="F231" s="247"/>
      <c r="G231" s="227"/>
      <c r="H231" s="228"/>
      <c r="I231" s="229"/>
    </row>
    <row r="232" spans="2:9" ht="28.5">
      <c r="B232" s="246" t="s">
        <v>7340</v>
      </c>
      <c r="C232" s="247">
        <v>89704</v>
      </c>
      <c r="D232" s="247" t="s">
        <v>45</v>
      </c>
      <c r="E232" s="248" t="s">
        <v>177</v>
      </c>
      <c r="F232" s="247" t="s">
        <v>8</v>
      </c>
      <c r="G232" s="227">
        <v>11</v>
      </c>
      <c r="H232" s="228">
        <f>IF($C232&lt;&gt;"",VLOOKUP($C232,SINAPSET.17!$A275:$D11040,4,FALSE),"")</f>
        <v>76.489999999999995</v>
      </c>
      <c r="I232" s="229">
        <f t="shared" ref="I232" si="35">TRUNC(G232*H232,2)</f>
        <v>841.39</v>
      </c>
    </row>
    <row r="233" spans="2:9" ht="28.5">
      <c r="B233" s="246" t="s">
        <v>7341</v>
      </c>
      <c r="C233" s="247">
        <v>89573</v>
      </c>
      <c r="D233" s="247" t="s">
        <v>45</v>
      </c>
      <c r="E233" s="248" t="s">
        <v>178</v>
      </c>
      <c r="F233" s="247" t="s">
        <v>8</v>
      </c>
      <c r="G233" s="227">
        <v>1</v>
      </c>
      <c r="H233" s="228">
        <f>IF($C233&lt;&gt;"",VLOOKUP($C233,SINAPSET.17!$A276:$D11041,4,FALSE),"")</f>
        <v>35.22</v>
      </c>
      <c r="I233" s="229">
        <f t="shared" ref="I233" si="36">TRUNC(G233*H233,2)</f>
        <v>35.22</v>
      </c>
    </row>
    <row r="234" spans="2:9" ht="15.75" customHeight="1">
      <c r="B234" s="234" t="s">
        <v>7311</v>
      </c>
      <c r="C234" s="235"/>
      <c r="D234" s="235"/>
      <c r="E234" s="365" t="s">
        <v>179</v>
      </c>
      <c r="F234" s="366"/>
      <c r="G234" s="366"/>
      <c r="H234" s="238"/>
      <c r="I234" s="239"/>
    </row>
    <row r="235" spans="2:9" ht="15">
      <c r="B235" s="246"/>
      <c r="C235" s="247"/>
      <c r="D235" s="247"/>
      <c r="E235" s="317" t="s">
        <v>180</v>
      </c>
      <c r="F235" s="247"/>
      <c r="G235" s="227"/>
      <c r="H235" s="228"/>
      <c r="I235" s="229"/>
    </row>
    <row r="236" spans="2:9" ht="14.25">
      <c r="B236" s="250" t="s">
        <v>7312</v>
      </c>
      <c r="C236" s="247">
        <f>COMPOSIÇÕES!B332</f>
        <v>54</v>
      </c>
      <c r="D236" s="247" t="s">
        <v>6767</v>
      </c>
      <c r="E236" s="248" t="s">
        <v>181</v>
      </c>
      <c r="F236" s="247" t="s">
        <v>8</v>
      </c>
      <c r="G236" s="227">
        <v>11</v>
      </c>
      <c r="H236" s="228">
        <f>COMPOSIÇÕES!I332</f>
        <v>49.471000000000004</v>
      </c>
      <c r="I236" s="229">
        <f>TRUNC(G236*H236,2)</f>
        <v>544.17999999999995</v>
      </c>
    </row>
    <row r="237" spans="2:9" ht="14.25">
      <c r="B237" s="250" t="s">
        <v>7313</v>
      </c>
      <c r="C237" s="247">
        <f>COMPOSIÇÕES!B337</f>
        <v>55</v>
      </c>
      <c r="D237" s="247" t="s">
        <v>6767</v>
      </c>
      <c r="E237" s="248" t="s">
        <v>182</v>
      </c>
      <c r="F237" s="247" t="s">
        <v>8</v>
      </c>
      <c r="G237" s="227">
        <v>1</v>
      </c>
      <c r="H237" s="228">
        <f>COMPOSIÇÕES!I337</f>
        <v>64.471000000000004</v>
      </c>
      <c r="I237" s="229">
        <f>TRUNC(G237*H237,2)</f>
        <v>64.47</v>
      </c>
    </row>
    <row r="238" spans="2:9" ht="15">
      <c r="B238" s="246"/>
      <c r="C238" s="247"/>
      <c r="D238" s="247"/>
      <c r="E238" s="317" t="s">
        <v>183</v>
      </c>
      <c r="F238" s="247"/>
      <c r="G238" s="227"/>
      <c r="H238" s="228"/>
      <c r="I238" s="229"/>
    </row>
    <row r="239" spans="2:9" ht="14.25">
      <c r="B239" s="250" t="s">
        <v>7314</v>
      </c>
      <c r="C239" s="247" t="s">
        <v>13505</v>
      </c>
      <c r="D239" s="247" t="s">
        <v>45</v>
      </c>
      <c r="E239" s="248" t="s">
        <v>184</v>
      </c>
      <c r="F239" s="247" t="s">
        <v>8</v>
      </c>
      <c r="G239" s="227">
        <v>9</v>
      </c>
      <c r="H239" s="228">
        <f>IF($C239&lt;&gt;"",VLOOKUP($C239,SINAPSET.17!1:1048576,4,FALSE),"")</f>
        <v>132.02000000000001</v>
      </c>
      <c r="I239" s="229">
        <f t="shared" ref="I239" si="37">TRUNC(G239*H239,2)</f>
        <v>1188.18</v>
      </c>
    </row>
    <row r="240" spans="2:9" ht="14.25">
      <c r="B240" s="250" t="s">
        <v>7315</v>
      </c>
      <c r="C240" s="247">
        <v>6087</v>
      </c>
      <c r="D240" s="247" t="s">
        <v>45</v>
      </c>
      <c r="E240" s="248" t="s">
        <v>185</v>
      </c>
      <c r="F240" s="247" t="s">
        <v>8</v>
      </c>
      <c r="G240" s="227">
        <v>9</v>
      </c>
      <c r="H240" s="228">
        <f>IF($C240&lt;&gt;"",VLOOKUP($C240,SINAPSET.17!$A283:$D11048,4,FALSE),"")</f>
        <v>20.8</v>
      </c>
      <c r="I240" s="229">
        <f t="shared" ref="I240" si="38">TRUNC(G240*H240,2)</f>
        <v>187.2</v>
      </c>
    </row>
    <row r="241" spans="2:9" ht="14.25">
      <c r="B241" s="250" t="s">
        <v>7316</v>
      </c>
      <c r="C241" s="247">
        <v>72285</v>
      </c>
      <c r="D241" s="247" t="s">
        <v>45</v>
      </c>
      <c r="E241" s="248" t="s">
        <v>186</v>
      </c>
      <c r="F241" s="247" t="s">
        <v>8</v>
      </c>
      <c r="G241" s="227">
        <v>5</v>
      </c>
      <c r="H241" s="228">
        <f>IF($C241&lt;&gt;"",VLOOKUP($C241,SINAPSET.17!$A284:$D11049,4,FALSE),"")</f>
        <v>73.97</v>
      </c>
      <c r="I241" s="229">
        <f t="shared" ref="I241" si="39">TRUNC(G241*H241,2)</f>
        <v>369.85</v>
      </c>
    </row>
    <row r="242" spans="2:9" ht="14.25">
      <c r="B242" s="250" t="s">
        <v>7317</v>
      </c>
      <c r="C242" s="247">
        <f>COMPOSIÇÕES!B342</f>
        <v>56</v>
      </c>
      <c r="D242" s="247" t="s">
        <v>6767</v>
      </c>
      <c r="E242" s="248" t="s">
        <v>187</v>
      </c>
      <c r="F242" s="247" t="s">
        <v>8</v>
      </c>
      <c r="G242" s="227">
        <v>5</v>
      </c>
      <c r="H242" s="228">
        <f>COMPOSIÇÕES!I342</f>
        <v>115.3297</v>
      </c>
      <c r="I242" s="229">
        <f>TRUNC(G242*H242,2)</f>
        <v>576.64</v>
      </c>
    </row>
    <row r="243" spans="2:9" ht="14.25">
      <c r="B243" s="250" t="s">
        <v>7318</v>
      </c>
      <c r="C243" s="247">
        <v>83447</v>
      </c>
      <c r="D243" s="247" t="s">
        <v>45</v>
      </c>
      <c r="E243" s="248" t="s">
        <v>188</v>
      </c>
      <c r="F243" s="247" t="s">
        <v>8</v>
      </c>
      <c r="G243" s="227">
        <v>2</v>
      </c>
      <c r="H243" s="228">
        <f>IF($C243&lt;&gt;"",VLOOKUP($C243,SINAPSET.17!$A286:$D11051,4,FALSE),"")</f>
        <v>149.22999999999999</v>
      </c>
      <c r="I243" s="229">
        <f t="shared" ref="I243" si="40">TRUNC(G243*H243,2)</f>
        <v>298.45999999999998</v>
      </c>
    </row>
    <row r="244" spans="2:9" ht="15">
      <c r="B244" s="246"/>
      <c r="C244" s="247"/>
      <c r="D244" s="247"/>
      <c r="E244" s="317" t="s">
        <v>189</v>
      </c>
      <c r="F244" s="247"/>
      <c r="G244" s="227"/>
      <c r="H244" s="228"/>
      <c r="I244" s="229"/>
    </row>
    <row r="245" spans="2:9" ht="28.5">
      <c r="B245" s="250" t="s">
        <v>7319</v>
      </c>
      <c r="C245" s="247" t="s">
        <v>13621</v>
      </c>
      <c r="D245" s="247" t="s">
        <v>45</v>
      </c>
      <c r="E245" s="251" t="s">
        <v>7848</v>
      </c>
      <c r="F245" s="247" t="s">
        <v>8</v>
      </c>
      <c r="G245" s="227">
        <v>1</v>
      </c>
      <c r="H245" s="228">
        <f>IF($C245&lt;&gt;"",VLOOKUP($C245,SINAPSET.17!1:1048576,4,FALSE),"")</f>
        <v>4866.76</v>
      </c>
      <c r="I245" s="229">
        <f t="shared" ref="I245" si="41">TRUNC(G245*H245,2)</f>
        <v>4866.76</v>
      </c>
    </row>
    <row r="246" spans="2:9" ht="15">
      <c r="B246" s="246"/>
      <c r="C246" s="247"/>
      <c r="D246" s="247"/>
      <c r="E246" s="317" t="s">
        <v>190</v>
      </c>
      <c r="F246" s="247"/>
      <c r="G246" s="227"/>
      <c r="H246" s="228"/>
      <c r="I246" s="229"/>
    </row>
    <row r="247" spans="2:9" ht="28.5">
      <c r="B247" s="250" t="s">
        <v>7320</v>
      </c>
      <c r="C247" s="247">
        <f>COMPOSIÇÕES!B347</f>
        <v>57</v>
      </c>
      <c r="D247" s="247" t="s">
        <v>6767</v>
      </c>
      <c r="E247" s="248" t="s">
        <v>191</v>
      </c>
      <c r="F247" s="247" t="s">
        <v>8</v>
      </c>
      <c r="G247" s="227">
        <v>5</v>
      </c>
      <c r="H247" s="228">
        <f>COMPOSIÇÕES!I347</f>
        <v>71.081711999999996</v>
      </c>
      <c r="I247" s="229">
        <f>TRUNC(G247*H247,2)</f>
        <v>355.4</v>
      </c>
    </row>
    <row r="248" spans="2:9" ht="15">
      <c r="B248" s="246"/>
      <c r="C248" s="247"/>
      <c r="D248" s="247"/>
      <c r="E248" s="317" t="s">
        <v>192</v>
      </c>
      <c r="F248" s="247"/>
      <c r="G248" s="227"/>
      <c r="H248" s="228"/>
      <c r="I248" s="229"/>
    </row>
    <row r="249" spans="2:9" ht="14.25">
      <c r="B249" s="250" t="s">
        <v>7321</v>
      </c>
      <c r="C249" s="247">
        <f>COMPOSIÇÕES!B352</f>
        <v>58</v>
      </c>
      <c r="D249" s="247" t="s">
        <v>6767</v>
      </c>
      <c r="E249" s="248" t="s">
        <v>193</v>
      </c>
      <c r="F249" s="247" t="s">
        <v>4</v>
      </c>
      <c r="G249" s="227">
        <v>8</v>
      </c>
      <c r="H249" s="228">
        <f>COMPOSIÇÕES!I352</f>
        <v>115.37</v>
      </c>
      <c r="I249" s="229">
        <f>TRUNC(G249*H249,2)</f>
        <v>922.96</v>
      </c>
    </row>
    <row r="250" spans="2:9" ht="14.25">
      <c r="B250" s="250" t="s">
        <v>7322</v>
      </c>
      <c r="C250" s="247">
        <v>94230</v>
      </c>
      <c r="D250" s="247" t="s">
        <v>45</v>
      </c>
      <c r="E250" s="248" t="s">
        <v>194</v>
      </c>
      <c r="F250" s="247" t="s">
        <v>4</v>
      </c>
      <c r="G250" s="227">
        <v>2</v>
      </c>
      <c r="H250" s="228">
        <f>IF($C250&lt;&gt;"",VLOOKUP($C250,SINAPSET.17!$A294:$D11059,4,FALSE),"")</f>
        <v>54.13</v>
      </c>
      <c r="I250" s="229">
        <f t="shared" ref="I250" si="42">TRUNC(G250*H250,2)</f>
        <v>108.26</v>
      </c>
    </row>
    <row r="251" spans="2:9" ht="15.75" customHeight="1">
      <c r="B251" s="234" t="s">
        <v>7323</v>
      </c>
      <c r="C251" s="235"/>
      <c r="D251" s="235"/>
      <c r="E251" s="365" t="s">
        <v>195</v>
      </c>
      <c r="F251" s="366"/>
      <c r="G251" s="366"/>
      <c r="H251" s="238"/>
      <c r="I251" s="239"/>
    </row>
    <row r="252" spans="2:9" ht="15">
      <c r="B252" s="246"/>
      <c r="C252" s="247"/>
      <c r="D252" s="247"/>
      <c r="E252" s="317" t="s">
        <v>197</v>
      </c>
      <c r="F252" s="247"/>
      <c r="G252" s="227"/>
      <c r="H252" s="228"/>
      <c r="I252" s="229"/>
    </row>
    <row r="253" spans="2:9" ht="14.25">
      <c r="B253" s="246" t="s">
        <v>7344</v>
      </c>
      <c r="C253" s="247">
        <f>COMPOSIÇÕES!B358</f>
        <v>59</v>
      </c>
      <c r="D253" s="247" t="s">
        <v>6767</v>
      </c>
      <c r="E253" s="248" t="s">
        <v>198</v>
      </c>
      <c r="F253" s="247" t="s">
        <v>8</v>
      </c>
      <c r="G253" s="227">
        <v>23</v>
      </c>
      <c r="H253" s="228">
        <f>COMPOSIÇÕES!I358</f>
        <v>32.6312</v>
      </c>
      <c r="I253" s="229">
        <f>TRUNC(G253*H253,2)</f>
        <v>750.51</v>
      </c>
    </row>
    <row r="254" spans="2:9" ht="15">
      <c r="B254" s="246"/>
      <c r="C254" s="247"/>
      <c r="D254" s="247"/>
      <c r="E254" s="317" t="s">
        <v>199</v>
      </c>
      <c r="F254" s="247"/>
      <c r="G254" s="227"/>
      <c r="H254" s="228"/>
      <c r="I254" s="229"/>
    </row>
    <row r="255" spans="2:9" ht="14.25">
      <c r="B255" s="246" t="s">
        <v>7345</v>
      </c>
      <c r="C255" s="247">
        <f>COMPOSIÇÕES!B363</f>
        <v>60</v>
      </c>
      <c r="D255" s="247" t="s">
        <v>6767</v>
      </c>
      <c r="E255" s="248" t="s">
        <v>200</v>
      </c>
      <c r="F255" s="247" t="s">
        <v>8</v>
      </c>
      <c r="G255" s="227">
        <v>23</v>
      </c>
      <c r="H255" s="228">
        <f>COMPOSIÇÕES!I363</f>
        <v>22.578499999999998</v>
      </c>
      <c r="I255" s="229">
        <f>TRUNC(G255*H255,2)</f>
        <v>519.29999999999995</v>
      </c>
    </row>
    <row r="256" spans="2:9" ht="15">
      <c r="B256" s="246"/>
      <c r="C256" s="247"/>
      <c r="D256" s="247"/>
      <c r="E256" s="317" t="s">
        <v>201</v>
      </c>
      <c r="F256" s="247"/>
      <c r="G256" s="227"/>
      <c r="H256" s="228"/>
      <c r="I256" s="229"/>
    </row>
    <row r="257" spans="2:9" ht="28.5">
      <c r="B257" s="246" t="s">
        <v>7346</v>
      </c>
      <c r="C257" s="247">
        <f>COMPOSIÇÕES!B368</f>
        <v>61</v>
      </c>
      <c r="D257" s="247" t="s">
        <v>6767</v>
      </c>
      <c r="E257" s="248" t="s">
        <v>202</v>
      </c>
      <c r="F257" s="247" t="s">
        <v>8</v>
      </c>
      <c r="G257" s="227">
        <v>17</v>
      </c>
      <c r="H257" s="228">
        <f>COMPOSIÇÕES!I368</f>
        <v>2.0785</v>
      </c>
      <c r="I257" s="229">
        <f>TRUNC(G257*H257,2)</f>
        <v>35.33</v>
      </c>
    </row>
    <row r="258" spans="2:9" ht="15">
      <c r="B258" s="246"/>
      <c r="C258" s="247"/>
      <c r="D258" s="247"/>
      <c r="E258" s="317" t="s">
        <v>73</v>
      </c>
      <c r="F258" s="247"/>
      <c r="G258" s="227"/>
      <c r="H258" s="228"/>
      <c r="I258" s="229"/>
    </row>
    <row r="259" spans="2:9" ht="14.25">
      <c r="B259" s="246" t="s">
        <v>7347</v>
      </c>
      <c r="C259" s="247">
        <v>89573</v>
      </c>
      <c r="D259" s="247" t="s">
        <v>45</v>
      </c>
      <c r="E259" s="248" t="s">
        <v>203</v>
      </c>
      <c r="F259" s="247" t="s">
        <v>8</v>
      </c>
      <c r="G259" s="227">
        <v>23</v>
      </c>
      <c r="H259" s="228">
        <f>IF($C259&lt;&gt;"",VLOOKUP($C259,SINAPSET.17!$A334:$D11099,4,FALSE),"")</f>
        <v>35.22</v>
      </c>
      <c r="I259" s="229">
        <f t="shared" ref="I259" si="43">TRUNC(G259*H259,2)</f>
        <v>810.06</v>
      </c>
    </row>
    <row r="260" spans="2:9" ht="14.25">
      <c r="B260" s="246" t="s">
        <v>7348</v>
      </c>
      <c r="C260" s="114">
        <f>COMPOSIÇÕES!B373</f>
        <v>62</v>
      </c>
      <c r="D260" s="247" t="s">
        <v>6767</v>
      </c>
      <c r="E260" s="248" t="s">
        <v>204</v>
      </c>
      <c r="F260" s="247" t="s">
        <v>8</v>
      </c>
      <c r="G260" s="227">
        <v>21</v>
      </c>
      <c r="H260" s="228">
        <f>COMPOSIÇÕES!I373</f>
        <v>21.314</v>
      </c>
      <c r="I260" s="229">
        <f t="shared" ref="I260:I263" si="44">TRUNC(G260*H260,2)</f>
        <v>447.59</v>
      </c>
    </row>
    <row r="261" spans="2:9" ht="14.25">
      <c r="B261" s="246" t="s">
        <v>7349</v>
      </c>
      <c r="C261" s="247">
        <v>89559</v>
      </c>
      <c r="D261" s="247" t="s">
        <v>45</v>
      </c>
      <c r="E261" s="248" t="s">
        <v>205</v>
      </c>
      <c r="F261" s="247" t="s">
        <v>8</v>
      </c>
      <c r="G261" s="227">
        <v>2</v>
      </c>
      <c r="H261" s="228">
        <f>IF($C261&lt;&gt;"",VLOOKUP($C261,SINAPSET.17!$A336:$D11101,4,FALSE),"")</f>
        <v>37.19</v>
      </c>
      <c r="I261" s="229">
        <f t="shared" si="44"/>
        <v>74.38</v>
      </c>
    </row>
    <row r="262" spans="2:9" ht="14.25">
      <c r="B262" s="246" t="s">
        <v>7350</v>
      </c>
      <c r="C262" s="247">
        <v>89550</v>
      </c>
      <c r="D262" s="247" t="s">
        <v>45</v>
      </c>
      <c r="E262" s="248" t="s">
        <v>206</v>
      </c>
      <c r="F262" s="247" t="s">
        <v>8</v>
      </c>
      <c r="G262" s="227">
        <v>4</v>
      </c>
      <c r="H262" s="228">
        <f>IF($C262&lt;&gt;"",VLOOKUP($C262,SINAPSET.17!$A337:$D11102,4,FALSE),"")</f>
        <v>27.69</v>
      </c>
      <c r="I262" s="229">
        <f t="shared" si="44"/>
        <v>110.76</v>
      </c>
    </row>
    <row r="263" spans="2:9" ht="14.25">
      <c r="B263" s="246" t="s">
        <v>7351</v>
      </c>
      <c r="C263" s="247">
        <v>89784</v>
      </c>
      <c r="D263" s="247" t="s">
        <v>45</v>
      </c>
      <c r="E263" s="248" t="s">
        <v>207</v>
      </c>
      <c r="F263" s="247" t="s">
        <v>8</v>
      </c>
      <c r="G263" s="227">
        <v>50</v>
      </c>
      <c r="H263" s="228">
        <f>IF($C263&lt;&gt;"",VLOOKUP($C263,SINAPSET.17!$A338:$D11103,4,FALSE),"")</f>
        <v>13.01</v>
      </c>
      <c r="I263" s="229">
        <f t="shared" si="44"/>
        <v>650.5</v>
      </c>
    </row>
    <row r="264" spans="2:9" ht="15.75" customHeight="1">
      <c r="B264" s="234" t="s">
        <v>7352</v>
      </c>
      <c r="C264" s="235"/>
      <c r="D264" s="235"/>
      <c r="E264" s="365" t="s">
        <v>179</v>
      </c>
      <c r="F264" s="366"/>
      <c r="G264" s="366"/>
      <c r="H264" s="238"/>
      <c r="I264" s="239"/>
    </row>
    <row r="265" spans="2:9" ht="15">
      <c r="B265" s="246"/>
      <c r="C265" s="247"/>
      <c r="D265" s="247"/>
      <c r="E265" s="317" t="s">
        <v>208</v>
      </c>
      <c r="F265" s="247"/>
      <c r="G265" s="227"/>
      <c r="H265" s="228"/>
      <c r="I265" s="229"/>
    </row>
    <row r="266" spans="2:9" ht="14.25">
      <c r="B266" s="246" t="s">
        <v>7353</v>
      </c>
      <c r="C266" s="247">
        <f>COMPOSIÇÕES!B378</f>
        <v>63</v>
      </c>
      <c r="D266" s="247" t="s">
        <v>6767</v>
      </c>
      <c r="E266" s="248" t="s">
        <v>209</v>
      </c>
      <c r="F266" s="247" t="s">
        <v>8</v>
      </c>
      <c r="G266" s="227">
        <v>4</v>
      </c>
      <c r="H266" s="228">
        <f>COMPOSIÇÕES!I378</f>
        <v>65.782878000000011</v>
      </c>
      <c r="I266" s="229">
        <f>TRUNC(G266*H266,2)</f>
        <v>263.13</v>
      </c>
    </row>
    <row r="267" spans="2:9" ht="14.25">
      <c r="B267" s="246" t="s">
        <v>7354</v>
      </c>
      <c r="C267" s="247">
        <v>89708</v>
      </c>
      <c r="D267" s="247" t="s">
        <v>45</v>
      </c>
      <c r="E267" s="248" t="s">
        <v>210</v>
      </c>
      <c r="F267" s="247" t="s">
        <v>8</v>
      </c>
      <c r="G267" s="227">
        <v>18</v>
      </c>
      <c r="H267" s="228">
        <f>IF($C267&lt;&gt;"",VLOOKUP($C267,SINAPSET.17!$A342:$D11107,4,FALSE),"")</f>
        <v>42.69</v>
      </c>
      <c r="I267" s="229">
        <f t="shared" ref="I267" si="45">TRUNC(G267*H267,2)</f>
        <v>768.42</v>
      </c>
    </row>
    <row r="268" spans="2:9" ht="15">
      <c r="B268" s="246"/>
      <c r="C268" s="247"/>
      <c r="D268" s="247"/>
      <c r="E268" s="317" t="s">
        <v>211</v>
      </c>
      <c r="F268" s="247"/>
      <c r="G268" s="227"/>
      <c r="H268" s="228"/>
      <c r="I268" s="229"/>
    </row>
    <row r="269" spans="2:9" ht="14.25">
      <c r="B269" s="246" t="s">
        <v>7355</v>
      </c>
      <c r="C269" s="247">
        <v>89710</v>
      </c>
      <c r="D269" s="247" t="s">
        <v>45</v>
      </c>
      <c r="E269" s="248" t="s">
        <v>212</v>
      </c>
      <c r="F269" s="247" t="s">
        <v>8</v>
      </c>
      <c r="G269" s="227">
        <v>6</v>
      </c>
      <c r="H269" s="228">
        <f>IF($C269&lt;&gt;"",VLOOKUP($C269,SINAPSET.17!$A344:$D11109,4,FALSE),"")</f>
        <v>7.02</v>
      </c>
      <c r="I269" s="229">
        <f t="shared" ref="I269" si="46">TRUNC(G269*H269,2)</f>
        <v>42.12</v>
      </c>
    </row>
    <row r="270" spans="2:9" ht="15">
      <c r="B270" s="246"/>
      <c r="C270" s="247"/>
      <c r="D270" s="247"/>
      <c r="E270" s="317" t="s">
        <v>192</v>
      </c>
      <c r="F270" s="247"/>
      <c r="G270" s="227"/>
      <c r="H270" s="228"/>
      <c r="I270" s="229"/>
    </row>
    <row r="271" spans="2:9" ht="14.25">
      <c r="B271" s="246" t="s">
        <v>7356</v>
      </c>
      <c r="C271" s="247">
        <f>COMPOSIÇÕES!B387</f>
        <v>64</v>
      </c>
      <c r="D271" s="247" t="s">
        <v>6767</v>
      </c>
      <c r="E271" s="248" t="s">
        <v>213</v>
      </c>
      <c r="F271" s="247" t="s">
        <v>8</v>
      </c>
      <c r="G271" s="227">
        <v>13</v>
      </c>
      <c r="H271" s="228">
        <f>COMPOSIÇÕES!I387</f>
        <v>31.478499999999997</v>
      </c>
      <c r="I271" s="229">
        <f t="shared" ref="I271:I281" si="47">TRUNC(G271*H271,2)</f>
        <v>409.22</v>
      </c>
    </row>
    <row r="272" spans="2:9" ht="14.25">
      <c r="B272" s="246" t="s">
        <v>7357</v>
      </c>
      <c r="C272" s="247">
        <f>COMPOSIÇÕES!B392</f>
        <v>65</v>
      </c>
      <c r="D272" s="247" t="s">
        <v>6767</v>
      </c>
      <c r="E272" s="248" t="s">
        <v>214</v>
      </c>
      <c r="F272" s="247" t="s">
        <v>8</v>
      </c>
      <c r="G272" s="227">
        <v>2</v>
      </c>
      <c r="H272" s="228">
        <f>COMPOSIÇÕES!I392</f>
        <v>15.162800000000001</v>
      </c>
      <c r="I272" s="229">
        <f t="shared" si="47"/>
        <v>30.32</v>
      </c>
    </row>
    <row r="273" spans="2:9" ht="28.5">
      <c r="B273" s="246" t="s">
        <v>7358</v>
      </c>
      <c r="C273" s="247">
        <f>COMPOSIÇÕES!B397</f>
        <v>66</v>
      </c>
      <c r="D273" s="247" t="s">
        <v>6767</v>
      </c>
      <c r="E273" s="248" t="s">
        <v>215</v>
      </c>
      <c r="F273" s="247" t="s">
        <v>8</v>
      </c>
      <c r="G273" s="227">
        <v>5</v>
      </c>
      <c r="H273" s="228">
        <f>COMPOSIÇÕES!I397</f>
        <v>50.578499999999998</v>
      </c>
      <c r="I273" s="229">
        <f t="shared" si="47"/>
        <v>252.89</v>
      </c>
    </row>
    <row r="274" spans="2:9" ht="28.5">
      <c r="B274" s="246" t="s">
        <v>7359</v>
      </c>
      <c r="C274" s="247">
        <f>COMPOSIÇÕES!B402</f>
        <v>67</v>
      </c>
      <c r="D274" s="247" t="s">
        <v>6767</v>
      </c>
      <c r="E274" s="248" t="s">
        <v>216</v>
      </c>
      <c r="F274" s="247" t="s">
        <v>8</v>
      </c>
      <c r="G274" s="227">
        <v>4</v>
      </c>
      <c r="H274" s="228">
        <f>COMPOSIÇÕES!I402</f>
        <v>21.212799999999998</v>
      </c>
      <c r="I274" s="229">
        <f t="shared" si="47"/>
        <v>84.85</v>
      </c>
    </row>
    <row r="275" spans="2:9" ht="28.5">
      <c r="B275" s="246" t="s">
        <v>7360</v>
      </c>
      <c r="C275" s="247">
        <f>COMPOSIÇÕES!B407</f>
        <v>68</v>
      </c>
      <c r="D275" s="247" t="s">
        <v>6767</v>
      </c>
      <c r="E275" s="248" t="s">
        <v>217</v>
      </c>
      <c r="F275" s="247" t="s">
        <v>8</v>
      </c>
      <c r="G275" s="227">
        <v>8</v>
      </c>
      <c r="H275" s="228">
        <f>COMPOSIÇÕES!I407</f>
        <v>220.285</v>
      </c>
      <c r="I275" s="229">
        <f t="shared" si="47"/>
        <v>1762.28</v>
      </c>
    </row>
    <row r="276" spans="2:9" ht="28.5">
      <c r="B276" s="246" t="s">
        <v>7361</v>
      </c>
      <c r="C276" s="247">
        <f>COMPOSIÇÕES!B412</f>
        <v>69</v>
      </c>
      <c r="D276" s="247" t="s">
        <v>6767</v>
      </c>
      <c r="E276" s="248" t="s">
        <v>218</v>
      </c>
      <c r="F276" s="247" t="s">
        <v>8</v>
      </c>
      <c r="G276" s="227">
        <v>40</v>
      </c>
      <c r="H276" s="228">
        <f>COMPOSIÇÕES!I412</f>
        <v>67.213999999999999</v>
      </c>
      <c r="I276" s="229">
        <f t="shared" si="47"/>
        <v>2688.56</v>
      </c>
    </row>
    <row r="277" spans="2:9" ht="14.25">
      <c r="B277" s="246" t="s">
        <v>7362</v>
      </c>
      <c r="C277" s="247">
        <f>COMPOSIÇÕES!B417</f>
        <v>70</v>
      </c>
      <c r="D277" s="247" t="s">
        <v>6767</v>
      </c>
      <c r="E277" s="248" t="s">
        <v>219</v>
      </c>
      <c r="F277" s="247" t="s">
        <v>8</v>
      </c>
      <c r="G277" s="227">
        <v>1</v>
      </c>
      <c r="H277" s="228">
        <f>COMPOSIÇÕES!I417</f>
        <v>31.894200000000001</v>
      </c>
      <c r="I277" s="229">
        <f t="shared" si="47"/>
        <v>31.89</v>
      </c>
    </row>
    <row r="278" spans="2:9" ht="14.25">
      <c r="B278" s="246" t="s">
        <v>7363</v>
      </c>
      <c r="C278" s="247">
        <f>COMPOSIÇÕES!B422</f>
        <v>71</v>
      </c>
      <c r="D278" s="247" t="s">
        <v>6767</v>
      </c>
      <c r="E278" s="248" t="s">
        <v>220</v>
      </c>
      <c r="F278" s="247" t="s">
        <v>8</v>
      </c>
      <c r="G278" s="227">
        <v>4</v>
      </c>
      <c r="H278" s="228">
        <f>COMPOSIÇÕES!I422</f>
        <v>13.251399999999999</v>
      </c>
      <c r="I278" s="229">
        <f t="shared" si="47"/>
        <v>53</v>
      </c>
    </row>
    <row r="279" spans="2:9" ht="14.25">
      <c r="B279" s="246" t="s">
        <v>7364</v>
      </c>
      <c r="C279" s="247">
        <f>COMPOSIÇÕES!B427</f>
        <v>72</v>
      </c>
      <c r="D279" s="247" t="s">
        <v>6767</v>
      </c>
      <c r="E279" s="248" t="s">
        <v>221</v>
      </c>
      <c r="F279" s="247" t="s">
        <v>8</v>
      </c>
      <c r="G279" s="227">
        <v>4</v>
      </c>
      <c r="H279" s="228">
        <f>COMPOSIÇÕES!I427</f>
        <v>21.441399999999998</v>
      </c>
      <c r="I279" s="229">
        <f t="shared" si="47"/>
        <v>85.76</v>
      </c>
    </row>
    <row r="280" spans="2:9" ht="14.25">
      <c r="B280" s="246" t="s">
        <v>7365</v>
      </c>
      <c r="C280" s="247">
        <f>COMPOSIÇÕES!B432</f>
        <v>73</v>
      </c>
      <c r="D280" s="247" t="s">
        <v>6767</v>
      </c>
      <c r="E280" s="248" t="s">
        <v>222</v>
      </c>
      <c r="F280" s="247" t="s">
        <v>8</v>
      </c>
      <c r="G280" s="227">
        <v>18</v>
      </c>
      <c r="H280" s="228">
        <f>COMPOSIÇÕES!I432</f>
        <v>6.4013999999999998</v>
      </c>
      <c r="I280" s="229">
        <f t="shared" si="47"/>
        <v>115.22</v>
      </c>
    </row>
    <row r="281" spans="2:9" ht="14.25">
      <c r="B281" s="246" t="s">
        <v>7366</v>
      </c>
      <c r="C281" s="247">
        <f>COMPOSIÇÕES!B437</f>
        <v>74</v>
      </c>
      <c r="D281" s="247" t="s">
        <v>6767</v>
      </c>
      <c r="E281" s="248" t="s">
        <v>223</v>
      </c>
      <c r="F281" s="247" t="s">
        <v>8</v>
      </c>
      <c r="G281" s="227">
        <v>6</v>
      </c>
      <c r="H281" s="228">
        <f>COMPOSIÇÕES!I437</f>
        <v>3.8113999999999999</v>
      </c>
      <c r="I281" s="229">
        <f t="shared" si="47"/>
        <v>22.86</v>
      </c>
    </row>
    <row r="282" spans="2:9" ht="15">
      <c r="B282" s="232"/>
      <c r="C282" s="233"/>
      <c r="D282" s="233"/>
      <c r="E282" s="317" t="s">
        <v>224</v>
      </c>
      <c r="F282" s="247"/>
      <c r="G282" s="227"/>
      <c r="H282" s="228"/>
      <c r="I282" s="229"/>
    </row>
    <row r="283" spans="2:9" ht="14.25">
      <c r="B283" s="246" t="s">
        <v>7367</v>
      </c>
      <c r="C283" s="247" t="s">
        <v>13468</v>
      </c>
      <c r="D283" s="247" t="s">
        <v>45</v>
      </c>
      <c r="E283" s="248" t="s">
        <v>225</v>
      </c>
      <c r="F283" s="247" t="s">
        <v>8</v>
      </c>
      <c r="G283" s="227">
        <v>1</v>
      </c>
      <c r="H283" s="228">
        <f>IF($C283&lt;&gt;"",VLOOKUP($C283,SINAPSET.17!1:1048576,4,FALSE),"")</f>
        <v>197.36</v>
      </c>
      <c r="I283" s="229">
        <f t="shared" ref="I283" si="48">TRUNC(G283*H283,2)</f>
        <v>197.36</v>
      </c>
    </row>
    <row r="284" spans="2:9" ht="24" customHeight="1">
      <c r="B284" s="246" t="s">
        <v>7368</v>
      </c>
      <c r="C284" s="247">
        <f>COMPOSIÇÕES!B442</f>
        <v>75</v>
      </c>
      <c r="D284" s="247" t="s">
        <v>6767</v>
      </c>
      <c r="E284" s="248" t="s">
        <v>226</v>
      </c>
      <c r="F284" s="247" t="s">
        <v>8</v>
      </c>
      <c r="G284" s="227">
        <v>1</v>
      </c>
      <c r="H284" s="228">
        <f>COMPOSIÇÕES!I442</f>
        <v>367.5478</v>
      </c>
      <c r="I284" s="229">
        <f>TRUNC(G284*H284,2)</f>
        <v>367.54</v>
      </c>
    </row>
    <row r="285" spans="2:9" ht="28.5">
      <c r="B285" s="246" t="s">
        <v>7369</v>
      </c>
      <c r="C285" s="247">
        <f>COMPOSIÇÕES!B267</f>
        <v>42</v>
      </c>
      <c r="D285" s="247" t="s">
        <v>6767</v>
      </c>
      <c r="E285" s="248" t="s">
        <v>227</v>
      </c>
      <c r="F285" s="247" t="s">
        <v>8</v>
      </c>
      <c r="G285" s="227">
        <v>2</v>
      </c>
      <c r="H285" s="228">
        <f>COMPOSIÇÕES!I267</f>
        <v>197.20599999999999</v>
      </c>
      <c r="I285" s="229">
        <f>TRUNC(G285*H285,2)</f>
        <v>394.41</v>
      </c>
    </row>
    <row r="286" spans="2:9" ht="15">
      <c r="B286" s="232"/>
      <c r="C286" s="233"/>
      <c r="D286" s="233"/>
      <c r="E286" s="317" t="s">
        <v>228</v>
      </c>
      <c r="F286" s="247"/>
      <c r="G286" s="227"/>
      <c r="H286" s="228"/>
      <c r="I286" s="229"/>
    </row>
    <row r="287" spans="2:9" ht="14.25">
      <c r="B287" s="246" t="s">
        <v>7370</v>
      </c>
      <c r="C287" s="247">
        <f>COMPOSIÇÕES!B451</f>
        <v>76</v>
      </c>
      <c r="D287" s="247" t="s">
        <v>6767</v>
      </c>
      <c r="E287" s="248" t="s">
        <v>229</v>
      </c>
      <c r="F287" s="247" t="s">
        <v>8</v>
      </c>
      <c r="G287" s="227">
        <v>9</v>
      </c>
      <c r="H287" s="228">
        <f>COMPOSIÇÕES!I451</f>
        <v>20.535</v>
      </c>
      <c r="I287" s="229">
        <f>TRUNC(G287*H287,2)</f>
        <v>184.81</v>
      </c>
    </row>
    <row r="288" spans="2:9" ht="14.25">
      <c r="B288" s="246" t="s">
        <v>7371</v>
      </c>
      <c r="C288" s="247">
        <f>COMPOSIÇÕES!B456</f>
        <v>77</v>
      </c>
      <c r="D288" s="247" t="s">
        <v>6767</v>
      </c>
      <c r="E288" s="248" t="s">
        <v>230</v>
      </c>
      <c r="F288" s="247" t="s">
        <v>8</v>
      </c>
      <c r="G288" s="227">
        <v>6</v>
      </c>
      <c r="H288" s="228">
        <f>COMPOSIÇÕES!I456</f>
        <v>19.765000000000001</v>
      </c>
      <c r="I288" s="229">
        <f>TRUNC(G288*H288,2)</f>
        <v>118.59</v>
      </c>
    </row>
    <row r="289" spans="2:9" ht="15">
      <c r="B289" s="232"/>
      <c r="C289" s="233"/>
      <c r="D289" s="233"/>
      <c r="E289" s="317" t="s">
        <v>231</v>
      </c>
      <c r="F289" s="247"/>
      <c r="G289" s="227"/>
      <c r="H289" s="228"/>
      <c r="I289" s="229"/>
    </row>
    <row r="290" spans="2:9" ht="19.5" customHeight="1">
      <c r="B290" s="246" t="s">
        <v>7372</v>
      </c>
      <c r="C290" s="247" t="s">
        <v>13505</v>
      </c>
      <c r="D290" s="247" t="s">
        <v>45</v>
      </c>
      <c r="E290" s="248" t="s">
        <v>13738</v>
      </c>
      <c r="F290" s="247" t="s">
        <v>8</v>
      </c>
      <c r="G290" s="227">
        <v>11</v>
      </c>
      <c r="H290" s="228">
        <f>IF($C290&lt;&gt;"",VLOOKUP($C290,SINAPSET.17!1:1048576,4,FALSE),"")</f>
        <v>132.02000000000001</v>
      </c>
      <c r="I290" s="229">
        <f t="shared" ref="I290" si="49">TRUNC(G290*H290,2)</f>
        <v>1452.22</v>
      </c>
    </row>
    <row r="291" spans="2:9" ht="14.25">
      <c r="B291" s="246" t="s">
        <v>7373</v>
      </c>
      <c r="C291" s="247">
        <v>72289</v>
      </c>
      <c r="D291" s="247" t="s">
        <v>45</v>
      </c>
      <c r="E291" s="248" t="s">
        <v>232</v>
      </c>
      <c r="F291" s="247" t="s">
        <v>8</v>
      </c>
      <c r="G291" s="227">
        <v>2</v>
      </c>
      <c r="H291" s="228">
        <f>IF($C291&lt;&gt;"",VLOOKUP($C291,SINAPSET.17!$A367:$D11132,4,FALSE),"")</f>
        <v>326.32</v>
      </c>
      <c r="I291" s="229">
        <f t="shared" ref="I291" si="50">TRUNC(G291*H291,2)</f>
        <v>652.64</v>
      </c>
    </row>
    <row r="292" spans="2:9" ht="15">
      <c r="B292" s="232"/>
      <c r="C292" s="233"/>
      <c r="D292" s="233"/>
      <c r="E292" s="317" t="s">
        <v>189</v>
      </c>
      <c r="F292" s="247"/>
      <c r="G292" s="227"/>
      <c r="H292" s="228"/>
      <c r="I292" s="229"/>
    </row>
    <row r="293" spans="2:9" ht="37.5" customHeight="1">
      <c r="B293" s="246" t="s">
        <v>7374</v>
      </c>
      <c r="C293" s="233" t="s">
        <v>13621</v>
      </c>
      <c r="D293" s="247" t="s">
        <v>45</v>
      </c>
      <c r="E293" s="251" t="s">
        <v>7849</v>
      </c>
      <c r="F293" s="247" t="s">
        <v>8</v>
      </c>
      <c r="G293" s="227">
        <v>1</v>
      </c>
      <c r="H293" s="228">
        <f>IF($C293&lt;&gt;"",VLOOKUP($C293,SINAPSET.17!1:1048576,4,FALSE),"")</f>
        <v>4866.76</v>
      </c>
      <c r="I293" s="229">
        <f>TRUNC(G293*H293,2)</f>
        <v>4866.76</v>
      </c>
    </row>
    <row r="294" spans="2:9" ht="15">
      <c r="B294" s="232"/>
      <c r="C294" s="233"/>
      <c r="D294" s="233"/>
      <c r="E294" s="225"/>
      <c r="F294" s="226"/>
      <c r="G294" s="227"/>
      <c r="H294" s="290" t="s">
        <v>6723</v>
      </c>
      <c r="I294" s="306">
        <f>SUM(I125:I293)</f>
        <v>121040.15999999996</v>
      </c>
    </row>
    <row r="295" spans="2:9" s="4" customFormat="1" ht="15">
      <c r="B295" s="157"/>
      <c r="C295" s="224"/>
      <c r="D295" s="224"/>
      <c r="E295" s="241"/>
      <c r="F295" s="242"/>
      <c r="G295" s="231"/>
      <c r="H295" s="291"/>
      <c r="I295" s="307"/>
    </row>
    <row r="296" spans="2:9" s="4" customFormat="1" ht="15.75" customHeight="1">
      <c r="B296" s="220">
        <v>11</v>
      </c>
      <c r="C296" s="288"/>
      <c r="D296" s="288"/>
      <c r="E296" s="288" t="s">
        <v>7821</v>
      </c>
      <c r="F296" s="288"/>
      <c r="G296" s="288"/>
      <c r="H296" s="322"/>
      <c r="I296" s="308"/>
    </row>
    <row r="297" spans="2:9" ht="15.75" customHeight="1">
      <c r="B297" s="234" t="s">
        <v>7375</v>
      </c>
      <c r="C297" s="235"/>
      <c r="D297" s="235"/>
      <c r="E297" s="365" t="s">
        <v>233</v>
      </c>
      <c r="F297" s="366"/>
      <c r="G297" s="366"/>
      <c r="H297" s="238"/>
      <c r="I297" s="239"/>
    </row>
    <row r="298" spans="2:9" ht="15">
      <c r="B298" s="246"/>
      <c r="C298" s="247"/>
      <c r="D298" s="247"/>
      <c r="E298" s="317" t="s">
        <v>234</v>
      </c>
      <c r="F298" s="247"/>
      <c r="G298" s="227"/>
      <c r="H298" s="228"/>
      <c r="I298" s="229"/>
    </row>
    <row r="299" spans="2:9" ht="28.5">
      <c r="B299" s="246" t="s">
        <v>7376</v>
      </c>
      <c r="C299" s="247">
        <v>83484</v>
      </c>
      <c r="D299" s="247" t="s">
        <v>45</v>
      </c>
      <c r="E299" s="248" t="s">
        <v>235</v>
      </c>
      <c r="F299" s="247" t="s">
        <v>8</v>
      </c>
      <c r="G299" s="227">
        <v>3</v>
      </c>
      <c r="H299" s="228">
        <f>IF($C299&lt;&gt;"",VLOOKUP($C299,SINAPSET.17!$A375:$D11140,4,FALSE),"")</f>
        <v>63.59</v>
      </c>
      <c r="I299" s="229">
        <f>TRUNC(G299*H299,2)</f>
        <v>190.77</v>
      </c>
    </row>
    <row r="300" spans="2:9" ht="14.25">
      <c r="B300" s="246" t="s">
        <v>7377</v>
      </c>
      <c r="C300" s="247">
        <v>83446</v>
      </c>
      <c r="D300" s="247" t="s">
        <v>45</v>
      </c>
      <c r="E300" s="248" t="s">
        <v>236</v>
      </c>
      <c r="F300" s="247" t="s">
        <v>8</v>
      </c>
      <c r="G300" s="227">
        <v>1</v>
      </c>
      <c r="H300" s="228">
        <f>IF($C300&lt;&gt;"",VLOOKUP($C300,SINAPSET.17!$A376:$D11141,4,FALSE),"")</f>
        <v>138.43</v>
      </c>
      <c r="I300" s="229">
        <f>TRUNC(G300*H300,2)</f>
        <v>138.43</v>
      </c>
    </row>
    <row r="301" spans="2:9" ht="23.25" customHeight="1">
      <c r="B301" s="246" t="s">
        <v>7378</v>
      </c>
      <c r="C301" s="247">
        <f>COMPOSIÇÕES!B461</f>
        <v>78</v>
      </c>
      <c r="D301" s="247" t="s">
        <v>6767</v>
      </c>
      <c r="E301" s="248" t="s">
        <v>237</v>
      </c>
      <c r="F301" s="247" t="s">
        <v>8</v>
      </c>
      <c r="G301" s="227">
        <v>3</v>
      </c>
      <c r="H301" s="228">
        <f>COMPOSIÇÕES!I461</f>
        <v>18.7546</v>
      </c>
      <c r="I301" s="229">
        <f>TRUNC(G301*H301,2)</f>
        <v>56.26</v>
      </c>
    </row>
    <row r="302" spans="2:9" ht="15">
      <c r="B302" s="246"/>
      <c r="C302" s="247"/>
      <c r="D302" s="247"/>
      <c r="E302" s="317" t="s">
        <v>238</v>
      </c>
      <c r="F302" s="247"/>
      <c r="G302" s="227"/>
      <c r="H302" s="228"/>
      <c r="I302" s="229"/>
    </row>
    <row r="303" spans="2:9" ht="14.25">
      <c r="B303" s="246" t="s">
        <v>7379</v>
      </c>
      <c r="C303" s="247">
        <v>72930</v>
      </c>
      <c r="D303" s="247" t="s">
        <v>45</v>
      </c>
      <c r="E303" s="248" t="s">
        <v>239</v>
      </c>
      <c r="F303" s="247" t="s">
        <v>4</v>
      </c>
      <c r="G303" s="227">
        <v>15</v>
      </c>
      <c r="H303" s="228">
        <f>IF($C303&lt;&gt;"",VLOOKUP($C303,SINAPSET.17!$A379:$D11144,4,FALSE),"")</f>
        <v>49.68</v>
      </c>
      <c r="I303" s="229">
        <f>TRUNC(G303*H303,2)</f>
        <v>745.2</v>
      </c>
    </row>
    <row r="304" spans="2:9" ht="14.25">
      <c r="B304" s="246" t="s">
        <v>7380</v>
      </c>
      <c r="C304" s="247">
        <v>72929</v>
      </c>
      <c r="D304" s="247" t="s">
        <v>45</v>
      </c>
      <c r="E304" s="248" t="s">
        <v>240</v>
      </c>
      <c r="F304" s="247" t="s">
        <v>4</v>
      </c>
      <c r="G304" s="227">
        <v>8</v>
      </c>
      <c r="H304" s="228">
        <f>IF($C304&lt;&gt;"",VLOOKUP($C304,SINAPSET.17!$A380:$D11145,4,FALSE),"")</f>
        <v>40.57</v>
      </c>
      <c r="I304" s="229">
        <f>TRUNC(G304*H304,2)</f>
        <v>324.56</v>
      </c>
    </row>
    <row r="305" spans="2:9" ht="15">
      <c r="B305" s="246"/>
      <c r="C305" s="247"/>
      <c r="D305" s="247"/>
      <c r="E305" s="317" t="s">
        <v>241</v>
      </c>
      <c r="F305" s="247"/>
      <c r="G305" s="227"/>
      <c r="H305" s="228"/>
      <c r="I305" s="229"/>
    </row>
    <row r="306" spans="2:9" s="4" customFormat="1" ht="42.75">
      <c r="B306" s="246" t="s">
        <v>7381</v>
      </c>
      <c r="C306" s="114">
        <v>83372</v>
      </c>
      <c r="D306" s="114" t="s">
        <v>45</v>
      </c>
      <c r="E306" s="104" t="s">
        <v>242</v>
      </c>
      <c r="F306" s="224" t="s">
        <v>8</v>
      </c>
      <c r="G306" s="231">
        <v>1</v>
      </c>
      <c r="H306" s="228">
        <f>IF($C306&lt;&gt;"",VLOOKUP($C306,SINAPSET.17!$A382:$D11147,4,FALSE),"")</f>
        <v>735.18</v>
      </c>
      <c r="I306" s="243">
        <f>TRUNC(G306*H306,2)</f>
        <v>735.18</v>
      </c>
    </row>
    <row r="307" spans="2:9" ht="57.75" customHeight="1">
      <c r="B307" s="246" t="s">
        <v>7382</v>
      </c>
      <c r="C307" s="233">
        <f>COMPOSIÇÕES!B466</f>
        <v>79</v>
      </c>
      <c r="D307" s="233" t="s">
        <v>6767</v>
      </c>
      <c r="E307" s="248" t="s">
        <v>243</v>
      </c>
      <c r="F307" s="233" t="s">
        <v>8</v>
      </c>
      <c r="G307" s="252">
        <v>1</v>
      </c>
      <c r="H307" s="228">
        <f>COMPOSIÇÕES!I466</f>
        <v>485.64</v>
      </c>
      <c r="I307" s="229">
        <f t="shared" ref="I307:I311" si="51">TRUNC(G307*H307,2)</f>
        <v>485.64</v>
      </c>
    </row>
    <row r="308" spans="2:9" ht="42.75">
      <c r="B308" s="246" t="s">
        <v>7383</v>
      </c>
      <c r="C308" s="233">
        <f>COMPOSIÇÕES!B471</f>
        <v>80</v>
      </c>
      <c r="D308" s="233" t="s">
        <v>6767</v>
      </c>
      <c r="E308" s="248" t="s">
        <v>244</v>
      </c>
      <c r="F308" s="233" t="s">
        <v>8</v>
      </c>
      <c r="G308" s="252">
        <v>2</v>
      </c>
      <c r="H308" s="228">
        <f>COMPOSIÇÕES!I471</f>
        <v>741.46</v>
      </c>
      <c r="I308" s="229">
        <f t="shared" si="51"/>
        <v>1482.92</v>
      </c>
    </row>
    <row r="309" spans="2:9" ht="42.75">
      <c r="B309" s="246" t="s">
        <v>7384</v>
      </c>
      <c r="C309" s="233">
        <f>COMPOSIÇÕES!B476</f>
        <v>81</v>
      </c>
      <c r="D309" s="233" t="s">
        <v>6767</v>
      </c>
      <c r="E309" s="248" t="s">
        <v>245</v>
      </c>
      <c r="F309" s="233" t="s">
        <v>8</v>
      </c>
      <c r="G309" s="252">
        <v>1</v>
      </c>
      <c r="H309" s="228">
        <f>COMPOSIÇÕES!I476</f>
        <v>741.46</v>
      </c>
      <c r="I309" s="229">
        <f t="shared" si="51"/>
        <v>741.46</v>
      </c>
    </row>
    <row r="310" spans="2:9" ht="42.75">
      <c r="B310" s="246" t="s">
        <v>7385</v>
      </c>
      <c r="C310" s="233">
        <f>COMPOSIÇÕES!B476</f>
        <v>81</v>
      </c>
      <c r="D310" s="233" t="s">
        <v>6767</v>
      </c>
      <c r="E310" s="248" t="s">
        <v>246</v>
      </c>
      <c r="F310" s="233" t="s">
        <v>8</v>
      </c>
      <c r="G310" s="252">
        <v>1</v>
      </c>
      <c r="H310" s="228">
        <f>COMPOSIÇÕES!I481</f>
        <v>725.505</v>
      </c>
      <c r="I310" s="229">
        <f t="shared" si="51"/>
        <v>725.5</v>
      </c>
    </row>
    <row r="311" spans="2:9" ht="33" customHeight="1">
      <c r="B311" s="246" t="s">
        <v>7386</v>
      </c>
      <c r="C311" s="233">
        <f>COMPOSIÇÕES!B481</f>
        <v>82</v>
      </c>
      <c r="D311" s="233" t="s">
        <v>6767</v>
      </c>
      <c r="E311" s="248" t="s">
        <v>247</v>
      </c>
      <c r="F311" s="233" t="s">
        <v>8</v>
      </c>
      <c r="G311" s="252">
        <v>1</v>
      </c>
      <c r="H311" s="228">
        <f>COMPOSIÇÕES!I481</f>
        <v>725.505</v>
      </c>
      <c r="I311" s="229">
        <f t="shared" si="51"/>
        <v>725.5</v>
      </c>
    </row>
    <row r="312" spans="2:9" ht="15">
      <c r="B312" s="246"/>
      <c r="C312" s="247"/>
      <c r="D312" s="247"/>
      <c r="E312" s="317" t="s">
        <v>248</v>
      </c>
      <c r="F312" s="247"/>
      <c r="G312" s="227"/>
      <c r="H312" s="228"/>
      <c r="I312" s="229"/>
    </row>
    <row r="313" spans="2:9" ht="42.75">
      <c r="B313" s="246" t="s">
        <v>7387</v>
      </c>
      <c r="C313" s="247" t="s">
        <v>13554</v>
      </c>
      <c r="D313" s="247" t="s">
        <v>45</v>
      </c>
      <c r="E313" s="248" t="s">
        <v>249</v>
      </c>
      <c r="F313" s="247" t="s">
        <v>8</v>
      </c>
      <c r="G313" s="227">
        <v>2</v>
      </c>
      <c r="H313" s="228">
        <f>IF($C313&lt;&gt;"",VLOOKUP($C313,SINAPSET.17!1:1048576,4,FALSE),"")</f>
        <v>474.51</v>
      </c>
      <c r="I313" s="229">
        <f>TRUNC(G313*H313,2)</f>
        <v>949.02</v>
      </c>
    </row>
    <row r="314" spans="2:9" ht="42.75">
      <c r="B314" s="246" t="s">
        <v>7388</v>
      </c>
      <c r="C314" s="247">
        <f>COMPOSIÇÕES!B486</f>
        <v>83</v>
      </c>
      <c r="D314" s="247" t="s">
        <v>6767</v>
      </c>
      <c r="E314" s="248" t="s">
        <v>250</v>
      </c>
      <c r="F314" s="247" t="s">
        <v>8</v>
      </c>
      <c r="G314" s="227">
        <v>1</v>
      </c>
      <c r="H314" s="228">
        <f>COMPOSIÇÕES!I486</f>
        <v>2456.92</v>
      </c>
      <c r="I314" s="229">
        <f t="shared" ref="I314:I328" si="52">TRUNC(G314*H314,2)</f>
        <v>2456.92</v>
      </c>
    </row>
    <row r="315" spans="2:9" ht="57">
      <c r="B315" s="246" t="s">
        <v>7389</v>
      </c>
      <c r="C315" s="247">
        <f>COMPOSIÇÕES!B491</f>
        <v>84</v>
      </c>
      <c r="D315" s="247" t="s">
        <v>6767</v>
      </c>
      <c r="E315" s="248" t="s">
        <v>251</v>
      </c>
      <c r="F315" s="247" t="s">
        <v>8</v>
      </c>
      <c r="G315" s="227">
        <v>1</v>
      </c>
      <c r="H315" s="228">
        <f>COMPOSIÇÕES!I491</f>
        <v>1402.28</v>
      </c>
      <c r="I315" s="229">
        <f t="shared" si="52"/>
        <v>1402.28</v>
      </c>
    </row>
    <row r="316" spans="2:9" ht="15">
      <c r="B316" s="232"/>
      <c r="C316" s="233"/>
      <c r="D316" s="233"/>
      <c r="E316" s="317" t="s">
        <v>252</v>
      </c>
      <c r="F316" s="247"/>
      <c r="G316" s="227"/>
      <c r="H316" s="228"/>
      <c r="I316" s="229"/>
    </row>
    <row r="317" spans="2:9" ht="14.25">
      <c r="B317" s="246" t="s">
        <v>7390</v>
      </c>
      <c r="C317" s="247">
        <f>COMPOSIÇÕES!B496</f>
        <v>85</v>
      </c>
      <c r="D317" s="247" t="s">
        <v>6767</v>
      </c>
      <c r="E317" s="248" t="s">
        <v>253</v>
      </c>
      <c r="F317" s="247" t="s">
        <v>4</v>
      </c>
      <c r="G317" s="227">
        <v>160</v>
      </c>
      <c r="H317" s="228">
        <f>COMPOSIÇÕES!I496</f>
        <v>10.4985</v>
      </c>
      <c r="I317" s="229">
        <f t="shared" si="52"/>
        <v>1679.76</v>
      </c>
    </row>
    <row r="318" spans="2:9" s="1" customFormat="1" ht="14.25">
      <c r="B318" s="246" t="s">
        <v>7391</v>
      </c>
      <c r="C318" s="247">
        <v>91854</v>
      </c>
      <c r="D318" s="247" t="s">
        <v>45</v>
      </c>
      <c r="E318" s="248" t="s">
        <v>254</v>
      </c>
      <c r="F318" s="247" t="s">
        <v>4</v>
      </c>
      <c r="G318" s="227">
        <v>1250</v>
      </c>
      <c r="H318" s="228">
        <f>IF($C318&lt;&gt;"",VLOOKUP($C318,SINAPSET.17!$A394:$D11159,4,FALSE),"")</f>
        <v>5.74</v>
      </c>
      <c r="I318" s="229">
        <f>TRUNC(G318*H318,2)</f>
        <v>7175</v>
      </c>
    </row>
    <row r="319" spans="2:9" s="1" customFormat="1" ht="14.25">
      <c r="B319" s="246" t="s">
        <v>7392</v>
      </c>
      <c r="C319" s="247">
        <v>91856</v>
      </c>
      <c r="D319" s="247" t="s">
        <v>45</v>
      </c>
      <c r="E319" s="248" t="s">
        <v>255</v>
      </c>
      <c r="F319" s="247" t="s">
        <v>4</v>
      </c>
      <c r="G319" s="227">
        <v>200</v>
      </c>
      <c r="H319" s="228">
        <f>IF($C319&lt;&gt;"",VLOOKUP($C319,SINAPSET.17!$A395:$D11160,4,FALSE),"")</f>
        <v>7.22</v>
      </c>
      <c r="I319" s="229">
        <f>TRUNC(G319*H319,2)</f>
        <v>1444</v>
      </c>
    </row>
    <row r="320" spans="2:9" s="1" customFormat="1" ht="28.5">
      <c r="B320" s="246" t="s">
        <v>7393</v>
      </c>
      <c r="C320" s="247">
        <v>95749</v>
      </c>
      <c r="D320" s="247" t="s">
        <v>45</v>
      </c>
      <c r="E320" s="248" t="s">
        <v>256</v>
      </c>
      <c r="F320" s="247" t="s">
        <v>8</v>
      </c>
      <c r="G320" s="227">
        <v>25</v>
      </c>
      <c r="H320" s="228">
        <f>IF($C320&lt;&gt;"",VLOOKUP($C320,SINAPSET.17!$A396:$D11161,4,FALSE),"")</f>
        <v>12.19</v>
      </c>
      <c r="I320" s="229">
        <f>TRUNC(G320*H320,2)</f>
        <v>304.75</v>
      </c>
    </row>
    <row r="321" spans="2:9" s="19" customFormat="1" ht="14.25">
      <c r="B321" s="246" t="s">
        <v>7394</v>
      </c>
      <c r="C321" s="114">
        <f>COMPOSIÇÕES!B501</f>
        <v>86</v>
      </c>
      <c r="D321" s="114" t="s">
        <v>6767</v>
      </c>
      <c r="E321" s="104" t="s">
        <v>257</v>
      </c>
      <c r="F321" s="114" t="s">
        <v>4</v>
      </c>
      <c r="G321" s="231">
        <v>30</v>
      </c>
      <c r="H321" s="228">
        <f>COMPOSIÇÕES!I501</f>
        <v>7.0859999999999994</v>
      </c>
      <c r="I321" s="243">
        <f t="shared" si="52"/>
        <v>212.58</v>
      </c>
    </row>
    <row r="322" spans="2:9" s="19" customFormat="1" ht="14.25">
      <c r="B322" s="246" t="s">
        <v>7395</v>
      </c>
      <c r="C322" s="114">
        <f>COMPOSIÇÕES!B506</f>
        <v>87</v>
      </c>
      <c r="D322" s="114" t="s">
        <v>6767</v>
      </c>
      <c r="E322" s="104" t="s">
        <v>258</v>
      </c>
      <c r="F322" s="114" t="s">
        <v>4</v>
      </c>
      <c r="G322" s="231">
        <v>55</v>
      </c>
      <c r="H322" s="228">
        <f>COMPOSIÇÕES!I506</f>
        <v>9.343</v>
      </c>
      <c r="I322" s="243">
        <f t="shared" si="52"/>
        <v>513.86</v>
      </c>
    </row>
    <row r="323" spans="2:9" s="19" customFormat="1" ht="14.25">
      <c r="B323" s="246" t="s">
        <v>7396</v>
      </c>
      <c r="C323" s="114">
        <f>COMPOSIÇÕES!B511</f>
        <v>88</v>
      </c>
      <c r="D323" s="114" t="s">
        <v>6767</v>
      </c>
      <c r="E323" s="104" t="s">
        <v>259</v>
      </c>
      <c r="F323" s="114" t="s">
        <v>4</v>
      </c>
      <c r="G323" s="231">
        <v>60</v>
      </c>
      <c r="H323" s="228">
        <f>COMPOSIÇÕES!I511</f>
        <v>13.228</v>
      </c>
      <c r="I323" s="243">
        <f t="shared" si="52"/>
        <v>793.68</v>
      </c>
    </row>
    <row r="324" spans="2:9" s="19" customFormat="1" ht="14.25">
      <c r="B324" s="246" t="s">
        <v>7397</v>
      </c>
      <c r="C324" s="114">
        <f>COMPOSIÇÕES!B516</f>
        <v>89</v>
      </c>
      <c r="D324" s="114" t="s">
        <v>6767</v>
      </c>
      <c r="E324" s="104" t="s">
        <v>260</v>
      </c>
      <c r="F324" s="114" t="s">
        <v>4</v>
      </c>
      <c r="G324" s="231">
        <v>60</v>
      </c>
      <c r="H324" s="228">
        <f>COMPOSIÇÕES!I516</f>
        <v>14.782</v>
      </c>
      <c r="I324" s="243">
        <f t="shared" si="52"/>
        <v>886.92</v>
      </c>
    </row>
    <row r="325" spans="2:9" s="19" customFormat="1" ht="14.25">
      <c r="B325" s="246" t="s">
        <v>7398</v>
      </c>
      <c r="C325" s="114">
        <f>COMPOSIÇÕES!B521</f>
        <v>90</v>
      </c>
      <c r="D325" s="114" t="s">
        <v>6767</v>
      </c>
      <c r="E325" s="104" t="s">
        <v>261</v>
      </c>
      <c r="F325" s="114" t="s">
        <v>4</v>
      </c>
      <c r="G325" s="231">
        <v>200</v>
      </c>
      <c r="H325" s="228">
        <f>COMPOSIÇÕES!I521</f>
        <v>16.356999999999999</v>
      </c>
      <c r="I325" s="243">
        <f t="shared" si="52"/>
        <v>3271.4</v>
      </c>
    </row>
    <row r="326" spans="2:9" s="19" customFormat="1" ht="14.25">
      <c r="B326" s="246" t="s">
        <v>7399</v>
      </c>
      <c r="C326" s="114">
        <v>91914</v>
      </c>
      <c r="D326" s="114" t="s">
        <v>45</v>
      </c>
      <c r="E326" s="104" t="s">
        <v>262</v>
      </c>
      <c r="F326" s="114" t="s">
        <v>8</v>
      </c>
      <c r="G326" s="231">
        <v>180</v>
      </c>
      <c r="H326" s="228">
        <f>IF($C326&lt;&gt;"",VLOOKUP($C326,SINAPSET.17!$A402:$D11167,4,FALSE),"")</f>
        <v>9.39</v>
      </c>
      <c r="I326" s="243">
        <f>TRUNC(G326*H326,2)</f>
        <v>1690.2</v>
      </c>
    </row>
    <row r="327" spans="2:9" s="19" customFormat="1" ht="14.25">
      <c r="B327" s="246" t="s">
        <v>7400</v>
      </c>
      <c r="C327" s="114">
        <f>COMPOSIÇÕES!B526</f>
        <v>91</v>
      </c>
      <c r="D327" s="114" t="s">
        <v>6767</v>
      </c>
      <c r="E327" s="104" t="s">
        <v>263</v>
      </c>
      <c r="F327" s="114" t="s">
        <v>8</v>
      </c>
      <c r="G327" s="231">
        <v>800</v>
      </c>
      <c r="H327" s="228">
        <f>COMPOSIÇÕES!I526</f>
        <v>7.1319999999999997</v>
      </c>
      <c r="I327" s="243">
        <f t="shared" si="52"/>
        <v>5705.6</v>
      </c>
    </row>
    <row r="328" spans="2:9" s="19" customFormat="1" ht="14.25">
      <c r="B328" s="246" t="s">
        <v>7401</v>
      </c>
      <c r="C328" s="114">
        <f>COMPOSIÇÕES!B531</f>
        <v>92</v>
      </c>
      <c r="D328" s="114" t="s">
        <v>6767</v>
      </c>
      <c r="E328" s="104" t="s">
        <v>264</v>
      </c>
      <c r="F328" s="114" t="s">
        <v>8</v>
      </c>
      <c r="G328" s="231">
        <v>120</v>
      </c>
      <c r="H328" s="228">
        <f>COMPOSIÇÕES!I531</f>
        <v>6.7744999999999997</v>
      </c>
      <c r="I328" s="243">
        <f t="shared" si="52"/>
        <v>812.94</v>
      </c>
    </row>
    <row r="329" spans="2:9" ht="15">
      <c r="B329" s="246"/>
      <c r="C329" s="247"/>
      <c r="D329" s="247"/>
      <c r="E329" s="317" t="s">
        <v>265</v>
      </c>
      <c r="F329" s="247"/>
      <c r="G329" s="227"/>
      <c r="H329" s="228"/>
      <c r="I329" s="229"/>
    </row>
    <row r="330" spans="2:9" ht="60">
      <c r="B330" s="246"/>
      <c r="C330" s="247"/>
      <c r="D330" s="247"/>
      <c r="E330" s="317" t="s">
        <v>266</v>
      </c>
      <c r="F330" s="247"/>
      <c r="G330" s="227"/>
      <c r="H330" s="228"/>
      <c r="I330" s="229"/>
    </row>
    <row r="331" spans="2:9" ht="14.25">
      <c r="B331" s="246" t="s">
        <v>7402</v>
      </c>
      <c r="C331" s="247">
        <v>91926</v>
      </c>
      <c r="D331" s="247" t="s">
        <v>45</v>
      </c>
      <c r="E331" s="248" t="s">
        <v>267</v>
      </c>
      <c r="F331" s="247" t="s">
        <v>4</v>
      </c>
      <c r="G331" s="227">
        <v>7200</v>
      </c>
      <c r="H331" s="228">
        <f>IF($C331&lt;&gt;"",VLOOKUP($C331,SINAPSET.17!$A407:$D11172,4,FALSE),"")</f>
        <v>2.17</v>
      </c>
      <c r="I331" s="229">
        <f>TRUNC(G331*H331,2)</f>
        <v>15624</v>
      </c>
    </row>
    <row r="332" spans="2:9" ht="14.25">
      <c r="B332" s="246" t="s">
        <v>7403</v>
      </c>
      <c r="C332" s="247">
        <v>91928</v>
      </c>
      <c r="D332" s="247" t="s">
        <v>45</v>
      </c>
      <c r="E332" s="248" t="s">
        <v>268</v>
      </c>
      <c r="F332" s="247" t="s">
        <v>4</v>
      </c>
      <c r="G332" s="227">
        <v>750</v>
      </c>
      <c r="H332" s="228">
        <f>IF($C332&lt;&gt;"",VLOOKUP($C332,SINAPSET.17!$A408:$D11173,4,FALSE),"")</f>
        <v>3.45</v>
      </c>
      <c r="I332" s="229">
        <f t="shared" ref="I332:I333" si="53">TRUNC(G332*H332,2)</f>
        <v>2587.5</v>
      </c>
    </row>
    <row r="333" spans="2:9" ht="14.25">
      <c r="B333" s="246" t="s">
        <v>7404</v>
      </c>
      <c r="C333" s="247">
        <v>91930</v>
      </c>
      <c r="D333" s="247" t="s">
        <v>45</v>
      </c>
      <c r="E333" s="248" t="s">
        <v>269</v>
      </c>
      <c r="F333" s="247" t="s">
        <v>4</v>
      </c>
      <c r="G333" s="227">
        <v>300</v>
      </c>
      <c r="H333" s="228">
        <f>IF($C333&lt;&gt;"",VLOOKUP($C333,SINAPSET.17!$A409:$D11174,4,FALSE),"")</f>
        <v>4.7</v>
      </c>
      <c r="I333" s="229">
        <f t="shared" si="53"/>
        <v>1410</v>
      </c>
    </row>
    <row r="334" spans="2:9" ht="60">
      <c r="B334" s="246"/>
      <c r="C334" s="247"/>
      <c r="D334" s="247"/>
      <c r="E334" s="317" t="s">
        <v>270</v>
      </c>
      <c r="F334" s="247"/>
      <c r="G334" s="227"/>
      <c r="H334" s="228"/>
      <c r="I334" s="229"/>
    </row>
    <row r="335" spans="2:9" ht="14.25">
      <c r="B335" s="246" t="s">
        <v>7405</v>
      </c>
      <c r="C335" s="247">
        <v>91931</v>
      </c>
      <c r="D335" s="247" t="s">
        <v>45</v>
      </c>
      <c r="E335" s="248" t="s">
        <v>269</v>
      </c>
      <c r="F335" s="247" t="s">
        <v>4</v>
      </c>
      <c r="G335" s="227">
        <v>400</v>
      </c>
      <c r="H335" s="228">
        <f>IF($C335&lt;&gt;"",VLOOKUP($C335,SINAPSET.17!$A411:$D11176,4,FALSE),"")</f>
        <v>5.2</v>
      </c>
      <c r="I335" s="229">
        <f t="shared" ref="I335" si="54">TRUNC(G335*H335,2)</f>
        <v>2080</v>
      </c>
    </row>
    <row r="336" spans="2:9" ht="14.25">
      <c r="B336" s="246" t="s">
        <v>7406</v>
      </c>
      <c r="C336" s="247">
        <v>92980</v>
      </c>
      <c r="D336" s="247" t="s">
        <v>45</v>
      </c>
      <c r="E336" s="248" t="s">
        <v>271</v>
      </c>
      <c r="F336" s="247" t="s">
        <v>4</v>
      </c>
      <c r="G336" s="227">
        <v>100</v>
      </c>
      <c r="H336" s="228">
        <f>IF($C336&lt;&gt;"",VLOOKUP($C336,SINAPSET.17!$A412:$D11177,4,FALSE),"")</f>
        <v>5.16</v>
      </c>
      <c r="I336" s="229">
        <f t="shared" ref="I336:I340" si="55">TRUNC(G336*H336,2)</f>
        <v>516</v>
      </c>
    </row>
    <row r="337" spans="2:9" ht="14.25">
      <c r="B337" s="246" t="s">
        <v>7407</v>
      </c>
      <c r="C337" s="247">
        <v>92982</v>
      </c>
      <c r="D337" s="247" t="s">
        <v>45</v>
      </c>
      <c r="E337" s="248" t="s">
        <v>272</v>
      </c>
      <c r="F337" s="247" t="s">
        <v>4</v>
      </c>
      <c r="G337" s="227">
        <v>500</v>
      </c>
      <c r="H337" s="228">
        <f>IF($C337&lt;&gt;"",VLOOKUP($C337,SINAPSET.17!$A413:$D11178,4,FALSE),"")</f>
        <v>7.89</v>
      </c>
      <c r="I337" s="229">
        <f t="shared" si="55"/>
        <v>3945</v>
      </c>
    </row>
    <row r="338" spans="2:9" ht="14.25">
      <c r="B338" s="246" t="s">
        <v>7408</v>
      </c>
      <c r="C338" s="247">
        <v>92984</v>
      </c>
      <c r="D338" s="247" t="s">
        <v>45</v>
      </c>
      <c r="E338" s="248" t="s">
        <v>273</v>
      </c>
      <c r="F338" s="247" t="s">
        <v>4</v>
      </c>
      <c r="G338" s="227">
        <v>25</v>
      </c>
      <c r="H338" s="228">
        <f>IF($C338&lt;&gt;"",VLOOKUP($C338,SINAPSET.17!$A414:$D11179,4,FALSE),"")</f>
        <v>13.29</v>
      </c>
      <c r="I338" s="229">
        <f t="shared" si="55"/>
        <v>332.25</v>
      </c>
    </row>
    <row r="339" spans="2:9" ht="14.25">
      <c r="B339" s="246" t="s">
        <v>7409</v>
      </c>
      <c r="C339" s="247">
        <v>92986</v>
      </c>
      <c r="D339" s="247" t="s">
        <v>45</v>
      </c>
      <c r="E339" s="248" t="s">
        <v>274</v>
      </c>
      <c r="F339" s="247" t="s">
        <v>4</v>
      </c>
      <c r="G339" s="227">
        <v>125</v>
      </c>
      <c r="H339" s="228">
        <f>IF($C339&lt;&gt;"",VLOOKUP($C339,SINAPSET.17!$A415:$D11180,4,FALSE),"")</f>
        <v>17.829999999999998</v>
      </c>
      <c r="I339" s="229">
        <f t="shared" si="55"/>
        <v>2228.75</v>
      </c>
    </row>
    <row r="340" spans="2:9" ht="14.25">
      <c r="B340" s="246" t="s">
        <v>7410</v>
      </c>
      <c r="C340" s="247">
        <v>92988</v>
      </c>
      <c r="D340" s="247" t="s">
        <v>45</v>
      </c>
      <c r="E340" s="248" t="s">
        <v>275</v>
      </c>
      <c r="F340" s="247" t="s">
        <v>4</v>
      </c>
      <c r="G340" s="227">
        <v>130</v>
      </c>
      <c r="H340" s="228">
        <f>IF($C340&lt;&gt;"",VLOOKUP($C340,SINAPSET.17!$A416:$D11181,4,FALSE),"")</f>
        <v>24.85</v>
      </c>
      <c r="I340" s="229">
        <f t="shared" si="55"/>
        <v>3230.5</v>
      </c>
    </row>
    <row r="341" spans="2:9" ht="45">
      <c r="B341" s="246"/>
      <c r="C341" s="247"/>
      <c r="D341" s="247"/>
      <c r="E341" s="317" t="s">
        <v>276</v>
      </c>
      <c r="F341" s="247"/>
      <c r="G341" s="227"/>
      <c r="H341" s="228"/>
      <c r="I341" s="229"/>
    </row>
    <row r="342" spans="2:9" ht="14.25">
      <c r="B342" s="246" t="s">
        <v>7411</v>
      </c>
      <c r="C342" s="247">
        <f>COMPOSIÇÕES!B536</f>
        <v>93</v>
      </c>
      <c r="D342" s="247" t="s">
        <v>6767</v>
      </c>
      <c r="E342" s="248" t="s">
        <v>277</v>
      </c>
      <c r="F342" s="247" t="s">
        <v>4</v>
      </c>
      <c r="G342" s="227">
        <v>50</v>
      </c>
      <c r="H342" s="228">
        <f>COMPOSIÇÕES!I536</f>
        <v>5.3132100000000007</v>
      </c>
      <c r="I342" s="229">
        <f>TRUNC(G342*H342,2)</f>
        <v>265.66000000000003</v>
      </c>
    </row>
    <row r="343" spans="2:9" ht="14.25">
      <c r="B343" s="246" t="s">
        <v>7412</v>
      </c>
      <c r="C343" s="247">
        <f>COMPOSIÇÕES!B542</f>
        <v>94</v>
      </c>
      <c r="D343" s="247" t="s">
        <v>6767</v>
      </c>
      <c r="E343" s="248" t="s">
        <v>278</v>
      </c>
      <c r="F343" s="247" t="s">
        <v>4</v>
      </c>
      <c r="G343" s="227">
        <v>60</v>
      </c>
      <c r="H343" s="228">
        <f>COMPOSIÇÕES!I542</f>
        <v>6.7202100000000007</v>
      </c>
      <c r="I343" s="229">
        <f>TRUNC(G343*H343,2)</f>
        <v>403.21</v>
      </c>
    </row>
    <row r="344" spans="2:9" ht="15">
      <c r="B344" s="246"/>
      <c r="C344" s="247"/>
      <c r="D344" s="247"/>
      <c r="E344" s="317" t="s">
        <v>279</v>
      </c>
      <c r="F344" s="247"/>
      <c r="G344" s="227"/>
      <c r="H344" s="228"/>
      <c r="I344" s="229"/>
    </row>
    <row r="345" spans="2:9" ht="14.25">
      <c r="B345" s="246" t="s">
        <v>7413</v>
      </c>
      <c r="C345" s="247">
        <v>95795</v>
      </c>
      <c r="D345" s="247" t="s">
        <v>45</v>
      </c>
      <c r="E345" s="251" t="s">
        <v>7850</v>
      </c>
      <c r="F345" s="247" t="s">
        <v>8</v>
      </c>
      <c r="G345" s="227">
        <v>8</v>
      </c>
      <c r="H345" s="228">
        <f>IF($C345&lt;&gt;"",VLOOKUP($C345,SINAPSET.17!$A421:$D11186,4,FALSE),"")</f>
        <v>21.43</v>
      </c>
      <c r="I345" s="229">
        <f t="shared" ref="I345" si="56">TRUNC(G345*H345,2)</f>
        <v>171.44</v>
      </c>
    </row>
    <row r="346" spans="2:9" ht="14.25">
      <c r="B346" s="246" t="s">
        <v>7414</v>
      </c>
      <c r="C346" s="247">
        <v>95778</v>
      </c>
      <c r="D346" s="247" t="s">
        <v>45</v>
      </c>
      <c r="E346" s="251" t="s">
        <v>7851</v>
      </c>
      <c r="F346" s="247" t="s">
        <v>8</v>
      </c>
      <c r="G346" s="227">
        <v>12</v>
      </c>
      <c r="H346" s="228">
        <f>IF($C346&lt;&gt;"",VLOOKUP($C346,SINAPSET.17!$A422:$D11187,4,FALSE),"")</f>
        <v>18.72</v>
      </c>
      <c r="I346" s="229">
        <f t="shared" ref="I346:I349" si="57">TRUNC(G346*H346,2)</f>
        <v>224.64</v>
      </c>
    </row>
    <row r="347" spans="2:9" ht="14.25">
      <c r="B347" s="246" t="s">
        <v>7415</v>
      </c>
      <c r="C347" s="247">
        <v>95779</v>
      </c>
      <c r="D347" s="247" t="s">
        <v>45</v>
      </c>
      <c r="E347" s="251" t="s">
        <v>7852</v>
      </c>
      <c r="F347" s="247" t="s">
        <v>8</v>
      </c>
      <c r="G347" s="227">
        <v>14</v>
      </c>
      <c r="H347" s="228">
        <f>IF($C347&lt;&gt;"",VLOOKUP($C347,SINAPSET.17!$A423:$D11188,4,FALSE),"")</f>
        <v>17.32</v>
      </c>
      <c r="I347" s="229">
        <f t="shared" si="57"/>
        <v>242.48</v>
      </c>
    </row>
    <row r="348" spans="2:9" ht="14.25">
      <c r="B348" s="246" t="s">
        <v>7416</v>
      </c>
      <c r="C348" s="247">
        <v>95801</v>
      </c>
      <c r="D348" s="247" t="s">
        <v>45</v>
      </c>
      <c r="E348" s="251" t="s">
        <v>7853</v>
      </c>
      <c r="F348" s="247" t="s">
        <v>8</v>
      </c>
      <c r="G348" s="227">
        <v>3</v>
      </c>
      <c r="H348" s="228">
        <f>IF($C348&lt;&gt;"",VLOOKUP($C348,SINAPSET.17!$A424:$D11189,4,FALSE),"")</f>
        <v>25.63</v>
      </c>
      <c r="I348" s="229">
        <f t="shared" si="57"/>
        <v>76.89</v>
      </c>
    </row>
    <row r="349" spans="2:9" ht="14.25">
      <c r="B349" s="246" t="s">
        <v>7417</v>
      </c>
      <c r="C349" s="247">
        <v>95787</v>
      </c>
      <c r="D349" s="247" t="s">
        <v>45</v>
      </c>
      <c r="E349" s="251" t="s">
        <v>7854</v>
      </c>
      <c r="F349" s="247" t="s">
        <v>8</v>
      </c>
      <c r="G349" s="227">
        <v>5</v>
      </c>
      <c r="H349" s="228">
        <f>IF($C349&lt;&gt;"",VLOOKUP($C349,SINAPSET.17!$A425:$D11190,4,FALSE),"")</f>
        <v>18.579999999999998</v>
      </c>
      <c r="I349" s="229">
        <f t="shared" si="57"/>
        <v>92.9</v>
      </c>
    </row>
    <row r="350" spans="2:9" ht="14.25">
      <c r="B350" s="246" t="s">
        <v>7418</v>
      </c>
      <c r="C350" s="247">
        <v>91940</v>
      </c>
      <c r="D350" s="247" t="s">
        <v>45</v>
      </c>
      <c r="E350" s="251" t="s">
        <v>280</v>
      </c>
      <c r="F350" s="247" t="s">
        <v>8</v>
      </c>
      <c r="G350" s="227">
        <v>300</v>
      </c>
      <c r="H350" s="228">
        <f>IF($C350&lt;&gt;"",VLOOKUP($C350,SINAPSET.17!$A429:$D11194,4,FALSE),"")</f>
        <v>9.75</v>
      </c>
      <c r="I350" s="229">
        <f t="shared" ref="I350:I352" si="58">TRUNC(G350*H350,2)</f>
        <v>2925</v>
      </c>
    </row>
    <row r="351" spans="2:9" ht="14.25">
      <c r="B351" s="246" t="s">
        <v>7419</v>
      </c>
      <c r="C351" s="247">
        <v>92865</v>
      </c>
      <c r="D351" s="247" t="s">
        <v>45</v>
      </c>
      <c r="E351" s="251" t="s">
        <v>281</v>
      </c>
      <c r="F351" s="247" t="s">
        <v>8</v>
      </c>
      <c r="G351" s="227">
        <v>150</v>
      </c>
      <c r="H351" s="228">
        <f>IF($C351&lt;&gt;"",VLOOKUP($C351,SINAPSET.17!$A430:$D11195,4,FALSE),"")</f>
        <v>7.37</v>
      </c>
      <c r="I351" s="229">
        <f t="shared" ref="I351" si="59">TRUNC(G351*H351,2)</f>
        <v>1105.5</v>
      </c>
    </row>
    <row r="352" spans="2:9" ht="14.25">
      <c r="B352" s="246" t="s">
        <v>7420</v>
      </c>
      <c r="C352" s="247">
        <f>COMPOSIÇÕES!B548</f>
        <v>95</v>
      </c>
      <c r="D352" s="247" t="s">
        <v>6767</v>
      </c>
      <c r="E352" s="248" t="s">
        <v>282</v>
      </c>
      <c r="F352" s="247" t="s">
        <v>8</v>
      </c>
      <c r="G352" s="227">
        <v>3</v>
      </c>
      <c r="H352" s="228">
        <f>COMPOSIÇÕES!I548</f>
        <v>48.854710000000004</v>
      </c>
      <c r="I352" s="229">
        <f t="shared" si="58"/>
        <v>146.56</v>
      </c>
    </row>
    <row r="353" spans="2:9" ht="14.25">
      <c r="B353" s="246" t="s">
        <v>7421</v>
      </c>
      <c r="C353" s="247">
        <v>83443</v>
      </c>
      <c r="D353" s="247" t="s">
        <v>45</v>
      </c>
      <c r="E353" s="248" t="s">
        <v>283</v>
      </c>
      <c r="F353" s="247" t="s">
        <v>8</v>
      </c>
      <c r="G353" s="227">
        <v>8</v>
      </c>
      <c r="H353" s="228">
        <f>IF($C353&lt;&gt;"",VLOOKUP($C353,SINAPSET.17!$A432:$D11197,4,FALSE),"")</f>
        <v>42.48</v>
      </c>
      <c r="I353" s="229">
        <f t="shared" ref="I353" si="60">TRUNC(G353*H353,2)</f>
        <v>339.84</v>
      </c>
    </row>
    <row r="354" spans="2:9" ht="14.25">
      <c r="B354" s="246" t="s">
        <v>7422</v>
      </c>
      <c r="C354" s="247">
        <v>83447</v>
      </c>
      <c r="D354" s="247" t="s">
        <v>45</v>
      </c>
      <c r="E354" s="248" t="s">
        <v>284</v>
      </c>
      <c r="F354" s="247" t="s">
        <v>8</v>
      </c>
      <c r="G354" s="227">
        <v>8</v>
      </c>
      <c r="H354" s="228">
        <f>IF($C354&lt;&gt;"",VLOOKUP($C354,SINAPSET.17!$A433:$D11198,4,FALSE),"")</f>
        <v>149.22999999999999</v>
      </c>
      <c r="I354" s="229">
        <f t="shared" ref="I354" si="61">TRUNC(G354*H354,2)</f>
        <v>1193.8399999999999</v>
      </c>
    </row>
    <row r="355" spans="2:9" ht="15">
      <c r="B355" s="246"/>
      <c r="C355" s="247"/>
      <c r="D355" s="247"/>
      <c r="E355" s="317" t="s">
        <v>285</v>
      </c>
      <c r="F355" s="253"/>
      <c r="G355" s="254"/>
      <c r="H355" s="228"/>
      <c r="I355" s="229"/>
    </row>
    <row r="356" spans="2:9" ht="38.25" customHeight="1">
      <c r="B356" s="246" t="s">
        <v>7423</v>
      </c>
      <c r="C356" s="247">
        <v>72327</v>
      </c>
      <c r="D356" s="247" t="s">
        <v>45</v>
      </c>
      <c r="E356" s="248" t="s">
        <v>286</v>
      </c>
      <c r="F356" s="247" t="s">
        <v>8</v>
      </c>
      <c r="G356" s="227">
        <v>4</v>
      </c>
      <c r="H356" s="228">
        <f>IF($C356&lt;&gt;"",VLOOKUP($C356,SINAPSET.17!$A435:$D11200,4,FALSE),"")</f>
        <v>4.9800000000000004</v>
      </c>
      <c r="I356" s="229">
        <f t="shared" ref="I356:I357" si="62">TRUNC(G356*H356,2)</f>
        <v>19.920000000000002</v>
      </c>
    </row>
    <row r="357" spans="2:9" ht="28.5">
      <c r="B357" s="246" t="s">
        <v>7424</v>
      </c>
      <c r="C357" s="247">
        <v>72327</v>
      </c>
      <c r="D357" s="247" t="s">
        <v>45</v>
      </c>
      <c r="E357" s="248" t="s">
        <v>287</v>
      </c>
      <c r="F357" s="247" t="s">
        <v>8</v>
      </c>
      <c r="G357" s="227">
        <v>1</v>
      </c>
      <c r="H357" s="228">
        <f>IF($C357&lt;&gt;"",VLOOKUP($C357,SINAPSET.17!$A436:$D11201,4,FALSE),"")</f>
        <v>4.9800000000000004</v>
      </c>
      <c r="I357" s="229">
        <f t="shared" si="62"/>
        <v>4.9800000000000004</v>
      </c>
    </row>
    <row r="358" spans="2:9" ht="14.25">
      <c r="B358" s="246" t="s">
        <v>7425</v>
      </c>
      <c r="C358" s="247">
        <f>COMPOSIÇÕES!B554</f>
        <v>96</v>
      </c>
      <c r="D358" s="247" t="s">
        <v>6767</v>
      </c>
      <c r="E358" s="248" t="s">
        <v>288</v>
      </c>
      <c r="F358" s="247" t="s">
        <v>8</v>
      </c>
      <c r="G358" s="227">
        <v>1</v>
      </c>
      <c r="H358" s="228">
        <f>COMPOSIÇÕES!I554</f>
        <v>43.191000000000003</v>
      </c>
      <c r="I358" s="229">
        <f t="shared" ref="I358:I367" si="63">TRUNC(G358*H358,2)</f>
        <v>43.19</v>
      </c>
    </row>
    <row r="359" spans="2:9" ht="14.25">
      <c r="B359" s="246" t="s">
        <v>7426</v>
      </c>
      <c r="C359" s="247">
        <v>72344</v>
      </c>
      <c r="D359" s="247" t="s">
        <v>45</v>
      </c>
      <c r="E359" s="248" t="s">
        <v>289</v>
      </c>
      <c r="F359" s="247" t="s">
        <v>8</v>
      </c>
      <c r="G359" s="227">
        <v>3</v>
      </c>
      <c r="H359" s="228">
        <f>IF($C359&lt;&gt;"",VLOOKUP($C359,SINAPSET.17!$A438:$D11203,4,FALSE),"")</f>
        <v>354.6</v>
      </c>
      <c r="I359" s="229">
        <f t="shared" si="63"/>
        <v>1063.8</v>
      </c>
    </row>
    <row r="360" spans="2:9" ht="28.5">
      <c r="B360" s="246" t="s">
        <v>7427</v>
      </c>
      <c r="C360" s="247" t="s">
        <v>6897</v>
      </c>
      <c r="D360" s="247" t="s">
        <v>6795</v>
      </c>
      <c r="E360" s="248" t="s">
        <v>290</v>
      </c>
      <c r="F360" s="247" t="s">
        <v>8</v>
      </c>
      <c r="G360" s="227">
        <v>1</v>
      </c>
      <c r="H360" s="228">
        <v>194.28</v>
      </c>
      <c r="I360" s="229">
        <f t="shared" si="63"/>
        <v>194.28</v>
      </c>
    </row>
    <row r="361" spans="2:9" ht="28.5">
      <c r="B361" s="246" t="s">
        <v>7428</v>
      </c>
      <c r="C361" s="247">
        <v>85195</v>
      </c>
      <c r="D361" s="247" t="s">
        <v>45</v>
      </c>
      <c r="E361" s="248" t="s">
        <v>291</v>
      </c>
      <c r="F361" s="247" t="s">
        <v>8</v>
      </c>
      <c r="G361" s="227">
        <v>1</v>
      </c>
      <c r="H361" s="228">
        <f>IF($C361&lt;&gt;"",VLOOKUP($C361,SINAPSET.17!$A440:$D11205,4,FALSE),"")</f>
        <v>70.89</v>
      </c>
      <c r="I361" s="229">
        <f t="shared" ref="I361" si="64">TRUNC(G361*H361,2)</f>
        <v>70.89</v>
      </c>
    </row>
    <row r="362" spans="2:9" ht="28.5">
      <c r="B362" s="246" t="s">
        <v>7429</v>
      </c>
      <c r="C362" s="247">
        <v>85195</v>
      </c>
      <c r="D362" s="247" t="s">
        <v>45</v>
      </c>
      <c r="E362" s="248" t="s">
        <v>292</v>
      </c>
      <c r="F362" s="247" t="s">
        <v>8</v>
      </c>
      <c r="G362" s="227">
        <v>1</v>
      </c>
      <c r="H362" s="228">
        <f>IF($C362&lt;&gt;"",VLOOKUP($C362,SINAPSET.17!$A441:$D11206,4,FALSE),"")</f>
        <v>70.89</v>
      </c>
      <c r="I362" s="229">
        <f t="shared" ref="I362" si="65">TRUNC(G362*H362,2)</f>
        <v>70.89</v>
      </c>
    </row>
    <row r="363" spans="2:9" ht="28.5">
      <c r="B363" s="246" t="s">
        <v>7430</v>
      </c>
      <c r="C363" s="247">
        <f>COMPOSIÇÕES!B559</f>
        <v>97</v>
      </c>
      <c r="D363" s="247" t="s">
        <v>6767</v>
      </c>
      <c r="E363" s="248" t="s">
        <v>293</v>
      </c>
      <c r="F363" s="247" t="s">
        <v>8</v>
      </c>
      <c r="G363" s="227">
        <v>1</v>
      </c>
      <c r="H363" s="228">
        <f>COMPOSIÇÕES!I559</f>
        <v>288.214</v>
      </c>
      <c r="I363" s="229">
        <f t="shared" si="63"/>
        <v>288.20999999999998</v>
      </c>
    </row>
    <row r="364" spans="2:9" ht="28.5">
      <c r="B364" s="246" t="s">
        <v>7431</v>
      </c>
      <c r="C364" s="247">
        <f>COMPOSIÇÕES!B565</f>
        <v>98</v>
      </c>
      <c r="D364" s="247" t="s">
        <v>6767</v>
      </c>
      <c r="E364" s="248" t="s">
        <v>294</v>
      </c>
      <c r="F364" s="247" t="s">
        <v>8</v>
      </c>
      <c r="G364" s="227">
        <v>1</v>
      </c>
      <c r="H364" s="228">
        <f>COMPOSIÇÕES!I565</f>
        <v>50.954999999999998</v>
      </c>
      <c r="I364" s="229">
        <f t="shared" si="63"/>
        <v>50.95</v>
      </c>
    </row>
    <row r="365" spans="2:9" ht="28.5">
      <c r="B365" s="246" t="s">
        <v>7432</v>
      </c>
      <c r="C365" s="247">
        <f>COMPOSIÇÕES!B570</f>
        <v>99</v>
      </c>
      <c r="D365" s="247" t="s">
        <v>6767</v>
      </c>
      <c r="E365" s="248" t="s">
        <v>295</v>
      </c>
      <c r="F365" s="247" t="s">
        <v>8</v>
      </c>
      <c r="G365" s="227">
        <v>1</v>
      </c>
      <c r="H365" s="228">
        <f>COMPOSIÇÕES!I570</f>
        <v>29.877499999999998</v>
      </c>
      <c r="I365" s="229">
        <f t="shared" si="63"/>
        <v>29.87</v>
      </c>
    </row>
    <row r="366" spans="2:9" ht="28.5">
      <c r="B366" s="246" t="s">
        <v>7433</v>
      </c>
      <c r="C366" s="247">
        <f>COMPOSIÇÕES!B575</f>
        <v>100</v>
      </c>
      <c r="D366" s="247" t="s">
        <v>6767</v>
      </c>
      <c r="E366" s="248" t="s">
        <v>296</v>
      </c>
      <c r="F366" s="247" t="s">
        <v>8</v>
      </c>
      <c r="G366" s="227">
        <v>3</v>
      </c>
      <c r="H366" s="228">
        <f>COMPOSIÇÕES!I575</f>
        <v>19.436499999999999</v>
      </c>
      <c r="I366" s="229">
        <f t="shared" si="63"/>
        <v>58.3</v>
      </c>
    </row>
    <row r="367" spans="2:9" ht="28.5">
      <c r="B367" s="246" t="s">
        <v>7434</v>
      </c>
      <c r="C367" s="247">
        <f>COMPOSIÇÕES!B580</f>
        <v>101</v>
      </c>
      <c r="D367" s="247" t="s">
        <v>6767</v>
      </c>
      <c r="E367" s="248" t="s">
        <v>297</v>
      </c>
      <c r="F367" s="247" t="s">
        <v>8</v>
      </c>
      <c r="G367" s="227">
        <v>2</v>
      </c>
      <c r="H367" s="228">
        <f>COMPOSIÇÕES!I580</f>
        <v>14.506499999999999</v>
      </c>
      <c r="I367" s="229">
        <f t="shared" si="63"/>
        <v>29.01</v>
      </c>
    </row>
    <row r="368" spans="2:9" ht="15">
      <c r="B368" s="246"/>
      <c r="C368" s="247"/>
      <c r="D368" s="247"/>
      <c r="E368" s="317" t="s">
        <v>298</v>
      </c>
      <c r="F368" s="247"/>
      <c r="G368" s="227"/>
      <c r="H368" s="228"/>
      <c r="I368" s="229"/>
    </row>
    <row r="369" spans="2:9" ht="14.25">
      <c r="B369" s="246" t="s">
        <v>7435</v>
      </c>
      <c r="C369" s="247">
        <v>93655</v>
      </c>
      <c r="D369" s="247" t="s">
        <v>45</v>
      </c>
      <c r="E369" s="248" t="s">
        <v>299</v>
      </c>
      <c r="F369" s="247" t="s">
        <v>8</v>
      </c>
      <c r="G369" s="227">
        <v>51</v>
      </c>
      <c r="H369" s="228">
        <f>IF($C369&lt;&gt;"",VLOOKUP($C369,SINAPSET.17!$A448:$D11213,4,FALSE),"")</f>
        <v>8.73</v>
      </c>
      <c r="I369" s="229">
        <f t="shared" ref="I369" si="66">TRUNC(G369*H369,2)</f>
        <v>445.23</v>
      </c>
    </row>
    <row r="370" spans="2:9" ht="14.25">
      <c r="B370" s="246" t="s">
        <v>7436</v>
      </c>
      <c r="C370" s="247">
        <v>93656</v>
      </c>
      <c r="D370" s="247" t="s">
        <v>45</v>
      </c>
      <c r="E370" s="248" t="s">
        <v>300</v>
      </c>
      <c r="F370" s="247" t="s">
        <v>8</v>
      </c>
      <c r="G370" s="227">
        <v>2</v>
      </c>
      <c r="H370" s="228">
        <f>IF($C370&lt;&gt;"",VLOOKUP($C370,SINAPSET.17!$A449:$D11214,4,FALSE),"")</f>
        <v>8.73</v>
      </c>
      <c r="I370" s="229">
        <f t="shared" ref="I370:I381" si="67">TRUNC(G370*H370,2)</f>
        <v>17.46</v>
      </c>
    </row>
    <row r="371" spans="2:9" ht="14.25">
      <c r="B371" s="246" t="s">
        <v>7437</v>
      </c>
      <c r="C371" s="247">
        <v>93662</v>
      </c>
      <c r="D371" s="247" t="s">
        <v>45</v>
      </c>
      <c r="E371" s="248" t="s">
        <v>301</v>
      </c>
      <c r="F371" s="247" t="s">
        <v>8</v>
      </c>
      <c r="G371" s="227">
        <v>1</v>
      </c>
      <c r="H371" s="228">
        <f>IF($C371&lt;&gt;"",VLOOKUP($C371,SINAPSET.17!$A450:$D11215,4,FALSE),"")</f>
        <v>39.83</v>
      </c>
      <c r="I371" s="229">
        <f t="shared" si="67"/>
        <v>39.83</v>
      </c>
    </row>
    <row r="372" spans="2:9" ht="14.25">
      <c r="B372" s="246" t="s">
        <v>7438</v>
      </c>
      <c r="C372" s="247">
        <v>93663</v>
      </c>
      <c r="D372" s="247" t="s">
        <v>45</v>
      </c>
      <c r="E372" s="248" t="s">
        <v>302</v>
      </c>
      <c r="F372" s="247" t="s">
        <v>8</v>
      </c>
      <c r="G372" s="227">
        <v>27</v>
      </c>
      <c r="H372" s="228">
        <f>IF($C372&lt;&gt;"",VLOOKUP($C372,SINAPSET.17!$A451:$D11216,4,FALSE),"")</f>
        <v>39.83</v>
      </c>
      <c r="I372" s="229">
        <f t="shared" si="67"/>
        <v>1075.4100000000001</v>
      </c>
    </row>
    <row r="373" spans="2:9" ht="14.25">
      <c r="B373" s="246" t="s">
        <v>7439</v>
      </c>
      <c r="C373" s="247" t="s">
        <v>13540</v>
      </c>
      <c r="D373" s="247" t="s">
        <v>45</v>
      </c>
      <c r="E373" s="248" t="s">
        <v>303</v>
      </c>
      <c r="F373" s="247" t="s">
        <v>8</v>
      </c>
      <c r="G373" s="227">
        <v>1</v>
      </c>
      <c r="H373" s="228">
        <f>IF($C373&lt;&gt;"",VLOOKUP($C373,SINAPSET.17!1:1048576,4,FALSE),"")</f>
        <v>64.78</v>
      </c>
      <c r="I373" s="229">
        <f t="shared" si="67"/>
        <v>64.78</v>
      </c>
    </row>
    <row r="374" spans="2:9" ht="14.25">
      <c r="B374" s="246" t="s">
        <v>7440</v>
      </c>
      <c r="C374" s="247" t="s">
        <v>13542</v>
      </c>
      <c r="D374" s="247" t="s">
        <v>45</v>
      </c>
      <c r="E374" s="248" t="s">
        <v>304</v>
      </c>
      <c r="F374" s="247" t="s">
        <v>8</v>
      </c>
      <c r="G374" s="227">
        <v>1</v>
      </c>
      <c r="H374" s="228">
        <f>IF($C374&lt;&gt;"",VLOOKUP($C374,SINAPSET.17!1:1048576,4,FALSE),"")</f>
        <v>86.05</v>
      </c>
      <c r="I374" s="229">
        <f t="shared" si="67"/>
        <v>86.05</v>
      </c>
    </row>
    <row r="375" spans="2:9" ht="14.25">
      <c r="B375" s="246" t="s">
        <v>7441</v>
      </c>
      <c r="C375" s="247" t="s">
        <v>13540</v>
      </c>
      <c r="D375" s="247" t="s">
        <v>45</v>
      </c>
      <c r="E375" s="248" t="s">
        <v>305</v>
      </c>
      <c r="F375" s="247" t="s">
        <v>8</v>
      </c>
      <c r="G375" s="227">
        <v>2</v>
      </c>
      <c r="H375" s="228">
        <f>IF($C375&lt;&gt;"",VLOOKUP($C375,SINAPSET.17!1:1048576,4,FALSE),"")</f>
        <v>64.78</v>
      </c>
      <c r="I375" s="229">
        <f t="shared" si="67"/>
        <v>129.56</v>
      </c>
    </row>
    <row r="376" spans="2:9" ht="14.25">
      <c r="B376" s="246" t="s">
        <v>7442</v>
      </c>
      <c r="C376" s="247" t="s">
        <v>13540</v>
      </c>
      <c r="D376" s="247" t="s">
        <v>45</v>
      </c>
      <c r="E376" s="248" t="s">
        <v>306</v>
      </c>
      <c r="F376" s="247"/>
      <c r="G376" s="227">
        <v>1</v>
      </c>
      <c r="H376" s="228">
        <f>IF($C376&lt;&gt;"",VLOOKUP($C376,SINAPSET.17!1:1048576,4,FALSE),"")</f>
        <v>64.78</v>
      </c>
      <c r="I376" s="229">
        <f t="shared" si="67"/>
        <v>64.78</v>
      </c>
    </row>
    <row r="377" spans="2:9" ht="14.25">
      <c r="B377" s="246" t="s">
        <v>7443</v>
      </c>
      <c r="C377" s="247" t="s">
        <v>13540</v>
      </c>
      <c r="D377" s="247" t="s">
        <v>45</v>
      </c>
      <c r="E377" s="248" t="s">
        <v>307</v>
      </c>
      <c r="F377" s="247" t="s">
        <v>8</v>
      </c>
      <c r="G377" s="227">
        <v>2</v>
      </c>
      <c r="H377" s="228">
        <f>IF($C377&lt;&gt;"",VLOOKUP($C377,SINAPSET.17!1:1048576,4,FALSE),"")</f>
        <v>64.78</v>
      </c>
      <c r="I377" s="229">
        <f t="shared" si="67"/>
        <v>129.56</v>
      </c>
    </row>
    <row r="378" spans="2:9" ht="14.25">
      <c r="B378" s="246" t="s">
        <v>7444</v>
      </c>
      <c r="C378" s="247" t="s">
        <v>13540</v>
      </c>
      <c r="D378" s="247" t="s">
        <v>45</v>
      </c>
      <c r="E378" s="248" t="s">
        <v>307</v>
      </c>
      <c r="F378" s="247"/>
      <c r="G378" s="227">
        <v>1</v>
      </c>
      <c r="H378" s="228">
        <f>IF($C378&lt;&gt;"",VLOOKUP($C378,SINAPSET.17!1:1048576,4,FALSE),"")</f>
        <v>64.78</v>
      </c>
      <c r="I378" s="229">
        <f t="shared" si="67"/>
        <v>64.78</v>
      </c>
    </row>
    <row r="379" spans="2:9" ht="14.25">
      <c r="B379" s="246" t="s">
        <v>7445</v>
      </c>
      <c r="C379" s="247" t="s">
        <v>13542</v>
      </c>
      <c r="D379" s="247" t="s">
        <v>45</v>
      </c>
      <c r="E379" s="248" t="s">
        <v>308</v>
      </c>
      <c r="F379" s="247" t="s">
        <v>8</v>
      </c>
      <c r="G379" s="227">
        <v>2</v>
      </c>
      <c r="H379" s="228">
        <f>IF($C379&lt;&gt;"",VLOOKUP($C379,SINAPSET.17!1:1048576,4,FALSE),"")</f>
        <v>86.05</v>
      </c>
      <c r="I379" s="229">
        <f t="shared" si="67"/>
        <v>172.1</v>
      </c>
    </row>
    <row r="380" spans="2:9" ht="14.25">
      <c r="B380" s="246" t="s">
        <v>7446</v>
      </c>
      <c r="C380" s="247" t="s">
        <v>13544</v>
      </c>
      <c r="D380" s="247" t="s">
        <v>45</v>
      </c>
      <c r="E380" s="248" t="s">
        <v>309</v>
      </c>
      <c r="F380" s="247" t="s">
        <v>8</v>
      </c>
      <c r="G380" s="227">
        <v>2</v>
      </c>
      <c r="H380" s="228">
        <f>IF($C380&lt;&gt;"",VLOOKUP($C380,SINAPSET.17!1:1048576,4,FALSE),"")</f>
        <v>241.98</v>
      </c>
      <c r="I380" s="229">
        <f t="shared" si="67"/>
        <v>483.96</v>
      </c>
    </row>
    <row r="381" spans="2:9" ht="28.5">
      <c r="B381" s="246" t="s">
        <v>7447</v>
      </c>
      <c r="C381" s="247" t="s">
        <v>13548</v>
      </c>
      <c r="D381" s="247" t="s">
        <v>45</v>
      </c>
      <c r="E381" s="248" t="s">
        <v>310</v>
      </c>
      <c r="F381" s="247" t="s">
        <v>8</v>
      </c>
      <c r="G381" s="227">
        <v>1</v>
      </c>
      <c r="H381" s="228">
        <f>IF($C381&lt;&gt;"",VLOOKUP($C381,SINAPSET.17!1:1048576,4,FALSE),"")</f>
        <v>852.27</v>
      </c>
      <c r="I381" s="229">
        <f t="shared" si="67"/>
        <v>852.27</v>
      </c>
    </row>
    <row r="382" spans="2:9" ht="28.5">
      <c r="B382" s="246" t="s">
        <v>7448</v>
      </c>
      <c r="C382" s="247">
        <f>COMPOSIÇÕES!B585</f>
        <v>102</v>
      </c>
      <c r="D382" s="247" t="s">
        <v>6767</v>
      </c>
      <c r="E382" s="248" t="s">
        <v>311</v>
      </c>
      <c r="F382" s="247" t="s">
        <v>8</v>
      </c>
      <c r="G382" s="227">
        <v>70</v>
      </c>
      <c r="H382" s="228">
        <f>COMPOSIÇÕES!I585</f>
        <v>104.89399999999999</v>
      </c>
      <c r="I382" s="229">
        <f t="shared" ref="I382:I384" si="68">TRUNC(G382*H382,2)</f>
        <v>7342.58</v>
      </c>
    </row>
    <row r="383" spans="2:9" ht="28.5">
      <c r="B383" s="246" t="s">
        <v>7449</v>
      </c>
      <c r="C383" s="247">
        <f>COMPOSIÇÕES!B585</f>
        <v>102</v>
      </c>
      <c r="D383" s="247" t="s">
        <v>6767</v>
      </c>
      <c r="E383" s="248" t="s">
        <v>312</v>
      </c>
      <c r="F383" s="247" t="s">
        <v>8</v>
      </c>
      <c r="G383" s="227">
        <v>1</v>
      </c>
      <c r="H383" s="228">
        <f>COMPOSIÇÕES!I585</f>
        <v>104.89399999999999</v>
      </c>
      <c r="I383" s="229">
        <f t="shared" si="68"/>
        <v>104.89</v>
      </c>
    </row>
    <row r="384" spans="2:9" ht="28.5">
      <c r="B384" s="246" t="s">
        <v>7450</v>
      </c>
      <c r="C384" s="247">
        <f>COMPOSIÇÕES!B590</f>
        <v>103</v>
      </c>
      <c r="D384" s="247" t="s">
        <v>6767</v>
      </c>
      <c r="E384" s="248" t="s">
        <v>313</v>
      </c>
      <c r="F384" s="247" t="s">
        <v>8</v>
      </c>
      <c r="G384" s="227">
        <v>4</v>
      </c>
      <c r="H384" s="228">
        <f>COMPOSIÇÕES!I590</f>
        <v>81.643999999999991</v>
      </c>
      <c r="I384" s="229">
        <f t="shared" si="68"/>
        <v>326.57</v>
      </c>
    </row>
    <row r="385" spans="2:9" ht="15">
      <c r="B385" s="246"/>
      <c r="C385" s="247"/>
      <c r="D385" s="247"/>
      <c r="E385" s="367" t="s">
        <v>314</v>
      </c>
      <c r="F385" s="367"/>
      <c r="G385" s="367"/>
      <c r="H385" s="228"/>
      <c r="I385" s="229"/>
    </row>
    <row r="386" spans="2:9" ht="15">
      <c r="B386" s="246"/>
      <c r="C386" s="247"/>
      <c r="D386" s="247"/>
      <c r="E386" s="367" t="s">
        <v>315</v>
      </c>
      <c r="F386" s="367"/>
      <c r="G386" s="367"/>
      <c r="H386" s="228"/>
      <c r="I386" s="229"/>
    </row>
    <row r="387" spans="2:9" ht="28.5">
      <c r="B387" s="246" t="s">
        <v>7451</v>
      </c>
      <c r="C387" s="247">
        <f>COMPOSIÇÕES!B595</f>
        <v>104</v>
      </c>
      <c r="D387" s="247" t="s">
        <v>6767</v>
      </c>
      <c r="E387" s="248" t="s">
        <v>316</v>
      </c>
      <c r="F387" s="247" t="s">
        <v>8</v>
      </c>
      <c r="G387" s="227">
        <v>116</v>
      </c>
      <c r="H387" s="228">
        <f>COMPOSIÇÕES!I595</f>
        <v>80.361000000000004</v>
      </c>
      <c r="I387" s="229">
        <f t="shared" ref="I387:I393" si="69">TRUNC(G387*H387,2)</f>
        <v>9321.8700000000008</v>
      </c>
    </row>
    <row r="388" spans="2:9" ht="28.5">
      <c r="B388" s="246" t="s">
        <v>7452</v>
      </c>
      <c r="C388" s="247">
        <f>COMPOSIÇÕES!B602</f>
        <v>105</v>
      </c>
      <c r="D388" s="247" t="s">
        <v>6767</v>
      </c>
      <c r="E388" s="248" t="s">
        <v>317</v>
      </c>
      <c r="F388" s="247" t="s">
        <v>8</v>
      </c>
      <c r="G388" s="227">
        <v>19</v>
      </c>
      <c r="H388" s="228">
        <f>COMPOSIÇÕES!I602</f>
        <v>67.450999999999993</v>
      </c>
      <c r="I388" s="229">
        <f t="shared" si="69"/>
        <v>1281.56</v>
      </c>
    </row>
    <row r="389" spans="2:9" ht="28.5">
      <c r="B389" s="246" t="s">
        <v>7453</v>
      </c>
      <c r="C389" s="247">
        <f>COMPOSIÇÕES!B609</f>
        <v>106</v>
      </c>
      <c r="D389" s="247" t="s">
        <v>6767</v>
      </c>
      <c r="E389" s="248" t="s">
        <v>318</v>
      </c>
      <c r="F389" s="247" t="s">
        <v>8</v>
      </c>
      <c r="G389" s="227">
        <v>12</v>
      </c>
      <c r="H389" s="228">
        <f>COMPOSIÇÕES!I609</f>
        <v>65.820999999999998</v>
      </c>
      <c r="I389" s="229">
        <f t="shared" si="69"/>
        <v>789.85</v>
      </c>
    </row>
    <row r="390" spans="2:9" ht="14.25">
      <c r="B390" s="246" t="s">
        <v>7454</v>
      </c>
      <c r="C390" s="247">
        <f>COMPOSIÇÕES!B615</f>
        <v>107</v>
      </c>
      <c r="D390" s="247" t="s">
        <v>6767</v>
      </c>
      <c r="E390" s="248" t="s">
        <v>319</v>
      </c>
      <c r="F390" s="247" t="s">
        <v>8</v>
      </c>
      <c r="G390" s="227">
        <v>18</v>
      </c>
      <c r="H390" s="228">
        <f>COMPOSIÇÕES!I615</f>
        <v>66.611000000000004</v>
      </c>
      <c r="I390" s="229">
        <f t="shared" si="69"/>
        <v>1198.99</v>
      </c>
    </row>
    <row r="391" spans="2:9" ht="42.75">
      <c r="B391" s="246" t="s">
        <v>7455</v>
      </c>
      <c r="C391" s="247">
        <f>COMPOSIÇÕES!B621</f>
        <v>108</v>
      </c>
      <c r="D391" s="247" t="s">
        <v>6767</v>
      </c>
      <c r="E391" s="248" t="s">
        <v>320</v>
      </c>
      <c r="F391" s="247" t="s">
        <v>8</v>
      </c>
      <c r="G391" s="227">
        <v>2</v>
      </c>
      <c r="H391" s="228">
        <f>COMPOSIÇÕES!I621</f>
        <v>147.441</v>
      </c>
      <c r="I391" s="229">
        <f t="shared" si="69"/>
        <v>294.88</v>
      </c>
    </row>
    <row r="392" spans="2:9" ht="42.75">
      <c r="B392" s="246" t="s">
        <v>7456</v>
      </c>
      <c r="C392" s="247">
        <f>COMPOSIÇÕES!B628</f>
        <v>109</v>
      </c>
      <c r="D392" s="247" t="s">
        <v>6767</v>
      </c>
      <c r="E392" s="248" t="s">
        <v>321</v>
      </c>
      <c r="F392" s="247" t="s">
        <v>8</v>
      </c>
      <c r="G392" s="227">
        <v>4</v>
      </c>
      <c r="H392" s="228">
        <f>COMPOSIÇÕES!I628</f>
        <v>134.501</v>
      </c>
      <c r="I392" s="229">
        <f t="shared" si="69"/>
        <v>538</v>
      </c>
    </row>
    <row r="393" spans="2:9" ht="57">
      <c r="B393" s="246" t="s">
        <v>7457</v>
      </c>
      <c r="C393" s="247">
        <f>COMPOSIÇÕES!B635</f>
        <v>110</v>
      </c>
      <c r="D393" s="247" t="s">
        <v>6767</v>
      </c>
      <c r="E393" s="248" t="s">
        <v>322</v>
      </c>
      <c r="F393" s="247" t="s">
        <v>8</v>
      </c>
      <c r="G393" s="227">
        <v>5</v>
      </c>
      <c r="H393" s="228">
        <f>COMPOSIÇÕES!I635</f>
        <v>166.251</v>
      </c>
      <c r="I393" s="229">
        <f t="shared" si="69"/>
        <v>831.25</v>
      </c>
    </row>
    <row r="394" spans="2:9" ht="15">
      <c r="B394" s="246"/>
      <c r="C394" s="247"/>
      <c r="D394" s="247"/>
      <c r="E394" s="317" t="s">
        <v>323</v>
      </c>
      <c r="F394" s="247"/>
      <c r="G394" s="227"/>
      <c r="H394" s="228"/>
      <c r="I394" s="229"/>
    </row>
    <row r="395" spans="2:9" ht="14.25">
      <c r="B395" s="246" t="s">
        <v>7458</v>
      </c>
      <c r="C395" s="247">
        <v>91952</v>
      </c>
      <c r="D395" s="247" t="s">
        <v>45</v>
      </c>
      <c r="E395" s="248" t="s">
        <v>324</v>
      </c>
      <c r="F395" s="247" t="s">
        <v>8</v>
      </c>
      <c r="G395" s="227">
        <v>1</v>
      </c>
      <c r="H395" s="228">
        <f>IF($C395&lt;&gt;"",VLOOKUP($C395,SINAPSET.17!$A474:$D11239,4,FALSE),"")</f>
        <v>10.98</v>
      </c>
      <c r="I395" s="229">
        <f t="shared" ref="I395" si="70">TRUNC(G395*H395,2)</f>
        <v>10.98</v>
      </c>
    </row>
    <row r="396" spans="2:9" ht="14.25">
      <c r="B396" s="246" t="s">
        <v>7459</v>
      </c>
      <c r="C396" s="247">
        <v>91953</v>
      </c>
      <c r="D396" s="247" t="s">
        <v>45</v>
      </c>
      <c r="E396" s="248" t="s">
        <v>325</v>
      </c>
      <c r="F396" s="247" t="s">
        <v>8</v>
      </c>
      <c r="G396" s="227">
        <v>49</v>
      </c>
      <c r="H396" s="228">
        <f>IF($C396&lt;&gt;"",VLOOKUP($C396,SINAPSET.17!$A475:$D11240,4,FALSE),"")</f>
        <v>15.6</v>
      </c>
      <c r="I396" s="229">
        <f t="shared" ref="I396:I401" si="71">TRUNC(G396*H396,2)</f>
        <v>764.4</v>
      </c>
    </row>
    <row r="397" spans="2:9" ht="14.25">
      <c r="B397" s="246" t="s">
        <v>7460</v>
      </c>
      <c r="C397" s="247">
        <v>91959</v>
      </c>
      <c r="D397" s="247" t="s">
        <v>45</v>
      </c>
      <c r="E397" s="248" t="s">
        <v>326</v>
      </c>
      <c r="F397" s="247" t="s">
        <v>8</v>
      </c>
      <c r="G397" s="227">
        <v>2</v>
      </c>
      <c r="H397" s="228">
        <f>IF($C397&lt;&gt;"",VLOOKUP($C397,SINAPSET.17!$A476:$D11241,4,FALSE),"")</f>
        <v>24.67</v>
      </c>
      <c r="I397" s="229">
        <f t="shared" si="71"/>
        <v>49.34</v>
      </c>
    </row>
    <row r="398" spans="2:9" ht="14.25">
      <c r="B398" s="246" t="s">
        <v>7461</v>
      </c>
      <c r="C398" s="247">
        <v>91967</v>
      </c>
      <c r="D398" s="247" t="s">
        <v>45</v>
      </c>
      <c r="E398" s="248" t="s">
        <v>327</v>
      </c>
      <c r="F398" s="247" t="s">
        <v>8</v>
      </c>
      <c r="G398" s="227">
        <v>5</v>
      </c>
      <c r="H398" s="228">
        <f>IF($C398&lt;&gt;"",VLOOKUP($C398,SINAPSET.17!$A477:$D11242,4,FALSE),"")</f>
        <v>33.75</v>
      </c>
      <c r="I398" s="229">
        <f t="shared" si="71"/>
        <v>168.75</v>
      </c>
    </row>
    <row r="399" spans="2:9" ht="14.25">
      <c r="B399" s="246" t="s">
        <v>7462</v>
      </c>
      <c r="C399" s="247">
        <v>91955</v>
      </c>
      <c r="D399" s="247" t="s">
        <v>45</v>
      </c>
      <c r="E399" s="248" t="s">
        <v>328</v>
      </c>
      <c r="F399" s="247" t="s">
        <v>8</v>
      </c>
      <c r="G399" s="227">
        <v>2</v>
      </c>
      <c r="H399" s="228">
        <f>IF($C399&lt;&gt;"",VLOOKUP($C399,SINAPSET.17!$A478:$D11243,4,FALSE),"")</f>
        <v>19.399999999999999</v>
      </c>
      <c r="I399" s="229">
        <f t="shared" si="71"/>
        <v>38.799999999999997</v>
      </c>
    </row>
    <row r="400" spans="2:9" ht="14.25">
      <c r="B400" s="246" t="s">
        <v>7463</v>
      </c>
      <c r="C400" s="247">
        <v>91961</v>
      </c>
      <c r="D400" s="247" t="s">
        <v>45</v>
      </c>
      <c r="E400" s="248" t="s">
        <v>329</v>
      </c>
      <c r="F400" s="247" t="s">
        <v>8</v>
      </c>
      <c r="G400" s="227">
        <v>18</v>
      </c>
      <c r="H400" s="228">
        <f>IF($C400&lt;&gt;"",VLOOKUP($C400,SINAPSET.17!$A479:$D11244,4,FALSE),"")</f>
        <v>32.24</v>
      </c>
      <c r="I400" s="229">
        <f t="shared" si="71"/>
        <v>580.32000000000005</v>
      </c>
    </row>
    <row r="401" spans="2:9" ht="14.25">
      <c r="B401" s="246" t="s">
        <v>7464</v>
      </c>
      <c r="C401" s="247">
        <v>91969</v>
      </c>
      <c r="D401" s="247" t="s">
        <v>45</v>
      </c>
      <c r="E401" s="248" t="s">
        <v>330</v>
      </c>
      <c r="F401" s="247" t="s">
        <v>8</v>
      </c>
      <c r="G401" s="227">
        <v>2</v>
      </c>
      <c r="H401" s="228">
        <f>IF($C401&lt;&gt;"",VLOOKUP($C401,SINAPSET.17!$A480:$D11245,4,FALSE),"")</f>
        <v>45.08</v>
      </c>
      <c r="I401" s="229">
        <f t="shared" si="71"/>
        <v>90.16</v>
      </c>
    </row>
    <row r="402" spans="2:9" s="4" customFormat="1" ht="28.5">
      <c r="B402" s="246" t="s">
        <v>7465</v>
      </c>
      <c r="C402" s="114">
        <v>91946</v>
      </c>
      <c r="D402" s="114" t="s">
        <v>45</v>
      </c>
      <c r="E402" s="104" t="s">
        <v>331</v>
      </c>
      <c r="F402" s="114" t="s">
        <v>8</v>
      </c>
      <c r="G402" s="231">
        <v>1</v>
      </c>
      <c r="H402" s="228">
        <f>IF($C402&lt;&gt;"",VLOOKUP($C402,SINAPSET.17!$A481:$D11246,4,FALSE),"")</f>
        <v>4.62</v>
      </c>
      <c r="I402" s="243">
        <f t="shared" ref="I402" si="72">TRUNC(G402*H402,2)</f>
        <v>4.62</v>
      </c>
    </row>
    <row r="403" spans="2:9" s="4" customFormat="1" ht="14.25">
      <c r="B403" s="246" t="s">
        <v>7466</v>
      </c>
      <c r="C403" s="114">
        <f>COMPOSIÇÕES!B647</f>
        <v>112</v>
      </c>
      <c r="D403" s="114" t="s">
        <v>6767</v>
      </c>
      <c r="E403" s="104" t="s">
        <v>332</v>
      </c>
      <c r="F403" s="114" t="s">
        <v>8</v>
      </c>
      <c r="G403" s="231">
        <v>6</v>
      </c>
      <c r="H403" s="228">
        <f>COMPOSIÇÕES!I647</f>
        <v>60.585000000000001</v>
      </c>
      <c r="I403" s="243">
        <f t="shared" ref="I403:I407" si="73">TRUNC(G403*H403,2)</f>
        <v>363.51</v>
      </c>
    </row>
    <row r="404" spans="2:9" ht="14.25">
      <c r="B404" s="246" t="s">
        <v>7467</v>
      </c>
      <c r="C404" s="247">
        <f>COMPOSIÇÕES!B652</f>
        <v>113</v>
      </c>
      <c r="D404" s="247" t="s">
        <v>6767</v>
      </c>
      <c r="E404" s="248" t="s">
        <v>333</v>
      </c>
      <c r="F404" s="247" t="s">
        <v>8</v>
      </c>
      <c r="G404" s="227">
        <v>49</v>
      </c>
      <c r="H404" s="255">
        <f>COMPOSIÇÕES!I652</f>
        <v>2.8654999999999999</v>
      </c>
      <c r="I404" s="229">
        <f t="shared" si="73"/>
        <v>140.4</v>
      </c>
    </row>
    <row r="405" spans="2:9" ht="14.25">
      <c r="B405" s="246" t="s">
        <v>7468</v>
      </c>
      <c r="C405" s="247">
        <f>COMPOSIÇÕES!B657</f>
        <v>114</v>
      </c>
      <c r="D405" s="247" t="s">
        <v>6767</v>
      </c>
      <c r="E405" s="248" t="s">
        <v>334</v>
      </c>
      <c r="F405" s="247" t="s">
        <v>8</v>
      </c>
      <c r="G405" s="227">
        <v>20</v>
      </c>
      <c r="H405" s="255">
        <f>COMPOSIÇÕES!I657</f>
        <v>2.9154999999999998</v>
      </c>
      <c r="I405" s="229">
        <f t="shared" si="73"/>
        <v>58.31</v>
      </c>
    </row>
    <row r="406" spans="2:9" ht="14.25">
      <c r="B406" s="246" t="s">
        <v>7469</v>
      </c>
      <c r="C406" s="247">
        <f>COMPOSIÇÕES!B662</f>
        <v>115</v>
      </c>
      <c r="D406" s="247" t="s">
        <v>6767</v>
      </c>
      <c r="E406" s="248" t="s">
        <v>335</v>
      </c>
      <c r="F406" s="247" t="s">
        <v>8</v>
      </c>
      <c r="G406" s="227">
        <v>5</v>
      </c>
      <c r="H406" s="255">
        <f>COMPOSIÇÕES!I662</f>
        <v>3.2054999999999998</v>
      </c>
      <c r="I406" s="229">
        <f t="shared" si="73"/>
        <v>16.02</v>
      </c>
    </row>
    <row r="407" spans="2:9" ht="28.5">
      <c r="B407" s="246" t="s">
        <v>7470</v>
      </c>
      <c r="C407" s="247">
        <f>COMPOSIÇÕES!B667</f>
        <v>116</v>
      </c>
      <c r="D407" s="247" t="s">
        <v>6767</v>
      </c>
      <c r="E407" s="248" t="s">
        <v>336</v>
      </c>
      <c r="F407" s="247" t="s">
        <v>8</v>
      </c>
      <c r="G407" s="227">
        <v>1</v>
      </c>
      <c r="H407" s="255">
        <f>COMPOSIÇÕES!I667</f>
        <v>4.8754999999999997</v>
      </c>
      <c r="I407" s="229">
        <f t="shared" si="73"/>
        <v>4.87</v>
      </c>
    </row>
    <row r="408" spans="2:9" ht="15">
      <c r="B408" s="246"/>
      <c r="C408" s="247"/>
      <c r="D408" s="247"/>
      <c r="E408" s="367" t="s">
        <v>337</v>
      </c>
      <c r="F408" s="367"/>
      <c r="G408" s="367"/>
      <c r="H408" s="228"/>
      <c r="I408" s="229"/>
    </row>
    <row r="409" spans="2:9" ht="14.25">
      <c r="B409" s="246" t="s">
        <v>7471</v>
      </c>
      <c r="C409" s="247">
        <v>91994</v>
      </c>
      <c r="D409" s="247" t="s">
        <v>45</v>
      </c>
      <c r="E409" s="248" t="s">
        <v>338</v>
      </c>
      <c r="F409" s="247" t="s">
        <v>8</v>
      </c>
      <c r="G409" s="227">
        <v>14</v>
      </c>
      <c r="H409" s="228">
        <f>IF($C409&lt;&gt;"",VLOOKUP($C409,SINAPSET.17!$A488:$D11253,4,FALSE),"")</f>
        <v>14.16</v>
      </c>
      <c r="I409" s="229">
        <f t="shared" ref="I409" si="74">TRUNC(G409*H409,2)</f>
        <v>198.24</v>
      </c>
    </row>
    <row r="410" spans="2:9" ht="28.5">
      <c r="B410" s="246" t="s">
        <v>7472</v>
      </c>
      <c r="C410" s="247">
        <v>91946</v>
      </c>
      <c r="D410" s="247" t="s">
        <v>45</v>
      </c>
      <c r="E410" s="248" t="s">
        <v>339</v>
      </c>
      <c r="F410" s="247" t="s">
        <v>8</v>
      </c>
      <c r="G410" s="227">
        <v>7</v>
      </c>
      <c r="H410" s="228">
        <f>IF($C410&lt;&gt;"",VLOOKUP($C410,SINAPSET.17!$A489:$D11254,4,FALSE),"")</f>
        <v>4.62</v>
      </c>
      <c r="I410" s="229">
        <f t="shared" ref="I410:I412" si="75">TRUNC(G410*H410,2)</f>
        <v>32.340000000000003</v>
      </c>
    </row>
    <row r="411" spans="2:9" ht="14.25">
      <c r="B411" s="246" t="s">
        <v>7473</v>
      </c>
      <c r="C411" s="247">
        <v>91994</v>
      </c>
      <c r="D411" s="247" t="s">
        <v>45</v>
      </c>
      <c r="E411" s="248" t="s">
        <v>340</v>
      </c>
      <c r="F411" s="247" t="s">
        <v>8</v>
      </c>
      <c r="G411" s="227">
        <v>191</v>
      </c>
      <c r="H411" s="228">
        <f>IF($C411&lt;&gt;"",VLOOKUP($C411,SINAPSET.17!$A490:$D11255,4,FALSE),"")</f>
        <v>14.16</v>
      </c>
      <c r="I411" s="229">
        <f t="shared" si="75"/>
        <v>2704.56</v>
      </c>
    </row>
    <row r="412" spans="2:9" ht="14.25">
      <c r="B412" s="246" t="s">
        <v>7474</v>
      </c>
      <c r="C412" s="247">
        <v>72339</v>
      </c>
      <c r="D412" s="247" t="s">
        <v>45</v>
      </c>
      <c r="E412" s="248" t="s">
        <v>341</v>
      </c>
      <c r="F412" s="247" t="s">
        <v>8</v>
      </c>
      <c r="G412" s="227">
        <v>8</v>
      </c>
      <c r="H412" s="228">
        <f>IF($C412&lt;&gt;"",VLOOKUP($C412,SINAPSET.17!$A491:$D11256,4,FALSE),"")</f>
        <v>38.01</v>
      </c>
      <c r="I412" s="229">
        <f t="shared" si="75"/>
        <v>304.08</v>
      </c>
    </row>
    <row r="413" spans="2:9" ht="14.25">
      <c r="B413" s="246" t="s">
        <v>7475</v>
      </c>
      <c r="C413" s="247">
        <f>COMPOSIÇÕES!B657</f>
        <v>114</v>
      </c>
      <c r="D413" s="247" t="s">
        <v>6767</v>
      </c>
      <c r="E413" s="248" t="s">
        <v>342</v>
      </c>
      <c r="F413" s="247" t="s">
        <v>8</v>
      </c>
      <c r="G413" s="227">
        <v>191</v>
      </c>
      <c r="H413" s="228">
        <f>COMPOSIÇÕES!I657</f>
        <v>2.9154999999999998</v>
      </c>
      <c r="I413" s="229">
        <f t="shared" ref="I413:I414" si="76">TRUNC(G413*H413,2)</f>
        <v>556.86</v>
      </c>
    </row>
    <row r="414" spans="2:9" ht="14.25">
      <c r="B414" s="246" t="s">
        <v>7476</v>
      </c>
      <c r="C414" s="247">
        <f>COMPOSIÇÕES!B672</f>
        <v>117</v>
      </c>
      <c r="D414" s="247" t="s">
        <v>6767</v>
      </c>
      <c r="E414" s="248" t="s">
        <v>343</v>
      </c>
      <c r="F414" s="247" t="s">
        <v>8</v>
      </c>
      <c r="G414" s="227">
        <v>28</v>
      </c>
      <c r="H414" s="228">
        <f>COMPOSIÇÕES!I672</f>
        <v>2.9355000000000002</v>
      </c>
      <c r="I414" s="229">
        <f t="shared" si="76"/>
        <v>82.19</v>
      </c>
    </row>
    <row r="415" spans="2:9" ht="15">
      <c r="B415" s="246"/>
      <c r="C415" s="247"/>
      <c r="D415" s="247"/>
      <c r="E415" s="367" t="s">
        <v>344</v>
      </c>
      <c r="F415" s="367"/>
      <c r="G415" s="367"/>
      <c r="H415" s="228"/>
      <c r="I415" s="229"/>
    </row>
    <row r="416" spans="2:9" ht="14.25">
      <c r="B416" s="246" t="s">
        <v>7477</v>
      </c>
      <c r="C416" s="247">
        <f>COMPOSIÇÕES!B677</f>
        <v>118</v>
      </c>
      <c r="D416" s="247" t="s">
        <v>6767</v>
      </c>
      <c r="E416" s="248" t="s">
        <v>345</v>
      </c>
      <c r="F416" s="247" t="s">
        <v>8</v>
      </c>
      <c r="G416" s="227">
        <v>64</v>
      </c>
      <c r="H416" s="228">
        <f>COMPOSIÇÕES!I677</f>
        <v>4.2309999999999999</v>
      </c>
      <c r="I416" s="229">
        <f t="shared" ref="I416:I421" si="77">TRUNC(G416*H416,2)</f>
        <v>270.77999999999997</v>
      </c>
    </row>
    <row r="417" spans="2:9" ht="14.25">
      <c r="B417" s="246" t="s">
        <v>7478</v>
      </c>
      <c r="C417" s="247">
        <f>COMPOSIÇÕES!B682</f>
        <v>119</v>
      </c>
      <c r="D417" s="247" t="s">
        <v>6767</v>
      </c>
      <c r="E417" s="248" t="s">
        <v>346</v>
      </c>
      <c r="F417" s="247" t="s">
        <v>8</v>
      </c>
      <c r="G417" s="227">
        <v>1200</v>
      </c>
      <c r="H417" s="228">
        <f>COMPOSIÇÕES!I682</f>
        <v>3.41</v>
      </c>
      <c r="I417" s="229">
        <f t="shared" si="77"/>
        <v>4092</v>
      </c>
    </row>
    <row r="418" spans="2:9" ht="14.25">
      <c r="B418" s="246" t="s">
        <v>7479</v>
      </c>
      <c r="C418" s="114">
        <f>COMPOSIÇÕES!B686</f>
        <v>120</v>
      </c>
      <c r="D418" s="247" t="s">
        <v>6767</v>
      </c>
      <c r="E418" s="248" t="s">
        <v>347</v>
      </c>
      <c r="F418" s="247" t="s">
        <v>8</v>
      </c>
      <c r="G418" s="227">
        <v>32</v>
      </c>
      <c r="H418" s="228">
        <f>COMPOSIÇÕES!I686</f>
        <v>22.754999999999999</v>
      </c>
      <c r="I418" s="229">
        <f t="shared" si="77"/>
        <v>728.16</v>
      </c>
    </row>
    <row r="419" spans="2:9" ht="14.25">
      <c r="B419" s="246" t="s">
        <v>7480</v>
      </c>
      <c r="C419" s="247">
        <f>COMPOSIÇÕES!B691</f>
        <v>121</v>
      </c>
      <c r="D419" s="247" t="s">
        <v>6767</v>
      </c>
      <c r="E419" s="248" t="s">
        <v>348</v>
      </c>
      <c r="F419" s="247" t="s">
        <v>8</v>
      </c>
      <c r="G419" s="227">
        <v>32</v>
      </c>
      <c r="H419" s="228">
        <f>COMPOSIÇÕES!I691</f>
        <v>21.454999999999998</v>
      </c>
      <c r="I419" s="229">
        <f t="shared" si="77"/>
        <v>686.56</v>
      </c>
    </row>
    <row r="420" spans="2:9" ht="14.25">
      <c r="B420" s="246" t="s">
        <v>7481</v>
      </c>
      <c r="C420" s="247">
        <f>COMPOSIÇÕES!B696</f>
        <v>122</v>
      </c>
      <c r="D420" s="247" t="s">
        <v>6767</v>
      </c>
      <c r="E420" s="248" t="s">
        <v>349</v>
      </c>
      <c r="F420" s="247" t="s">
        <v>8</v>
      </c>
      <c r="G420" s="227">
        <v>300</v>
      </c>
      <c r="H420" s="228">
        <f>COMPOSIÇÕES!I696</f>
        <v>0.64910000000000001</v>
      </c>
      <c r="I420" s="229">
        <f t="shared" si="77"/>
        <v>194.73</v>
      </c>
    </row>
    <row r="421" spans="2:9" ht="14.25">
      <c r="B421" s="246" t="s">
        <v>7482</v>
      </c>
      <c r="C421" s="247">
        <f>COMPOSIÇÕES!B702</f>
        <v>123</v>
      </c>
      <c r="D421" s="247" t="s">
        <v>6767</v>
      </c>
      <c r="E421" s="248" t="s">
        <v>350</v>
      </c>
      <c r="F421" s="247" t="s">
        <v>4</v>
      </c>
      <c r="G421" s="227">
        <v>120</v>
      </c>
      <c r="H421" s="228">
        <f>COMPOSIÇÕES!I702</f>
        <v>3.5154999999999998</v>
      </c>
      <c r="I421" s="229">
        <f t="shared" si="77"/>
        <v>421.86</v>
      </c>
    </row>
    <row r="422" spans="2:9" ht="15">
      <c r="B422" s="232"/>
      <c r="C422" s="233"/>
      <c r="D422" s="233"/>
      <c r="E422" s="225"/>
      <c r="F422" s="226"/>
      <c r="G422" s="227"/>
      <c r="H422" s="290" t="s">
        <v>6723</v>
      </c>
      <c r="I422" s="306">
        <f>SUM(I297:I421)</f>
        <v>114935.63000000002</v>
      </c>
    </row>
    <row r="423" spans="2:9" s="4" customFormat="1" ht="15">
      <c r="B423" s="157"/>
      <c r="C423" s="224"/>
      <c r="D423" s="224"/>
      <c r="E423" s="241"/>
      <c r="F423" s="242"/>
      <c r="G423" s="231"/>
      <c r="H423" s="291"/>
      <c r="I423" s="307"/>
    </row>
    <row r="424" spans="2:9" s="4" customFormat="1" ht="15">
      <c r="B424" s="220">
        <v>12</v>
      </c>
      <c r="C424" s="221"/>
      <c r="D424" s="221"/>
      <c r="E424" s="359" t="s">
        <v>7822</v>
      </c>
      <c r="F424" s="360"/>
      <c r="G424" s="360"/>
      <c r="H424" s="222"/>
      <c r="I424" s="223"/>
    </row>
    <row r="425" spans="2:9" ht="15">
      <c r="B425" s="246"/>
      <c r="C425" s="247"/>
      <c r="D425" s="247"/>
      <c r="E425" s="367" t="s">
        <v>351</v>
      </c>
      <c r="F425" s="367"/>
      <c r="G425" s="367"/>
      <c r="H425" s="228"/>
      <c r="I425" s="229"/>
    </row>
    <row r="426" spans="2:9" ht="14.25">
      <c r="B426" s="246" t="s">
        <v>7483</v>
      </c>
      <c r="C426" s="247">
        <f>COMPOSIÇÕES!B709</f>
        <v>124</v>
      </c>
      <c r="D426" s="247" t="s">
        <v>6767</v>
      </c>
      <c r="E426" s="248" t="s">
        <v>352</v>
      </c>
      <c r="F426" s="247" t="s">
        <v>353</v>
      </c>
      <c r="G426" s="227">
        <v>1</v>
      </c>
      <c r="H426" s="228">
        <f>COMPOSIÇÕES!I709</f>
        <v>143.88999999999999</v>
      </c>
      <c r="I426" s="229">
        <f>TRUNC(G426*H426,2)</f>
        <v>143.88999999999999</v>
      </c>
    </row>
    <row r="427" spans="2:9" ht="14.25">
      <c r="B427" s="246" t="s">
        <v>7484</v>
      </c>
      <c r="C427" s="247">
        <v>72929</v>
      </c>
      <c r="D427" s="247" t="s">
        <v>45</v>
      </c>
      <c r="E427" s="248" t="s">
        <v>354</v>
      </c>
      <c r="F427" s="247" t="s">
        <v>4</v>
      </c>
      <c r="G427" s="227">
        <v>600</v>
      </c>
      <c r="H427" s="228">
        <f>IF($C427&lt;&gt;"",VLOOKUP($C427,SINAPSET.17!$A505:$D11270,4,FALSE),"")</f>
        <v>40.57</v>
      </c>
      <c r="I427" s="229">
        <f t="shared" ref="I427" si="78">TRUNC(G427*H427,2)</f>
        <v>24342</v>
      </c>
    </row>
    <row r="428" spans="2:9" ht="14.25">
      <c r="B428" s="246" t="s">
        <v>7485</v>
      </c>
      <c r="C428" s="247">
        <f>COMPOSIÇÕES!B714</f>
        <v>125</v>
      </c>
      <c r="D428" s="247" t="s">
        <v>6767</v>
      </c>
      <c r="E428" s="248" t="s">
        <v>355</v>
      </c>
      <c r="F428" s="247" t="s">
        <v>353</v>
      </c>
      <c r="G428" s="227">
        <v>12</v>
      </c>
      <c r="H428" s="228">
        <f>COMPOSIÇÕES!I714</f>
        <v>19.958399999999997</v>
      </c>
      <c r="I428" s="229">
        <f>TRUNC(G428*H428,2)</f>
        <v>239.5</v>
      </c>
    </row>
    <row r="429" spans="2:9" ht="15">
      <c r="B429" s="246"/>
      <c r="C429" s="247"/>
      <c r="D429" s="247"/>
      <c r="E429" s="317" t="s">
        <v>356</v>
      </c>
      <c r="F429" s="247"/>
      <c r="G429" s="227"/>
      <c r="H429" s="228"/>
      <c r="I429" s="229"/>
    </row>
    <row r="430" spans="2:9" ht="14.25">
      <c r="B430" s="246" t="s">
        <v>7486</v>
      </c>
      <c r="C430" s="247">
        <f>COMPOSIÇÕES!B719</f>
        <v>126</v>
      </c>
      <c r="D430" s="247" t="s">
        <v>6767</v>
      </c>
      <c r="E430" s="248" t="s">
        <v>357</v>
      </c>
      <c r="F430" s="247" t="s">
        <v>353</v>
      </c>
      <c r="G430" s="227">
        <v>2</v>
      </c>
      <c r="H430" s="228">
        <f>COMPOSIÇÕES!I719</f>
        <v>11.882</v>
      </c>
      <c r="I430" s="229">
        <f>TRUNC(G430*H430,2)</f>
        <v>23.76</v>
      </c>
    </row>
    <row r="431" spans="2:9" ht="14.25">
      <c r="B431" s="246" t="s">
        <v>7487</v>
      </c>
      <c r="C431" s="247">
        <v>72272</v>
      </c>
      <c r="D431" s="247" t="s">
        <v>45</v>
      </c>
      <c r="E431" s="248" t="s">
        <v>358</v>
      </c>
      <c r="F431" s="247" t="s">
        <v>353</v>
      </c>
      <c r="G431" s="227">
        <v>40</v>
      </c>
      <c r="H431" s="228">
        <f>IF($C431&lt;&gt;"",VLOOKUP($C431,SINAPSET.17!$A509:$D11274,4,FALSE),"")</f>
        <v>11.45</v>
      </c>
      <c r="I431" s="229">
        <f t="shared" ref="I431" si="79">TRUNC(G431*H431,2)</f>
        <v>458</v>
      </c>
    </row>
    <row r="432" spans="2:9" ht="14.25">
      <c r="B432" s="246" t="s">
        <v>7488</v>
      </c>
      <c r="C432" s="247">
        <v>72262</v>
      </c>
      <c r="D432" s="247" t="s">
        <v>45</v>
      </c>
      <c r="E432" s="248" t="s">
        <v>359</v>
      </c>
      <c r="F432" s="247" t="s">
        <v>353</v>
      </c>
      <c r="G432" s="227">
        <v>76</v>
      </c>
      <c r="H432" s="228">
        <f>IF($C432&lt;&gt;"",VLOOKUP($C432,SINAPSET.17!$A510:$D11275,4,FALSE),"")</f>
        <v>13.02</v>
      </c>
      <c r="I432" s="229">
        <f t="shared" ref="I432" si="80">TRUNC(G432*H432,2)</f>
        <v>989.52</v>
      </c>
    </row>
    <row r="433" spans="2:9" ht="14.25">
      <c r="B433" s="246" t="s">
        <v>7489</v>
      </c>
      <c r="C433" s="247">
        <f>COMPOSIÇÕES!B724</f>
        <v>127</v>
      </c>
      <c r="D433" s="247" t="s">
        <v>6767</v>
      </c>
      <c r="E433" s="248" t="s">
        <v>360</v>
      </c>
      <c r="F433" s="247" t="s">
        <v>353</v>
      </c>
      <c r="G433" s="227">
        <v>130</v>
      </c>
      <c r="H433" s="228">
        <f>COMPOSIÇÕES!I724</f>
        <v>7.8819999999999997</v>
      </c>
      <c r="I433" s="229">
        <f>TRUNC(G433*H433,2)</f>
        <v>1024.6600000000001</v>
      </c>
    </row>
    <row r="434" spans="2:9" ht="15">
      <c r="B434" s="246"/>
      <c r="C434" s="247"/>
      <c r="D434" s="247"/>
      <c r="E434" s="317" t="s">
        <v>361</v>
      </c>
      <c r="F434" s="247"/>
      <c r="G434" s="227"/>
      <c r="H434" s="228"/>
      <c r="I434" s="229"/>
    </row>
    <row r="435" spans="2:9" ht="14.25">
      <c r="B435" s="246" t="s">
        <v>7490</v>
      </c>
      <c r="C435" s="247">
        <f>COMPOSIÇÕES!B714</f>
        <v>125</v>
      </c>
      <c r="D435" s="247" t="s">
        <v>6767</v>
      </c>
      <c r="E435" s="248" t="s">
        <v>355</v>
      </c>
      <c r="F435" s="247" t="s">
        <v>353</v>
      </c>
      <c r="G435" s="227">
        <v>34</v>
      </c>
      <c r="H435" s="228">
        <f>COMPOSIÇÕES!I714</f>
        <v>19.958399999999997</v>
      </c>
      <c r="I435" s="229">
        <f>TRUNC(G435*H435,2)</f>
        <v>678.58</v>
      </c>
    </row>
    <row r="436" spans="2:9" ht="15">
      <c r="B436" s="246"/>
      <c r="C436" s="247"/>
      <c r="D436" s="247"/>
      <c r="E436" s="317" t="s">
        <v>362</v>
      </c>
      <c r="F436" s="247"/>
      <c r="G436" s="227"/>
      <c r="H436" s="228"/>
      <c r="I436" s="229"/>
    </row>
    <row r="437" spans="2:9" ht="14.25">
      <c r="B437" s="246" t="s">
        <v>7491</v>
      </c>
      <c r="C437" s="247">
        <f>COMPOSIÇÕES!B714</f>
        <v>125</v>
      </c>
      <c r="D437" s="247" t="s">
        <v>6767</v>
      </c>
      <c r="E437" s="248" t="s">
        <v>355</v>
      </c>
      <c r="F437" s="247" t="s">
        <v>353</v>
      </c>
      <c r="G437" s="227">
        <v>43</v>
      </c>
      <c r="H437" s="228">
        <f>COMPOSIÇÕES!I714</f>
        <v>19.958399999999997</v>
      </c>
      <c r="I437" s="229">
        <f>TRUNC(G437*H437,2)</f>
        <v>858.21</v>
      </c>
    </row>
    <row r="438" spans="2:9" ht="28.5">
      <c r="B438" s="246" t="s">
        <v>7492</v>
      </c>
      <c r="C438" s="247">
        <v>68069</v>
      </c>
      <c r="D438" s="247" t="s">
        <v>45</v>
      </c>
      <c r="E438" s="248" t="s">
        <v>363</v>
      </c>
      <c r="F438" s="247" t="s">
        <v>353</v>
      </c>
      <c r="G438" s="227">
        <v>2</v>
      </c>
      <c r="H438" s="228">
        <f>IF($C438&lt;&gt;"",VLOOKUP($C438,SINAPSET.17!$A516:$D11281,4,FALSE),"")</f>
        <v>47.94</v>
      </c>
      <c r="I438" s="229">
        <f t="shared" ref="I438" si="81">TRUNC(G438*H438,2)</f>
        <v>95.88</v>
      </c>
    </row>
    <row r="439" spans="2:9" ht="14.25">
      <c r="B439" s="246" t="s">
        <v>7493</v>
      </c>
      <c r="C439" s="247">
        <v>72930</v>
      </c>
      <c r="D439" s="247" t="s">
        <v>45</v>
      </c>
      <c r="E439" s="248" t="s">
        <v>364</v>
      </c>
      <c r="F439" s="247" t="s">
        <v>4</v>
      </c>
      <c r="G439" s="227">
        <v>75</v>
      </c>
      <c r="H439" s="228">
        <f>IF($C439&lt;&gt;"",VLOOKUP($C439,SINAPSET.17!$A517:$D11282,4,FALSE),"")</f>
        <v>49.68</v>
      </c>
      <c r="I439" s="229">
        <f t="shared" ref="I439" si="82">TRUNC(G439*H439,2)</f>
        <v>3726</v>
      </c>
    </row>
    <row r="440" spans="2:9" ht="15">
      <c r="B440" s="246"/>
      <c r="C440" s="247"/>
      <c r="D440" s="247"/>
      <c r="E440" s="317" t="s">
        <v>365</v>
      </c>
      <c r="F440" s="247"/>
      <c r="G440" s="227"/>
      <c r="H440" s="228"/>
      <c r="I440" s="229"/>
    </row>
    <row r="441" spans="2:9" ht="28.5">
      <c r="B441" s="246" t="s">
        <v>7494</v>
      </c>
      <c r="C441" s="247">
        <f>COMPOSIÇÕES!B729</f>
        <v>128</v>
      </c>
      <c r="D441" s="247" t="s">
        <v>6767</v>
      </c>
      <c r="E441" s="256" t="s">
        <v>366</v>
      </c>
      <c r="F441" s="247" t="s">
        <v>353</v>
      </c>
      <c r="G441" s="227">
        <v>2</v>
      </c>
      <c r="H441" s="228">
        <f>COMPOSIÇÕES!I729</f>
        <v>21.311624999999999</v>
      </c>
      <c r="I441" s="229">
        <f>TRUNC(G441*H441,2)</f>
        <v>42.62</v>
      </c>
    </row>
    <row r="442" spans="2:9" ht="15">
      <c r="B442" s="232"/>
      <c r="C442" s="233"/>
      <c r="D442" s="233"/>
      <c r="E442" s="225"/>
      <c r="F442" s="226"/>
      <c r="G442" s="227"/>
      <c r="H442" s="290" t="s">
        <v>6723</v>
      </c>
      <c r="I442" s="306">
        <f>SUM(I425:I441)</f>
        <v>32622.62</v>
      </c>
    </row>
    <row r="443" spans="2:9" s="4" customFormat="1" ht="15">
      <c r="B443" s="157"/>
      <c r="C443" s="224"/>
      <c r="D443" s="224"/>
      <c r="E443" s="241"/>
      <c r="F443" s="242"/>
      <c r="G443" s="231"/>
      <c r="H443" s="291"/>
      <c r="I443" s="307"/>
    </row>
    <row r="444" spans="2:9" s="4" customFormat="1" ht="15">
      <c r="B444" s="220">
        <v>13</v>
      </c>
      <c r="C444" s="221"/>
      <c r="D444" s="221"/>
      <c r="E444" s="359" t="s">
        <v>7823</v>
      </c>
      <c r="F444" s="360"/>
      <c r="G444" s="360"/>
      <c r="H444" s="222"/>
      <c r="I444" s="223"/>
    </row>
    <row r="445" spans="2:9" ht="15">
      <c r="B445" s="246"/>
      <c r="C445" s="247"/>
      <c r="D445" s="247"/>
      <c r="E445" s="317" t="s">
        <v>367</v>
      </c>
      <c r="F445" s="247"/>
      <c r="G445" s="227"/>
      <c r="H445" s="228"/>
      <c r="I445" s="229"/>
    </row>
    <row r="446" spans="2:9" s="4" customFormat="1" ht="14.25">
      <c r="B446" s="250" t="s">
        <v>6753</v>
      </c>
      <c r="C446" s="114">
        <f>COMPOSIÇÕES!B738</f>
        <v>129</v>
      </c>
      <c r="D446" s="114" t="s">
        <v>6767</v>
      </c>
      <c r="E446" s="104" t="s">
        <v>368</v>
      </c>
      <c r="F446" s="114" t="s">
        <v>369</v>
      </c>
      <c r="G446" s="231">
        <v>4</v>
      </c>
      <c r="H446" s="228">
        <f>COMPOSIÇÕES!I738</f>
        <v>550.41999999999996</v>
      </c>
      <c r="I446" s="243">
        <f t="shared" ref="I446:I452" si="83">TRUNC(G446*H446,2)</f>
        <v>2201.6799999999998</v>
      </c>
    </row>
    <row r="447" spans="2:9" s="19" customFormat="1" ht="14.25">
      <c r="B447" s="250" t="s">
        <v>6754</v>
      </c>
      <c r="C447" s="114">
        <f>COMPOSIÇÕES!B743</f>
        <v>130</v>
      </c>
      <c r="D447" s="114" t="s">
        <v>6767</v>
      </c>
      <c r="E447" s="104" t="s">
        <v>370</v>
      </c>
      <c r="F447" s="114" t="s">
        <v>369</v>
      </c>
      <c r="G447" s="231">
        <v>1</v>
      </c>
      <c r="H447" s="228">
        <f>COMPOSIÇÕES!I743</f>
        <v>328.80999999999995</v>
      </c>
      <c r="I447" s="243">
        <f t="shared" si="83"/>
        <v>328.81</v>
      </c>
    </row>
    <row r="448" spans="2:9" s="4" customFormat="1" ht="14.25">
      <c r="B448" s="250" t="s">
        <v>6755</v>
      </c>
      <c r="C448" s="114">
        <f>COMPOSIÇÕES!B748</f>
        <v>131</v>
      </c>
      <c r="D448" s="114" t="s">
        <v>6767</v>
      </c>
      <c r="E448" s="104" t="s">
        <v>371</v>
      </c>
      <c r="F448" s="114" t="s">
        <v>369</v>
      </c>
      <c r="G448" s="231">
        <v>6</v>
      </c>
      <c r="H448" s="228">
        <f>COMPOSIÇÕES!I748</f>
        <v>61.795000000000002</v>
      </c>
      <c r="I448" s="243">
        <f t="shared" si="83"/>
        <v>370.77</v>
      </c>
    </row>
    <row r="449" spans="2:9" s="4" customFormat="1" ht="14.25">
      <c r="B449" s="250" t="s">
        <v>6756</v>
      </c>
      <c r="C449" s="114">
        <f>COMPOSIÇÕES!B748</f>
        <v>131</v>
      </c>
      <c r="D449" s="114" t="s">
        <v>6767</v>
      </c>
      <c r="E449" s="104" t="s">
        <v>372</v>
      </c>
      <c r="F449" s="114" t="s">
        <v>369</v>
      </c>
      <c r="G449" s="231">
        <v>6</v>
      </c>
      <c r="H449" s="228">
        <f>COMPOSIÇÕES!I748</f>
        <v>61.795000000000002</v>
      </c>
      <c r="I449" s="243">
        <f t="shared" si="83"/>
        <v>370.77</v>
      </c>
    </row>
    <row r="450" spans="2:9" s="4" customFormat="1" ht="14.25">
      <c r="B450" s="250" t="s">
        <v>7495</v>
      </c>
      <c r="C450" s="114">
        <f>COMPOSIÇÕES!B753</f>
        <v>132</v>
      </c>
      <c r="D450" s="114" t="s">
        <v>6767</v>
      </c>
      <c r="E450" s="104" t="s">
        <v>374</v>
      </c>
      <c r="F450" s="114" t="s">
        <v>369</v>
      </c>
      <c r="G450" s="231">
        <v>2</v>
      </c>
      <c r="H450" s="228">
        <f>COMPOSIÇÕES!I753</f>
        <v>36.174999999999997</v>
      </c>
      <c r="I450" s="243">
        <f>TRUNC(G450*H450,2)</f>
        <v>72.349999999999994</v>
      </c>
    </row>
    <row r="451" spans="2:9" s="4" customFormat="1" ht="14.25">
      <c r="B451" s="250" t="s">
        <v>7496</v>
      </c>
      <c r="C451" s="114">
        <f>COMPOSIÇÕES!B753</f>
        <v>132</v>
      </c>
      <c r="D451" s="114" t="s">
        <v>6767</v>
      </c>
      <c r="E451" s="104" t="s">
        <v>375</v>
      </c>
      <c r="F451" s="114" t="s">
        <v>369</v>
      </c>
      <c r="G451" s="231">
        <v>1</v>
      </c>
      <c r="H451" s="228">
        <f>COMPOSIÇÕES!I753</f>
        <v>36.174999999999997</v>
      </c>
      <c r="I451" s="243">
        <f>TRUNC(G451*H451,2)</f>
        <v>36.17</v>
      </c>
    </row>
    <row r="452" spans="2:9" s="4" customFormat="1" ht="14.25">
      <c r="B452" s="250" t="s">
        <v>7497</v>
      </c>
      <c r="C452" s="114">
        <f>COMPOSIÇÕES!B758</f>
        <v>133</v>
      </c>
      <c r="D452" s="114" t="s">
        <v>6767</v>
      </c>
      <c r="E452" s="104" t="s">
        <v>373</v>
      </c>
      <c r="F452" s="114" t="s">
        <v>369</v>
      </c>
      <c r="G452" s="231">
        <v>6</v>
      </c>
      <c r="H452" s="228">
        <f>COMPOSIÇÕES!I758</f>
        <v>45.954999999999998</v>
      </c>
      <c r="I452" s="243">
        <f t="shared" si="83"/>
        <v>275.73</v>
      </c>
    </row>
    <row r="453" spans="2:9" s="4" customFormat="1" ht="15">
      <c r="B453" s="250"/>
      <c r="C453" s="114"/>
      <c r="D453" s="114"/>
      <c r="E453" s="257" t="s">
        <v>376</v>
      </c>
      <c r="F453" s="114"/>
      <c r="G453" s="231"/>
      <c r="H453" s="228"/>
      <c r="I453" s="243"/>
    </row>
    <row r="454" spans="2:9" s="4" customFormat="1" ht="28.5">
      <c r="B454" s="250" t="s">
        <v>7498</v>
      </c>
      <c r="C454" s="114">
        <f>COMPOSIÇÕES!B763</f>
        <v>134</v>
      </c>
      <c r="D454" s="114" t="s">
        <v>6767</v>
      </c>
      <c r="E454" s="104" t="s">
        <v>377</v>
      </c>
      <c r="F454" s="114" t="s">
        <v>4</v>
      </c>
      <c r="G454" s="231">
        <v>890</v>
      </c>
      <c r="H454" s="228">
        <f>COMPOSIÇÕES!I763</f>
        <v>4.8018999999999998</v>
      </c>
      <c r="I454" s="243">
        <f>TRUNC(G454*H454,2)</f>
        <v>4273.6899999999996</v>
      </c>
    </row>
    <row r="455" spans="2:9" s="4" customFormat="1" ht="14.25">
      <c r="B455" s="250" t="s">
        <v>7499</v>
      </c>
      <c r="C455" s="114">
        <v>73689</v>
      </c>
      <c r="D455" s="114" t="s">
        <v>45</v>
      </c>
      <c r="E455" s="104" t="s">
        <v>378</v>
      </c>
      <c r="F455" s="114" t="s">
        <v>4</v>
      </c>
      <c r="G455" s="231">
        <v>8</v>
      </c>
      <c r="H455" s="228">
        <f>IF($C455&lt;&gt;"",VLOOKUP($C455,SINAPSET.17!$A532:$D11297,4,FALSE),"")</f>
        <v>22.4</v>
      </c>
      <c r="I455" s="243">
        <f t="shared" ref="I455" si="84">TRUNC(G455*H455,2)</f>
        <v>179.2</v>
      </c>
    </row>
    <row r="456" spans="2:9" s="4" customFormat="1" ht="15">
      <c r="B456" s="250"/>
      <c r="C456" s="114"/>
      <c r="D456" s="114"/>
      <c r="E456" s="257" t="s">
        <v>379</v>
      </c>
      <c r="F456" s="114"/>
      <c r="G456" s="231"/>
      <c r="H456" s="228"/>
      <c r="I456" s="243"/>
    </row>
    <row r="457" spans="2:9" s="4" customFormat="1" ht="28.5">
      <c r="B457" s="250" t="s">
        <v>7500</v>
      </c>
      <c r="C457" s="114">
        <f>COMPOSIÇÕES!B768</f>
        <v>135</v>
      </c>
      <c r="D457" s="114" t="s">
        <v>6767</v>
      </c>
      <c r="E457" s="104" t="s">
        <v>380</v>
      </c>
      <c r="F457" s="114" t="s">
        <v>369</v>
      </c>
      <c r="G457" s="231">
        <v>41</v>
      </c>
      <c r="H457" s="258">
        <f>COMPOSIÇÕES!I768</f>
        <v>23.668200000000002</v>
      </c>
      <c r="I457" s="243">
        <f t="shared" ref="I457:I463" si="85">TRUNC(G457*H457,2)</f>
        <v>970.39</v>
      </c>
    </row>
    <row r="458" spans="2:9" s="4" customFormat="1" ht="28.5">
      <c r="B458" s="250" t="s">
        <v>7501</v>
      </c>
      <c r="C458" s="114">
        <f>COMPOSIÇÕES!B768</f>
        <v>135</v>
      </c>
      <c r="D458" s="114" t="s">
        <v>6767</v>
      </c>
      <c r="E458" s="104" t="s">
        <v>381</v>
      </c>
      <c r="F458" s="114" t="s">
        <v>369</v>
      </c>
      <c r="G458" s="231">
        <v>48</v>
      </c>
      <c r="H458" s="258">
        <f>COMPOSIÇÕES!I768</f>
        <v>23.668200000000002</v>
      </c>
      <c r="I458" s="243">
        <f t="shared" si="85"/>
        <v>1136.07</v>
      </c>
    </row>
    <row r="459" spans="2:9" s="4" customFormat="1" ht="28.5">
      <c r="B459" s="250" t="s">
        <v>7502</v>
      </c>
      <c r="C459" s="114">
        <f>COMPOSIÇÕES!B773</f>
        <v>136</v>
      </c>
      <c r="D459" s="114" t="s">
        <v>6767</v>
      </c>
      <c r="E459" s="259" t="s">
        <v>382</v>
      </c>
      <c r="F459" s="114" t="s">
        <v>369</v>
      </c>
      <c r="G459" s="231">
        <v>35</v>
      </c>
      <c r="H459" s="258">
        <f>COMPOSIÇÕES!I773</f>
        <v>50.598199999999999</v>
      </c>
      <c r="I459" s="243">
        <f t="shared" si="85"/>
        <v>1770.93</v>
      </c>
    </row>
    <row r="460" spans="2:9" s="4" customFormat="1" ht="14.25">
      <c r="B460" s="250" t="s">
        <v>7503</v>
      </c>
      <c r="C460" s="114">
        <f>COMPOSIÇÕES!B778</f>
        <v>137</v>
      </c>
      <c r="D460" s="114" t="s">
        <v>6767</v>
      </c>
      <c r="E460" s="104" t="s">
        <v>383</v>
      </c>
      <c r="F460" s="114" t="s">
        <v>369</v>
      </c>
      <c r="G460" s="231">
        <v>15</v>
      </c>
      <c r="H460" s="228">
        <f>COMPOSIÇÕES!I778</f>
        <v>16.388200000000001</v>
      </c>
      <c r="I460" s="243">
        <f t="shared" si="85"/>
        <v>245.82</v>
      </c>
    </row>
    <row r="461" spans="2:9" s="4" customFormat="1" ht="15">
      <c r="B461" s="250"/>
      <c r="C461" s="114"/>
      <c r="D461" s="114"/>
      <c r="E461" s="257" t="s">
        <v>337</v>
      </c>
      <c r="F461" s="114"/>
      <c r="G461" s="231"/>
      <c r="H461" s="228"/>
      <c r="I461" s="243"/>
    </row>
    <row r="462" spans="2:9" s="4" customFormat="1" ht="14.25">
      <c r="B462" s="250" t="s">
        <v>7504</v>
      </c>
      <c r="C462" s="114">
        <f>COMPOSIÇÕES!B783</f>
        <v>138</v>
      </c>
      <c r="D462" s="114" t="s">
        <v>6767</v>
      </c>
      <c r="E462" s="104" t="s">
        <v>384</v>
      </c>
      <c r="F462" s="114" t="s">
        <v>369</v>
      </c>
      <c r="G462" s="231">
        <v>41</v>
      </c>
      <c r="H462" s="228">
        <f>COMPOSIÇÕES!I783</f>
        <v>39.159500000000001</v>
      </c>
      <c r="I462" s="243">
        <f t="shared" si="85"/>
        <v>1605.53</v>
      </c>
    </row>
    <row r="463" spans="2:9" s="4" customFormat="1" ht="14.25">
      <c r="B463" s="250" t="s">
        <v>7505</v>
      </c>
      <c r="C463" s="114">
        <f>COMPOSIÇÕES!B788</f>
        <v>139</v>
      </c>
      <c r="D463" s="114" t="s">
        <v>6767</v>
      </c>
      <c r="E463" s="104" t="s">
        <v>385</v>
      </c>
      <c r="F463" s="114" t="s">
        <v>369</v>
      </c>
      <c r="G463" s="231">
        <v>2</v>
      </c>
      <c r="H463" s="228">
        <f>COMPOSIÇÕES!I788</f>
        <v>20.439500000000002</v>
      </c>
      <c r="I463" s="243">
        <f t="shared" si="85"/>
        <v>40.869999999999997</v>
      </c>
    </row>
    <row r="464" spans="2:9" s="4" customFormat="1" ht="15">
      <c r="B464" s="250"/>
      <c r="C464" s="114"/>
      <c r="D464" s="114"/>
      <c r="E464" s="257" t="s">
        <v>386</v>
      </c>
      <c r="F464" s="114"/>
      <c r="G464" s="231"/>
      <c r="H464" s="228"/>
      <c r="I464" s="243"/>
    </row>
    <row r="465" spans="2:9" s="4" customFormat="1" ht="14.25">
      <c r="B465" s="250" t="s">
        <v>7506</v>
      </c>
      <c r="C465" s="114">
        <v>95778</v>
      </c>
      <c r="D465" s="114" t="s">
        <v>45</v>
      </c>
      <c r="E465" s="104" t="s">
        <v>387</v>
      </c>
      <c r="F465" s="114" t="s">
        <v>369</v>
      </c>
      <c r="G465" s="231">
        <v>2</v>
      </c>
      <c r="H465" s="228">
        <f>IF($C465&lt;&gt;"",VLOOKUP($C465,SINAPSET.17!$A542:$D11307,4,FALSE),"")</f>
        <v>18.72</v>
      </c>
      <c r="I465" s="243">
        <f t="shared" ref="I465" si="86">TRUNC(G465*H465,2)</f>
        <v>37.44</v>
      </c>
    </row>
    <row r="466" spans="2:9" s="4" customFormat="1" ht="28.5">
      <c r="B466" s="250" t="s">
        <v>7507</v>
      </c>
      <c r="C466" s="114" t="s">
        <v>12777</v>
      </c>
      <c r="D466" s="114" t="s">
        <v>45</v>
      </c>
      <c r="E466" s="104" t="s">
        <v>388</v>
      </c>
      <c r="F466" s="114" t="s">
        <v>369</v>
      </c>
      <c r="G466" s="231">
        <v>1</v>
      </c>
      <c r="H466" s="228">
        <f>IF($C466&lt;&gt;"",VLOOKUP($C466,SINAPSET.17!1:1048576,4,FALSE),"")</f>
        <v>160.86000000000001</v>
      </c>
      <c r="I466" s="243">
        <f t="shared" ref="I466" si="87">TRUNC(G466*H466,2)</f>
        <v>160.86000000000001</v>
      </c>
    </row>
    <row r="467" spans="2:9" s="4" customFormat="1" ht="42.75">
      <c r="B467" s="250" t="s">
        <v>7508</v>
      </c>
      <c r="C467" s="114">
        <f>COMPOSIÇÕES!B793</f>
        <v>140</v>
      </c>
      <c r="D467" s="114" t="s">
        <v>6767</v>
      </c>
      <c r="E467" s="104" t="s">
        <v>389</v>
      </c>
      <c r="F467" s="114" t="s">
        <v>369</v>
      </c>
      <c r="G467" s="231">
        <v>2</v>
      </c>
      <c r="H467" s="228">
        <f>COMPOSIÇÕES!I793</f>
        <v>453.99899999999997</v>
      </c>
      <c r="I467" s="243">
        <f t="shared" ref="I467:I472" si="88">TRUNC(G467*H467,2)</f>
        <v>907.99</v>
      </c>
    </row>
    <row r="468" spans="2:9" s="4" customFormat="1" ht="14.25">
      <c r="B468" s="250" t="s">
        <v>7509</v>
      </c>
      <c r="C468" s="114">
        <f>COMPOSIÇÕES!B800</f>
        <v>141</v>
      </c>
      <c r="D468" s="114" t="s">
        <v>6767</v>
      </c>
      <c r="E468" s="104" t="s">
        <v>390</v>
      </c>
      <c r="F468" s="114" t="s">
        <v>369</v>
      </c>
      <c r="G468" s="231">
        <v>1</v>
      </c>
      <c r="H468" s="228">
        <f>COMPOSIÇÕES!I800</f>
        <v>4.2454999999999998</v>
      </c>
      <c r="I468" s="243">
        <f t="shared" si="88"/>
        <v>4.24</v>
      </c>
    </row>
    <row r="469" spans="2:9" s="4" customFormat="1" ht="14.25">
      <c r="B469" s="250" t="s">
        <v>7510</v>
      </c>
      <c r="C469" s="114">
        <f>COMPOSIÇÕES!B805</f>
        <v>142</v>
      </c>
      <c r="D469" s="114" t="s">
        <v>6767</v>
      </c>
      <c r="E469" s="104" t="s">
        <v>391</v>
      </c>
      <c r="F469" s="114" t="s">
        <v>369</v>
      </c>
      <c r="G469" s="231">
        <v>13</v>
      </c>
      <c r="H469" s="228">
        <f>COMPOSIÇÕES!I805</f>
        <v>5.5954999999999995</v>
      </c>
      <c r="I469" s="243">
        <f t="shared" si="88"/>
        <v>72.739999999999995</v>
      </c>
    </row>
    <row r="470" spans="2:9" s="4" customFormat="1" ht="14.25">
      <c r="B470" s="250" t="s">
        <v>7511</v>
      </c>
      <c r="C470" s="114">
        <f>COMPOSIÇÕES!B810</f>
        <v>143</v>
      </c>
      <c r="D470" s="114" t="s">
        <v>6767</v>
      </c>
      <c r="E470" s="104" t="s">
        <v>392</v>
      </c>
      <c r="F470" s="114" t="s">
        <v>369</v>
      </c>
      <c r="G470" s="231">
        <v>1</v>
      </c>
      <c r="H470" s="228">
        <f>COMPOSIÇÕES!I810</f>
        <v>7.2754999999999992</v>
      </c>
      <c r="I470" s="243">
        <f t="shared" si="88"/>
        <v>7.27</v>
      </c>
    </row>
    <row r="471" spans="2:9" s="4" customFormat="1" ht="28.5">
      <c r="B471" s="250" t="s">
        <v>7512</v>
      </c>
      <c r="C471" s="114">
        <f>COMPOSIÇÕES!B815</f>
        <v>144</v>
      </c>
      <c r="D471" s="114" t="s">
        <v>6767</v>
      </c>
      <c r="E471" s="104" t="s">
        <v>393</v>
      </c>
      <c r="F471" s="114" t="s">
        <v>369</v>
      </c>
      <c r="G471" s="231">
        <v>1</v>
      </c>
      <c r="H471" s="228">
        <f>COMPOSIÇÕES!I815</f>
        <v>7.5754999999999999</v>
      </c>
      <c r="I471" s="243">
        <f t="shared" si="88"/>
        <v>7.57</v>
      </c>
    </row>
    <row r="472" spans="2:9" s="4" customFormat="1" ht="14.25">
      <c r="B472" s="250" t="s">
        <v>7513</v>
      </c>
      <c r="C472" s="114">
        <f>COMPOSIÇÕES!B815</f>
        <v>144</v>
      </c>
      <c r="D472" s="114" t="s">
        <v>6767</v>
      </c>
      <c r="E472" s="104" t="s">
        <v>394</v>
      </c>
      <c r="F472" s="114" t="s">
        <v>369</v>
      </c>
      <c r="G472" s="231">
        <v>14</v>
      </c>
      <c r="H472" s="228">
        <f>COMPOSIÇÕES!I815</f>
        <v>7.5754999999999999</v>
      </c>
      <c r="I472" s="243">
        <f t="shared" si="88"/>
        <v>106.05</v>
      </c>
    </row>
    <row r="473" spans="2:9" ht="15">
      <c r="B473" s="246"/>
      <c r="C473" s="247"/>
      <c r="D473" s="247"/>
      <c r="E473" s="317" t="s">
        <v>252</v>
      </c>
      <c r="F473" s="247"/>
      <c r="G473" s="227"/>
      <c r="H473" s="228"/>
      <c r="I473" s="229"/>
    </row>
    <row r="474" spans="2:9" ht="15">
      <c r="B474" s="246"/>
      <c r="C474" s="247"/>
      <c r="D474" s="247"/>
      <c r="E474" s="317" t="s">
        <v>395</v>
      </c>
      <c r="F474" s="247"/>
      <c r="G474" s="227"/>
      <c r="H474" s="228"/>
      <c r="I474" s="229"/>
    </row>
    <row r="475" spans="2:9" ht="14.25">
      <c r="B475" s="246" t="s">
        <v>7514</v>
      </c>
      <c r="C475" s="247">
        <f>COMPOSIÇÕES!B820</f>
        <v>145</v>
      </c>
      <c r="D475" s="247" t="s">
        <v>6767</v>
      </c>
      <c r="E475" s="248" t="s">
        <v>396</v>
      </c>
      <c r="F475" s="247" t="s">
        <v>4</v>
      </c>
      <c r="G475" s="260">
        <v>1</v>
      </c>
      <c r="H475" s="228">
        <f>COMPOSIÇÕES!I820</f>
        <v>12.2835</v>
      </c>
      <c r="I475" s="229">
        <f>TRUNC(G475*H475,2)</f>
        <v>12.28</v>
      </c>
    </row>
    <row r="476" spans="2:9" ht="14.25">
      <c r="B476" s="246" t="s">
        <v>7515</v>
      </c>
      <c r="C476" s="247">
        <f>COMPOSIÇÕES!B825</f>
        <v>146</v>
      </c>
      <c r="D476" s="247" t="s">
        <v>6767</v>
      </c>
      <c r="E476" s="248" t="s">
        <v>397</v>
      </c>
      <c r="F476" s="247" t="s">
        <v>4</v>
      </c>
      <c r="G476" s="260">
        <v>70</v>
      </c>
      <c r="H476" s="228">
        <f>COMPOSIÇÕES!I825</f>
        <v>10.4985</v>
      </c>
      <c r="I476" s="229">
        <f>TRUNC(G476*H476,2)</f>
        <v>734.89</v>
      </c>
    </row>
    <row r="477" spans="2:9" ht="15">
      <c r="B477" s="246"/>
      <c r="C477" s="247"/>
      <c r="D477" s="247"/>
      <c r="E477" s="317" t="s">
        <v>398</v>
      </c>
      <c r="F477" s="247"/>
      <c r="G477" s="227"/>
      <c r="H477" s="228"/>
      <c r="I477" s="229"/>
    </row>
    <row r="478" spans="2:9" ht="14.25">
      <c r="B478" s="246" t="s">
        <v>7516</v>
      </c>
      <c r="C478" s="247">
        <v>95749</v>
      </c>
      <c r="D478" s="247" t="s">
        <v>45</v>
      </c>
      <c r="E478" s="248" t="s">
        <v>397</v>
      </c>
      <c r="F478" s="247" t="s">
        <v>4</v>
      </c>
      <c r="G478" s="260">
        <v>10</v>
      </c>
      <c r="H478" s="228">
        <f>IF($C478&lt;&gt;"",VLOOKUP($C478,SINAPSET.17!$A555:$D11320,4,FALSE),"")</f>
        <v>12.19</v>
      </c>
      <c r="I478" s="243">
        <f t="shared" ref="I478" si="89">TRUNC(G478*H478,2)</f>
        <v>121.9</v>
      </c>
    </row>
    <row r="479" spans="2:9" ht="15">
      <c r="B479" s="246"/>
      <c r="C479" s="247"/>
      <c r="D479" s="247"/>
      <c r="E479" s="317" t="s">
        <v>399</v>
      </c>
      <c r="F479" s="247"/>
      <c r="G479" s="227"/>
      <c r="H479" s="228"/>
      <c r="I479" s="229"/>
    </row>
    <row r="480" spans="2:9" ht="14.25">
      <c r="B480" s="246" t="s">
        <v>7517</v>
      </c>
      <c r="C480" s="247">
        <v>95749</v>
      </c>
      <c r="D480" s="247" t="s">
        <v>45</v>
      </c>
      <c r="E480" s="248" t="s">
        <v>397</v>
      </c>
      <c r="F480" s="247" t="s">
        <v>4</v>
      </c>
      <c r="G480" s="260">
        <v>45</v>
      </c>
      <c r="H480" s="228">
        <f>IF($C480&lt;&gt;"",VLOOKUP($C480,SINAPSET.17!$A557:$D11322,4,FALSE),"")</f>
        <v>12.19</v>
      </c>
      <c r="I480" s="243">
        <f t="shared" ref="I480" si="90">TRUNC(G480*H480,2)</f>
        <v>548.54999999999995</v>
      </c>
    </row>
    <row r="481" spans="2:9" ht="15">
      <c r="B481" s="246"/>
      <c r="C481" s="247"/>
      <c r="D481" s="247"/>
      <c r="E481" s="317" t="s">
        <v>400</v>
      </c>
      <c r="F481" s="247"/>
      <c r="G481" s="227"/>
      <c r="H481" s="228"/>
      <c r="I481" s="229"/>
    </row>
    <row r="482" spans="2:9" ht="14.25">
      <c r="B482" s="246" t="s">
        <v>7518</v>
      </c>
      <c r="C482" s="247">
        <f>COMPOSIÇÕES!B830</f>
        <v>147</v>
      </c>
      <c r="D482" s="247" t="s">
        <v>6767</v>
      </c>
      <c r="E482" s="248" t="s">
        <v>401</v>
      </c>
      <c r="F482" s="247" t="s">
        <v>4</v>
      </c>
      <c r="G482" s="260">
        <v>10</v>
      </c>
      <c r="H482" s="228">
        <f>COMPOSIÇÕES!I830</f>
        <v>18.235499999999998</v>
      </c>
      <c r="I482" s="229">
        <f>TRUNC(G482*H482,2)</f>
        <v>182.35</v>
      </c>
    </row>
    <row r="483" spans="2:9" ht="30">
      <c r="B483" s="246"/>
      <c r="C483" s="247"/>
      <c r="D483" s="247"/>
      <c r="E483" s="317" t="s">
        <v>402</v>
      </c>
      <c r="F483" s="247"/>
      <c r="G483" s="227"/>
      <c r="H483" s="228"/>
      <c r="I483" s="229"/>
    </row>
    <row r="484" spans="2:9" ht="14.25">
      <c r="B484" s="246" t="s">
        <v>7519</v>
      </c>
      <c r="C484" s="247">
        <f>COMPOSIÇÕES!B835</f>
        <v>148</v>
      </c>
      <c r="D484" s="247" t="s">
        <v>6767</v>
      </c>
      <c r="E484" s="248" t="s">
        <v>397</v>
      </c>
      <c r="F484" s="247" t="s">
        <v>8</v>
      </c>
      <c r="G484" s="260">
        <v>75</v>
      </c>
      <c r="H484" s="228">
        <f>COMPOSIÇÕES!I835</f>
        <v>5.9364999999999988</v>
      </c>
      <c r="I484" s="229">
        <f t="shared" ref="I484:I489" si="91">TRUNC(G484*H484,2)</f>
        <v>445.23</v>
      </c>
    </row>
    <row r="485" spans="2:9" ht="14.25">
      <c r="B485" s="246" t="s">
        <v>7520</v>
      </c>
      <c r="C485" s="247">
        <f>COMPOSIÇÕES!B840</f>
        <v>149</v>
      </c>
      <c r="D485" s="247" t="s">
        <v>6767</v>
      </c>
      <c r="E485" s="248" t="s">
        <v>403</v>
      </c>
      <c r="F485" s="247" t="s">
        <v>8</v>
      </c>
      <c r="G485" s="260">
        <v>75</v>
      </c>
      <c r="H485" s="228">
        <f>COMPOSIÇÕES!I840</f>
        <v>15.4595</v>
      </c>
      <c r="I485" s="229">
        <f t="shared" si="91"/>
        <v>1159.46</v>
      </c>
    </row>
    <row r="486" spans="2:9" ht="14.25">
      <c r="B486" s="246" t="s">
        <v>7521</v>
      </c>
      <c r="C486" s="247">
        <f>COMPOSIÇÕES!B845</f>
        <v>150</v>
      </c>
      <c r="D486" s="247" t="s">
        <v>6767</v>
      </c>
      <c r="E486" s="248" t="s">
        <v>404</v>
      </c>
      <c r="F486" s="247" t="s">
        <v>8</v>
      </c>
      <c r="G486" s="260">
        <v>75</v>
      </c>
      <c r="H486" s="228">
        <f>COMPOSIÇÕES!I845</f>
        <v>0.5091</v>
      </c>
      <c r="I486" s="229">
        <f t="shared" si="91"/>
        <v>38.18</v>
      </c>
    </row>
    <row r="487" spans="2:9" ht="14.25">
      <c r="B487" s="246" t="s">
        <v>7522</v>
      </c>
      <c r="C487" s="247">
        <f>COMPOSIÇÕES!B850</f>
        <v>151</v>
      </c>
      <c r="D487" s="247" t="s">
        <v>6767</v>
      </c>
      <c r="E487" s="248" t="s">
        <v>405</v>
      </c>
      <c r="F487" s="247" t="s">
        <v>8</v>
      </c>
      <c r="G487" s="260">
        <v>75</v>
      </c>
      <c r="H487" s="228">
        <f>COMPOSIÇÕES!I850</f>
        <v>1.8855</v>
      </c>
      <c r="I487" s="229">
        <f t="shared" si="91"/>
        <v>141.41</v>
      </c>
    </row>
    <row r="488" spans="2:9" ht="14.25">
      <c r="B488" s="246" t="s">
        <v>7523</v>
      </c>
      <c r="C488" s="247">
        <f>COMPOSIÇÕES!B855</f>
        <v>152</v>
      </c>
      <c r="D488" s="247" t="s">
        <v>6767</v>
      </c>
      <c r="E488" s="248" t="s">
        <v>406</v>
      </c>
      <c r="F488" s="247" t="s">
        <v>8</v>
      </c>
      <c r="G488" s="260">
        <v>75</v>
      </c>
      <c r="H488" s="228">
        <f>COMPOSIÇÕES!I855</f>
        <v>1.6455</v>
      </c>
      <c r="I488" s="229">
        <f t="shared" si="91"/>
        <v>123.41</v>
      </c>
    </row>
    <row r="489" spans="2:9" ht="14.25">
      <c r="B489" s="246" t="s">
        <v>7524</v>
      </c>
      <c r="C489" s="247">
        <f>COMPOSIÇÕES!B860</f>
        <v>153</v>
      </c>
      <c r="D489" s="247" t="s">
        <v>6767</v>
      </c>
      <c r="E489" s="248" t="s">
        <v>407</v>
      </c>
      <c r="F489" s="247" t="s">
        <v>8</v>
      </c>
      <c r="G489" s="260">
        <v>100</v>
      </c>
      <c r="H489" s="228">
        <f>COMPOSIÇÕES!I860</f>
        <v>0.97230000000000005</v>
      </c>
      <c r="I489" s="229">
        <f t="shared" si="91"/>
        <v>97.23</v>
      </c>
    </row>
    <row r="490" spans="2:9" ht="15">
      <c r="B490" s="232"/>
      <c r="C490" s="233"/>
      <c r="D490" s="233"/>
      <c r="E490" s="367" t="s">
        <v>408</v>
      </c>
      <c r="F490" s="367"/>
      <c r="G490" s="367"/>
      <c r="H490" s="228"/>
      <c r="I490" s="229"/>
    </row>
    <row r="491" spans="2:9" ht="28.5">
      <c r="B491" s="232" t="s">
        <v>7525</v>
      </c>
      <c r="C491" s="233" t="s">
        <v>6920</v>
      </c>
      <c r="D491" s="233" t="s">
        <v>6795</v>
      </c>
      <c r="E491" s="248" t="s">
        <v>409</v>
      </c>
      <c r="F491" s="247" t="s">
        <v>8</v>
      </c>
      <c r="G491" s="227">
        <v>12</v>
      </c>
      <c r="H491" s="228">
        <v>64.22</v>
      </c>
      <c r="I491" s="229">
        <f t="shared" ref="I491:I505" si="92">TRUNC(G491*H491,2)</f>
        <v>770.64</v>
      </c>
    </row>
    <row r="492" spans="2:9" ht="14.25">
      <c r="B492" s="232" t="s">
        <v>7526</v>
      </c>
      <c r="C492" s="233">
        <f>COMPOSIÇÕES!B865</f>
        <v>154</v>
      </c>
      <c r="D492" s="233" t="s">
        <v>6767</v>
      </c>
      <c r="E492" s="248" t="s">
        <v>410</v>
      </c>
      <c r="F492" s="247" t="s">
        <v>8</v>
      </c>
      <c r="G492" s="227">
        <v>6</v>
      </c>
      <c r="H492" s="228">
        <f>COMPOSIÇÕES!I865</f>
        <v>23.713999999999999</v>
      </c>
      <c r="I492" s="229">
        <f t="shared" si="92"/>
        <v>142.28</v>
      </c>
    </row>
    <row r="493" spans="2:9" ht="14.25">
      <c r="B493" s="232" t="s">
        <v>7527</v>
      </c>
      <c r="C493" s="233">
        <f>COMPOSIÇÕES!B870</f>
        <v>155</v>
      </c>
      <c r="D493" s="233" t="s">
        <v>6767</v>
      </c>
      <c r="E493" s="248" t="s">
        <v>411</v>
      </c>
      <c r="F493" s="247" t="s">
        <v>8</v>
      </c>
      <c r="G493" s="227">
        <v>1</v>
      </c>
      <c r="H493" s="228">
        <f>COMPOSIÇÕES!I870</f>
        <v>32.713999999999999</v>
      </c>
      <c r="I493" s="229">
        <f t="shared" si="92"/>
        <v>32.71</v>
      </c>
    </row>
    <row r="494" spans="2:9" ht="14.25">
      <c r="B494" s="232" t="s">
        <v>7528</v>
      </c>
      <c r="C494" s="233">
        <f>COMPOSIÇÕES!B875</f>
        <v>156</v>
      </c>
      <c r="D494" s="233" t="s">
        <v>6767</v>
      </c>
      <c r="E494" s="248" t="s">
        <v>412</v>
      </c>
      <c r="F494" s="247" t="s">
        <v>8</v>
      </c>
      <c r="G494" s="227">
        <v>2</v>
      </c>
      <c r="H494" s="228">
        <f>COMPOSIÇÕES!I875</f>
        <v>25.213999999999999</v>
      </c>
      <c r="I494" s="229">
        <f t="shared" si="92"/>
        <v>50.42</v>
      </c>
    </row>
    <row r="495" spans="2:9" ht="14.25">
      <c r="B495" s="232" t="s">
        <v>7529</v>
      </c>
      <c r="C495" s="233">
        <f>COMPOSIÇÕES!B880</f>
        <v>157</v>
      </c>
      <c r="D495" s="233" t="s">
        <v>6767</v>
      </c>
      <c r="E495" s="248" t="s">
        <v>413</v>
      </c>
      <c r="F495" s="247" t="s">
        <v>8</v>
      </c>
      <c r="G495" s="227">
        <v>15</v>
      </c>
      <c r="H495" s="228">
        <f>COMPOSIÇÕES!I880</f>
        <v>9.817499999999999</v>
      </c>
      <c r="I495" s="229">
        <f t="shared" si="92"/>
        <v>147.26</v>
      </c>
    </row>
    <row r="496" spans="2:9" ht="14.25">
      <c r="B496" s="232" t="s">
        <v>7530</v>
      </c>
      <c r="C496" s="233">
        <f>COMPOSIÇÕES!B885</f>
        <v>158</v>
      </c>
      <c r="D496" s="233" t="s">
        <v>6767</v>
      </c>
      <c r="E496" s="248" t="s">
        <v>414</v>
      </c>
      <c r="F496" s="247" t="s">
        <v>8</v>
      </c>
      <c r="G496" s="227">
        <v>4</v>
      </c>
      <c r="H496" s="228">
        <f>COMPOSIÇÕES!I885</f>
        <v>15.263999999999999</v>
      </c>
      <c r="I496" s="229">
        <f t="shared" si="92"/>
        <v>61.05</v>
      </c>
    </row>
    <row r="497" spans="2:9" ht="14.25">
      <c r="B497" s="232" t="s">
        <v>7531</v>
      </c>
      <c r="C497" s="233">
        <f>COMPOSIÇÕES!B890</f>
        <v>159</v>
      </c>
      <c r="D497" s="233" t="s">
        <v>6767</v>
      </c>
      <c r="E497" s="248" t="s">
        <v>415</v>
      </c>
      <c r="F497" s="247" t="s">
        <v>8</v>
      </c>
      <c r="G497" s="227">
        <v>40</v>
      </c>
      <c r="H497" s="228">
        <f>COMPOSIÇÕES!I890</f>
        <v>10.227499999999999</v>
      </c>
      <c r="I497" s="229">
        <f t="shared" si="92"/>
        <v>409.1</v>
      </c>
    </row>
    <row r="498" spans="2:9" ht="14.25">
      <c r="B498" s="232" t="s">
        <v>7532</v>
      </c>
      <c r="C498" s="233">
        <f>COMPOSIÇÕES!B895</f>
        <v>160</v>
      </c>
      <c r="D498" s="233" t="s">
        <v>6767</v>
      </c>
      <c r="E498" s="248" t="s">
        <v>416</v>
      </c>
      <c r="F498" s="247" t="s">
        <v>8</v>
      </c>
      <c r="G498" s="227">
        <v>20</v>
      </c>
      <c r="H498" s="228">
        <f>COMPOSIÇÕES!I895</f>
        <v>22.954999999999998</v>
      </c>
      <c r="I498" s="229">
        <f t="shared" si="92"/>
        <v>459.1</v>
      </c>
    </row>
    <row r="499" spans="2:9" ht="14.25">
      <c r="B499" s="232" t="s">
        <v>7533</v>
      </c>
      <c r="C499" s="233">
        <f>COMPOSIÇÕES!B900</f>
        <v>161</v>
      </c>
      <c r="D499" s="233" t="s">
        <v>6767</v>
      </c>
      <c r="E499" s="248" t="s">
        <v>417</v>
      </c>
      <c r="F499" s="247" t="s">
        <v>8</v>
      </c>
      <c r="G499" s="227">
        <v>25</v>
      </c>
      <c r="H499" s="228">
        <f>COMPOSIÇÕES!I900</f>
        <v>2.7128000000000001</v>
      </c>
      <c r="I499" s="229">
        <f t="shared" si="92"/>
        <v>67.819999999999993</v>
      </c>
    </row>
    <row r="500" spans="2:9" ht="14.25">
      <c r="B500" s="232" t="s">
        <v>7534</v>
      </c>
      <c r="C500" s="233">
        <f>COMPOSIÇÕES!B905</f>
        <v>162</v>
      </c>
      <c r="D500" s="233" t="s">
        <v>6767</v>
      </c>
      <c r="E500" s="248" t="s">
        <v>418</v>
      </c>
      <c r="F500" s="247" t="s">
        <v>8</v>
      </c>
      <c r="G500" s="227">
        <v>160</v>
      </c>
      <c r="H500" s="228">
        <f>COMPOSIÇÕES!I905</f>
        <v>2.7427999999999999</v>
      </c>
      <c r="I500" s="229">
        <f t="shared" si="92"/>
        <v>438.84</v>
      </c>
    </row>
    <row r="501" spans="2:9" ht="14.25">
      <c r="B501" s="232" t="s">
        <v>7535</v>
      </c>
      <c r="C501" s="233">
        <f>COMPOSIÇÕES!B910</f>
        <v>163</v>
      </c>
      <c r="D501" s="233" t="s">
        <v>6767</v>
      </c>
      <c r="E501" s="248" t="s">
        <v>419</v>
      </c>
      <c r="F501" s="247" t="s">
        <v>8</v>
      </c>
      <c r="G501" s="227">
        <v>3</v>
      </c>
      <c r="H501" s="228">
        <f>COMPOSIÇÕES!I910</f>
        <v>9.4819999999999993</v>
      </c>
      <c r="I501" s="229">
        <f t="shared" si="92"/>
        <v>28.44</v>
      </c>
    </row>
    <row r="502" spans="2:9" ht="14.25">
      <c r="B502" s="232" t="s">
        <v>7536</v>
      </c>
      <c r="C502" s="233">
        <f>COMPOSIÇÕES!B915</f>
        <v>164</v>
      </c>
      <c r="D502" s="233" t="s">
        <v>6767</v>
      </c>
      <c r="E502" s="248" t="s">
        <v>420</v>
      </c>
      <c r="F502" s="247" t="s">
        <v>8</v>
      </c>
      <c r="G502" s="227">
        <v>25</v>
      </c>
      <c r="H502" s="228">
        <f>COMPOSIÇÕES!I915</f>
        <v>3.8409999999999997</v>
      </c>
      <c r="I502" s="229">
        <f t="shared" si="92"/>
        <v>96.02</v>
      </c>
    </row>
    <row r="503" spans="2:9" ht="28.5">
      <c r="B503" s="232" t="s">
        <v>7537</v>
      </c>
      <c r="C503" s="233">
        <f>COMPOSIÇÕES!B920</f>
        <v>165</v>
      </c>
      <c r="D503" s="233" t="s">
        <v>6767</v>
      </c>
      <c r="E503" s="248" t="s">
        <v>421</v>
      </c>
      <c r="F503" s="247" t="s">
        <v>8</v>
      </c>
      <c r="G503" s="227">
        <v>3</v>
      </c>
      <c r="H503" s="228">
        <f>COMPOSIÇÕES!I920</f>
        <v>16.523</v>
      </c>
      <c r="I503" s="229">
        <f t="shared" si="92"/>
        <v>49.56</v>
      </c>
    </row>
    <row r="504" spans="2:9" ht="14.25">
      <c r="B504" s="232" t="s">
        <v>7538</v>
      </c>
      <c r="C504" s="233">
        <f>COMPOSIÇÕES!B925</f>
        <v>166</v>
      </c>
      <c r="D504" s="233" t="s">
        <v>6767</v>
      </c>
      <c r="E504" s="248" t="s">
        <v>422</v>
      </c>
      <c r="F504" s="247" t="s">
        <v>8</v>
      </c>
      <c r="G504" s="227">
        <v>300</v>
      </c>
      <c r="H504" s="228">
        <f>COMPOSIÇÕES!I925</f>
        <v>0.37709999999999999</v>
      </c>
      <c r="I504" s="229">
        <f t="shared" si="92"/>
        <v>113.13</v>
      </c>
    </row>
    <row r="505" spans="2:9" ht="14.25">
      <c r="B505" s="232" t="s">
        <v>7539</v>
      </c>
      <c r="C505" s="233">
        <f>COMPOSIÇÕES!B930</f>
        <v>167</v>
      </c>
      <c r="D505" s="233" t="s">
        <v>6767</v>
      </c>
      <c r="E505" s="248" t="s">
        <v>423</v>
      </c>
      <c r="F505" s="247" t="s">
        <v>8</v>
      </c>
      <c r="G505" s="227">
        <v>15</v>
      </c>
      <c r="H505" s="228">
        <f>COMPOSIÇÕES!I930</f>
        <v>2.8573</v>
      </c>
      <c r="I505" s="229">
        <f t="shared" si="92"/>
        <v>42.85</v>
      </c>
    </row>
    <row r="506" spans="2:9" ht="15">
      <c r="B506" s="232"/>
      <c r="C506" s="233"/>
      <c r="D506" s="233"/>
      <c r="E506" s="317" t="s">
        <v>424</v>
      </c>
      <c r="F506" s="247"/>
      <c r="G506" s="227"/>
      <c r="H506" s="228"/>
      <c r="I506" s="229"/>
    </row>
    <row r="507" spans="2:9" s="4" customFormat="1" ht="14.25">
      <c r="B507" s="157" t="s">
        <v>7540</v>
      </c>
      <c r="C507" s="224">
        <f>COMPOSIÇÕES!B935</f>
        <v>168</v>
      </c>
      <c r="D507" s="224" t="s">
        <v>6767</v>
      </c>
      <c r="E507" s="104" t="s">
        <v>425</v>
      </c>
      <c r="F507" s="114" t="s">
        <v>8</v>
      </c>
      <c r="G507" s="231">
        <v>10</v>
      </c>
      <c r="H507" s="228">
        <f>COMPOSIÇÕES!I935</f>
        <v>56.063999999999993</v>
      </c>
      <c r="I507" s="243">
        <f t="shared" ref="I507:I513" si="93">TRUNC(G507*H507,2)</f>
        <v>560.64</v>
      </c>
    </row>
    <row r="508" spans="2:9" s="4" customFormat="1" ht="14.25">
      <c r="B508" s="157" t="s">
        <v>7541</v>
      </c>
      <c r="C508" s="224">
        <f>COMPOSIÇÕES!B940</f>
        <v>169</v>
      </c>
      <c r="D508" s="224" t="s">
        <v>6767</v>
      </c>
      <c r="E508" s="104" t="s">
        <v>426</v>
      </c>
      <c r="F508" s="114" t="s">
        <v>8</v>
      </c>
      <c r="G508" s="231">
        <v>10</v>
      </c>
      <c r="H508" s="228">
        <f>COMPOSIÇÕES!I940</f>
        <v>23.281999999999996</v>
      </c>
      <c r="I508" s="243">
        <f t="shared" si="93"/>
        <v>232.82</v>
      </c>
    </row>
    <row r="509" spans="2:9" s="4" customFormat="1" ht="14.25">
      <c r="B509" s="157" t="s">
        <v>7542</v>
      </c>
      <c r="C509" s="224">
        <f>COMPOSIÇÕES!B945</f>
        <v>170</v>
      </c>
      <c r="D509" s="224" t="s">
        <v>6767</v>
      </c>
      <c r="E509" s="104" t="s">
        <v>427</v>
      </c>
      <c r="F509" s="114" t="s">
        <v>8</v>
      </c>
      <c r="G509" s="231">
        <v>20</v>
      </c>
      <c r="H509" s="228">
        <f>COMPOSIÇÕES!I945</f>
        <v>34.263999999999996</v>
      </c>
      <c r="I509" s="243">
        <f t="shared" si="93"/>
        <v>685.28</v>
      </c>
    </row>
    <row r="510" spans="2:9" s="4" customFormat="1" ht="14.25">
      <c r="B510" s="157" t="s">
        <v>7543</v>
      </c>
      <c r="C510" s="224">
        <f>COMPOSIÇÕES!B950</f>
        <v>171</v>
      </c>
      <c r="D510" s="224" t="s">
        <v>6767</v>
      </c>
      <c r="E510" s="104" t="s">
        <v>428</v>
      </c>
      <c r="F510" s="114" t="s">
        <v>8</v>
      </c>
      <c r="G510" s="231">
        <v>2</v>
      </c>
      <c r="H510" s="228">
        <f>COMPOSIÇÕES!I950</f>
        <v>28.664000000000001</v>
      </c>
      <c r="I510" s="243">
        <f t="shared" si="93"/>
        <v>57.32</v>
      </c>
    </row>
    <row r="511" spans="2:9" s="4" customFormat="1" ht="14.25">
      <c r="B511" s="157" t="s">
        <v>7544</v>
      </c>
      <c r="C511" s="224">
        <f>COMPOSIÇÕES!B955</f>
        <v>172</v>
      </c>
      <c r="D511" s="224" t="s">
        <v>6767</v>
      </c>
      <c r="E511" s="104" t="s">
        <v>429</v>
      </c>
      <c r="F511" s="114" t="s">
        <v>369</v>
      </c>
      <c r="G511" s="231">
        <v>40</v>
      </c>
      <c r="H511" s="228">
        <f>COMPOSIÇÕES!I955</f>
        <v>5.6909999999999998</v>
      </c>
      <c r="I511" s="243">
        <f t="shared" si="93"/>
        <v>227.64</v>
      </c>
    </row>
    <row r="512" spans="2:9" s="4" customFormat="1" ht="14.25">
      <c r="B512" s="157" t="s">
        <v>7545</v>
      </c>
      <c r="C512" s="224">
        <f>COMPOSIÇÕES!B960</f>
        <v>173</v>
      </c>
      <c r="D512" s="224" t="s">
        <v>6767</v>
      </c>
      <c r="E512" s="104" t="s">
        <v>430</v>
      </c>
      <c r="F512" s="114" t="s">
        <v>369</v>
      </c>
      <c r="G512" s="231">
        <v>4</v>
      </c>
      <c r="H512" s="228">
        <f>COMPOSIÇÕES!I960</f>
        <v>5.0909999999999993</v>
      </c>
      <c r="I512" s="243">
        <f t="shared" si="93"/>
        <v>20.36</v>
      </c>
    </row>
    <row r="513" spans="2:9" s="4" customFormat="1" ht="14.25">
      <c r="B513" s="157" t="s">
        <v>7546</v>
      </c>
      <c r="C513" s="224">
        <f>COMPOSIÇÕES!B965</f>
        <v>174</v>
      </c>
      <c r="D513" s="224" t="s">
        <v>6767</v>
      </c>
      <c r="E513" s="104" t="s">
        <v>431</v>
      </c>
      <c r="F513" s="114" t="s">
        <v>369</v>
      </c>
      <c r="G513" s="231">
        <v>7</v>
      </c>
      <c r="H513" s="228">
        <f>COMPOSIÇÕES!I965</f>
        <v>11.432999999999998</v>
      </c>
      <c r="I513" s="243">
        <f t="shared" si="93"/>
        <v>80.03</v>
      </c>
    </row>
    <row r="514" spans="2:9" s="4" customFormat="1" ht="15">
      <c r="B514" s="157"/>
      <c r="C514" s="224"/>
      <c r="D514" s="224"/>
      <c r="E514" s="257" t="s">
        <v>432</v>
      </c>
      <c r="F514" s="114"/>
      <c r="G514" s="231"/>
      <c r="H514" s="228"/>
      <c r="I514" s="243"/>
    </row>
    <row r="515" spans="2:9" s="4" customFormat="1" ht="14.25">
      <c r="B515" s="157" t="s">
        <v>7547</v>
      </c>
      <c r="C515" s="224">
        <f>COMPOSIÇÕES!B970</f>
        <v>175</v>
      </c>
      <c r="D515" s="224" t="s">
        <v>6767</v>
      </c>
      <c r="E515" s="104" t="s">
        <v>433</v>
      </c>
      <c r="F515" s="114" t="s">
        <v>369</v>
      </c>
      <c r="G515" s="231">
        <v>41</v>
      </c>
      <c r="H515" s="228">
        <f>COMPOSIÇÕES!I970</f>
        <v>5.2739999999999991</v>
      </c>
      <c r="I515" s="243">
        <f>TRUNC(G515*H515,2)</f>
        <v>216.23</v>
      </c>
    </row>
    <row r="516" spans="2:9" ht="15">
      <c r="B516" s="232"/>
      <c r="C516" s="233"/>
      <c r="D516" s="233"/>
      <c r="E516" s="225"/>
      <c r="F516" s="226"/>
      <c r="G516" s="227"/>
      <c r="H516" s="290" t="s">
        <v>6723</v>
      </c>
      <c r="I516" s="306">
        <f>SUM(I445:I515)</f>
        <v>23777.369999999984</v>
      </c>
    </row>
    <row r="517" spans="2:9" s="4" customFormat="1" ht="15">
      <c r="B517" s="157"/>
      <c r="C517" s="224"/>
      <c r="D517" s="224"/>
      <c r="E517" s="241"/>
      <c r="F517" s="242"/>
      <c r="G517" s="231"/>
      <c r="H517" s="291"/>
      <c r="I517" s="307"/>
    </row>
    <row r="518" spans="2:9" s="4" customFormat="1" ht="15">
      <c r="B518" s="220">
        <v>14</v>
      </c>
      <c r="C518" s="221"/>
      <c r="D518" s="221"/>
      <c r="E518" s="359" t="s">
        <v>7824</v>
      </c>
      <c r="F518" s="360"/>
      <c r="G518" s="360"/>
      <c r="H518" s="222"/>
      <c r="I518" s="223"/>
    </row>
    <row r="519" spans="2:9" ht="15">
      <c r="B519" s="234" t="s">
        <v>6757</v>
      </c>
      <c r="C519" s="261"/>
      <c r="D519" s="261"/>
      <c r="E519" s="262" t="s">
        <v>434</v>
      </c>
      <c r="F519" s="263"/>
      <c r="G519" s="264"/>
      <c r="H519" s="265"/>
      <c r="I519" s="266"/>
    </row>
    <row r="520" spans="2:9" ht="15">
      <c r="B520" s="232"/>
      <c r="C520" s="233"/>
      <c r="D520" s="233"/>
      <c r="E520" s="317" t="s">
        <v>179</v>
      </c>
      <c r="F520" s="247"/>
      <c r="G520" s="227"/>
      <c r="H520" s="228"/>
      <c r="I520" s="229"/>
    </row>
    <row r="521" spans="2:9" ht="28.5">
      <c r="B521" s="232" t="s">
        <v>7548</v>
      </c>
      <c r="C521" s="233">
        <f>COMPOSIÇÕES!B975</f>
        <v>176</v>
      </c>
      <c r="D521" s="233" t="s">
        <v>6767</v>
      </c>
      <c r="E521" s="248" t="s">
        <v>435</v>
      </c>
      <c r="F521" s="247" t="s">
        <v>8</v>
      </c>
      <c r="G521" s="227">
        <v>1</v>
      </c>
      <c r="H521" s="228">
        <f>COMPOSIÇÕES!I975</f>
        <v>1329.1624999999999</v>
      </c>
      <c r="I521" s="229">
        <f>TRUNC(G521*H521,2)</f>
        <v>1329.16</v>
      </c>
    </row>
    <row r="522" spans="2:9" ht="28.5">
      <c r="B522" s="232" t="s">
        <v>7549</v>
      </c>
      <c r="C522" s="233">
        <f>COMPOSIÇÕES!B980</f>
        <v>177</v>
      </c>
      <c r="D522" s="233" t="s">
        <v>6767</v>
      </c>
      <c r="E522" s="248" t="s">
        <v>436</v>
      </c>
      <c r="F522" s="247" t="s">
        <v>8</v>
      </c>
      <c r="G522" s="227">
        <v>1</v>
      </c>
      <c r="H522" s="228">
        <f>COMPOSIÇÕES!I980</f>
        <v>956.35</v>
      </c>
      <c r="I522" s="229">
        <f>TRUNC(G522*H522,2)</f>
        <v>956.35</v>
      </c>
    </row>
    <row r="523" spans="2:9" ht="28.5">
      <c r="B523" s="232" t="s">
        <v>7550</v>
      </c>
      <c r="C523" s="233">
        <f>COMPOSIÇÕES!B985</f>
        <v>178</v>
      </c>
      <c r="D523" s="233" t="s">
        <v>6767</v>
      </c>
      <c r="E523" s="248" t="s">
        <v>437</v>
      </c>
      <c r="F523" s="247" t="s">
        <v>8</v>
      </c>
      <c r="G523" s="227">
        <v>1</v>
      </c>
      <c r="H523" s="228">
        <f>COMPOSIÇÕES!I985</f>
        <v>729.68000000000006</v>
      </c>
      <c r="I523" s="229">
        <f>TRUNC(G523*H523,2)</f>
        <v>729.68</v>
      </c>
    </row>
    <row r="524" spans="2:9" ht="15">
      <c r="B524" s="234" t="s">
        <v>7551</v>
      </c>
      <c r="C524" s="261"/>
      <c r="D524" s="261"/>
      <c r="E524" s="262" t="s">
        <v>438</v>
      </c>
      <c r="F524" s="263"/>
      <c r="G524" s="264"/>
      <c r="H524" s="265"/>
      <c r="I524" s="266"/>
    </row>
    <row r="525" spans="2:9" s="4" customFormat="1" ht="15">
      <c r="B525" s="157"/>
      <c r="C525" s="224"/>
      <c r="D525" s="224"/>
      <c r="E525" s="257" t="s">
        <v>439</v>
      </c>
      <c r="F525" s="114"/>
      <c r="G525" s="231"/>
      <c r="H525" s="228"/>
      <c r="I525" s="243"/>
    </row>
    <row r="526" spans="2:9" s="4" customFormat="1" ht="28.5">
      <c r="B526" s="157" t="s">
        <v>7552</v>
      </c>
      <c r="C526" s="224">
        <f>COMPOSIÇÕES!B990</f>
        <v>179</v>
      </c>
      <c r="D526" s="224" t="s">
        <v>6767</v>
      </c>
      <c r="E526" s="104" t="s">
        <v>440</v>
      </c>
      <c r="F526" s="114" t="s">
        <v>2</v>
      </c>
      <c r="G526" s="231">
        <v>8</v>
      </c>
      <c r="H526" s="228">
        <f>COMPOSIÇÕES!I990</f>
        <v>356.16</v>
      </c>
      <c r="I526" s="243">
        <f t="shared" ref="I526:I531" si="94">TRUNC(G526*H526,2)</f>
        <v>2849.28</v>
      </c>
    </row>
    <row r="527" spans="2:9" s="4" customFormat="1" ht="28.5">
      <c r="B527" s="157" t="s">
        <v>7553</v>
      </c>
      <c r="C527" s="224">
        <f>COMPOSIÇÕES!B995</f>
        <v>180</v>
      </c>
      <c r="D527" s="224" t="s">
        <v>6767</v>
      </c>
      <c r="E527" s="104" t="s">
        <v>441</v>
      </c>
      <c r="F527" s="114" t="s">
        <v>2</v>
      </c>
      <c r="G527" s="231">
        <v>16</v>
      </c>
      <c r="H527" s="228">
        <f>COMPOSIÇÕES!I995</f>
        <v>502.32</v>
      </c>
      <c r="I527" s="243">
        <f t="shared" si="94"/>
        <v>8037.12</v>
      </c>
    </row>
    <row r="528" spans="2:9" s="4" customFormat="1" ht="28.5">
      <c r="B528" s="157" t="s">
        <v>7554</v>
      </c>
      <c r="C528" s="224">
        <f>COMPOSIÇÕES!B1000</f>
        <v>181</v>
      </c>
      <c r="D528" s="224" t="s">
        <v>6767</v>
      </c>
      <c r="E528" s="104" t="s">
        <v>442</v>
      </c>
      <c r="F528" s="114" t="s">
        <v>8</v>
      </c>
      <c r="G528" s="231">
        <v>1</v>
      </c>
      <c r="H528" s="228">
        <f>COMPOSIÇÕES!I1000</f>
        <v>296.16000000000003</v>
      </c>
      <c r="I528" s="243">
        <f t="shared" si="94"/>
        <v>296.16000000000003</v>
      </c>
    </row>
    <row r="529" spans="2:9" s="4" customFormat="1" ht="14.25">
      <c r="B529" s="157" t="s">
        <v>7555</v>
      </c>
      <c r="C529" s="224">
        <f>COMPOSIÇÕES!B1005</f>
        <v>182</v>
      </c>
      <c r="D529" s="224" t="s">
        <v>6767</v>
      </c>
      <c r="E529" s="104" t="s">
        <v>443</v>
      </c>
      <c r="F529" s="114" t="s">
        <v>8</v>
      </c>
      <c r="G529" s="231">
        <v>2</v>
      </c>
      <c r="H529" s="228">
        <f>COMPOSIÇÕES!I1005</f>
        <v>286.16000000000003</v>
      </c>
      <c r="I529" s="243">
        <f t="shared" si="94"/>
        <v>572.32000000000005</v>
      </c>
    </row>
    <row r="530" spans="2:9" s="4" customFormat="1" ht="14.25">
      <c r="B530" s="157" t="s">
        <v>7556</v>
      </c>
      <c r="C530" s="224">
        <f>COMPOSIÇÕES!B1010</f>
        <v>183</v>
      </c>
      <c r="D530" s="224" t="s">
        <v>6767</v>
      </c>
      <c r="E530" s="104" t="s">
        <v>444</v>
      </c>
      <c r="F530" s="114" t="s">
        <v>8</v>
      </c>
      <c r="G530" s="231">
        <v>2</v>
      </c>
      <c r="H530" s="228">
        <f>COMPOSIÇÕES!I1010</f>
        <v>407.7</v>
      </c>
      <c r="I530" s="243">
        <f t="shared" si="94"/>
        <v>815.4</v>
      </c>
    </row>
    <row r="531" spans="2:9" s="4" customFormat="1" ht="28.5">
      <c r="B531" s="157" t="s">
        <v>7557</v>
      </c>
      <c r="C531" s="224">
        <f>COMPOSIÇÕES!B1015</f>
        <v>184</v>
      </c>
      <c r="D531" s="224" t="s">
        <v>6767</v>
      </c>
      <c r="E531" s="104" t="s">
        <v>445</v>
      </c>
      <c r="F531" s="114" t="s">
        <v>8</v>
      </c>
      <c r="G531" s="231">
        <v>1</v>
      </c>
      <c r="H531" s="228">
        <f>COMPOSIÇÕES!I1015</f>
        <v>426.16</v>
      </c>
      <c r="I531" s="243">
        <f t="shared" si="94"/>
        <v>426.16</v>
      </c>
    </row>
    <row r="532" spans="2:9" ht="15">
      <c r="B532" s="234" t="s">
        <v>7558</v>
      </c>
      <c r="C532" s="261"/>
      <c r="D532" s="261"/>
      <c r="E532" s="262" t="s">
        <v>446</v>
      </c>
      <c r="F532" s="263"/>
      <c r="G532" s="264"/>
      <c r="H532" s="265"/>
      <c r="I532" s="266"/>
    </row>
    <row r="533" spans="2:9" ht="28.5">
      <c r="B533" s="232" t="s">
        <v>7559</v>
      </c>
      <c r="C533" s="233">
        <f>COMPOSIÇÕES!B1040</f>
        <v>189</v>
      </c>
      <c r="D533" s="233" t="s">
        <v>6767</v>
      </c>
      <c r="E533" s="248" t="s">
        <v>447</v>
      </c>
      <c r="F533" s="247" t="s">
        <v>8</v>
      </c>
      <c r="G533" s="227">
        <v>1</v>
      </c>
      <c r="H533" s="228">
        <f>COMPOSIÇÕES!I1040</f>
        <v>1808</v>
      </c>
      <c r="I533" s="229">
        <f>TRUNC(G533*H533,2)</f>
        <v>1808</v>
      </c>
    </row>
    <row r="534" spans="2:9" ht="15">
      <c r="B534" s="234" t="s">
        <v>7560</v>
      </c>
      <c r="C534" s="261"/>
      <c r="D534" s="261"/>
      <c r="E534" s="262" t="s">
        <v>179</v>
      </c>
      <c r="F534" s="263"/>
      <c r="G534" s="264"/>
      <c r="H534" s="265"/>
      <c r="I534" s="266"/>
    </row>
    <row r="535" spans="2:9" s="4" customFormat="1" ht="28.5">
      <c r="B535" s="157" t="s">
        <v>7561</v>
      </c>
      <c r="C535" s="224">
        <f>COMPOSIÇÕES!B1020</f>
        <v>185</v>
      </c>
      <c r="D535" s="224" t="s">
        <v>6767</v>
      </c>
      <c r="E535" s="104" t="s">
        <v>448</v>
      </c>
      <c r="F535" s="114" t="s">
        <v>8</v>
      </c>
      <c r="G535" s="231">
        <v>3</v>
      </c>
      <c r="H535" s="124">
        <f>COMPOSIÇÕES!I1020</f>
        <v>87.7</v>
      </c>
      <c r="I535" s="243">
        <f>TRUNC(G535*H535,2)</f>
        <v>263.10000000000002</v>
      </c>
    </row>
    <row r="536" spans="2:9" s="4" customFormat="1" ht="28.5">
      <c r="B536" s="157" t="s">
        <v>7562</v>
      </c>
      <c r="C536" s="224">
        <f>COMPOSIÇÕES!B1025</f>
        <v>186</v>
      </c>
      <c r="D536" s="224" t="s">
        <v>6767</v>
      </c>
      <c r="E536" s="104" t="s">
        <v>449</v>
      </c>
      <c r="F536" s="114" t="s">
        <v>8</v>
      </c>
      <c r="G536" s="231">
        <v>3</v>
      </c>
      <c r="H536" s="124">
        <f>COMPOSIÇÕES!I1025</f>
        <v>86.16</v>
      </c>
      <c r="I536" s="243">
        <f>TRUNC(G536*H536,2)</f>
        <v>258.48</v>
      </c>
    </row>
    <row r="537" spans="2:9" s="4" customFormat="1" ht="28.5">
      <c r="B537" s="157" t="s">
        <v>7563</v>
      </c>
      <c r="C537" s="224">
        <f>COMPOSIÇÕES!B1030</f>
        <v>187</v>
      </c>
      <c r="D537" s="224" t="s">
        <v>6767</v>
      </c>
      <c r="E537" s="104" t="s">
        <v>450</v>
      </c>
      <c r="F537" s="114" t="s">
        <v>8</v>
      </c>
      <c r="G537" s="231">
        <v>2</v>
      </c>
      <c r="H537" s="124">
        <f>COMPOSIÇÕES!I1030</f>
        <v>87.7</v>
      </c>
      <c r="I537" s="243">
        <f>TRUNC(G537*H537,2)</f>
        <v>175.4</v>
      </c>
    </row>
    <row r="538" spans="2:9" s="4" customFormat="1" ht="14.25">
      <c r="B538" s="157" t="s">
        <v>7564</v>
      </c>
      <c r="C538" s="224">
        <f>COMPOSIÇÕES!B1035</f>
        <v>188</v>
      </c>
      <c r="D538" s="224" t="s">
        <v>6767</v>
      </c>
      <c r="E538" s="104" t="s">
        <v>451</v>
      </c>
      <c r="F538" s="114" t="s">
        <v>8</v>
      </c>
      <c r="G538" s="231">
        <v>3</v>
      </c>
      <c r="H538" s="124">
        <f>COMPOSIÇÕES!I1035</f>
        <v>47.7</v>
      </c>
      <c r="I538" s="243">
        <f>TRUNC(G538*H538,2)</f>
        <v>143.1</v>
      </c>
    </row>
    <row r="539" spans="2:9" ht="15">
      <c r="B539" s="232"/>
      <c r="C539" s="233"/>
      <c r="D539" s="233"/>
      <c r="E539" s="225"/>
      <c r="F539" s="226"/>
      <c r="G539" s="227"/>
      <c r="H539" s="290" t="s">
        <v>6723</v>
      </c>
      <c r="I539" s="306">
        <f>SUM(I519:I538)</f>
        <v>18659.709999999995</v>
      </c>
    </row>
    <row r="540" spans="2:9" s="4" customFormat="1" ht="15">
      <c r="B540" s="157"/>
      <c r="C540" s="224"/>
      <c r="D540" s="224"/>
      <c r="E540" s="241"/>
      <c r="F540" s="242"/>
      <c r="G540" s="231"/>
      <c r="H540" s="291"/>
      <c r="I540" s="307"/>
    </row>
    <row r="541" spans="2:9" s="4" customFormat="1" ht="15">
      <c r="B541" s="220">
        <v>153</v>
      </c>
      <c r="C541" s="221"/>
      <c r="D541" s="221"/>
      <c r="E541" s="359" t="s">
        <v>7825</v>
      </c>
      <c r="F541" s="360"/>
      <c r="G541" s="360"/>
      <c r="H541" s="222"/>
      <c r="I541" s="223"/>
    </row>
    <row r="542" spans="2:9" ht="30">
      <c r="B542" s="234" t="s">
        <v>7575</v>
      </c>
      <c r="C542" s="261"/>
      <c r="D542" s="261"/>
      <c r="E542" s="262" t="s">
        <v>452</v>
      </c>
      <c r="F542" s="263"/>
      <c r="G542" s="264"/>
      <c r="H542" s="265"/>
      <c r="I542" s="266"/>
    </row>
    <row r="543" spans="2:9" ht="15">
      <c r="B543" s="232"/>
      <c r="C543" s="233"/>
      <c r="D543" s="233"/>
      <c r="E543" s="367" t="s">
        <v>134</v>
      </c>
      <c r="F543" s="367"/>
      <c r="G543" s="367"/>
      <c r="H543" s="228"/>
      <c r="I543" s="229"/>
    </row>
    <row r="544" spans="2:9" ht="14.25">
      <c r="B544" s="232" t="s">
        <v>7576</v>
      </c>
      <c r="C544" s="233">
        <v>92690</v>
      </c>
      <c r="D544" s="233" t="s">
        <v>45</v>
      </c>
      <c r="E544" s="248" t="s">
        <v>453</v>
      </c>
      <c r="F544" s="247" t="s">
        <v>4</v>
      </c>
      <c r="G544" s="227">
        <v>18</v>
      </c>
      <c r="H544" s="228">
        <f>IF($C544&lt;&gt;"",VLOOKUP($C544,SINAPSET.17!$A619:$D11384,4,FALSE),"")</f>
        <v>30.37</v>
      </c>
      <c r="I544" s="229">
        <f t="shared" ref="I544" si="95">TRUNC(G544*H544,2)</f>
        <v>546.66</v>
      </c>
    </row>
    <row r="545" spans="2:9" ht="14.25">
      <c r="B545" s="232" t="s">
        <v>7577</v>
      </c>
      <c r="C545" s="233">
        <v>92689</v>
      </c>
      <c r="D545" s="233" t="s">
        <v>45</v>
      </c>
      <c r="E545" s="248" t="s">
        <v>454</v>
      </c>
      <c r="F545" s="247" t="s">
        <v>4</v>
      </c>
      <c r="G545" s="227">
        <v>18</v>
      </c>
      <c r="H545" s="228">
        <f>IF($C545&lt;&gt;"",VLOOKUP($C545,SINAPSET.17!$A620:$D11385,4,FALSE),"")</f>
        <v>20.82</v>
      </c>
      <c r="I545" s="229">
        <f t="shared" ref="I545" si="96">TRUNC(G545*H545,2)</f>
        <v>374.76</v>
      </c>
    </row>
    <row r="546" spans="2:9" ht="15">
      <c r="B546" s="232"/>
      <c r="C546" s="233"/>
      <c r="D546" s="233"/>
      <c r="E546" s="317" t="s">
        <v>73</v>
      </c>
      <c r="F546" s="247"/>
      <c r="G546" s="227"/>
      <c r="H546" s="228"/>
      <c r="I546" s="229"/>
    </row>
    <row r="547" spans="2:9" ht="14.25">
      <c r="B547" s="232" t="s">
        <v>7578</v>
      </c>
      <c r="C547" s="233">
        <f>COMPOSIÇÕES!B1047</f>
        <v>190</v>
      </c>
      <c r="D547" s="233" t="s">
        <v>6767</v>
      </c>
      <c r="E547" s="248" t="s">
        <v>455</v>
      </c>
      <c r="F547" s="247" t="s">
        <v>8</v>
      </c>
      <c r="G547" s="227">
        <v>2</v>
      </c>
      <c r="H547" s="228">
        <f>COMPOSIÇÕES!I1047</f>
        <v>39.735500000000002</v>
      </c>
      <c r="I547" s="229">
        <f>TRUNC(G547*H547,2)</f>
        <v>79.47</v>
      </c>
    </row>
    <row r="548" spans="2:9" ht="15">
      <c r="B548" s="232"/>
      <c r="C548" s="233"/>
      <c r="D548" s="233"/>
      <c r="E548" s="317" t="s">
        <v>196</v>
      </c>
      <c r="F548" s="247"/>
      <c r="G548" s="227"/>
      <c r="H548" s="228"/>
      <c r="I548" s="229"/>
    </row>
    <row r="549" spans="2:9" ht="14.25">
      <c r="B549" s="232" t="s">
        <v>7579</v>
      </c>
      <c r="C549" s="233">
        <v>92953</v>
      </c>
      <c r="D549" s="233" t="s">
        <v>45</v>
      </c>
      <c r="E549" s="248" t="s">
        <v>456</v>
      </c>
      <c r="F549" s="247" t="s">
        <v>8</v>
      </c>
      <c r="G549" s="227">
        <v>3</v>
      </c>
      <c r="H549" s="228">
        <f>IF($C549&lt;&gt;"",VLOOKUP($C549,SINAPSET.17!$A624:$D11389,4,FALSE),"")</f>
        <v>15.43</v>
      </c>
      <c r="I549" s="229">
        <f t="shared" ref="I549" si="97">TRUNC(G549*H549,2)</f>
        <v>46.29</v>
      </c>
    </row>
    <row r="550" spans="2:9" ht="14.25">
      <c r="B550" s="232" t="s">
        <v>7580</v>
      </c>
      <c r="C550" s="233">
        <f>COMPOSIÇÕES!B1052</f>
        <v>191</v>
      </c>
      <c r="D550" s="233" t="s">
        <v>6767</v>
      </c>
      <c r="E550" s="248" t="s">
        <v>457</v>
      </c>
      <c r="F550" s="247" t="s">
        <v>8</v>
      </c>
      <c r="G550" s="227">
        <v>3</v>
      </c>
      <c r="H550" s="228">
        <f>COMPOSIÇÕES!I1052</f>
        <v>24.735500000000002</v>
      </c>
      <c r="I550" s="229">
        <f>TRUNC(G550*H550,2)</f>
        <v>74.2</v>
      </c>
    </row>
    <row r="551" spans="2:9" ht="15">
      <c r="B551" s="232"/>
      <c r="C551" s="233"/>
      <c r="D551" s="233"/>
      <c r="E551" s="317" t="s">
        <v>154</v>
      </c>
      <c r="F551" s="247"/>
      <c r="G551" s="227"/>
      <c r="H551" s="228"/>
      <c r="I551" s="229"/>
    </row>
    <row r="552" spans="2:9" ht="14.25">
      <c r="B552" s="232" t="s">
        <v>7581</v>
      </c>
      <c r="C552" s="233">
        <v>92694</v>
      </c>
      <c r="D552" s="233" t="s">
        <v>45</v>
      </c>
      <c r="E552" s="248" t="s">
        <v>458</v>
      </c>
      <c r="F552" s="247" t="s">
        <v>8</v>
      </c>
      <c r="G552" s="227">
        <v>8</v>
      </c>
      <c r="H552" s="228">
        <f>IF($C552&lt;&gt;"",VLOOKUP($C552,SINAPSET.17!$A627:$D11392,4,FALSE),"")</f>
        <v>14.36</v>
      </c>
      <c r="I552" s="229">
        <f t="shared" ref="I552" si="98">TRUNC(G552*H552,2)</f>
        <v>114.88</v>
      </c>
    </row>
    <row r="553" spans="2:9" ht="14.25">
      <c r="B553" s="232" t="s">
        <v>7582</v>
      </c>
      <c r="C553" s="233">
        <v>92692</v>
      </c>
      <c r="D553" s="233" t="s">
        <v>45</v>
      </c>
      <c r="E553" s="248" t="s">
        <v>459</v>
      </c>
      <c r="F553" s="247" t="s">
        <v>8</v>
      </c>
      <c r="G553" s="227">
        <v>2</v>
      </c>
      <c r="H553" s="228">
        <f>IF($C553&lt;&gt;"",VLOOKUP($C553,SINAPSET.17!$A628:$D11393,4,FALSE),"")</f>
        <v>9.0399999999999991</v>
      </c>
      <c r="I553" s="229">
        <f t="shared" ref="I553" si="99">TRUNC(G553*H553,2)</f>
        <v>18.079999999999998</v>
      </c>
    </row>
    <row r="554" spans="2:9" ht="15">
      <c r="B554" s="232"/>
      <c r="C554" s="233"/>
      <c r="D554" s="233"/>
      <c r="E554" s="317" t="s">
        <v>460</v>
      </c>
      <c r="F554" s="247"/>
      <c r="G554" s="227"/>
      <c r="H554" s="228"/>
      <c r="I554" s="229"/>
    </row>
    <row r="555" spans="2:9" ht="14.25">
      <c r="B555" s="232" t="s">
        <v>7583</v>
      </c>
      <c r="C555" s="233">
        <f>COMPOSIÇÕES!B1057</f>
        <v>192</v>
      </c>
      <c r="D555" s="233" t="s">
        <v>6767</v>
      </c>
      <c r="E555" s="248" t="s">
        <v>461</v>
      </c>
      <c r="F555" s="247" t="s">
        <v>8</v>
      </c>
      <c r="G555" s="227">
        <v>2</v>
      </c>
      <c r="H555" s="228">
        <f>COMPOSIÇÕES!I1057</f>
        <v>19.735500000000002</v>
      </c>
      <c r="I555" s="229">
        <f>TRUNC(G555*H555,2)</f>
        <v>39.47</v>
      </c>
    </row>
    <row r="556" spans="2:9" ht="15">
      <c r="B556" s="232"/>
      <c r="C556" s="233"/>
      <c r="D556" s="233"/>
      <c r="E556" s="317" t="s">
        <v>74</v>
      </c>
      <c r="F556" s="247"/>
      <c r="G556" s="227"/>
      <c r="H556" s="228"/>
      <c r="I556" s="229"/>
    </row>
    <row r="557" spans="2:9" ht="14.25">
      <c r="B557" s="232" t="s">
        <v>7584</v>
      </c>
      <c r="C557" s="233">
        <v>92905</v>
      </c>
      <c r="D557" s="233" t="s">
        <v>45</v>
      </c>
      <c r="E557" s="248" t="s">
        <v>462</v>
      </c>
      <c r="F557" s="247" t="s">
        <v>8</v>
      </c>
      <c r="G557" s="227">
        <v>3</v>
      </c>
      <c r="H557" s="228">
        <f>IF($C557&lt;&gt;"",VLOOKUP($C557,SINAPSET.17!$A632:$D11397,4,FALSE),"")</f>
        <v>29.36</v>
      </c>
      <c r="I557" s="229">
        <f t="shared" ref="I557" si="100">TRUNC(G557*H557,2)</f>
        <v>88.08</v>
      </c>
    </row>
    <row r="558" spans="2:9" ht="15">
      <c r="B558" s="232"/>
      <c r="C558" s="233"/>
      <c r="D558" s="233"/>
      <c r="E558" s="317" t="s">
        <v>463</v>
      </c>
      <c r="F558" s="247"/>
      <c r="G558" s="227"/>
      <c r="H558" s="228"/>
      <c r="I558" s="229"/>
    </row>
    <row r="559" spans="2:9" ht="14.25">
      <c r="B559" s="232" t="s">
        <v>7585</v>
      </c>
      <c r="C559" s="233">
        <f>COMPOSIÇÕES!B1062</f>
        <v>193</v>
      </c>
      <c r="D559" s="233" t="s">
        <v>6767</v>
      </c>
      <c r="E559" s="248" t="s">
        <v>464</v>
      </c>
      <c r="F559" s="247" t="s">
        <v>8</v>
      </c>
      <c r="G559" s="227">
        <v>3</v>
      </c>
      <c r="H559" s="228">
        <f>COMPOSIÇÕES!I1062</f>
        <v>21.6355</v>
      </c>
      <c r="I559" s="229">
        <f>TRUNC(G559*H559,2)</f>
        <v>64.900000000000006</v>
      </c>
    </row>
    <row r="560" spans="2:9" ht="14.25">
      <c r="B560" s="232" t="s">
        <v>7586</v>
      </c>
      <c r="C560" s="233">
        <f>COMPOSIÇÕES!B1067</f>
        <v>194</v>
      </c>
      <c r="D560" s="233" t="s">
        <v>6767</v>
      </c>
      <c r="E560" s="248" t="s">
        <v>465</v>
      </c>
      <c r="F560" s="247" t="s">
        <v>8</v>
      </c>
      <c r="G560" s="227">
        <v>5</v>
      </c>
      <c r="H560" s="228">
        <f>COMPOSIÇÕES!I1067</f>
        <v>10.6355</v>
      </c>
      <c r="I560" s="229">
        <f>TRUNC(G560*H560,2)</f>
        <v>53.17</v>
      </c>
    </row>
    <row r="561" spans="2:9" ht="15">
      <c r="B561" s="232"/>
      <c r="C561" s="233"/>
      <c r="D561" s="233"/>
      <c r="E561" s="317" t="s">
        <v>466</v>
      </c>
      <c r="F561" s="247"/>
      <c r="G561" s="227"/>
      <c r="H561" s="228"/>
      <c r="I561" s="229"/>
    </row>
    <row r="562" spans="2:9" ht="14.25">
      <c r="B562" s="232" t="s">
        <v>7587</v>
      </c>
      <c r="C562" s="233">
        <f>COMPOSIÇÕES!B1072</f>
        <v>195</v>
      </c>
      <c r="D562" s="233" t="s">
        <v>6767</v>
      </c>
      <c r="E562" s="248" t="s">
        <v>467</v>
      </c>
      <c r="F562" s="247" t="s">
        <v>8</v>
      </c>
      <c r="G562" s="227">
        <v>4</v>
      </c>
      <c r="H562" s="228">
        <f>COMPOSIÇÕES!I1072</f>
        <v>129.54872</v>
      </c>
      <c r="I562" s="229">
        <f>TRUNC(G562*H562,2)</f>
        <v>518.19000000000005</v>
      </c>
    </row>
    <row r="563" spans="2:9" ht="15">
      <c r="B563" s="232"/>
      <c r="C563" s="233"/>
      <c r="D563" s="233"/>
      <c r="E563" s="317" t="s">
        <v>468</v>
      </c>
      <c r="F563" s="247"/>
      <c r="G563" s="227"/>
      <c r="H563" s="228"/>
      <c r="I563" s="229"/>
    </row>
    <row r="564" spans="2:9" ht="14.25">
      <c r="B564" s="232" t="s">
        <v>7588</v>
      </c>
      <c r="C564" s="233">
        <f>COMPOSIÇÕES!B1078</f>
        <v>196</v>
      </c>
      <c r="D564" s="233" t="s">
        <v>6767</v>
      </c>
      <c r="E564" s="248" t="s">
        <v>469</v>
      </c>
      <c r="F564" s="247" t="s">
        <v>8</v>
      </c>
      <c r="G564" s="227">
        <v>1</v>
      </c>
      <c r="H564" s="228">
        <f>COMPOSIÇÕES!I1078</f>
        <v>6.684755</v>
      </c>
      <c r="I564" s="229">
        <f>TRUNC(G564*H564,2)</f>
        <v>6.68</v>
      </c>
    </row>
    <row r="565" spans="2:9" ht="14.25">
      <c r="B565" s="232" t="s">
        <v>7589</v>
      </c>
      <c r="C565" s="233">
        <f>COMPOSIÇÕES!B1084</f>
        <v>197</v>
      </c>
      <c r="D565" s="233" t="s">
        <v>6767</v>
      </c>
      <c r="E565" s="248" t="s">
        <v>470</v>
      </c>
      <c r="F565" s="247" t="s">
        <v>8</v>
      </c>
      <c r="G565" s="227">
        <v>2</v>
      </c>
      <c r="H565" s="228">
        <f>COMPOSIÇÕES!I1084</f>
        <v>4.9147549999999995</v>
      </c>
      <c r="I565" s="229">
        <f>TRUNC(G565*H565,2)</f>
        <v>9.82</v>
      </c>
    </row>
    <row r="566" spans="2:9" ht="15">
      <c r="B566" s="234" t="s">
        <v>7590</v>
      </c>
      <c r="C566" s="261"/>
      <c r="D566" s="261"/>
      <c r="E566" s="262" t="s">
        <v>471</v>
      </c>
      <c r="F566" s="263"/>
      <c r="G566" s="264"/>
      <c r="H566" s="265"/>
      <c r="I566" s="266"/>
    </row>
    <row r="567" spans="2:9" ht="15">
      <c r="B567" s="232"/>
      <c r="C567" s="233"/>
      <c r="D567" s="233"/>
      <c r="E567" s="317" t="s">
        <v>472</v>
      </c>
      <c r="F567" s="247"/>
      <c r="G567" s="227"/>
      <c r="H567" s="228"/>
      <c r="I567" s="229"/>
    </row>
    <row r="568" spans="2:9" ht="14.25">
      <c r="B568" s="232" t="s">
        <v>7591</v>
      </c>
      <c r="C568" s="233">
        <f>COMPOSIÇÕES!B1090</f>
        <v>198</v>
      </c>
      <c r="D568" s="233" t="s">
        <v>6767</v>
      </c>
      <c r="E568" s="248" t="s">
        <v>473</v>
      </c>
      <c r="F568" s="247" t="s">
        <v>8</v>
      </c>
      <c r="G568" s="227">
        <v>2</v>
      </c>
      <c r="H568" s="228">
        <f>COMPOSIÇÕES!I1090</f>
        <v>31.254754999999999</v>
      </c>
      <c r="I568" s="229">
        <f>TRUNC(G568*H568,2)</f>
        <v>62.5</v>
      </c>
    </row>
    <row r="569" spans="2:9" ht="15">
      <c r="B569" s="232"/>
      <c r="C569" s="233"/>
      <c r="D569" s="233"/>
      <c r="E569" s="317" t="s">
        <v>474</v>
      </c>
      <c r="F569" s="247"/>
      <c r="G569" s="227"/>
      <c r="H569" s="228"/>
      <c r="I569" s="229"/>
    </row>
    <row r="570" spans="2:9" ht="14.25">
      <c r="B570" s="232" t="s">
        <v>7592</v>
      </c>
      <c r="C570" s="233">
        <f>COMPOSIÇÕES!B1096</f>
        <v>199</v>
      </c>
      <c r="D570" s="233" t="s">
        <v>6767</v>
      </c>
      <c r="E570" s="248" t="s">
        <v>475</v>
      </c>
      <c r="F570" s="247" t="s">
        <v>8</v>
      </c>
      <c r="G570" s="227">
        <v>1</v>
      </c>
      <c r="H570" s="228">
        <f>COMPOSIÇÕES!I1096</f>
        <v>310.25599999999997</v>
      </c>
      <c r="I570" s="229">
        <f>TRUNC(G570*H570,2)</f>
        <v>310.25</v>
      </c>
    </row>
    <row r="571" spans="2:9" ht="14.25">
      <c r="B571" s="232" t="s">
        <v>7593</v>
      </c>
      <c r="C571" s="233">
        <f>COMPOSIÇÕES!B1101</f>
        <v>200</v>
      </c>
      <c r="D571" s="233" t="s">
        <v>6767</v>
      </c>
      <c r="E571" s="248" t="s">
        <v>476</v>
      </c>
      <c r="F571" s="247" t="s">
        <v>8</v>
      </c>
      <c r="G571" s="227">
        <v>2</v>
      </c>
      <c r="H571" s="228">
        <f>COMPOSIÇÕES!I1101</f>
        <v>115.256</v>
      </c>
      <c r="I571" s="229">
        <f>TRUNC(G571*H571,2)</f>
        <v>230.51</v>
      </c>
    </row>
    <row r="572" spans="2:9" ht="15">
      <c r="B572" s="232"/>
      <c r="C572" s="233"/>
      <c r="D572" s="233"/>
      <c r="E572" s="317" t="s">
        <v>477</v>
      </c>
      <c r="F572" s="247"/>
      <c r="G572" s="227"/>
      <c r="H572" s="228"/>
      <c r="I572" s="229"/>
    </row>
    <row r="573" spans="2:9" ht="14.25">
      <c r="B573" s="232" t="s">
        <v>7594</v>
      </c>
      <c r="C573" s="233">
        <f>COMPOSIÇÕES!B1106</f>
        <v>201</v>
      </c>
      <c r="D573" s="233" t="s">
        <v>6767</v>
      </c>
      <c r="E573" s="248" t="s">
        <v>478</v>
      </c>
      <c r="F573" s="247" t="s">
        <v>8</v>
      </c>
      <c r="G573" s="227">
        <v>2</v>
      </c>
      <c r="H573" s="228">
        <f>COMPOSIÇÕES!I1106</f>
        <v>84.156000000000006</v>
      </c>
      <c r="I573" s="229">
        <f>TRUNC(G573*H573,2)</f>
        <v>168.31</v>
      </c>
    </row>
    <row r="574" spans="2:9" ht="15">
      <c r="B574" s="232"/>
      <c r="C574" s="233"/>
      <c r="D574" s="233"/>
      <c r="E574" s="317" t="s">
        <v>479</v>
      </c>
      <c r="F574" s="247"/>
      <c r="G574" s="227"/>
      <c r="H574" s="228"/>
      <c r="I574" s="229"/>
    </row>
    <row r="575" spans="2:9" ht="14.25">
      <c r="B575" s="232" t="s">
        <v>7595</v>
      </c>
      <c r="C575" s="233">
        <v>85120</v>
      </c>
      <c r="D575" s="233" t="s">
        <v>45</v>
      </c>
      <c r="E575" s="248" t="s">
        <v>480</v>
      </c>
      <c r="F575" s="247" t="s">
        <v>8</v>
      </c>
      <c r="G575" s="227">
        <v>1</v>
      </c>
      <c r="H575" s="228">
        <f>IF($C575&lt;&gt;"",VLOOKUP($C575,SINAPSET.17!$A650:$D11415,4,FALSE),"")</f>
        <v>93.71</v>
      </c>
      <c r="I575" s="229">
        <f t="shared" ref="I575" si="101">TRUNC(G575*H575,2)</f>
        <v>93.71</v>
      </c>
    </row>
    <row r="576" spans="2:9" ht="15">
      <c r="B576" s="232"/>
      <c r="C576" s="233"/>
      <c r="D576" s="233"/>
      <c r="E576" s="317" t="s">
        <v>481</v>
      </c>
      <c r="F576" s="247"/>
      <c r="G576" s="227"/>
      <c r="H576" s="228"/>
      <c r="I576" s="229"/>
    </row>
    <row r="577" spans="2:9" ht="14.25">
      <c r="B577" s="232" t="s">
        <v>7596</v>
      </c>
      <c r="C577" s="233">
        <f>COMPOSIÇÕES!B272</f>
        <v>43</v>
      </c>
      <c r="D577" s="233" t="s">
        <v>6767</v>
      </c>
      <c r="E577" s="248" t="s">
        <v>482</v>
      </c>
      <c r="F577" s="247" t="s">
        <v>8</v>
      </c>
      <c r="G577" s="227">
        <v>6</v>
      </c>
      <c r="H577" s="228">
        <f>COMPOSIÇÕES!I272</f>
        <v>7.9865999999999993</v>
      </c>
      <c r="I577" s="229">
        <f>TRUNC(G577*H577,2)</f>
        <v>47.91</v>
      </c>
    </row>
    <row r="578" spans="2:9" ht="15">
      <c r="B578" s="232"/>
      <c r="C578" s="233"/>
      <c r="D578" s="233"/>
      <c r="E578" s="225"/>
      <c r="F578" s="226"/>
      <c r="G578" s="227"/>
      <c r="H578" s="290" t="s">
        <v>6723</v>
      </c>
      <c r="I578" s="306">
        <f>SUM(I543:I577)</f>
        <v>2947.8400000000006</v>
      </c>
    </row>
    <row r="579" spans="2:9" s="4" customFormat="1" ht="15">
      <c r="B579" s="157"/>
      <c r="C579" s="224"/>
      <c r="D579" s="224"/>
      <c r="E579" s="241"/>
      <c r="F579" s="242"/>
      <c r="G579" s="231"/>
      <c r="H579" s="291"/>
      <c r="I579" s="307"/>
    </row>
    <row r="580" spans="2:9" s="4" customFormat="1" ht="15">
      <c r="B580" s="220">
        <v>16</v>
      </c>
      <c r="C580" s="221"/>
      <c r="D580" s="221"/>
      <c r="E580" s="359" t="s">
        <v>7826</v>
      </c>
      <c r="F580" s="360"/>
      <c r="G580" s="360"/>
      <c r="H580" s="222"/>
      <c r="I580" s="223"/>
    </row>
    <row r="581" spans="2:9" ht="14.25">
      <c r="B581" s="232" t="s">
        <v>6758</v>
      </c>
      <c r="C581" s="233">
        <v>83635</v>
      </c>
      <c r="D581" s="233" t="s">
        <v>45</v>
      </c>
      <c r="E581" s="248" t="s">
        <v>7160</v>
      </c>
      <c r="F581" s="247" t="s">
        <v>8</v>
      </c>
      <c r="G581" s="227">
        <v>8</v>
      </c>
      <c r="H581" s="228">
        <f>IF($C581&lt;&gt;"",VLOOKUP($C581,SINAPSET.17!$A655:$D11420,4,FALSE),"")</f>
        <v>145.38999999999999</v>
      </c>
      <c r="I581" s="229">
        <f t="shared" ref="I581" si="102">TRUNC(G581*H581,2)</f>
        <v>1163.1199999999999</v>
      </c>
    </row>
    <row r="582" spans="2:9" ht="14.25">
      <c r="B582" s="232" t="s">
        <v>6759</v>
      </c>
      <c r="C582" s="233">
        <f>COMPOSIÇÕES!B278</f>
        <v>44</v>
      </c>
      <c r="D582" s="233" t="s">
        <v>6767</v>
      </c>
      <c r="E582" s="248" t="s">
        <v>483</v>
      </c>
      <c r="F582" s="247" t="s">
        <v>8</v>
      </c>
      <c r="G582" s="227">
        <v>8</v>
      </c>
      <c r="H582" s="228">
        <f>COMPOSIÇÕES!I278</f>
        <v>14.271000000000001</v>
      </c>
      <c r="I582" s="229">
        <f t="shared" ref="I582:I593" si="103">TRUNC(G582*H582,2)</f>
        <v>114.16</v>
      </c>
    </row>
    <row r="583" spans="2:9" ht="14.25">
      <c r="B583" s="232" t="s">
        <v>6760</v>
      </c>
      <c r="C583" s="233">
        <f>COMPOSIÇÕES!B283</f>
        <v>45</v>
      </c>
      <c r="D583" s="233" t="s">
        <v>6767</v>
      </c>
      <c r="E583" s="248" t="s">
        <v>484</v>
      </c>
      <c r="F583" s="247" t="s">
        <v>8</v>
      </c>
      <c r="G583" s="227">
        <v>2</v>
      </c>
      <c r="H583" s="228">
        <f>COMPOSIÇÕES!I283</f>
        <v>85.784999999999997</v>
      </c>
      <c r="I583" s="229">
        <f t="shared" si="103"/>
        <v>171.57</v>
      </c>
    </row>
    <row r="584" spans="2:9" ht="14.25">
      <c r="B584" s="232" t="s">
        <v>6762</v>
      </c>
      <c r="C584" s="233" t="s">
        <v>6879</v>
      </c>
      <c r="D584" s="233" t="s">
        <v>6795</v>
      </c>
      <c r="E584" s="248" t="s">
        <v>485</v>
      </c>
      <c r="F584" s="247" t="s">
        <v>8</v>
      </c>
      <c r="G584" s="227">
        <v>5</v>
      </c>
      <c r="H584" s="228">
        <v>264.08</v>
      </c>
      <c r="I584" s="229">
        <f t="shared" si="103"/>
        <v>1320.4</v>
      </c>
    </row>
    <row r="585" spans="2:9" ht="28.5">
      <c r="B585" s="232" t="s">
        <v>7597</v>
      </c>
      <c r="C585" s="233" t="s">
        <v>6879</v>
      </c>
      <c r="D585" s="233" t="s">
        <v>6795</v>
      </c>
      <c r="E585" s="248" t="s">
        <v>486</v>
      </c>
      <c r="F585" s="247" t="s">
        <v>8</v>
      </c>
      <c r="G585" s="227">
        <v>38</v>
      </c>
      <c r="H585" s="228">
        <v>264.08</v>
      </c>
      <c r="I585" s="229">
        <f t="shared" si="103"/>
        <v>10035.040000000001</v>
      </c>
    </row>
    <row r="586" spans="2:9" ht="14.25">
      <c r="B586" s="232" t="s">
        <v>7598</v>
      </c>
      <c r="C586" s="233">
        <f>COMPOSIÇÕES!B1111</f>
        <v>202</v>
      </c>
      <c r="D586" s="233" t="s">
        <v>6767</v>
      </c>
      <c r="E586" s="248" t="s">
        <v>487</v>
      </c>
      <c r="F586" s="247" t="s">
        <v>8</v>
      </c>
      <c r="G586" s="227">
        <v>2</v>
      </c>
      <c r="H586" s="228">
        <f>COMPOSIÇÕES!I1111</f>
        <v>269.7842</v>
      </c>
      <c r="I586" s="229">
        <f t="shared" si="103"/>
        <v>539.55999999999995</v>
      </c>
    </row>
    <row r="587" spans="2:9" ht="14.25">
      <c r="B587" s="232" t="s">
        <v>7599</v>
      </c>
      <c r="C587" s="233">
        <f>COMPOSIÇÕES!B1116</f>
        <v>203</v>
      </c>
      <c r="D587" s="233" t="s">
        <v>6767</v>
      </c>
      <c r="E587" s="248" t="s">
        <v>488</v>
      </c>
      <c r="F587" s="247" t="s">
        <v>8</v>
      </c>
      <c r="G587" s="227">
        <v>9</v>
      </c>
      <c r="H587" s="228">
        <f>COMPOSIÇÕES!I1116</f>
        <v>20.056319999999999</v>
      </c>
      <c r="I587" s="229">
        <f t="shared" si="103"/>
        <v>180.5</v>
      </c>
    </row>
    <row r="588" spans="2:9" ht="14.25">
      <c r="B588" s="232" t="s">
        <v>7600</v>
      </c>
      <c r="C588" s="233">
        <f>COMPOSIÇÕES!B1116</f>
        <v>203</v>
      </c>
      <c r="D588" s="233" t="s">
        <v>6767</v>
      </c>
      <c r="E588" s="248" t="s">
        <v>489</v>
      </c>
      <c r="F588" s="247" t="s">
        <v>8</v>
      </c>
      <c r="G588" s="227">
        <v>8</v>
      </c>
      <c r="H588" s="228">
        <f>COMPOSIÇÕES!I1116</f>
        <v>20.056319999999999</v>
      </c>
      <c r="I588" s="229">
        <f t="shared" si="103"/>
        <v>160.44999999999999</v>
      </c>
    </row>
    <row r="589" spans="2:9" ht="14.25">
      <c r="B589" s="232" t="s">
        <v>7601</v>
      </c>
      <c r="C589" s="233">
        <f>COMPOSIÇÕES!B1116</f>
        <v>203</v>
      </c>
      <c r="D589" s="233" t="s">
        <v>6767</v>
      </c>
      <c r="E589" s="248" t="s">
        <v>490</v>
      </c>
      <c r="F589" s="247" t="s">
        <v>8</v>
      </c>
      <c r="G589" s="227">
        <v>8</v>
      </c>
      <c r="H589" s="228">
        <f>COMPOSIÇÕES!I1116</f>
        <v>20.056319999999999</v>
      </c>
      <c r="I589" s="229">
        <f t="shared" si="103"/>
        <v>160.44999999999999</v>
      </c>
    </row>
    <row r="590" spans="2:9" ht="14.25">
      <c r="B590" s="232" t="s">
        <v>7602</v>
      </c>
      <c r="C590" s="233">
        <f>COMPOSIÇÕES!B1121</f>
        <v>204</v>
      </c>
      <c r="D590" s="233" t="s">
        <v>6767</v>
      </c>
      <c r="E590" s="248" t="s">
        <v>491</v>
      </c>
      <c r="F590" s="247" t="s">
        <v>8</v>
      </c>
      <c r="G590" s="227">
        <v>1</v>
      </c>
      <c r="H590" s="228">
        <f>COMPOSIÇÕES!I1121</f>
        <v>32.586320000000001</v>
      </c>
      <c r="I590" s="229">
        <f t="shared" si="103"/>
        <v>32.58</v>
      </c>
    </row>
    <row r="591" spans="2:9" ht="14.25">
      <c r="B591" s="232" t="s">
        <v>7603</v>
      </c>
      <c r="C591" s="233">
        <f>COMPOSIÇÕES!B1121</f>
        <v>204</v>
      </c>
      <c r="D591" s="233" t="s">
        <v>6767</v>
      </c>
      <c r="E591" s="248" t="s">
        <v>492</v>
      </c>
      <c r="F591" s="247" t="s">
        <v>8</v>
      </c>
      <c r="G591" s="227">
        <v>1</v>
      </c>
      <c r="H591" s="228">
        <f>COMPOSIÇÕES!I1121</f>
        <v>32.586320000000001</v>
      </c>
      <c r="I591" s="229">
        <f t="shared" si="103"/>
        <v>32.58</v>
      </c>
    </row>
    <row r="592" spans="2:9" ht="14.25">
      <c r="B592" s="232" t="s">
        <v>7604</v>
      </c>
      <c r="C592" s="233">
        <f>COMPOSIÇÕES!B1121</f>
        <v>204</v>
      </c>
      <c r="D592" s="233" t="s">
        <v>6767</v>
      </c>
      <c r="E592" s="248" t="s">
        <v>493</v>
      </c>
      <c r="F592" s="247" t="s">
        <v>8</v>
      </c>
      <c r="G592" s="227">
        <v>1</v>
      </c>
      <c r="H592" s="228">
        <f>COMPOSIÇÕES!I1121</f>
        <v>32.586320000000001</v>
      </c>
      <c r="I592" s="229">
        <f t="shared" si="103"/>
        <v>32.58</v>
      </c>
    </row>
    <row r="593" spans="2:9" ht="14.25">
      <c r="B593" s="232" t="s">
        <v>7605</v>
      </c>
      <c r="C593" s="233">
        <f>COMPOSIÇÕES!B1121</f>
        <v>204</v>
      </c>
      <c r="D593" s="233" t="s">
        <v>6767</v>
      </c>
      <c r="E593" s="248" t="s">
        <v>494</v>
      </c>
      <c r="F593" s="247" t="s">
        <v>8</v>
      </c>
      <c r="G593" s="227">
        <v>8</v>
      </c>
      <c r="H593" s="228">
        <f>COMPOSIÇÕES!I1121</f>
        <v>32.586320000000001</v>
      </c>
      <c r="I593" s="229">
        <f t="shared" si="103"/>
        <v>260.69</v>
      </c>
    </row>
    <row r="594" spans="2:9" ht="15">
      <c r="B594" s="232"/>
      <c r="C594" s="233"/>
      <c r="D594" s="233"/>
      <c r="E594" s="225"/>
      <c r="F594" s="226"/>
      <c r="G594" s="227"/>
      <c r="H594" s="290" t="s">
        <v>6723</v>
      </c>
      <c r="I594" s="306">
        <f>SUM(I581:I593)</f>
        <v>14203.680000000002</v>
      </c>
    </row>
    <row r="595" spans="2:9" s="4" customFormat="1" ht="15">
      <c r="B595" s="157"/>
      <c r="C595" s="224"/>
      <c r="D595" s="224"/>
      <c r="E595" s="241"/>
      <c r="F595" s="242"/>
      <c r="G595" s="231"/>
      <c r="H595" s="291"/>
      <c r="I595" s="307"/>
    </row>
    <row r="596" spans="2:9" s="4" customFormat="1" ht="15">
      <c r="B596" s="220">
        <v>17</v>
      </c>
      <c r="C596" s="221"/>
      <c r="D596" s="221"/>
      <c r="E596" s="359" t="s">
        <v>7827</v>
      </c>
      <c r="F596" s="360"/>
      <c r="G596" s="360"/>
      <c r="H596" s="222"/>
      <c r="I596" s="223"/>
    </row>
    <row r="597" spans="2:9" ht="15">
      <c r="B597" s="234" t="s">
        <v>7606</v>
      </c>
      <c r="C597" s="261"/>
      <c r="D597" s="261"/>
      <c r="E597" s="262" t="s">
        <v>7161</v>
      </c>
      <c r="F597" s="263"/>
      <c r="G597" s="264"/>
      <c r="H597" s="265"/>
      <c r="I597" s="266"/>
    </row>
    <row r="598" spans="2:9" s="4" customFormat="1" ht="42.75">
      <c r="B598" s="157" t="s">
        <v>7607</v>
      </c>
      <c r="C598" s="114">
        <f>COMPOSIÇÕES!B1126</f>
        <v>206</v>
      </c>
      <c r="D598" s="114" t="s">
        <v>6767</v>
      </c>
      <c r="E598" s="267" t="s">
        <v>13705</v>
      </c>
      <c r="F598" s="114" t="s">
        <v>497</v>
      </c>
      <c r="G598" s="231">
        <v>1</v>
      </c>
      <c r="H598" s="258">
        <f>COMPOSIÇÕES!I1126</f>
        <v>13094.861056</v>
      </c>
      <c r="I598" s="243">
        <f t="shared" ref="I598:I602" si="104">TRUNC(G598*H598,2)</f>
        <v>13094.86</v>
      </c>
    </row>
    <row r="599" spans="2:9" s="4" customFormat="1" ht="28.5">
      <c r="B599" s="157" t="s">
        <v>7608</v>
      </c>
      <c r="C599" s="114">
        <f>COMPOSIÇÕES!B1147</f>
        <v>207</v>
      </c>
      <c r="D599" s="114" t="s">
        <v>6767</v>
      </c>
      <c r="E599" s="267" t="s">
        <v>498</v>
      </c>
      <c r="F599" s="114" t="s">
        <v>497</v>
      </c>
      <c r="G599" s="231">
        <v>1</v>
      </c>
      <c r="H599" s="258">
        <f>COMPOSIÇÕES!I1147</f>
        <v>1082.056</v>
      </c>
      <c r="I599" s="243">
        <f t="shared" si="104"/>
        <v>1082.05</v>
      </c>
    </row>
    <row r="600" spans="2:9" ht="15">
      <c r="B600" s="234" t="s">
        <v>7609</v>
      </c>
      <c r="C600" s="261"/>
      <c r="D600" s="261"/>
      <c r="E600" s="262" t="s">
        <v>6761</v>
      </c>
      <c r="F600" s="263"/>
      <c r="G600" s="264"/>
      <c r="H600" s="265"/>
      <c r="I600" s="266"/>
    </row>
    <row r="601" spans="2:9" ht="14.25">
      <c r="B601" s="232" t="s">
        <v>7610</v>
      </c>
      <c r="C601" s="247" t="s">
        <v>13639</v>
      </c>
      <c r="D601" s="247" t="s">
        <v>45</v>
      </c>
      <c r="E601" s="248" t="s">
        <v>499</v>
      </c>
      <c r="F601" s="247" t="s">
        <v>1</v>
      </c>
      <c r="G601" s="227">
        <v>1906.8</v>
      </c>
      <c r="H601" s="258">
        <f>IF($C601&lt;&gt;"",VLOOKUP($C601,SINAPSET.17!$A711:$D11476,4,FALSE),"")</f>
        <v>10.16</v>
      </c>
      <c r="I601" s="229">
        <f t="shared" si="104"/>
        <v>19373.080000000002</v>
      </c>
    </row>
    <row r="602" spans="2:9" ht="14.25">
      <c r="B602" s="232" t="s">
        <v>7611</v>
      </c>
      <c r="C602" s="247">
        <f>COMPOSIÇÕES!B1188</f>
        <v>211</v>
      </c>
      <c r="D602" s="247" t="s">
        <v>6767</v>
      </c>
      <c r="E602" s="248" t="s">
        <v>6832</v>
      </c>
      <c r="F602" s="247" t="s">
        <v>3</v>
      </c>
      <c r="G602" s="227">
        <v>12.26</v>
      </c>
      <c r="H602" s="258">
        <f>COMPOSIÇÕES!I1188</f>
        <v>76.774999999999991</v>
      </c>
      <c r="I602" s="229">
        <f t="shared" si="104"/>
        <v>941.26</v>
      </c>
    </row>
    <row r="603" spans="2:9" ht="15">
      <c r="B603" s="232" t="s">
        <v>7612</v>
      </c>
      <c r="C603" s="247"/>
      <c r="D603" s="268"/>
      <c r="E603" s="269" t="s">
        <v>500</v>
      </c>
      <c r="F603" s="268"/>
      <c r="G603" s="252"/>
      <c r="H603" s="228"/>
      <c r="I603" s="229"/>
    </row>
    <row r="604" spans="2:9" ht="14.25">
      <c r="B604" s="232" t="s">
        <v>7613</v>
      </c>
      <c r="C604" s="247">
        <f>COMPOSIÇÕES!B1193</f>
        <v>212</v>
      </c>
      <c r="D604" s="247" t="s">
        <v>6767</v>
      </c>
      <c r="E604" s="248" t="s">
        <v>501</v>
      </c>
      <c r="F604" s="247" t="s">
        <v>502</v>
      </c>
      <c r="G604" s="227">
        <v>100</v>
      </c>
      <c r="H604" s="258">
        <f>COMPOSIÇÕES!I1193</f>
        <v>5.3166400000000005</v>
      </c>
      <c r="I604" s="229">
        <f t="shared" ref="I604:I619" si="105">TRUNC(G604*H604,2)</f>
        <v>531.66</v>
      </c>
    </row>
    <row r="605" spans="2:9" ht="14.25">
      <c r="B605" s="232" t="s">
        <v>7614</v>
      </c>
      <c r="C605" s="247">
        <f>COMPOSIÇÕES!B1202</f>
        <v>213</v>
      </c>
      <c r="D605" s="247" t="s">
        <v>6767</v>
      </c>
      <c r="E605" s="248" t="s">
        <v>6881</v>
      </c>
      <c r="F605" s="247" t="s">
        <v>502</v>
      </c>
      <c r="G605" s="227">
        <v>20</v>
      </c>
      <c r="H605" s="258">
        <f>COMPOSIÇÕES!I1202</f>
        <v>59.366599999999991</v>
      </c>
      <c r="I605" s="229">
        <f t="shared" ref="I605:I606" si="106">TRUNC(G605*H605,2)</f>
        <v>1187.33</v>
      </c>
    </row>
    <row r="606" spans="2:9" ht="14.25">
      <c r="B606" s="232" t="s">
        <v>7615</v>
      </c>
      <c r="C606" s="247">
        <f>COMPOSIÇÕES!B1212</f>
        <v>214</v>
      </c>
      <c r="D606" s="247" t="s">
        <v>6767</v>
      </c>
      <c r="E606" s="248" t="s">
        <v>6884</v>
      </c>
      <c r="F606" s="247" t="s">
        <v>502</v>
      </c>
      <c r="G606" s="227">
        <v>10</v>
      </c>
      <c r="H606" s="258">
        <f>COMPOSIÇÕES!I1212</f>
        <v>69.366599999999991</v>
      </c>
      <c r="I606" s="229">
        <f t="shared" si="106"/>
        <v>693.66</v>
      </c>
    </row>
    <row r="607" spans="2:9" ht="14.25">
      <c r="B607" s="232" t="s">
        <v>7616</v>
      </c>
      <c r="C607" s="247">
        <f>COMPOSIÇÕES!B1222</f>
        <v>215</v>
      </c>
      <c r="D607" s="247" t="s">
        <v>6767</v>
      </c>
      <c r="E607" s="248" t="s">
        <v>503</v>
      </c>
      <c r="F607" s="247" t="s">
        <v>502</v>
      </c>
      <c r="G607" s="227">
        <v>4</v>
      </c>
      <c r="H607" s="258">
        <f>COMPOSIÇÕES!I1222</f>
        <v>79.366599999999991</v>
      </c>
      <c r="I607" s="229">
        <f t="shared" si="105"/>
        <v>317.45999999999998</v>
      </c>
    </row>
    <row r="608" spans="2:9" ht="15">
      <c r="B608" s="232" t="s">
        <v>7617</v>
      </c>
      <c r="C608" s="247"/>
      <c r="D608" s="268"/>
      <c r="E608" s="269" t="s">
        <v>500</v>
      </c>
      <c r="F608" s="268"/>
      <c r="G608" s="252"/>
      <c r="H608" s="228"/>
      <c r="I608" s="229"/>
    </row>
    <row r="609" spans="2:9" ht="14.25">
      <c r="B609" s="232" t="s">
        <v>7618</v>
      </c>
      <c r="C609" s="247">
        <f>COMPOSIÇÕES!B1232</f>
        <v>216</v>
      </c>
      <c r="D609" s="247" t="s">
        <v>6767</v>
      </c>
      <c r="E609" s="248" t="s">
        <v>504</v>
      </c>
      <c r="F609" s="247" t="s">
        <v>502</v>
      </c>
      <c r="G609" s="227">
        <v>150</v>
      </c>
      <c r="H609" s="258">
        <f>COMPOSIÇÕES!I1232</f>
        <v>3.8166399999999996</v>
      </c>
      <c r="I609" s="229">
        <f t="shared" si="105"/>
        <v>572.49</v>
      </c>
    </row>
    <row r="610" spans="2:9" ht="14.25">
      <c r="B610" s="232" t="s">
        <v>7619</v>
      </c>
      <c r="C610" s="247">
        <f>COMPOSIÇÕES!B1241</f>
        <v>217</v>
      </c>
      <c r="D610" s="247" t="s">
        <v>6767</v>
      </c>
      <c r="E610" s="248" t="s">
        <v>505</v>
      </c>
      <c r="F610" s="247" t="s">
        <v>502</v>
      </c>
      <c r="G610" s="227">
        <v>10</v>
      </c>
      <c r="H610" s="258">
        <f>COMPOSIÇÕES!I1241</f>
        <v>58.982599999999991</v>
      </c>
      <c r="I610" s="229">
        <f t="shared" si="105"/>
        <v>589.82000000000005</v>
      </c>
    </row>
    <row r="611" spans="2:9" ht="14.25">
      <c r="B611" s="232" t="s">
        <v>7620</v>
      </c>
      <c r="C611" s="247">
        <f>COMPOSIÇÕES!B1250</f>
        <v>218</v>
      </c>
      <c r="D611" s="247" t="s">
        <v>6767</v>
      </c>
      <c r="E611" s="248" t="s">
        <v>6883</v>
      </c>
      <c r="F611" s="247"/>
      <c r="G611" s="227">
        <v>12</v>
      </c>
      <c r="H611" s="258">
        <f>COMPOSIÇÕES!I1250</f>
        <v>34.982600000000005</v>
      </c>
      <c r="I611" s="229">
        <f t="shared" si="105"/>
        <v>419.79</v>
      </c>
    </row>
    <row r="612" spans="2:9" ht="14.25">
      <c r="B612" s="232" t="s">
        <v>7621</v>
      </c>
      <c r="C612" s="247">
        <f>COMPOSIÇÕES!B1259</f>
        <v>219</v>
      </c>
      <c r="D612" s="247" t="s">
        <v>6767</v>
      </c>
      <c r="E612" s="248" t="s">
        <v>506</v>
      </c>
      <c r="F612" s="247" t="s">
        <v>502</v>
      </c>
      <c r="G612" s="227">
        <v>90</v>
      </c>
      <c r="H612" s="258">
        <f>COMPOSIÇÕES!I1259</f>
        <v>53.982599999999991</v>
      </c>
      <c r="I612" s="229">
        <f t="shared" si="105"/>
        <v>4858.43</v>
      </c>
    </row>
    <row r="613" spans="2:9" ht="14.25">
      <c r="B613" s="232" t="s">
        <v>7622</v>
      </c>
      <c r="C613" s="247">
        <f>COMPOSIÇÕES!B1268</f>
        <v>220</v>
      </c>
      <c r="D613" s="247" t="s">
        <v>6767</v>
      </c>
      <c r="E613" s="248" t="s">
        <v>6964</v>
      </c>
      <c r="F613" s="247" t="s">
        <v>502</v>
      </c>
      <c r="G613" s="227">
        <v>4</v>
      </c>
      <c r="H613" s="258">
        <f>COMPOSIÇÕES!I1268</f>
        <v>48.982599999999991</v>
      </c>
      <c r="I613" s="229">
        <f t="shared" si="105"/>
        <v>195.93</v>
      </c>
    </row>
    <row r="614" spans="2:9" ht="14.25">
      <c r="B614" s="232" t="s">
        <v>7623</v>
      </c>
      <c r="C614" s="247">
        <f>COMPOSIÇÕES!B1277</f>
        <v>221</v>
      </c>
      <c r="D614" s="247" t="s">
        <v>6767</v>
      </c>
      <c r="E614" s="248" t="s">
        <v>507</v>
      </c>
      <c r="F614" s="247" t="s">
        <v>502</v>
      </c>
      <c r="G614" s="227">
        <v>60</v>
      </c>
      <c r="H614" s="258">
        <f>COMPOSIÇÕES!I1277</f>
        <v>15.434000000000001</v>
      </c>
      <c r="I614" s="229">
        <f t="shared" si="105"/>
        <v>926.04</v>
      </c>
    </row>
    <row r="615" spans="2:9" ht="15">
      <c r="B615" s="234" t="s">
        <v>7624</v>
      </c>
      <c r="C615" s="261"/>
      <c r="D615" s="261"/>
      <c r="E615" s="262" t="s">
        <v>6724</v>
      </c>
      <c r="F615" s="263"/>
      <c r="G615" s="264"/>
      <c r="H615" s="265"/>
      <c r="I615" s="266"/>
    </row>
    <row r="616" spans="2:9" ht="28.5">
      <c r="B616" s="232" t="s">
        <v>7625</v>
      </c>
      <c r="C616" s="247">
        <f>COMPOSIÇÕES!B1282</f>
        <v>222</v>
      </c>
      <c r="D616" s="247" t="s">
        <v>6767</v>
      </c>
      <c r="E616" s="248" t="s">
        <v>508</v>
      </c>
      <c r="F616" s="247" t="s">
        <v>502</v>
      </c>
      <c r="G616" s="227">
        <v>2</v>
      </c>
      <c r="H616" s="258">
        <f>COMPOSIÇÕES!I1282</f>
        <v>2030.8</v>
      </c>
      <c r="I616" s="229">
        <f t="shared" si="105"/>
        <v>4061.6</v>
      </c>
    </row>
    <row r="617" spans="2:9" ht="28.5">
      <c r="B617" s="232" t="s">
        <v>7626</v>
      </c>
      <c r="C617" s="247">
        <f>COMPOSIÇÕES!B1287</f>
        <v>223</v>
      </c>
      <c r="D617" s="247" t="s">
        <v>6767</v>
      </c>
      <c r="E617" s="248" t="s">
        <v>509</v>
      </c>
      <c r="F617" s="247" t="s">
        <v>502</v>
      </c>
      <c r="G617" s="227">
        <v>2</v>
      </c>
      <c r="H617" s="258">
        <f>COMPOSIÇÕES!I1287</f>
        <v>1630.8</v>
      </c>
      <c r="I617" s="229">
        <f t="shared" si="105"/>
        <v>3261.6</v>
      </c>
    </row>
    <row r="618" spans="2:9" ht="14.25">
      <c r="B618" s="232" t="s">
        <v>7627</v>
      </c>
      <c r="C618" s="247">
        <f>COMPOSIÇÕES!B1292</f>
        <v>224</v>
      </c>
      <c r="D618" s="247" t="s">
        <v>6767</v>
      </c>
      <c r="E618" s="248" t="s">
        <v>510</v>
      </c>
      <c r="F618" s="247" t="s">
        <v>502</v>
      </c>
      <c r="G618" s="227">
        <v>1</v>
      </c>
      <c r="H618" s="258">
        <f>COMPOSIÇÕES!I1292</f>
        <v>392.98699999999991</v>
      </c>
      <c r="I618" s="229">
        <f t="shared" si="105"/>
        <v>392.98</v>
      </c>
    </row>
    <row r="619" spans="2:9" ht="14.25">
      <c r="B619" s="232" t="s">
        <v>7628</v>
      </c>
      <c r="C619" s="247">
        <v>83662</v>
      </c>
      <c r="D619" s="247" t="s">
        <v>45</v>
      </c>
      <c r="E619" s="248" t="s">
        <v>511</v>
      </c>
      <c r="F619" s="247" t="s">
        <v>3</v>
      </c>
      <c r="G619" s="227">
        <f>60*0.6*1</f>
        <v>36</v>
      </c>
      <c r="H619" s="228">
        <f>IF($C619&lt;&gt;"",VLOOKUP($C619,SINAPSET.17!$A732:$D11497,4,FALSE),"")</f>
        <v>85.51</v>
      </c>
      <c r="I619" s="229">
        <f t="shared" si="105"/>
        <v>3078.36</v>
      </c>
    </row>
    <row r="620" spans="2:9" ht="14.25">
      <c r="B620" s="232" t="s">
        <v>7629</v>
      </c>
      <c r="C620" s="247" t="s">
        <v>13480</v>
      </c>
      <c r="D620" s="247" t="s">
        <v>45</v>
      </c>
      <c r="E620" s="248" t="s">
        <v>512</v>
      </c>
      <c r="F620" s="247" t="s">
        <v>3</v>
      </c>
      <c r="G620" s="227">
        <f>60*0.6*1</f>
        <v>36</v>
      </c>
      <c r="H620" s="228">
        <f>IF($C620&lt;&gt;"",VLOOKUP($C620,SINAPSET.17!$A733:$D11498,4,FALSE),"")</f>
        <v>70.989999999999995</v>
      </c>
      <c r="I620" s="229">
        <f t="shared" ref="I620" si="107">TRUNC(G620*H620,2)</f>
        <v>2555.64</v>
      </c>
    </row>
    <row r="621" spans="2:9" s="18" customFormat="1" ht="16.5" customHeight="1">
      <c r="B621" s="270" t="s">
        <v>7630</v>
      </c>
      <c r="C621" s="271"/>
      <c r="D621" s="271"/>
      <c r="E621" s="272" t="s">
        <v>6983</v>
      </c>
      <c r="F621" s="271"/>
      <c r="G621" s="273"/>
      <c r="H621" s="290"/>
      <c r="I621" s="306"/>
    </row>
    <row r="622" spans="2:9" ht="16.5" customHeight="1">
      <c r="B622" s="234" t="s">
        <v>7631</v>
      </c>
      <c r="C622" s="236"/>
      <c r="D622" s="236"/>
      <c r="E622" s="262" t="s">
        <v>7052</v>
      </c>
      <c r="F622" s="236"/>
      <c r="G622" s="237"/>
      <c r="H622" s="238"/>
      <c r="I622" s="239"/>
    </row>
    <row r="623" spans="2:9" ht="28.5">
      <c r="B623" s="232" t="s">
        <v>7632</v>
      </c>
      <c r="C623" s="247">
        <f>COMPOSIÇÕES!B1297</f>
        <v>225</v>
      </c>
      <c r="D623" s="247" t="s">
        <v>6767</v>
      </c>
      <c r="E623" s="248" t="str">
        <f>COMPOSIÇÕES!E1297</f>
        <v>MOBILIZAÇÃO  E DESMOBILIZAÇÃO DE PERFURATRIZ DE ESTACA A TRADO - ATÉ 20KM</v>
      </c>
      <c r="F623" s="247" t="s">
        <v>542</v>
      </c>
      <c r="G623" s="227">
        <f>'QUANT. ITENS INSERIDOS'!I5</f>
        <v>1</v>
      </c>
      <c r="H623" s="258">
        <f>COMPOSIÇÕES!I1297</f>
        <v>624.26</v>
      </c>
      <c r="I623" s="229">
        <f t="shared" ref="I623:I625" si="108">TRUNC(G623*H623,2)</f>
        <v>624.26</v>
      </c>
    </row>
    <row r="624" spans="2:9" ht="71.25">
      <c r="B624" s="232" t="s">
        <v>7633</v>
      </c>
      <c r="C624" s="247">
        <f>COMPOSIÇÕES!B1301</f>
        <v>226</v>
      </c>
      <c r="D624" s="247" t="s">
        <v>6767</v>
      </c>
      <c r="E624" s="248" t="str">
        <f>COMPOSIÇÕES!E1301</f>
        <v xml:space="preserve">ESTACA ESCAVADA MECANICAMENTE, SEM FLUIDO ESTABILIZANTE, COM 30 CM DE DIÂMETRO, ATÉ 9 M DE COMPRIMENTO, CONCRETO LANÇADO MANUALMENTE (EXCLUSIVE MOBILIZAÇÃO E DESMOBILIZAÇÃO) INCLUSO CARGA E TRNASPORTE DE BOTA FORA </v>
      </c>
      <c r="F624" s="247" t="str">
        <f>COMPOSIÇÕES!F1301</f>
        <v>M</v>
      </c>
      <c r="G624" s="274">
        <f>'QUANT. ITENS INSERIDOS'!I8</f>
        <v>225</v>
      </c>
      <c r="H624" s="228">
        <f>COMPOSIÇÕES!I1301</f>
        <v>52.423672964999994</v>
      </c>
      <c r="I624" s="229">
        <f t="shared" si="108"/>
        <v>11795.32</v>
      </c>
    </row>
    <row r="625" spans="2:9" ht="28.5">
      <c r="B625" s="232" t="s">
        <v>7634</v>
      </c>
      <c r="C625" s="247">
        <v>95583</v>
      </c>
      <c r="D625" s="247" t="s">
        <v>45</v>
      </c>
      <c r="E625" s="248" t="str">
        <f>IF($C625&lt;&gt;"",VLOOKUP($C625,SINAPSET.17!$A743:$D11508,2,FALSE),"")</f>
        <v>MONTAGEM DE ARMADURA TRANSVERSAL DE ESTACAS DE SEÇÃO CIRCULAR, DIÂMETRO = 5,0 MM. AF_11/2016</v>
      </c>
      <c r="F625" s="247" t="str">
        <f>IF($C625&lt;&gt;"",VLOOKUP($C625,SINAPSET.17!$A743:$D11508,3,FALSE),"")</f>
        <v>KG</v>
      </c>
      <c r="G625" s="274">
        <f>'QUANT. ITENS INSERIDOS'!I12</f>
        <v>197.25362250000006</v>
      </c>
      <c r="H625" s="228">
        <f>IF($C625&lt;&gt;"",VLOOKUP($C625,SINAPSET.17!$A743:$D11508,4,FALSE),"")</f>
        <v>9.93</v>
      </c>
      <c r="I625" s="229">
        <f t="shared" si="108"/>
        <v>1958.72</v>
      </c>
    </row>
    <row r="626" spans="2:9" ht="57">
      <c r="B626" s="232" t="s">
        <v>7635</v>
      </c>
      <c r="C626" s="247">
        <v>92777</v>
      </c>
      <c r="D626" s="247" t="s">
        <v>45</v>
      </c>
      <c r="E626" s="248" t="str">
        <f>IF($C626&lt;&gt;"",VLOOKUP($C626,SINAPSET.17!$A744:$D11509,2,FALSE),"")</f>
        <v>ARMAÇÃO DE PILAR OU VIGA DE UMA ESTRUTURA CONVENCIONAL DE CONCRETO ARMADO EM UMA EDIFICAÇÃO TÉRREA OU SOBRADO UTILIZANDO AÇO CA-50 DE 8,0 MM - MONTAGEM. AF_12/2015</v>
      </c>
      <c r="F626" s="247" t="str">
        <f>IF($C626&lt;&gt;"",VLOOKUP($C626,SINAPSET.17!$A744:$D11509,3,FALSE),"")</f>
        <v>KG</v>
      </c>
      <c r="G626" s="274">
        <f>'QUANT. ITENS INSERIDOS'!I18</f>
        <v>354.94560000000001</v>
      </c>
      <c r="H626" s="228">
        <f>IF($C626&lt;&gt;"",VLOOKUP($C626,SINAPSET.17!$A744:$D11509,4,FALSE),"")</f>
        <v>8.59</v>
      </c>
      <c r="I626" s="229">
        <f t="shared" ref="I626" si="109">TRUNC(G626*H626,2)</f>
        <v>3048.98</v>
      </c>
    </row>
    <row r="627" spans="2:9" ht="28.5">
      <c r="B627" s="232" t="s">
        <v>7636</v>
      </c>
      <c r="C627" s="247">
        <v>95601</v>
      </c>
      <c r="D627" s="247" t="s">
        <v>45</v>
      </c>
      <c r="E627" s="248" t="str">
        <f>IF($C627&lt;&gt;"",VLOOKUP($C627,SINAPSET.17!$A745:$D11510,2,FALSE),"")</f>
        <v>ARRASAMENTO MECANICO DE ESTACA DE CONCRETO ARMADO, DIAMETROS DE ATÉ 40 CM. AF_11/2016</v>
      </c>
      <c r="F627" s="247" t="str">
        <f>IF($C627&lt;&gt;"",VLOOKUP($C627,SINAPSET.17!$A745:$D11510,3,FALSE),"")</f>
        <v>UN</v>
      </c>
      <c r="G627" s="274">
        <f>'QUANT. ITENS INSERIDOS'!I24</f>
        <v>75</v>
      </c>
      <c r="H627" s="228">
        <f>IF($C627&lt;&gt;"",VLOOKUP($C627,SINAPSET.17!$A745:$D11510,4,FALSE),"")</f>
        <v>11.76</v>
      </c>
      <c r="I627" s="229">
        <f t="shared" ref="I627" si="110">TRUNC(G627*H627,2)</f>
        <v>882</v>
      </c>
    </row>
    <row r="628" spans="2:9" ht="16.5" customHeight="1">
      <c r="B628" s="234" t="s">
        <v>7637</v>
      </c>
      <c r="C628" s="236"/>
      <c r="D628" s="236"/>
      <c r="E628" s="262" t="s">
        <v>7054</v>
      </c>
      <c r="F628" s="236"/>
      <c r="G628" s="237"/>
      <c r="H628" s="238"/>
      <c r="I628" s="239"/>
    </row>
    <row r="629" spans="2:9" ht="42.75">
      <c r="B629" s="232" t="s">
        <v>7638</v>
      </c>
      <c r="C629" s="247">
        <v>96521</v>
      </c>
      <c r="D629" s="247" t="s">
        <v>45</v>
      </c>
      <c r="E629" s="248" t="str">
        <f>IF($C629&lt;&gt;"",VLOOKUP($C629,SINAPSET.17!$A747:$D11512,2,FALSE),"")</f>
        <v>ESCAVAÇÃO MECANIZADA PARA BLOCO DE COROAMENTO OU SAPATA, COM PREVISÃO DE FÔRMA, COM RETROESCAVADEIRA. AF_06/2017</v>
      </c>
      <c r="F629" s="247" t="str">
        <f>IF($C629&lt;&gt;"",VLOOKUP($C629,SINAPSET.17!$A747:$D11512,3,FALSE),"")</f>
        <v>M3</v>
      </c>
      <c r="G629" s="274">
        <f>'QUANT. ITENS INSERIDOS'!I32</f>
        <v>28.991999999999997</v>
      </c>
      <c r="H629" s="228">
        <f>IF($C629&lt;&gt;"",VLOOKUP($C629,SINAPSET.17!$A747:$D11512,4,FALSE),"")</f>
        <v>27.59</v>
      </c>
      <c r="I629" s="229">
        <f t="shared" ref="I629:I669" si="111">TRUNC(G629*H629,2)</f>
        <v>799.88</v>
      </c>
    </row>
    <row r="630" spans="2:9" ht="28.5">
      <c r="B630" s="232" t="s">
        <v>7639</v>
      </c>
      <c r="C630" s="247">
        <v>95241</v>
      </c>
      <c r="D630" s="247" t="s">
        <v>45</v>
      </c>
      <c r="E630" s="248" t="str">
        <f>IF($C630&lt;&gt;"",VLOOKUP($C630,SINAPSET.17!$A748:$D11513,2,FALSE),"")</f>
        <v>LASTRO DE CONCRETO MAGRO, APLICADO EM PISOS OU RADIERS, ESPESSURA DE 5 CM. AF_07_2016</v>
      </c>
      <c r="F630" s="247" t="str">
        <f>IF($C630&lt;&gt;"",VLOOKUP($C630,SINAPSET.17!$A748:$D11513,3,FALSE),"")</f>
        <v>M2</v>
      </c>
      <c r="G630" s="274">
        <f>'QUANT. ITENS INSERIDOS'!I36</f>
        <v>48.32</v>
      </c>
      <c r="H630" s="228">
        <f>IF($C630&lt;&gt;"",VLOOKUP($C630,SINAPSET.17!$A748:$D11513,4,FALSE),"")</f>
        <v>18.95</v>
      </c>
      <c r="I630" s="229">
        <f t="shared" si="111"/>
        <v>915.66</v>
      </c>
    </row>
    <row r="631" spans="2:9" ht="32.25" customHeight="1">
      <c r="B631" s="232" t="s">
        <v>7640</v>
      </c>
      <c r="C631" s="247">
        <v>94971</v>
      </c>
      <c r="D631" s="247" t="s">
        <v>45</v>
      </c>
      <c r="E631" s="248" t="str">
        <f>IF($C631&lt;&gt;"",VLOOKUP($C631,SINAPSET.17!$A749:$D11514,2,FALSE),"")</f>
        <v>CONCRETO FCK = 25MPA, TRAÇO 1:2,3:2,7 (CIMENTO/ AREIA MÉDIA/ BRITA 1)  - PREPARO MECÂNICO COM BETONEIRA 600 L. AF_07/2016</v>
      </c>
      <c r="F631" s="247" t="str">
        <f>IF($C631&lt;&gt;"",VLOOKUP($C631,SINAPSET.17!$A749:$D11514,3,FALSE),"")</f>
        <v>M3</v>
      </c>
      <c r="G631" s="274">
        <f>'QUANT. ITENS INSERIDOS'!I40</f>
        <v>16.631999999999998</v>
      </c>
      <c r="H631" s="228">
        <f>IF($C631&lt;&gt;"",VLOOKUP($C631,SINAPSET.17!$A749:$D11514,4,FALSE),"")</f>
        <v>299.48</v>
      </c>
      <c r="I631" s="229">
        <f t="shared" si="111"/>
        <v>4980.95</v>
      </c>
    </row>
    <row r="632" spans="2:9" ht="28.5">
      <c r="B632" s="232" t="s">
        <v>7641</v>
      </c>
      <c r="C632" s="247">
        <v>96544</v>
      </c>
      <c r="D632" s="247" t="s">
        <v>45</v>
      </c>
      <c r="E632" s="248" t="str">
        <f>IF($C632&lt;&gt;"",VLOOKUP($C632,SINAPSET.17!$A751:$D11516,2,FALSE),"")</f>
        <v>ARMAÇÃO DE BLOCO, VIGA BALDRAME OU SAPATA UTILIZANDO AÇO CA-50 DE 6,3 MM - MONTAGEM. AF_06/2017</v>
      </c>
      <c r="F632" s="247" t="str">
        <f>IF($C632&lt;&gt;"",VLOOKUP($C632,SINAPSET.17!$A751:$D11516,3,FALSE),"")</f>
        <v>KG</v>
      </c>
      <c r="G632" s="274">
        <f>'QUANT. ITENS INSERIDOS'!I47</f>
        <v>263.99999999999994</v>
      </c>
      <c r="H632" s="228">
        <f>IF($C632&lt;&gt;"",VLOOKUP($C632,SINAPSET.17!$A751:$D11516,4,FALSE),"")</f>
        <v>9.1199999999999992</v>
      </c>
      <c r="I632" s="229">
        <f t="shared" si="111"/>
        <v>2407.6799999999998</v>
      </c>
    </row>
    <row r="633" spans="2:9" ht="28.5">
      <c r="B633" s="232" t="s">
        <v>7642</v>
      </c>
      <c r="C633" s="247">
        <v>96545</v>
      </c>
      <c r="D633" s="247" t="s">
        <v>45</v>
      </c>
      <c r="E633" s="248" t="str">
        <f>IF($C633&lt;&gt;"",VLOOKUP($C633,SINAPSET.17!$A752:$D11517,2,FALSE),"")</f>
        <v>ARMAÇÃO DE BLOCO, VIGA BALDRAME OU SAPATA UTILIZANDO AÇO CA-50 DE 8 MM - MONTAGEM. AF_06/2017</v>
      </c>
      <c r="F633" s="247" t="str">
        <f>IF($C633&lt;&gt;"",VLOOKUP($C633,SINAPSET.17!$A752:$D11517,3,FALSE),"")</f>
        <v>KG</v>
      </c>
      <c r="G633" s="274">
        <f>'QUANT. ITENS INSERIDOS'!I49</f>
        <v>14.272727272727272</v>
      </c>
      <c r="H633" s="228">
        <f>IF($C633&lt;&gt;"",VLOOKUP($C633,SINAPSET.17!$A752:$D11517,4,FALSE),"")</f>
        <v>8.68</v>
      </c>
      <c r="I633" s="229">
        <f t="shared" si="111"/>
        <v>123.88</v>
      </c>
    </row>
    <row r="634" spans="2:9" ht="28.5">
      <c r="B634" s="232" t="s">
        <v>7643</v>
      </c>
      <c r="C634" s="114" t="s">
        <v>13595</v>
      </c>
      <c r="D634" s="247" t="s">
        <v>45</v>
      </c>
      <c r="E634" s="248" t="str">
        <f>IF($C634&lt;&gt;"",VLOOKUP($C634,SINAPSET.17!$A753:$D11518,2,FALSE),"")</f>
        <v>LANCAMENTO/APLICACAO MANUAL DE CONCRETO EM FUNDACOES</v>
      </c>
      <c r="F634" s="247" t="str">
        <f>IF($C634&lt;&gt;"",VLOOKUP($C634,SINAPSET.17!$A753:$D11518,3,FALSE),"")</f>
        <v>M3</v>
      </c>
      <c r="G634" s="274">
        <f>'QUANT. ITENS INSERIDOS'!I44</f>
        <v>16.631999999999998</v>
      </c>
      <c r="H634" s="228">
        <f>IF($C634&lt;&gt;"",VLOOKUP($C634,SINAPSET.17!$A753:$D11518,4,FALSE),"")</f>
        <v>90.56</v>
      </c>
      <c r="I634" s="229">
        <f t="shared" si="111"/>
        <v>1506.19</v>
      </c>
    </row>
    <row r="635" spans="2:9" ht="28.5" customHeight="1">
      <c r="B635" s="232" t="s">
        <v>7644</v>
      </c>
      <c r="C635" s="137">
        <v>96542</v>
      </c>
      <c r="D635" s="247" t="s">
        <v>45</v>
      </c>
      <c r="E635" s="248" t="str">
        <f>IF($C635&lt;&gt;"",VLOOKUP($C635,SINAPSET.17!$A754:$D11519,2,FALSE),"")</f>
        <v>FABRICAÇÃO, MONTAGEM E DESMONTAGEM DE FÔRMA PARA VIGA BALDRAME, EM CHAPA DE MADEIRA COMPENSADA RESINADA, E=17 MM, 4 UTILIZAÇÕES. AF_06/2017</v>
      </c>
      <c r="F635" s="247" t="str">
        <f>IF($C635&lt;&gt;"",VLOOKUP($C635,SINAPSET.17!$A754:$D11519,3,FALSE),"")</f>
        <v>M2</v>
      </c>
      <c r="G635" s="274">
        <f>'QUANT. ITENS INSERIDOS'!I52</f>
        <v>106.55999999999999</v>
      </c>
      <c r="H635" s="228">
        <f>IF($C635&lt;&gt;"",VLOOKUP($C635,SINAPSET.17!$A754:$D11519,4,FALSE),"")</f>
        <v>54.21</v>
      </c>
      <c r="I635" s="229">
        <f t="shared" si="111"/>
        <v>5776.61</v>
      </c>
    </row>
    <row r="636" spans="2:9" ht="14.25">
      <c r="B636" s="232" t="s">
        <v>7645</v>
      </c>
      <c r="C636" s="247" t="s">
        <v>13333</v>
      </c>
      <c r="D636" s="247" t="s">
        <v>45</v>
      </c>
      <c r="E636" s="248" t="str">
        <f>IF($C636&lt;&gt;"",VLOOKUP($C636,SINAPSET.17!$A755:$D11520,2,FALSE),"")</f>
        <v>REATERRO DE VALA COM COMPACTAÇÃO MANUAL</v>
      </c>
      <c r="F636" s="247" t="str">
        <f>IF($C636&lt;&gt;"",VLOOKUP($C636,SINAPSET.17!$A755:$D11520,3,FALSE),"")</f>
        <v>M3</v>
      </c>
      <c r="G636" s="274">
        <f>'QUANT. ITENS INSERIDOS'!I56</f>
        <v>12.36</v>
      </c>
      <c r="H636" s="228">
        <f>IF($C636&lt;&gt;"",VLOOKUP($C636,SINAPSET.17!$A755:$D11520,4,FALSE),"")</f>
        <v>41.43</v>
      </c>
      <c r="I636" s="229">
        <f t="shared" si="111"/>
        <v>512.07000000000005</v>
      </c>
    </row>
    <row r="637" spans="2:9" ht="28.5">
      <c r="B637" s="232" t="s">
        <v>7646</v>
      </c>
      <c r="C637" s="135">
        <v>72898</v>
      </c>
      <c r="D637" s="247" t="s">
        <v>45</v>
      </c>
      <c r="E637" s="248" t="str">
        <f>IF($C637&lt;&gt;"",VLOOKUP($C637,SINAPSET.17!$A756:$D11521,2,FALSE),"")</f>
        <v>CARGA E DESCARGA MECANIZADAS DE ENTULHO EM CAMINHAO BASCULANTE 6 M3</v>
      </c>
      <c r="F637" s="247" t="str">
        <f>IF($C637&lt;&gt;"",VLOOKUP($C637,SINAPSET.17!$A756:$D11521,3,FALSE),"")</f>
        <v>M3</v>
      </c>
      <c r="G637" s="274">
        <f>'QUANT. ITENS INSERIDOS'!I58</f>
        <v>21.621599999999997</v>
      </c>
      <c r="H637" s="228">
        <f>IF($C637&lt;&gt;"",VLOOKUP($C637,SINAPSET.17!$A756:$D11521,4,FALSE),"")</f>
        <v>3.28</v>
      </c>
      <c r="I637" s="229">
        <f t="shared" si="111"/>
        <v>70.91</v>
      </c>
    </row>
    <row r="638" spans="2:9" ht="28.5">
      <c r="B638" s="232" t="s">
        <v>7647</v>
      </c>
      <c r="C638" s="135">
        <v>95302</v>
      </c>
      <c r="D638" s="247" t="s">
        <v>45</v>
      </c>
      <c r="E638" s="248" t="str">
        <f>IF($C638&lt;&gt;"",VLOOKUP($C638,SINAPSET.17!$A757:$D11522,2,FALSE),"")</f>
        <v>TRANSPORTE COM CAMINHÃO BASCULANTE 6 M3 EM RODOVIA PAVIMENTADA ( PARA DISTÂNCIAS SUPERIORES A 4 KM)</v>
      </c>
      <c r="F638" s="247" t="str">
        <f>IF($C638&lt;&gt;"",VLOOKUP($C638,SINAPSET.17!$A757:$D11522,3,FALSE),"")</f>
        <v>M3XKM</v>
      </c>
      <c r="G638" s="274">
        <f>'QUANT. ITENS INSERIDOS'!I60</f>
        <v>108.10799999999999</v>
      </c>
      <c r="H638" s="228">
        <f>IF($C638&lt;&gt;"",VLOOKUP($C638,SINAPSET.17!$A757:$D11522,4,FALSE),"")</f>
        <v>1.35</v>
      </c>
      <c r="I638" s="229">
        <f t="shared" si="111"/>
        <v>145.94</v>
      </c>
    </row>
    <row r="639" spans="2:9" ht="16.5" customHeight="1">
      <c r="B639" s="234" t="s">
        <v>7648</v>
      </c>
      <c r="C639" s="236"/>
      <c r="D639" s="236"/>
      <c r="E639" s="262" t="s">
        <v>7055</v>
      </c>
      <c r="F639" s="236"/>
      <c r="G639" s="237"/>
      <c r="H639" s="238"/>
      <c r="I639" s="239"/>
    </row>
    <row r="640" spans="2:9" ht="28.5">
      <c r="B640" s="232" t="s">
        <v>7649</v>
      </c>
      <c r="C640" s="247">
        <v>96525</v>
      </c>
      <c r="D640" s="247" t="s">
        <v>45</v>
      </c>
      <c r="E640" s="248" t="str">
        <f>IF($C640&lt;&gt;"",VLOOKUP($C640,SINAPSET.17!$A759:$D11524,2,FALSE),"")</f>
        <v>ESCAVAÇÃO MECANIZADA PARA VIGA BALDRAME, COM PREVISÃO DE FÔRMA, COM MINI-ESCAVADEIRA. AF_06/2017</v>
      </c>
      <c r="F640" s="247" t="str">
        <f>IF($C640&lt;&gt;"",VLOOKUP($C640,SINAPSET.17!$A759:$D11524,3,FALSE),"")</f>
        <v>M3</v>
      </c>
      <c r="G640" s="274">
        <f>'QUANT. ITENS INSERIDOS'!I64</f>
        <v>18.456900000000001</v>
      </c>
      <c r="H640" s="228">
        <f>IF($C640&lt;&gt;"",VLOOKUP($C640,SINAPSET.17!$A759:$D11524,4,FALSE),"")</f>
        <v>24.71</v>
      </c>
      <c r="I640" s="229">
        <f t="shared" si="111"/>
        <v>456.06</v>
      </c>
    </row>
    <row r="641" spans="2:9" ht="42.75">
      <c r="B641" s="232" t="s">
        <v>7650</v>
      </c>
      <c r="C641" s="247">
        <v>94971</v>
      </c>
      <c r="D641" s="247" t="s">
        <v>45</v>
      </c>
      <c r="E641" s="248" t="str">
        <f>IF($C641&lt;&gt;"",VLOOKUP($C641,SINAPSET.17!$A760:$D11525,2,FALSE),"")</f>
        <v>CONCRETO FCK = 25MPA, TRAÇO 1:2,3:2,7 (CIMENTO/ AREIA MÉDIA/ BRITA 1)  - PREPARO MECÂNICO COM BETONEIRA 600 L. AF_07/2016</v>
      </c>
      <c r="F641" s="247" t="str">
        <f>IF($C641&lt;&gt;"",VLOOKUP($C641,SINAPSET.17!$A760:$D11525,3,FALSE),"")</f>
        <v>M3</v>
      </c>
      <c r="G641" s="274">
        <f>'QUANT. ITENS INSERIDOS'!I66</f>
        <v>7.5998999999999999</v>
      </c>
      <c r="H641" s="228">
        <f>IF($C641&lt;&gt;"",VLOOKUP($C641,SINAPSET.17!$A760:$D11525,4,FALSE),"")</f>
        <v>299.48</v>
      </c>
      <c r="I641" s="229">
        <f t="shared" si="111"/>
        <v>2276.0100000000002</v>
      </c>
    </row>
    <row r="642" spans="2:9" ht="28.5">
      <c r="B642" s="232" t="s">
        <v>7651</v>
      </c>
      <c r="C642" s="247">
        <v>96543</v>
      </c>
      <c r="D642" s="247" t="s">
        <v>45</v>
      </c>
      <c r="E642" s="248" t="str">
        <f>IF($C642&lt;&gt;"",VLOOKUP($C642,SINAPSET.17!$A761:$D11526,2,FALSE),"")</f>
        <v>ARMAÇÃO DE BLOCO, VIGA BALDRAME E SAPATA UTILIZANDO AÇO CA-60 DE 5 MM - MONTAGEM. AF_06/2017</v>
      </c>
      <c r="F642" s="247" t="str">
        <f>IF($C642&lt;&gt;"",VLOOKUP($C642,SINAPSET.17!$A761:$D11526,3,FALSE),"")</f>
        <v>KG</v>
      </c>
      <c r="G642" s="274">
        <f>'QUANT. ITENS INSERIDOS'!I71</f>
        <v>136.36363636363635</v>
      </c>
      <c r="H642" s="228">
        <f>IF($C642&lt;&gt;"",VLOOKUP($C642,SINAPSET.17!$A761:$D11526,4,FALSE),"")</f>
        <v>10.62</v>
      </c>
      <c r="I642" s="229">
        <f t="shared" si="111"/>
        <v>1448.18</v>
      </c>
    </row>
    <row r="643" spans="2:9" ht="28.5">
      <c r="B643" s="232" t="s">
        <v>7652</v>
      </c>
      <c r="C643" s="247">
        <v>96545</v>
      </c>
      <c r="D643" s="247" t="s">
        <v>45</v>
      </c>
      <c r="E643" s="248" t="str">
        <f>IF($C643&lt;&gt;"",VLOOKUP($C643,SINAPSET.17!$A764:$D11529,2,FALSE),"")</f>
        <v>ARMAÇÃO DE BLOCO, VIGA BALDRAME OU SAPATA UTILIZANDO AÇO CA-50 DE 8 MM - MONTAGEM. AF_06/2017</v>
      </c>
      <c r="F643" s="247" t="str">
        <f>IF($C643&lt;&gt;"",VLOOKUP($C643,SINAPSET.17!$A764:$D11529,3,FALSE),"")</f>
        <v>KG</v>
      </c>
      <c r="G643" s="274">
        <f>'QUANT. ITENS INSERIDOS'!I73</f>
        <v>294.63636363636363</v>
      </c>
      <c r="H643" s="228">
        <f>IF($C643&lt;&gt;"",VLOOKUP($C643,SINAPSET.17!$A764:$D11529,4,FALSE),"")</f>
        <v>8.68</v>
      </c>
      <c r="I643" s="229">
        <f t="shared" si="111"/>
        <v>2557.44</v>
      </c>
    </row>
    <row r="644" spans="2:9" ht="28.5">
      <c r="B644" s="232" t="s">
        <v>7653</v>
      </c>
      <c r="C644" s="247" t="s">
        <v>13595</v>
      </c>
      <c r="D644" s="247" t="s">
        <v>45</v>
      </c>
      <c r="E644" s="248" t="str">
        <f>IF($C644&lt;&gt;"",VLOOKUP($C644,SINAPSET.17!$A765:$D11530,2,FALSE),"")</f>
        <v>LANCAMENTO/APLICACAO MANUAL DE CONCRETO EM FUNDACOES</v>
      </c>
      <c r="F644" s="247" t="str">
        <f>IF($C644&lt;&gt;"",VLOOKUP($C644,SINAPSET.17!$A765:$D11530,3,FALSE),"")</f>
        <v>M3</v>
      </c>
      <c r="G644" s="274">
        <f>'QUANT. ITENS INSERIDOS'!I69</f>
        <v>7.5998999999999999</v>
      </c>
      <c r="H644" s="228">
        <f>IF($C644&lt;&gt;"",VLOOKUP($C644,SINAPSET.17!$A765:$D11530,4,FALSE),"")</f>
        <v>90.56</v>
      </c>
      <c r="I644" s="229">
        <f t="shared" si="111"/>
        <v>688.24</v>
      </c>
    </row>
    <row r="645" spans="2:9" ht="42.75">
      <c r="B645" s="232" t="s">
        <v>7654</v>
      </c>
      <c r="C645" s="137">
        <v>96542</v>
      </c>
      <c r="D645" s="247" t="s">
        <v>45</v>
      </c>
      <c r="E645" s="248" t="str">
        <f>IF($C645&lt;&gt;"",VLOOKUP($C645,SINAPSET.17!$A766:$D11531,2,FALSE),"")</f>
        <v>FABRICAÇÃO, MONTAGEM E DESMONTAGEM DE FÔRMA PARA VIGA BALDRAME, EM CHAPA DE MADEIRA COMPENSADA RESINADA, E=17 MM, 4 UTILIZAÇÕES. AF_06/2017</v>
      </c>
      <c r="F645" s="247" t="str">
        <f>IF($C645&lt;&gt;"",VLOOKUP($C645,SINAPSET.17!$A766:$D11531,3,FALSE),"")</f>
        <v>M2</v>
      </c>
      <c r="G645" s="274">
        <f>'QUANT. ITENS INSERIDOS'!I76</f>
        <v>108.57</v>
      </c>
      <c r="H645" s="228">
        <f>IF($C645&lt;&gt;"",VLOOKUP($C645,SINAPSET.17!$A766:$D11531,4,FALSE),"")</f>
        <v>54.21</v>
      </c>
      <c r="I645" s="229">
        <f t="shared" si="111"/>
        <v>5885.57</v>
      </c>
    </row>
    <row r="646" spans="2:9" ht="14.25">
      <c r="B646" s="232" t="s">
        <v>7655</v>
      </c>
      <c r="C646" s="247" t="s">
        <v>13333</v>
      </c>
      <c r="D646" s="247" t="s">
        <v>45</v>
      </c>
      <c r="E646" s="248" t="str">
        <f>IF($C646&lt;&gt;"",VLOOKUP($C646,SINAPSET.17!$A767:$D11532,2,FALSE),"")</f>
        <v>REATERRO DE VALA COM COMPACTAÇÃO MANUAL</v>
      </c>
      <c r="F646" s="247" t="str">
        <f>IF($C646&lt;&gt;"",VLOOKUP($C646,SINAPSET.17!$A767:$D11532,3,FALSE),"")</f>
        <v>M3</v>
      </c>
      <c r="G646" s="274">
        <f>'QUANT. ITENS INSERIDOS'!I78</f>
        <v>10.857000000000001</v>
      </c>
      <c r="H646" s="228">
        <f>IF($C646&lt;&gt;"",VLOOKUP($C646,SINAPSET.17!$A767:$D11532,4,FALSE),"")</f>
        <v>41.43</v>
      </c>
      <c r="I646" s="229">
        <f t="shared" si="111"/>
        <v>449.8</v>
      </c>
    </row>
    <row r="647" spans="2:9" ht="28.5">
      <c r="B647" s="232" t="s">
        <v>7656</v>
      </c>
      <c r="C647" s="247" t="s">
        <v>13507</v>
      </c>
      <c r="D647" s="247" t="s">
        <v>45</v>
      </c>
      <c r="E647" s="248" t="str">
        <f>IF($C647&lt;&gt;"",VLOOKUP($C647,SINAPSET.17!$A768:$D11533,2,FALSE),"")</f>
        <v>IMPERMEABILIZACAO DE ESTRUTURAS ENTERRADAS, COM TINTA ASFALTICA, DUAS DEMAOS.</v>
      </c>
      <c r="F647" s="247" t="str">
        <f>IF($C647&lt;&gt;"",VLOOKUP($C647,SINAPSET.17!$A768:$D11533,3,FALSE),"")</f>
        <v>M2</v>
      </c>
      <c r="G647" s="274">
        <f>'QUANT. ITENS INSERIDOS'!K84</f>
        <v>108.57</v>
      </c>
      <c r="H647" s="228">
        <f>IF($C647&lt;&gt;"",VLOOKUP($C647,SINAPSET.17!$A768:$D11533,4,FALSE),"")</f>
        <v>8.1999999999999993</v>
      </c>
      <c r="I647" s="229">
        <f t="shared" si="111"/>
        <v>890.27</v>
      </c>
    </row>
    <row r="648" spans="2:9" ht="28.5">
      <c r="B648" s="232" t="s">
        <v>7657</v>
      </c>
      <c r="C648" s="135">
        <v>72898</v>
      </c>
      <c r="D648" s="247" t="s">
        <v>45</v>
      </c>
      <c r="E648" s="248" t="str">
        <f>IF($C648&lt;&gt;"",VLOOKUP($C648,SINAPSET.17!$A769:$D11534,2,FALSE),"")</f>
        <v>CARGA E DESCARGA MECANIZADAS DE ENTULHO EM CAMINHAO BASCULANTE 6 M3</v>
      </c>
      <c r="F648" s="247" t="str">
        <f>IF($C648&lt;&gt;"",VLOOKUP($C648,SINAPSET.17!$A769:$D11534,3,FALSE),"")</f>
        <v>M3</v>
      </c>
      <c r="G648" s="274">
        <f>'QUANT. ITENS INSERIDOS'!I80</f>
        <v>9.8798700000000004</v>
      </c>
      <c r="H648" s="228">
        <f>IF($C648&lt;&gt;"",VLOOKUP($C648,SINAPSET.17!$A769:$D11534,4,FALSE),"")</f>
        <v>3.28</v>
      </c>
      <c r="I648" s="229">
        <f t="shared" si="111"/>
        <v>32.4</v>
      </c>
    </row>
    <row r="649" spans="2:9" ht="28.5">
      <c r="B649" s="232" t="s">
        <v>7658</v>
      </c>
      <c r="C649" s="135">
        <v>95302</v>
      </c>
      <c r="D649" s="247" t="s">
        <v>45</v>
      </c>
      <c r="E649" s="248" t="str">
        <f>IF($C649&lt;&gt;"",VLOOKUP($C649,SINAPSET.17!$A770:$D11535,2,FALSE),"")</f>
        <v>TRANSPORTE COM CAMINHÃO BASCULANTE 6 M3 EM RODOVIA PAVIMENTADA ( PARA DISTÂNCIAS SUPERIORES A 4 KM)</v>
      </c>
      <c r="F649" s="247" t="str">
        <f>IF($C649&lt;&gt;"",VLOOKUP($C649,SINAPSET.17!$A770:$D11535,3,FALSE),"")</f>
        <v>M3XKM</v>
      </c>
      <c r="G649" s="274">
        <f>'QUANT. ITENS INSERIDOS'!I82</f>
        <v>49.399349999999998</v>
      </c>
      <c r="H649" s="228">
        <f>IF($C649&lt;&gt;"",VLOOKUP($C649,SINAPSET.17!$A770:$D11535,4,FALSE),"")</f>
        <v>1.35</v>
      </c>
      <c r="I649" s="229">
        <f t="shared" si="111"/>
        <v>66.680000000000007</v>
      </c>
    </row>
    <row r="650" spans="2:9" ht="16.5" customHeight="1">
      <c r="B650" s="234" t="s">
        <v>7659</v>
      </c>
      <c r="C650" s="236"/>
      <c r="D650" s="236"/>
      <c r="E650" s="262" t="s">
        <v>7056</v>
      </c>
      <c r="F650" s="236"/>
      <c r="G650" s="237"/>
      <c r="H650" s="238"/>
      <c r="I650" s="239"/>
    </row>
    <row r="651" spans="2:9" ht="71.25">
      <c r="B651" s="232" t="s">
        <v>7660</v>
      </c>
      <c r="C651" s="247">
        <v>92420</v>
      </c>
      <c r="D651" s="247" t="s">
        <v>45</v>
      </c>
      <c r="E651" s="248" t="str">
        <f>IF($C651&lt;&gt;"",VLOOKUP($C651,SINAPSET.17!$A772:$D11537,2,FALSE),"")</f>
        <v>MONTAGEM E DESMONTAGEM DE FÔRMA DE PILARES RETANGULARES E ESTRUTURAS SIMILARES COM ÁREA MÉDIA DAS SEÇÕES MENOR OU IGUAL A 0,25 M², PÉ-DIREITO DUPLO, EM CHAPA DE MADEIRA COMPENSADA RESINADA, 4 UTILIZAÇÕES. AF_12/2015</v>
      </c>
      <c r="F651" s="247" t="str">
        <f>IF($C651&lt;&gt;"",VLOOKUP($C651,SINAPSET.17!$A772:$D11537,3,FALSE),"")</f>
        <v>M2</v>
      </c>
      <c r="G651" s="274">
        <f>'QUANT. ITENS INSERIDOS'!I97</f>
        <v>174.94399999999999</v>
      </c>
      <c r="H651" s="228">
        <f>IF($C651&lt;&gt;"",VLOOKUP($C651,SINAPSET.17!$A772:$D11537,4,FALSE),"")</f>
        <v>66.06</v>
      </c>
      <c r="I651" s="229">
        <f t="shared" si="111"/>
        <v>11556.8</v>
      </c>
    </row>
    <row r="652" spans="2:9" ht="57">
      <c r="B652" s="232" t="s">
        <v>7661</v>
      </c>
      <c r="C652" s="247">
        <v>92775</v>
      </c>
      <c r="D652" s="247" t="s">
        <v>45</v>
      </c>
      <c r="E652" s="248" t="str">
        <f>IF($C652&lt;&gt;"",VLOOKUP($C652,SINAPSET.17!$A773:$D11538,2,FALSE),"")</f>
        <v>ARMAÇÃO DE PILAR OU VIGA DE UMA ESTRUTURA CONVENCIONAL DE CONCRETO ARMADO EM UMA EDIFICAÇÃO TÉRREA OU SOBRADO UTILIZANDO AÇO CA-60 DE 5,0 MM - MONTAGEM. AF_12/2015</v>
      </c>
      <c r="F652" s="247" t="str">
        <f>IF($C652&lt;&gt;"",VLOOKUP($C652,SINAPSET.17!$A773:$D11538,3,FALSE),"")</f>
        <v>KG</v>
      </c>
      <c r="G652" s="274">
        <f>'QUANT. ITENS INSERIDOS'!I93</f>
        <v>212.36363636363632</v>
      </c>
      <c r="H652" s="228">
        <f>IF($C652&lt;&gt;"",VLOOKUP($C652,SINAPSET.17!$A773:$D11538,4,FALSE),"")</f>
        <v>10.51</v>
      </c>
      <c r="I652" s="229">
        <f t="shared" si="111"/>
        <v>2231.94</v>
      </c>
    </row>
    <row r="653" spans="2:9" ht="57">
      <c r="B653" s="232" t="s">
        <v>7662</v>
      </c>
      <c r="C653" s="247">
        <v>92778</v>
      </c>
      <c r="D653" s="247" t="s">
        <v>45</v>
      </c>
      <c r="E653" s="248" t="str">
        <f>IF($C653&lt;&gt;"",VLOOKUP($C653,SINAPSET.17!$A774:$D11539,2,FALSE),"")</f>
        <v>ARMAÇÃO DE PILAR OU VIGA DE UMA ESTRUTURA CONVENCIONAL DE CONCRETO ARMADO EM UMA EDIFICAÇÃO TÉRREA OU SOBRADO UTILIZANDO AÇO CA-50 DE 10,0 MM - MONTAGEM. AF_12/2015</v>
      </c>
      <c r="F653" s="247" t="str">
        <f>IF($C653&lt;&gt;"",VLOOKUP($C653,SINAPSET.17!$A774:$D11539,3,FALSE),"")</f>
        <v>KG</v>
      </c>
      <c r="G653" s="274">
        <f>'QUANT. ITENS INSERIDOS'!I95</f>
        <v>717.5454545454545</v>
      </c>
      <c r="H653" s="228">
        <f>IF($C653&lt;&gt;"",VLOOKUP($C653,SINAPSET.17!$A774:$D11539,4,FALSE),"")</f>
        <v>6.96</v>
      </c>
      <c r="I653" s="229">
        <f t="shared" si="111"/>
        <v>4994.1099999999997</v>
      </c>
    </row>
    <row r="654" spans="2:9" ht="42.75">
      <c r="B654" s="232" t="s">
        <v>7663</v>
      </c>
      <c r="C654" s="247">
        <v>94971</v>
      </c>
      <c r="D654" s="247" t="s">
        <v>45</v>
      </c>
      <c r="E654" s="248" t="str">
        <f>IF($C654&lt;&gt;"",VLOOKUP($C654,SINAPSET.17!$A775:$D11540,2,FALSE),"")</f>
        <v>CONCRETO FCK = 25MPA, TRAÇO 1:2,3:2,7 (CIMENTO/ AREIA MÉDIA/ BRITA 1)  - PREPARO MECÂNICO COM BETONEIRA 600 L. AF_07/2016</v>
      </c>
      <c r="F654" s="247" t="str">
        <f>IF($C654&lt;&gt;"",VLOOKUP($C654,SINAPSET.17!$A775:$D11540,3,FALSE),"")</f>
        <v>M3</v>
      </c>
      <c r="G654" s="274">
        <f>'QUANT. ITENS INSERIDOS'!I87</f>
        <v>8.3496000000000006</v>
      </c>
      <c r="H654" s="228">
        <f>IF($C654&lt;&gt;"",VLOOKUP($C654,SINAPSET.17!$A775:$D11540,4,FALSE),"")</f>
        <v>299.48</v>
      </c>
      <c r="I654" s="229">
        <f t="shared" si="111"/>
        <v>2500.5300000000002</v>
      </c>
    </row>
    <row r="655" spans="2:9" ht="28.5">
      <c r="B655" s="232" t="s">
        <v>7664</v>
      </c>
      <c r="C655" s="247">
        <v>92873</v>
      </c>
      <c r="D655" s="247" t="s">
        <v>45</v>
      </c>
      <c r="E655" s="248" t="str">
        <f>IF($C655&lt;&gt;"",VLOOKUP($C655,SINAPSET.17!$A776:$D11541,2,FALSE),"")</f>
        <v>LANÇAMENTO COM USO DE BALDES, ADENSAMENTO E ACABAMENTO DE CONCRETO EM ESTRUTURAS. AF_12/2015</v>
      </c>
      <c r="F655" s="247" t="str">
        <f>IF($C655&lt;&gt;"",VLOOKUP($C655,SINAPSET.17!$A776:$D11541,3,FALSE),"")</f>
        <v>M3</v>
      </c>
      <c r="G655" s="274">
        <f>'QUANT. ITENS INSERIDOS'!I91</f>
        <v>8.3496000000000006</v>
      </c>
      <c r="H655" s="228">
        <f>IF($C655&lt;&gt;"",VLOOKUP($C655,SINAPSET.17!$A776:$D11541,4,FALSE),"")</f>
        <v>140.29</v>
      </c>
      <c r="I655" s="229">
        <f t="shared" si="111"/>
        <v>1171.3599999999999</v>
      </c>
    </row>
    <row r="656" spans="2:9" ht="16.5" customHeight="1">
      <c r="B656" s="234" t="s">
        <v>7665</v>
      </c>
      <c r="C656" s="236"/>
      <c r="D656" s="236"/>
      <c r="E656" s="262" t="s">
        <v>7057</v>
      </c>
      <c r="F656" s="236"/>
      <c r="G656" s="237"/>
      <c r="H656" s="238"/>
      <c r="I656" s="239"/>
    </row>
    <row r="657" spans="2:9" ht="42.75">
      <c r="B657" s="232" t="s">
        <v>7666</v>
      </c>
      <c r="C657" s="247">
        <v>92448</v>
      </c>
      <c r="D657" s="247" t="s">
        <v>45</v>
      </c>
      <c r="E657" s="248" t="str">
        <f>IF($C657&lt;&gt;"",VLOOKUP($C657,SINAPSET.17!$A778:$D11543,2,FALSE),"")</f>
        <v>MONTAGEM E DESMONTAGEM DE FÔRMA DE VIGA, ESCORAMENTO COM PONTALETE DE MADEIRA, PÉ-DIREITO SIMPLES, EM MADEIRA SERRADA, 4 UTILIZAÇÕES. AF_12/2015</v>
      </c>
      <c r="F657" s="247" t="str">
        <f>IF($C657&lt;&gt;"",VLOOKUP($C657,SINAPSET.17!$A778:$D11543,3,FALSE),"")</f>
        <v>M2</v>
      </c>
      <c r="G657" s="274">
        <f>'QUANT. ITENS INSERIDOS'!I113</f>
        <v>72.38</v>
      </c>
      <c r="H657" s="228">
        <f>IF($C657&lt;&gt;"",VLOOKUP($C657,SINAPSET.17!$A778:$D11543,4,FALSE),"")</f>
        <v>65.87</v>
      </c>
      <c r="I657" s="229">
        <f t="shared" si="111"/>
        <v>4767.67</v>
      </c>
    </row>
    <row r="658" spans="2:9" ht="57">
      <c r="B658" s="232" t="s">
        <v>7667</v>
      </c>
      <c r="C658" s="247">
        <v>92759</v>
      </c>
      <c r="D658" s="247" t="s">
        <v>45</v>
      </c>
      <c r="E658" s="248" t="str">
        <f>IF($C658&lt;&gt;"",VLOOKUP($C658,SINAPSET.17!$A779:$D11544,2,FALSE),"")</f>
        <v>ARMAÇÃO DE PILAR OU VIGA DE UMA ESTRUTURA CONVENCIONAL DE CONCRETO ARMADO EM UM EDIFÍCIO DE MÚLTIPLOS PAVIMENTOS UTILIZANDO AÇO CA-60 DE 5,0 MM - MONTAGEM. AF_12/2015</v>
      </c>
      <c r="F658" s="247" t="str">
        <f>IF($C658&lt;&gt;"",VLOOKUP($C658,SINAPSET.17!$A779:$D11544,3,FALSE),"")</f>
        <v>KG</v>
      </c>
      <c r="G658" s="274">
        <f>'QUANT. ITENS INSERIDOS'!I109</f>
        <v>169.70576700000004</v>
      </c>
      <c r="H658" s="228">
        <f>IF($C658&lt;&gt;"",VLOOKUP($C658,SINAPSET.17!$A779:$D11544,4,FALSE),"")</f>
        <v>8.59</v>
      </c>
      <c r="I658" s="229">
        <f t="shared" si="111"/>
        <v>1457.77</v>
      </c>
    </row>
    <row r="659" spans="2:9" ht="57">
      <c r="B659" s="232" t="s">
        <v>7668</v>
      </c>
      <c r="C659" s="247">
        <v>92760</v>
      </c>
      <c r="D659" s="247" t="s">
        <v>45</v>
      </c>
      <c r="E659" s="248" t="str">
        <f>IF($C659&lt;&gt;"",VLOOKUP($C659,SINAPSET.17!$A780:$D11545,2,FALSE),"")</f>
        <v>ARMAÇÃO DE PILAR OU VIGA DE UMA ESTRUTURA CONVENCIONAL DE CONCRETO ARMADO EM UM EDIFÍCIO DE MÚLTIPLOS PAVIMENTOS UTILIZANDO AÇO CA-50 DE 6,3 MM - MONTAGEM. AF_12/2015</v>
      </c>
      <c r="F659" s="247" t="str">
        <f>IF($C659&lt;&gt;"",VLOOKUP($C659,SINAPSET.17!$A780:$D11545,3,FALSE),"")</f>
        <v>KG</v>
      </c>
      <c r="G659" s="274">
        <f>'QUANT. ITENS INSERIDOS'!I111</f>
        <v>372.39510000000007</v>
      </c>
      <c r="H659" s="228">
        <f>IF($C659&lt;&gt;"",VLOOKUP($C659,SINAPSET.17!$A780:$D11545,4,FALSE),"")</f>
        <v>7.59</v>
      </c>
      <c r="I659" s="229">
        <f t="shared" si="111"/>
        <v>2826.47</v>
      </c>
    </row>
    <row r="660" spans="2:9" ht="42.75">
      <c r="B660" s="232" t="s">
        <v>7669</v>
      </c>
      <c r="C660" s="247">
        <v>94971</v>
      </c>
      <c r="D660" s="247" t="s">
        <v>45</v>
      </c>
      <c r="E660" s="248" t="str">
        <f>IF($C660&lt;&gt;"",VLOOKUP($C660,SINAPSET.17!$A784:$D11549,2,FALSE),"")</f>
        <v>CONCRETO FCK = 25MPA, TRAÇO 1:2,3:2,7 (CIMENTO/ AREIA MÉDIA/ BRITA 1)  - PREPARO MECÂNICO COM BETONEIRA 600 L. AF_07/2016</v>
      </c>
      <c r="F660" s="247" t="str">
        <f>IF($C660&lt;&gt;"",VLOOKUP($C660,SINAPSET.17!$A784:$D11549,3,FALSE),"")</f>
        <v>M3</v>
      </c>
      <c r="G660" s="274">
        <f>'QUANT. ITENS INSERIDOS'!I104</f>
        <v>3.5466200000000008</v>
      </c>
      <c r="H660" s="228">
        <f>IF($C660&lt;&gt;"",VLOOKUP($C660,SINAPSET.17!$A784:$D11549,4,FALSE),"")</f>
        <v>299.48</v>
      </c>
      <c r="I660" s="229">
        <f t="shared" si="111"/>
        <v>1062.1400000000001</v>
      </c>
    </row>
    <row r="661" spans="2:9" ht="28.5">
      <c r="B661" s="232" t="s">
        <v>7670</v>
      </c>
      <c r="C661" s="247">
        <v>92873</v>
      </c>
      <c r="D661" s="247" t="s">
        <v>45</v>
      </c>
      <c r="E661" s="248" t="str">
        <f>IF($C661&lt;&gt;"",VLOOKUP($C661,SINAPSET.17!$A785:$D11550,2,FALSE),"")</f>
        <v>LANÇAMENTO COM USO DE BALDES, ADENSAMENTO E ACABAMENTO DE CONCRETO EM ESTRUTURAS. AF_12/2015</v>
      </c>
      <c r="F661" s="247" t="str">
        <f>IF($C661&lt;&gt;"",VLOOKUP($C661,SINAPSET.17!$A785:$D11550,3,FALSE),"")</f>
        <v>M3</v>
      </c>
      <c r="G661" s="274">
        <f>'QUANT. ITENS INSERIDOS'!I107</f>
        <v>3.5466200000000008</v>
      </c>
      <c r="H661" s="228">
        <f>IF($C661&lt;&gt;"",VLOOKUP($C661,SINAPSET.17!$A785:$D11550,4,FALSE),"")</f>
        <v>140.29</v>
      </c>
      <c r="I661" s="229">
        <f t="shared" si="111"/>
        <v>497.55</v>
      </c>
    </row>
    <row r="662" spans="2:9" ht="16.5" customHeight="1">
      <c r="B662" s="234" t="s">
        <v>7671</v>
      </c>
      <c r="C662" s="236"/>
      <c r="D662" s="236"/>
      <c r="E662" s="262" t="s">
        <v>7058</v>
      </c>
      <c r="F662" s="236"/>
      <c r="G662" s="237"/>
      <c r="H662" s="238"/>
      <c r="I662" s="239"/>
    </row>
    <row r="663" spans="2:9" ht="57">
      <c r="B663" s="232" t="s">
        <v>7672</v>
      </c>
      <c r="C663" s="247">
        <v>87455</v>
      </c>
      <c r="D663" s="247" t="s">
        <v>45</v>
      </c>
      <c r="E663" s="275" t="str">
        <f>IF($C663&lt;&gt;"",VLOOKUP($C663,SINAPSET.17!$A787:$D11552,2,FALSE),"")</f>
        <v>ALVENARIA DE VEDAÇÃO DE BLOCOS VAZADOS DE CONCRETO DE 14X19X39CM (ESPESSURA 14CM) DE PAREDES COM ÁREA LÍQUIDA MAIOR OU IGUAL A 6M² SEM VÃOS E ARGAMASSA DE ASSENTAMENTO COM PREPARO EM BETONEIRA. AF_06/2014</v>
      </c>
      <c r="F663" s="276" t="str">
        <f>IF($C663&lt;&gt;"",VLOOKUP($C663,SINAPSET.17!$A787:$D11552,3,FALSE),"")</f>
        <v>M2</v>
      </c>
      <c r="G663" s="227">
        <f>'QUANT. ITENS INSERIDOS'!I118</f>
        <v>549.81499999999994</v>
      </c>
      <c r="H663" s="228">
        <f>IF($C663&lt;&gt;"",VLOOKUP($C663,SINAPSET.17!$A787:$D11552,4,FALSE),"")</f>
        <v>54.19</v>
      </c>
      <c r="I663" s="229">
        <f t="shared" si="111"/>
        <v>29794.47</v>
      </c>
    </row>
    <row r="664" spans="2:9" ht="28.5">
      <c r="B664" s="232" t="s">
        <v>7673</v>
      </c>
      <c r="C664" s="247">
        <f>COMPOSIÇÕES!B1154</f>
        <v>208</v>
      </c>
      <c r="D664" s="247" t="s">
        <v>6767</v>
      </c>
      <c r="E664" s="275" t="str">
        <f>COMPOSIÇÕES!E1154</f>
        <v xml:space="preserve">GRADIL METALICO EM BARRAS DE METALON 40X30X1,2MM E 30X20X1,5MM - PINTADO </v>
      </c>
      <c r="F664" s="276" t="s">
        <v>591</v>
      </c>
      <c r="G664" s="227">
        <f>'QUANT. ITENS INSERIDOS'!I124</f>
        <v>75.972999999999999</v>
      </c>
      <c r="H664" s="228">
        <f>COMPOSIÇÕES!I1154</f>
        <v>215.63159999999999</v>
      </c>
      <c r="I664" s="229">
        <f t="shared" si="111"/>
        <v>16382.17</v>
      </c>
    </row>
    <row r="665" spans="2:9" ht="42.75">
      <c r="B665" s="232" t="s">
        <v>7674</v>
      </c>
      <c r="C665" s="247">
        <f>COMPOSIÇÕES!B1164</f>
        <v>209</v>
      </c>
      <c r="D665" s="247" t="s">
        <v>6767</v>
      </c>
      <c r="E665" s="275" t="str">
        <f>COMPOSIÇÕES!E1164</f>
        <v xml:space="preserve">PORTÃO METALICO DE CORRER 4,10X2,70 CONFECCIONADO EM BARRAS DE METALON 70X40X1,5MM, 40X30X1,2MM E 30X20X1,5MM - PINTADO </v>
      </c>
      <c r="F665" s="276" t="s">
        <v>542</v>
      </c>
      <c r="G665" s="227">
        <v>1</v>
      </c>
      <c r="H665" s="228">
        <f>COMPOSIÇÕES!I1164</f>
        <v>2369.16957757</v>
      </c>
      <c r="I665" s="229">
        <f t="shared" si="111"/>
        <v>2369.16</v>
      </c>
    </row>
    <row r="666" spans="2:9" ht="42.75">
      <c r="B666" s="232" t="s">
        <v>7675</v>
      </c>
      <c r="C666" s="247">
        <f>COMPOSIÇÕES!B1176</f>
        <v>210</v>
      </c>
      <c r="D666" s="247" t="s">
        <v>6767</v>
      </c>
      <c r="E666" s="275" t="str">
        <f>COMPOSIÇÕES!E1176</f>
        <v xml:space="preserve">PORTÃO METALICO DE ABRIR EM DUAS FOLHAS DE ABRIR 3X2,70, CONFECCIONADO EM BARRAS DE METALON 70X40X1,5MM, 40X30X1,2MM E 30X20X1,5MM - PINTADO </v>
      </c>
      <c r="F666" s="276" t="s">
        <v>542</v>
      </c>
      <c r="G666" s="227">
        <v>1</v>
      </c>
      <c r="H666" s="228">
        <f>COMPOSIÇÕES!I1176</f>
        <v>1067.0007777600001</v>
      </c>
      <c r="I666" s="229">
        <f t="shared" si="111"/>
        <v>1067</v>
      </c>
    </row>
    <row r="667" spans="2:9" ht="16.5" customHeight="1">
      <c r="B667" s="234" t="s">
        <v>7676</v>
      </c>
      <c r="C667" s="236"/>
      <c r="D667" s="236"/>
      <c r="E667" s="262" t="s">
        <v>7059</v>
      </c>
      <c r="F667" s="236" t="str">
        <f>IF($C667&lt;&gt;"",VLOOKUP($C667,SINAPSET.17!$A790:$D11555,3,FALSE),"")</f>
        <v/>
      </c>
      <c r="G667" s="237"/>
      <c r="H667" s="238"/>
      <c r="I667" s="239"/>
    </row>
    <row r="668" spans="2:9" ht="28.5">
      <c r="B668" s="232" t="s">
        <v>7677</v>
      </c>
      <c r="C668" s="247">
        <v>88415</v>
      </c>
      <c r="D668" s="247" t="s">
        <v>45</v>
      </c>
      <c r="E668" s="248" t="str">
        <f>IF($C668&lt;&gt;"",VLOOKUP($C668,SINAPSET.17!$A791:$D11556,2,FALSE),"")</f>
        <v>APLICAÇÃO MANUAL DE FUNDO SELADOR ACRÍLICO EM PAREDES EXTERNAS DE CASAS. AF_06/2014</v>
      </c>
      <c r="F668" s="247" t="str">
        <f>IF($C668&lt;&gt;"",VLOOKUP($C668,SINAPSET.17!$A791:$D11556,3,FALSE),"")</f>
        <v>M2</v>
      </c>
      <c r="G668" s="274">
        <f>'QUANT. ITENS INSERIDOS'!I176</f>
        <v>1266.6499999999999</v>
      </c>
      <c r="H668" s="228">
        <f>IF($C668&lt;&gt;"",VLOOKUP($C668,SINAPSET.17!$A789:$D11554,4,FALSE),"")</f>
        <v>1.78</v>
      </c>
      <c r="I668" s="229">
        <f t="shared" si="111"/>
        <v>2254.63</v>
      </c>
    </row>
    <row r="669" spans="2:9" ht="28.5">
      <c r="B669" s="232" t="s">
        <v>7678</v>
      </c>
      <c r="C669" s="247">
        <v>88489</v>
      </c>
      <c r="D669" s="247" t="s">
        <v>45</v>
      </c>
      <c r="E669" s="248" t="str">
        <f>IF($C669&lt;&gt;"",VLOOKUP($C669,SINAPSET.17!$A792:$D11557,2,FALSE),"")</f>
        <v>APLICAÇÃO MANUAL DE PINTURA COM TINTA LÁTEX ACRÍLICA EM PAREDES, DUAS DEMÃOS. AF_06/2014</v>
      </c>
      <c r="F669" s="247" t="str">
        <f>IF($C669&lt;&gt;"",VLOOKUP($C669,SINAPSET.17!$A792:$D11557,3,FALSE),"")</f>
        <v>M2</v>
      </c>
      <c r="G669" s="274">
        <f>'QUANT. ITENS INSERIDOS'!I180</f>
        <v>1266.6499999999999</v>
      </c>
      <c r="H669" s="228">
        <f>IF($C669&lt;&gt;"",VLOOKUP($C669,SINAPSET.17!$A790:$D11555,4,FALSE),"")</f>
        <v>9.4</v>
      </c>
      <c r="I669" s="229">
        <f t="shared" si="111"/>
        <v>11906.51</v>
      </c>
    </row>
    <row r="670" spans="2:9" ht="16.5" customHeight="1">
      <c r="B670" s="234" t="s">
        <v>7679</v>
      </c>
      <c r="C670" s="236"/>
      <c r="D670" s="236"/>
      <c r="E670" s="262" t="s">
        <v>7116</v>
      </c>
      <c r="F670" s="236" t="str">
        <f>IF($C670&lt;&gt;"",VLOOKUP($C670,SINAPSET.17!$A793:$D11558,3,FALSE),"")</f>
        <v/>
      </c>
      <c r="G670" s="237"/>
      <c r="H670" s="238"/>
      <c r="I670" s="239"/>
    </row>
    <row r="671" spans="2:9" ht="14.25">
      <c r="B671" s="232" t="s">
        <v>7680</v>
      </c>
      <c r="C671" s="247" t="s">
        <v>13051</v>
      </c>
      <c r="D671" s="247" t="s">
        <v>45</v>
      </c>
      <c r="E671" s="248" t="str">
        <f>IF($C671&lt;&gt;"",VLOOKUP($C671,SINAPSET.17!$A794:$D11559,2,FALSE),"")</f>
        <v>CAPINA E LIMPEZA MANUAL DE TERRENO</v>
      </c>
      <c r="F671" s="247" t="str">
        <f>IF($C671&lt;&gt;"",VLOOKUP($C671,SINAPSET.17!$A794:$D11559,3,FALSE),"")</f>
        <v>M2</v>
      </c>
      <c r="G671" s="274">
        <f>'QUANT. ITENS INSERIDOS'!I137</f>
        <v>1218.45</v>
      </c>
      <c r="H671" s="228">
        <f>IF($C671&lt;&gt;"",VLOOKUP($C671,SINAPSET.17!$A792:$D11557,4,FALSE),"")</f>
        <v>1.1000000000000001</v>
      </c>
      <c r="I671" s="229">
        <f t="shared" ref="I671:I673" si="112">TRUNC(G671*H671,2)</f>
        <v>1340.29</v>
      </c>
    </row>
    <row r="672" spans="2:9" ht="28.5">
      <c r="B672" s="232" t="s">
        <v>7681</v>
      </c>
      <c r="C672" s="247">
        <v>72961</v>
      </c>
      <c r="D672" s="247" t="s">
        <v>45</v>
      </c>
      <c r="E672" s="248" t="str">
        <f>IF($C672&lt;&gt;"",VLOOKUP($C672,SINAPSET.17!$A795:$D11560,2,FALSE),"")</f>
        <v>REGULARIZACAO E COMPACTACAO DE SUBLEITO ATE 20 CM DE ESPESSURA</v>
      </c>
      <c r="F672" s="247" t="str">
        <f>IF($C672&lt;&gt;"",VLOOKUP($C672,SINAPSET.17!$A795:$D11560,3,FALSE),"")</f>
        <v>M2</v>
      </c>
      <c r="G672" s="274">
        <f>'QUANT. ITENS INSERIDOS'!I138</f>
        <v>185</v>
      </c>
      <c r="H672" s="228">
        <f>IF($C672&lt;&gt;"",VLOOKUP($C672,SINAPSET.17!$A793:$D11558,4,FALSE),"")</f>
        <v>1.1499999999999999</v>
      </c>
      <c r="I672" s="229">
        <f t="shared" si="112"/>
        <v>212.75</v>
      </c>
    </row>
    <row r="673" spans="2:9" ht="42.75">
      <c r="B673" s="232" t="s">
        <v>7682</v>
      </c>
      <c r="C673" s="247">
        <v>94991</v>
      </c>
      <c r="D673" s="247" t="s">
        <v>45</v>
      </c>
      <c r="E673" s="248" t="str">
        <f>IF($C673&lt;&gt;"",VLOOKUP($C673,SINAPSET.17!$A796:$D11561,2,FALSE),"")</f>
        <v>EXECUÇÃO DE PASSEIO (CALÇADA) OU PISO DE CONCRETO COM CONCRETO MOLDADO IN LOCO, USINADO, ACABAMENTO CONVENCIONAL, NÃO ARMADO. AF_07/2016</v>
      </c>
      <c r="F673" s="247" t="str">
        <f>IF($C673&lt;&gt;"",VLOOKUP($C673,SINAPSET.17!$A796:$D11561,3,FALSE),"")</f>
        <v>M3</v>
      </c>
      <c r="G673" s="274">
        <f>'QUANT. ITENS INSERIDOS'!K146</f>
        <v>28.779600000000002</v>
      </c>
      <c r="H673" s="228">
        <f>IF($C673&lt;&gt;"",VLOOKUP($C673,SINAPSET.17!$A794:$D11559,4,FALSE),"")</f>
        <v>415.15</v>
      </c>
      <c r="I673" s="229">
        <f t="shared" si="112"/>
        <v>11947.85</v>
      </c>
    </row>
    <row r="674" spans="2:9" ht="57">
      <c r="B674" s="232" t="s">
        <v>7683</v>
      </c>
      <c r="C674" s="247">
        <v>94271</v>
      </c>
      <c r="D674" s="247" t="s">
        <v>45</v>
      </c>
      <c r="E674" s="248" t="str">
        <f>IF($C674&lt;&gt;"",VLOOKUP($C674,SINAPSET.17!$A797:$D11562,2,FALSE),"")</f>
        <v>GUIA (MEIO-FIO) E SARJETA CONJUGADOS DE CONCRETO, MOLDADA IN LOCO EM TRECHO RETO COM EXTRUSORA, GUIA 13,5 CM BASE X 30 CM ALTURA, SARJETA 50 CM BASE X 12,5 CM ALTURA. AF_06/2016</v>
      </c>
      <c r="F674" s="247" t="str">
        <f>IF($C674&lt;&gt;"",VLOOKUP($C674,SINAPSET.17!$A797:$D11562,3,FALSE),"")</f>
        <v>M</v>
      </c>
      <c r="G674" s="274">
        <f>'QUANT. ITENS INSERIDOS'!I150</f>
        <v>239.83</v>
      </c>
      <c r="H674" s="228">
        <f>IF($C674&lt;&gt;"",VLOOKUP($C674,SINAPSET.17!$A795:$D11560,4,FALSE),"")</f>
        <v>54.59</v>
      </c>
      <c r="I674" s="229">
        <f t="shared" ref="I674:I675" si="113">TRUNC(G674*H674,2)</f>
        <v>13092.31</v>
      </c>
    </row>
    <row r="675" spans="2:9" ht="14.25">
      <c r="B675" s="232" t="s">
        <v>7684</v>
      </c>
      <c r="C675" s="247">
        <v>85180</v>
      </c>
      <c r="D675" s="247" t="s">
        <v>45</v>
      </c>
      <c r="E675" s="248" t="str">
        <f>IF($C675&lt;&gt;"",VLOOKUP($C675,SINAPSET.17!$A797:$D11562,2,FALSE),"")</f>
        <v>PLANTIO DE GRAMA ESMERALDA EM ROLO</v>
      </c>
      <c r="F675" s="247" t="str">
        <f>IF($C675&lt;&gt;"",VLOOKUP($C675,SINAPSET.17!$A797:$D11562,3,FALSE),"")</f>
        <v>M2</v>
      </c>
      <c r="G675" s="274">
        <f>'QUANT. ITENS INSERIDOS'!I154</f>
        <v>419</v>
      </c>
      <c r="H675" s="228">
        <f>IF($C675&lt;&gt;"",VLOOKUP($C675,SINAPSET.17!$A795:$D11560,4,FALSE),"")</f>
        <v>12.31</v>
      </c>
      <c r="I675" s="229">
        <f t="shared" si="113"/>
        <v>5157.8900000000003</v>
      </c>
    </row>
    <row r="676" spans="2:9" ht="14.25">
      <c r="B676" s="232" t="s">
        <v>7685</v>
      </c>
      <c r="C676" s="247">
        <v>85179</v>
      </c>
      <c r="D676" s="247" t="s">
        <v>45</v>
      </c>
      <c r="E676" s="248" t="str">
        <f>IF($C676&lt;&gt;"",VLOOKUP($C676,SINAPSET.17!$A798:$D11563,2,FALSE),"")</f>
        <v>PLANTIO DE GRAMA SAO CARLOS EM LEIVAS</v>
      </c>
      <c r="F676" s="247" t="str">
        <f>IF($C676&lt;&gt;"",VLOOKUP($C676,SINAPSET.17!$A798:$D11563,3,FALSE),"")</f>
        <v>M2</v>
      </c>
      <c r="G676" s="274">
        <f>'QUANT. ITENS INSERIDOS'!I158</f>
        <v>372</v>
      </c>
      <c r="H676" s="228">
        <f>IF($C676&lt;&gt;"",VLOOKUP($C676,SINAPSET.17!$A796:$D11561,4,FALSE),"")</f>
        <v>12.31</v>
      </c>
      <c r="I676" s="229">
        <f t="shared" ref="I676:I679" si="114">TRUNC(G676*H676,2)</f>
        <v>4579.32</v>
      </c>
    </row>
    <row r="677" spans="2:9" ht="28.5">
      <c r="B677" s="232" t="s">
        <v>7686</v>
      </c>
      <c r="C677" s="135">
        <v>72898</v>
      </c>
      <c r="D677" s="247" t="s">
        <v>45</v>
      </c>
      <c r="E677" s="248" t="str">
        <f>IF($C677&lt;&gt;"",VLOOKUP($C677,SINAPSET.17!$A796:$D11561,2,FALSE),"")</f>
        <v>CARGA E DESCARGA MECANIZADAS DE ENTULHO EM CAMINHAO BASCULANTE 6 M3</v>
      </c>
      <c r="F677" s="247" t="str">
        <f>IF($C677&lt;&gt;"",VLOOKUP($C677,SINAPSET.17!$A796:$D11561,3,FALSE),"")</f>
        <v>M3</v>
      </c>
      <c r="G677" s="274">
        <f>'QUANT. ITENS INSERIDOS'!I160</f>
        <v>158.39850000000001</v>
      </c>
      <c r="H677" s="228">
        <f>IF($C677&lt;&gt;"",VLOOKUP($C677,SINAPSET.17!$A798:$D11563,4,FALSE),"")</f>
        <v>3.28</v>
      </c>
      <c r="I677" s="229">
        <f t="shared" si="114"/>
        <v>519.54</v>
      </c>
    </row>
    <row r="678" spans="2:9" ht="28.5">
      <c r="B678" s="232" t="s">
        <v>7687</v>
      </c>
      <c r="C678" s="135">
        <v>95302</v>
      </c>
      <c r="D678" s="247" t="s">
        <v>45</v>
      </c>
      <c r="E678" s="248" t="str">
        <f>IF($C678&lt;&gt;"",VLOOKUP($C678,SINAPSET.17!$A797:$D11562,2,FALSE),"")</f>
        <v>TRANSPORTE COM CAMINHÃO BASCULANTE 6 M3 EM RODOVIA PAVIMENTADA ( PARA DISTÂNCIAS SUPERIORES A 4 KM)</v>
      </c>
      <c r="F678" s="247" t="str">
        <f>IF($C678&lt;&gt;"",VLOOKUP($C678,SINAPSET.17!$A797:$D11562,3,FALSE),"")</f>
        <v>M3XKM</v>
      </c>
      <c r="G678" s="274">
        <f>'QUANT. ITENS INSERIDOS'!I162</f>
        <v>791.99250000000006</v>
      </c>
      <c r="H678" s="228">
        <f>IF($C678&lt;&gt;"",VLOOKUP($C678,SINAPSET.17!$A799:$D11564,4,FALSE),"")</f>
        <v>1.35</v>
      </c>
      <c r="I678" s="229">
        <f t="shared" si="114"/>
        <v>1069.18</v>
      </c>
    </row>
    <row r="679" spans="2:9" ht="28.5">
      <c r="B679" s="232" t="s">
        <v>7688</v>
      </c>
      <c r="C679" s="247">
        <f>COMPOSIÇÕES!B1310</f>
        <v>227</v>
      </c>
      <c r="D679" s="247" t="s">
        <v>6767</v>
      </c>
      <c r="E679" s="248" t="str">
        <f>COMPOSIÇÕES!E1310</f>
        <v xml:space="preserve">AQUISIÇÃO CARGA E TRANSPORTE DE SOLO PARA RECOMPOSIÇÃO DE TALUDES </v>
      </c>
      <c r="F679" s="247" t="str">
        <f>COMPOSIÇÕES!F1310</f>
        <v>M3</v>
      </c>
      <c r="G679" s="274">
        <f>'QUANT. ITENS INSERIDOS'!I168</f>
        <v>47.97</v>
      </c>
      <c r="H679" s="228">
        <f>COMPOSIÇÕES!I1310</f>
        <v>10.54</v>
      </c>
      <c r="I679" s="229">
        <f t="shared" si="114"/>
        <v>505.6</v>
      </c>
    </row>
    <row r="680" spans="2:9" ht="21.75" customHeight="1">
      <c r="B680" s="232" t="s">
        <v>7689</v>
      </c>
      <c r="C680" s="247">
        <f>COMPOSIÇÕES!B1314</f>
        <v>228</v>
      </c>
      <c r="D680" s="247" t="s">
        <v>6767</v>
      </c>
      <c r="E680" s="248" t="str">
        <f>COMPOSIÇÕES!E1314</f>
        <v xml:space="preserve">REGULARIZAÇÃO DE SUPERFICIE PARA RECEBIMENTO DE GRAMA </v>
      </c>
      <c r="F680" s="247" t="str">
        <f>COMPOSIÇÕES!F1314</f>
        <v>M2</v>
      </c>
      <c r="G680" s="274">
        <f>'QUANT. ITENS INSERIDOS'!I165</f>
        <v>46.125</v>
      </c>
      <c r="H680" s="228">
        <f>COMPOSIÇÕES!I1314</f>
        <v>1.1048</v>
      </c>
      <c r="I680" s="229">
        <f>TRUNC(G680*H680,2)</f>
        <v>50.95</v>
      </c>
    </row>
    <row r="681" spans="2:9" ht="42.75">
      <c r="B681" s="232" t="s">
        <v>7690</v>
      </c>
      <c r="C681" s="247">
        <v>92398</v>
      </c>
      <c r="D681" s="247" t="s">
        <v>45</v>
      </c>
      <c r="E681" s="248" t="str">
        <f>IF($C681&lt;&gt;"",VLOOKUP($C681,SINAPSET.17!$A803:$D11568,2,FALSE),"")</f>
        <v>EXECUÇÃO DE PÁTIO/ESTACIONAMENTO EM PISO INTERTRAVADO, COM BLOCO RETANGULAR COR NATURAL DE 20 X 10 CM, ESPESSURA 8 CM. AF_12/2015</v>
      </c>
      <c r="F681" s="247" t="str">
        <f>IF($C681&lt;&gt;"",VLOOKUP($C681,SINAPSET.17!$A803:$D11568,3,FALSE),"")</f>
        <v>M2</v>
      </c>
      <c r="G681" s="274">
        <v>260</v>
      </c>
      <c r="H681" s="228">
        <f>IF($C681&lt;&gt;"",VLOOKUP($C681,SINAPSET.17!$A801:$D11566,4,FALSE),"")</f>
        <v>52.35</v>
      </c>
      <c r="I681" s="229">
        <f t="shared" ref="I681" si="115">TRUNC(G681*H681,2)</f>
        <v>13611</v>
      </c>
    </row>
    <row r="682" spans="2:9" s="18" customFormat="1" ht="16.5" customHeight="1">
      <c r="B682" s="270" t="s">
        <v>7691</v>
      </c>
      <c r="C682" s="271"/>
      <c r="D682" s="271"/>
      <c r="E682" s="272" t="s">
        <v>6984</v>
      </c>
      <c r="F682" s="271"/>
      <c r="G682" s="273"/>
      <c r="H682" s="290"/>
      <c r="I682" s="306"/>
    </row>
    <row r="683" spans="2:9" ht="16.5" customHeight="1">
      <c r="B683" s="234" t="s">
        <v>7692</v>
      </c>
      <c r="C683" s="236"/>
      <c r="D683" s="236"/>
      <c r="E683" s="262" t="s">
        <v>7039</v>
      </c>
      <c r="F683" s="236"/>
      <c r="G683" s="237"/>
      <c r="H683" s="238"/>
      <c r="I683" s="239"/>
    </row>
    <row r="684" spans="2:9" ht="14.25">
      <c r="B684" s="232" t="s">
        <v>7693</v>
      </c>
      <c r="C684" s="247">
        <f>COMPOSIÇÕES!B1317</f>
        <v>229</v>
      </c>
      <c r="D684" s="247" t="s">
        <v>6767</v>
      </c>
      <c r="E684" s="277" t="s">
        <v>7137</v>
      </c>
      <c r="F684" s="278" t="s">
        <v>502</v>
      </c>
      <c r="G684" s="274">
        <v>1</v>
      </c>
      <c r="H684" s="228">
        <f>COMPOSIÇÕES!I1317</f>
        <v>2072.5700000000002</v>
      </c>
      <c r="I684" s="229">
        <f t="shared" ref="I684:I762" si="116">TRUNC(G684*H684,2)</f>
        <v>2072.5700000000002</v>
      </c>
    </row>
    <row r="685" spans="2:9" ht="14.25">
      <c r="B685" s="232" t="s">
        <v>7694</v>
      </c>
      <c r="C685" s="247">
        <f>COMPOSIÇÕES!B1323</f>
        <v>230</v>
      </c>
      <c r="D685" s="247" t="s">
        <v>6767</v>
      </c>
      <c r="E685" s="277" t="s">
        <v>6988</v>
      </c>
      <c r="F685" s="278" t="s">
        <v>502</v>
      </c>
      <c r="G685" s="274">
        <v>2</v>
      </c>
      <c r="H685" s="228">
        <f>COMPOSIÇÕES!I1323</f>
        <v>2.7332999999999998</v>
      </c>
      <c r="I685" s="229">
        <f t="shared" si="116"/>
        <v>5.46</v>
      </c>
    </row>
    <row r="686" spans="2:9" ht="14.25">
      <c r="B686" s="232" t="s">
        <v>7695</v>
      </c>
      <c r="C686" s="247">
        <f>COMPOSIÇÕES!B1327</f>
        <v>231</v>
      </c>
      <c r="D686" s="247" t="s">
        <v>6767</v>
      </c>
      <c r="E686" s="277" t="s">
        <v>6990</v>
      </c>
      <c r="F686" s="278" t="s">
        <v>502</v>
      </c>
      <c r="G686" s="274">
        <v>2</v>
      </c>
      <c r="H686" s="228">
        <f>COMPOSIÇÕES!I1327</f>
        <v>4.2049500000000002</v>
      </c>
      <c r="I686" s="229">
        <f t="shared" si="116"/>
        <v>8.4</v>
      </c>
    </row>
    <row r="687" spans="2:9" ht="14.25">
      <c r="B687" s="232" t="s">
        <v>7696</v>
      </c>
      <c r="C687" s="247">
        <f>COMPOSIÇÕES!B1331</f>
        <v>232</v>
      </c>
      <c r="D687" s="247" t="s">
        <v>6767</v>
      </c>
      <c r="E687" s="277" t="s">
        <v>6991</v>
      </c>
      <c r="F687" s="278" t="s">
        <v>502</v>
      </c>
      <c r="G687" s="274">
        <v>1</v>
      </c>
      <c r="H687" s="228">
        <f>COMPOSIÇÕES!I1331</f>
        <v>3.7180999999999997</v>
      </c>
      <c r="I687" s="229">
        <f t="shared" si="116"/>
        <v>3.71</v>
      </c>
    </row>
    <row r="688" spans="2:9" ht="14.25">
      <c r="B688" s="232" t="s">
        <v>7697</v>
      </c>
      <c r="C688" s="247">
        <f>COMPOSIÇÕES!B1336</f>
        <v>233</v>
      </c>
      <c r="D688" s="247" t="s">
        <v>6767</v>
      </c>
      <c r="E688" s="277" t="s">
        <v>6993</v>
      </c>
      <c r="F688" s="278" t="s">
        <v>502</v>
      </c>
      <c r="G688" s="274">
        <v>4</v>
      </c>
      <c r="H688" s="228">
        <f>COMPOSIÇÕES!I1336</f>
        <v>9.408199999999999</v>
      </c>
      <c r="I688" s="229">
        <f t="shared" si="116"/>
        <v>37.630000000000003</v>
      </c>
    </row>
    <row r="689" spans="2:9" ht="14.25">
      <c r="B689" s="232" t="s">
        <v>7698</v>
      </c>
      <c r="C689" s="247">
        <f>COMPOSIÇÕES!B1341</f>
        <v>234</v>
      </c>
      <c r="D689" s="247" t="s">
        <v>6767</v>
      </c>
      <c r="E689" s="277" t="s">
        <v>6994</v>
      </c>
      <c r="F689" s="278" t="s">
        <v>502</v>
      </c>
      <c r="G689" s="274">
        <v>3</v>
      </c>
      <c r="H689" s="228">
        <f>COMPOSIÇÕES!I1341</f>
        <v>61.324999999999996</v>
      </c>
      <c r="I689" s="229">
        <f t="shared" si="116"/>
        <v>183.97</v>
      </c>
    </row>
    <row r="690" spans="2:9" ht="14.25">
      <c r="B690" s="232" t="s">
        <v>7699</v>
      </c>
      <c r="C690" s="247">
        <f>COMPOSIÇÕES!B1346</f>
        <v>235</v>
      </c>
      <c r="D690" s="247" t="s">
        <v>6767</v>
      </c>
      <c r="E690" s="277" t="s">
        <v>6995</v>
      </c>
      <c r="F690" s="278" t="s">
        <v>502</v>
      </c>
      <c r="G690" s="274">
        <v>3</v>
      </c>
      <c r="H690" s="228">
        <f>COMPOSIÇÕES!I1346</f>
        <v>18.952999999999999</v>
      </c>
      <c r="I690" s="229">
        <f t="shared" si="116"/>
        <v>56.85</v>
      </c>
    </row>
    <row r="691" spans="2:9" ht="14.25">
      <c r="B691" s="232" t="s">
        <v>7700</v>
      </c>
      <c r="C691" s="247">
        <f>COMPOSIÇÕES!B1351</f>
        <v>236</v>
      </c>
      <c r="D691" s="247" t="s">
        <v>6767</v>
      </c>
      <c r="E691" s="277" t="s">
        <v>6996</v>
      </c>
      <c r="F691" s="278" t="s">
        <v>502</v>
      </c>
      <c r="G691" s="274">
        <v>3</v>
      </c>
      <c r="H691" s="228">
        <f>COMPOSIÇÕES!I1351</f>
        <v>11.015499999999999</v>
      </c>
      <c r="I691" s="229">
        <f t="shared" si="116"/>
        <v>33.04</v>
      </c>
    </row>
    <row r="692" spans="2:9" ht="14.25">
      <c r="B692" s="232" t="s">
        <v>7701</v>
      </c>
      <c r="C692" s="247">
        <f>COMPOSIÇÕES!B1356</f>
        <v>237</v>
      </c>
      <c r="D692" s="247" t="s">
        <v>6767</v>
      </c>
      <c r="E692" s="277" t="s">
        <v>6997</v>
      </c>
      <c r="F692" s="278" t="s">
        <v>502</v>
      </c>
      <c r="G692" s="274">
        <v>1</v>
      </c>
      <c r="H692" s="228">
        <f>COMPOSIÇÕES!I1356</f>
        <v>110.63500000000001</v>
      </c>
      <c r="I692" s="229">
        <f t="shared" si="116"/>
        <v>110.63</v>
      </c>
    </row>
    <row r="693" spans="2:9" ht="14.25">
      <c r="B693" s="232" t="s">
        <v>7702</v>
      </c>
      <c r="C693" s="247">
        <f>COMPOSIÇÕES!B1361</f>
        <v>238</v>
      </c>
      <c r="D693" s="247" t="s">
        <v>6767</v>
      </c>
      <c r="E693" s="277" t="s">
        <v>6998</v>
      </c>
      <c r="F693" s="278" t="s">
        <v>502</v>
      </c>
      <c r="G693" s="274">
        <v>1</v>
      </c>
      <c r="H693" s="228">
        <f>COMPOSIÇÕES!I1361</f>
        <v>36.993000000000002</v>
      </c>
      <c r="I693" s="229">
        <f t="shared" si="116"/>
        <v>36.99</v>
      </c>
    </row>
    <row r="694" spans="2:9" ht="14.25">
      <c r="B694" s="232" t="s">
        <v>7703</v>
      </c>
      <c r="C694" s="247">
        <f>COMPOSIÇÕES!B1366</f>
        <v>239</v>
      </c>
      <c r="D694" s="247" t="s">
        <v>6767</v>
      </c>
      <c r="E694" s="277" t="s">
        <v>6999</v>
      </c>
      <c r="F694" s="278" t="s">
        <v>502</v>
      </c>
      <c r="G694" s="274">
        <v>3</v>
      </c>
      <c r="H694" s="228">
        <f>COMPOSIÇÕES!I1366</f>
        <v>198.79</v>
      </c>
      <c r="I694" s="229">
        <f t="shared" si="116"/>
        <v>596.37</v>
      </c>
    </row>
    <row r="695" spans="2:9" ht="14.25">
      <c r="B695" s="232" t="s">
        <v>7704</v>
      </c>
      <c r="C695" s="247">
        <f>COMPOSIÇÕES!B1371</f>
        <v>240</v>
      </c>
      <c r="D695" s="247" t="s">
        <v>6767</v>
      </c>
      <c r="E695" s="277" t="s">
        <v>7000</v>
      </c>
      <c r="F695" s="278" t="s">
        <v>502</v>
      </c>
      <c r="G695" s="274">
        <v>1</v>
      </c>
      <c r="H695" s="228">
        <f>COMPOSIÇÕES!I1371</f>
        <v>109.295</v>
      </c>
      <c r="I695" s="229">
        <f t="shared" si="116"/>
        <v>109.29</v>
      </c>
    </row>
    <row r="696" spans="2:9" ht="14.25">
      <c r="B696" s="232" t="s">
        <v>7705</v>
      </c>
      <c r="C696" s="247">
        <f>COMPOSIÇÕES!B1376</f>
        <v>241</v>
      </c>
      <c r="D696" s="247" t="s">
        <v>6767</v>
      </c>
      <c r="E696" s="277" t="s">
        <v>7001</v>
      </c>
      <c r="F696" s="278" t="s">
        <v>502</v>
      </c>
      <c r="G696" s="274">
        <v>3</v>
      </c>
      <c r="H696" s="228">
        <f>COMPOSIÇÕES!I1376</f>
        <v>284.65999999999997</v>
      </c>
      <c r="I696" s="229">
        <f t="shared" si="116"/>
        <v>853.98</v>
      </c>
    </row>
    <row r="697" spans="2:9" ht="14.25">
      <c r="B697" s="232" t="s">
        <v>7706</v>
      </c>
      <c r="C697" s="247">
        <f>COMPOSIÇÕES!B1381</f>
        <v>242</v>
      </c>
      <c r="D697" s="247" t="s">
        <v>6767</v>
      </c>
      <c r="E697" s="277" t="s">
        <v>7002</v>
      </c>
      <c r="F697" s="278" t="s">
        <v>502</v>
      </c>
      <c r="G697" s="274">
        <v>2</v>
      </c>
      <c r="H697" s="228">
        <f>COMPOSIÇÕES!I1381</f>
        <v>23.044999999999998</v>
      </c>
      <c r="I697" s="229">
        <f t="shared" si="116"/>
        <v>46.09</v>
      </c>
    </row>
    <row r="698" spans="2:9" ht="14.25">
      <c r="B698" s="232" t="s">
        <v>7707</v>
      </c>
      <c r="C698" s="247">
        <f>COMPOSIÇÕES!B1386</f>
        <v>243</v>
      </c>
      <c r="D698" s="247" t="s">
        <v>6767</v>
      </c>
      <c r="E698" s="277" t="s">
        <v>7003</v>
      </c>
      <c r="F698" s="278" t="s">
        <v>502</v>
      </c>
      <c r="G698" s="274">
        <v>2</v>
      </c>
      <c r="H698" s="228">
        <f>COMPOSIÇÕES!I1386</f>
        <v>106.66499999999999</v>
      </c>
      <c r="I698" s="229">
        <f t="shared" si="116"/>
        <v>213.33</v>
      </c>
    </row>
    <row r="699" spans="2:9" ht="14.25">
      <c r="B699" s="232" t="s">
        <v>7708</v>
      </c>
      <c r="C699" s="247">
        <f>COMPOSIÇÕES!B1391</f>
        <v>244</v>
      </c>
      <c r="D699" s="247" t="s">
        <v>6767</v>
      </c>
      <c r="E699" s="277" t="s">
        <v>7040</v>
      </c>
      <c r="F699" s="278" t="s">
        <v>502</v>
      </c>
      <c r="G699" s="274">
        <v>5</v>
      </c>
      <c r="H699" s="228">
        <f>COMPOSIÇÕES!I1391</f>
        <v>0.93330000000000002</v>
      </c>
      <c r="I699" s="229">
        <f t="shared" si="116"/>
        <v>4.66</v>
      </c>
    </row>
    <row r="700" spans="2:9" ht="16.5" customHeight="1">
      <c r="B700" s="234" t="s">
        <v>7709</v>
      </c>
      <c r="C700" s="236"/>
      <c r="D700" s="236"/>
      <c r="E700" s="262" t="s">
        <v>7041</v>
      </c>
      <c r="F700" s="236"/>
      <c r="G700" s="237"/>
      <c r="H700" s="238"/>
      <c r="I700" s="239"/>
    </row>
    <row r="701" spans="2:9" ht="14.25">
      <c r="B701" s="232" t="s">
        <v>7710</v>
      </c>
      <c r="C701" s="247">
        <f>COMPOSIÇÕES!B1395</f>
        <v>245</v>
      </c>
      <c r="D701" s="247" t="s">
        <v>6767</v>
      </c>
      <c r="E701" s="277" t="s">
        <v>7042</v>
      </c>
      <c r="F701" s="278" t="s">
        <v>502</v>
      </c>
      <c r="G701" s="274">
        <v>4</v>
      </c>
      <c r="H701" s="228">
        <f>COMPOSIÇÕES!I1395</f>
        <v>5.4432999999999998</v>
      </c>
      <c r="I701" s="229">
        <f t="shared" si="116"/>
        <v>21.77</v>
      </c>
    </row>
    <row r="702" spans="2:9" ht="14.25">
      <c r="B702" s="232" t="s">
        <v>7711</v>
      </c>
      <c r="C702" s="247">
        <f>COMPOSIÇÕES!B1399</f>
        <v>246</v>
      </c>
      <c r="D702" s="247" t="s">
        <v>6767</v>
      </c>
      <c r="E702" s="277" t="s">
        <v>7043</v>
      </c>
      <c r="F702" s="278" t="s">
        <v>502</v>
      </c>
      <c r="G702" s="274">
        <v>3</v>
      </c>
      <c r="H702" s="228">
        <f>COMPOSIÇÕES!I1399</f>
        <v>5.9932999999999996</v>
      </c>
      <c r="I702" s="229">
        <f t="shared" si="116"/>
        <v>17.97</v>
      </c>
    </row>
    <row r="703" spans="2:9" ht="14.25">
      <c r="B703" s="232" t="s">
        <v>7712</v>
      </c>
      <c r="C703" s="247">
        <f>COMPOSIÇÕES!B1403</f>
        <v>247</v>
      </c>
      <c r="D703" s="247" t="s">
        <v>6767</v>
      </c>
      <c r="E703" s="277" t="s">
        <v>7044</v>
      </c>
      <c r="F703" s="278" t="s">
        <v>502</v>
      </c>
      <c r="G703" s="274">
        <v>1</v>
      </c>
      <c r="H703" s="228">
        <f>COMPOSIÇÕES!I1403</f>
        <v>6.8632999999999997</v>
      </c>
      <c r="I703" s="229">
        <f t="shared" si="116"/>
        <v>6.86</v>
      </c>
    </row>
    <row r="704" spans="2:9" ht="16.5" customHeight="1">
      <c r="B704" s="234" t="s">
        <v>7713</v>
      </c>
      <c r="C704" s="236"/>
      <c r="D704" s="236"/>
      <c r="E704" s="262" t="s">
        <v>7045</v>
      </c>
      <c r="F704" s="236"/>
      <c r="G704" s="237"/>
      <c r="H704" s="238"/>
      <c r="I704" s="239"/>
    </row>
    <row r="705" spans="2:9" ht="14.25">
      <c r="B705" s="232" t="s">
        <v>7714</v>
      </c>
      <c r="C705" s="247">
        <f>COMPOSIÇÕES!B1407</f>
        <v>248</v>
      </c>
      <c r="D705" s="247" t="s">
        <v>6767</v>
      </c>
      <c r="E705" s="277" t="s">
        <v>7005</v>
      </c>
      <c r="F705" s="278" t="s">
        <v>502</v>
      </c>
      <c r="G705" s="274">
        <v>2</v>
      </c>
      <c r="H705" s="228">
        <f>COMPOSIÇÕES!I1407</f>
        <v>6.8755000000000006</v>
      </c>
      <c r="I705" s="229">
        <f t="shared" si="116"/>
        <v>13.75</v>
      </c>
    </row>
    <row r="706" spans="2:9" ht="14.25">
      <c r="B706" s="232" t="s">
        <v>7715</v>
      </c>
      <c r="C706" s="247">
        <f>COMPOSIÇÕES!B1412</f>
        <v>249</v>
      </c>
      <c r="D706" s="247" t="s">
        <v>6767</v>
      </c>
      <c r="E706" s="277" t="s">
        <v>7006</v>
      </c>
      <c r="F706" s="278" t="s">
        <v>502</v>
      </c>
      <c r="G706" s="274">
        <v>3</v>
      </c>
      <c r="H706" s="228">
        <f>COMPOSIÇÕES!I1412</f>
        <v>40.927500000000002</v>
      </c>
      <c r="I706" s="229">
        <f t="shared" si="116"/>
        <v>122.78</v>
      </c>
    </row>
    <row r="707" spans="2:9" ht="16.5" customHeight="1">
      <c r="B707" s="234" t="s">
        <v>7716</v>
      </c>
      <c r="C707" s="236"/>
      <c r="D707" s="236"/>
      <c r="E707" s="262" t="s">
        <v>7046</v>
      </c>
      <c r="F707" s="236"/>
      <c r="G707" s="237"/>
      <c r="H707" s="238"/>
      <c r="I707" s="239"/>
    </row>
    <row r="708" spans="2:9" ht="14.25">
      <c r="B708" s="232" t="s">
        <v>7717</v>
      </c>
      <c r="C708" s="247">
        <f>COMPOSIÇÕES!B1323</f>
        <v>230</v>
      </c>
      <c r="D708" s="247" t="s">
        <v>6767</v>
      </c>
      <c r="E708" s="277" t="s">
        <v>6988</v>
      </c>
      <c r="F708" s="278" t="s">
        <v>502</v>
      </c>
      <c r="G708" s="274">
        <v>6</v>
      </c>
      <c r="H708" s="228">
        <f>COMPOSIÇÕES!I1323</f>
        <v>2.7332999999999998</v>
      </c>
      <c r="I708" s="229">
        <f t="shared" si="116"/>
        <v>16.39</v>
      </c>
    </row>
    <row r="709" spans="2:9" ht="14.25">
      <c r="B709" s="232" t="s">
        <v>7718</v>
      </c>
      <c r="C709" s="247">
        <f>COMPOSIÇÕES!B1331</f>
        <v>232</v>
      </c>
      <c r="D709" s="247" t="s">
        <v>6767</v>
      </c>
      <c r="E709" s="277" t="s">
        <v>6991</v>
      </c>
      <c r="F709" s="278" t="s">
        <v>502</v>
      </c>
      <c r="G709" s="274">
        <v>3</v>
      </c>
      <c r="H709" s="228">
        <f>COMPOSIÇÕES!I1331</f>
        <v>3.7180999999999997</v>
      </c>
      <c r="I709" s="229">
        <f t="shared" si="116"/>
        <v>11.15</v>
      </c>
    </row>
    <row r="710" spans="2:9" ht="14.25">
      <c r="B710" s="232" t="s">
        <v>7719</v>
      </c>
      <c r="C710" s="247">
        <f>COMPOSIÇÕES!B1336</f>
        <v>233</v>
      </c>
      <c r="D710" s="247" t="s">
        <v>6767</v>
      </c>
      <c r="E710" s="277" t="s">
        <v>6993</v>
      </c>
      <c r="F710" s="278" t="s">
        <v>502</v>
      </c>
      <c r="G710" s="274">
        <v>3</v>
      </c>
      <c r="H710" s="228">
        <f>COMPOSIÇÕES!I1336</f>
        <v>9.408199999999999</v>
      </c>
      <c r="I710" s="229">
        <f t="shared" si="116"/>
        <v>28.22</v>
      </c>
    </row>
    <row r="711" spans="2:9" ht="14.25">
      <c r="B711" s="232" t="s">
        <v>7720</v>
      </c>
      <c r="C711" s="247">
        <f>COMPOSIÇÕES!B1341</f>
        <v>234</v>
      </c>
      <c r="D711" s="247" t="s">
        <v>6767</v>
      </c>
      <c r="E711" s="277" t="s">
        <v>6994</v>
      </c>
      <c r="F711" s="278" t="s">
        <v>502</v>
      </c>
      <c r="G711" s="274">
        <v>3</v>
      </c>
      <c r="H711" s="228">
        <f>COMPOSIÇÕES!I1341</f>
        <v>61.324999999999996</v>
      </c>
      <c r="I711" s="229">
        <f t="shared" si="116"/>
        <v>183.97</v>
      </c>
    </row>
    <row r="712" spans="2:9" ht="14.25">
      <c r="B712" s="232" t="s">
        <v>7721</v>
      </c>
      <c r="C712" s="247">
        <f>COMPOSIÇÕES!B1346</f>
        <v>235</v>
      </c>
      <c r="D712" s="247" t="s">
        <v>6767</v>
      </c>
      <c r="E712" s="277" t="s">
        <v>6995</v>
      </c>
      <c r="F712" s="278" t="s">
        <v>502</v>
      </c>
      <c r="G712" s="274">
        <v>3</v>
      </c>
      <c r="H712" s="228">
        <f>COMPOSIÇÕES!I1346</f>
        <v>18.952999999999999</v>
      </c>
      <c r="I712" s="229">
        <f t="shared" si="116"/>
        <v>56.85</v>
      </c>
    </row>
    <row r="713" spans="2:9" ht="14.25">
      <c r="B713" s="232" t="s">
        <v>7722</v>
      </c>
      <c r="C713" s="247">
        <f>COMPOSIÇÕES!B1351</f>
        <v>236</v>
      </c>
      <c r="D713" s="247" t="s">
        <v>6767</v>
      </c>
      <c r="E713" s="277" t="s">
        <v>6996</v>
      </c>
      <c r="F713" s="278" t="s">
        <v>502</v>
      </c>
      <c r="G713" s="274">
        <v>3</v>
      </c>
      <c r="H713" s="228">
        <f>COMPOSIÇÕES!I1351</f>
        <v>11.015499999999999</v>
      </c>
      <c r="I713" s="229">
        <f t="shared" si="116"/>
        <v>33.04</v>
      </c>
    </row>
    <row r="714" spans="2:9" ht="14.25">
      <c r="B714" s="232" t="s">
        <v>7723</v>
      </c>
      <c r="C714" s="247">
        <f>COMPOSIÇÕES!B1356</f>
        <v>237</v>
      </c>
      <c r="D714" s="247" t="s">
        <v>6767</v>
      </c>
      <c r="E714" s="277" t="s">
        <v>6997</v>
      </c>
      <c r="F714" s="278" t="s">
        <v>502</v>
      </c>
      <c r="G714" s="274">
        <v>1</v>
      </c>
      <c r="H714" s="228">
        <f>COMPOSIÇÕES!I1356</f>
        <v>110.63500000000001</v>
      </c>
      <c r="I714" s="229">
        <f t="shared" si="116"/>
        <v>110.63</v>
      </c>
    </row>
    <row r="715" spans="2:9" ht="14.25">
      <c r="B715" s="232" t="s">
        <v>7724</v>
      </c>
      <c r="C715" s="247">
        <f>COMPOSIÇÕES!B1361</f>
        <v>238</v>
      </c>
      <c r="D715" s="247" t="s">
        <v>6767</v>
      </c>
      <c r="E715" s="277" t="s">
        <v>6998</v>
      </c>
      <c r="F715" s="278" t="s">
        <v>502</v>
      </c>
      <c r="G715" s="274">
        <v>1</v>
      </c>
      <c r="H715" s="228">
        <f>COMPOSIÇÕES!I1361</f>
        <v>36.993000000000002</v>
      </c>
      <c r="I715" s="229">
        <f t="shared" si="116"/>
        <v>36.99</v>
      </c>
    </row>
    <row r="716" spans="2:9" ht="14.25">
      <c r="B716" s="232" t="s">
        <v>7725</v>
      </c>
      <c r="C716" s="247">
        <f>COMPOSIÇÕES!B1417</f>
        <v>250</v>
      </c>
      <c r="D716" s="247" t="s">
        <v>6767</v>
      </c>
      <c r="E716" s="277" t="s">
        <v>7007</v>
      </c>
      <c r="F716" s="278" t="s">
        <v>502</v>
      </c>
      <c r="G716" s="274">
        <v>6</v>
      </c>
      <c r="H716" s="228">
        <f>COMPOSIÇÕES!I1417</f>
        <v>3.1233</v>
      </c>
      <c r="I716" s="229">
        <f t="shared" si="116"/>
        <v>18.73</v>
      </c>
    </row>
    <row r="717" spans="2:9" ht="14.25">
      <c r="B717" s="232" t="s">
        <v>7726</v>
      </c>
      <c r="C717" s="247">
        <f>COMPOSIÇÕES!B1421</f>
        <v>251</v>
      </c>
      <c r="D717" s="247" t="s">
        <v>6767</v>
      </c>
      <c r="E717" s="277" t="s">
        <v>7008</v>
      </c>
      <c r="F717" s="278" t="s">
        <v>502</v>
      </c>
      <c r="G717" s="274">
        <v>3</v>
      </c>
      <c r="H717" s="228">
        <f>COMPOSIÇÕES!I1421</f>
        <v>3.6932999999999998</v>
      </c>
      <c r="I717" s="229">
        <f t="shared" si="116"/>
        <v>11.07</v>
      </c>
    </row>
    <row r="718" spans="2:9" ht="14.25">
      <c r="B718" s="232" t="s">
        <v>7727</v>
      </c>
      <c r="C718" s="247">
        <f>COMPOSIÇÕES!B1425</f>
        <v>252</v>
      </c>
      <c r="D718" s="247" t="s">
        <v>6767</v>
      </c>
      <c r="E718" s="277" t="s">
        <v>7009</v>
      </c>
      <c r="F718" s="278" t="s">
        <v>502</v>
      </c>
      <c r="G718" s="274">
        <v>6</v>
      </c>
      <c r="H718" s="228">
        <f>COMPOSIÇÕES!I1425</f>
        <v>24.993300000000001</v>
      </c>
      <c r="I718" s="229">
        <f t="shared" si="116"/>
        <v>149.94999999999999</v>
      </c>
    </row>
    <row r="719" spans="2:9" ht="16.5" customHeight="1">
      <c r="B719" s="234" t="s">
        <v>7728</v>
      </c>
      <c r="C719" s="236"/>
      <c r="D719" s="236"/>
      <c r="E719" s="262" t="s">
        <v>7047</v>
      </c>
      <c r="F719" s="236"/>
      <c r="G719" s="237"/>
      <c r="H719" s="238"/>
      <c r="I719" s="239"/>
    </row>
    <row r="720" spans="2:9" ht="14.25">
      <c r="B720" s="232" t="s">
        <v>7729</v>
      </c>
      <c r="C720" s="247">
        <f>COMPOSIÇÕES!B1395</f>
        <v>245</v>
      </c>
      <c r="D720" s="247" t="s">
        <v>6767</v>
      </c>
      <c r="E720" s="277" t="s">
        <v>7042</v>
      </c>
      <c r="F720" s="278" t="s">
        <v>502</v>
      </c>
      <c r="G720" s="274">
        <v>6</v>
      </c>
      <c r="H720" s="228">
        <f>COMPOSIÇÕES!I1395</f>
        <v>5.4432999999999998</v>
      </c>
      <c r="I720" s="229">
        <f t="shared" si="116"/>
        <v>32.65</v>
      </c>
    </row>
    <row r="721" spans="2:9" ht="14.25">
      <c r="B721" s="232" t="s">
        <v>7730</v>
      </c>
      <c r="C721" s="247">
        <f>COMPOSIÇÕES!B1399</f>
        <v>246</v>
      </c>
      <c r="D721" s="247" t="s">
        <v>6767</v>
      </c>
      <c r="E721" s="277" t="s">
        <v>7043</v>
      </c>
      <c r="F721" s="278" t="s">
        <v>502</v>
      </c>
      <c r="G721" s="274">
        <v>3</v>
      </c>
      <c r="H721" s="228">
        <f>COMPOSIÇÕES!I1399</f>
        <v>5.9932999999999996</v>
      </c>
      <c r="I721" s="229">
        <f t="shared" si="116"/>
        <v>17.97</v>
      </c>
    </row>
    <row r="722" spans="2:9" ht="16.5" customHeight="1">
      <c r="B722" s="234" t="s">
        <v>7731</v>
      </c>
      <c r="C722" s="236"/>
      <c r="D722" s="236"/>
      <c r="E722" s="262" t="s">
        <v>7048</v>
      </c>
      <c r="F722" s="236"/>
      <c r="G722" s="237"/>
      <c r="H722" s="238"/>
      <c r="I722" s="239"/>
    </row>
    <row r="723" spans="2:9" s="4" customFormat="1" ht="14.25">
      <c r="B723" s="157" t="s">
        <v>7732</v>
      </c>
      <c r="C723" s="114">
        <f>COMPOSIÇÕES!B1407</f>
        <v>248</v>
      </c>
      <c r="D723" s="114" t="s">
        <v>6767</v>
      </c>
      <c r="E723" s="267" t="s">
        <v>7005</v>
      </c>
      <c r="F723" s="279" t="s">
        <v>502</v>
      </c>
      <c r="G723" s="280">
        <v>2</v>
      </c>
      <c r="H723" s="228">
        <f>COMPOSIÇÕES!I1407</f>
        <v>6.8755000000000006</v>
      </c>
      <c r="I723" s="243">
        <f t="shared" si="116"/>
        <v>13.75</v>
      </c>
    </row>
    <row r="724" spans="2:9" ht="16.5" customHeight="1">
      <c r="B724" s="234" t="s">
        <v>7733</v>
      </c>
      <c r="C724" s="236"/>
      <c r="D724" s="236"/>
      <c r="E724" s="262" t="s">
        <v>7138</v>
      </c>
      <c r="F724" s="236"/>
      <c r="G724" s="237"/>
      <c r="H724" s="238"/>
      <c r="I724" s="239"/>
    </row>
    <row r="725" spans="2:9" s="14" customFormat="1" ht="14.25">
      <c r="B725" s="157" t="s">
        <v>7734</v>
      </c>
      <c r="C725" s="281">
        <f>COMPOSIÇÕES!B1429</f>
        <v>253</v>
      </c>
      <c r="D725" s="247" t="s">
        <v>6767</v>
      </c>
      <c r="E725" s="267" t="s">
        <v>6985</v>
      </c>
      <c r="F725" s="279" t="s">
        <v>502</v>
      </c>
      <c r="G725" s="280">
        <v>1</v>
      </c>
      <c r="H725" s="228">
        <f>COMPOSIÇÕES!I1429</f>
        <v>3523.5600000000004</v>
      </c>
      <c r="I725" s="243">
        <f t="shared" si="116"/>
        <v>3523.56</v>
      </c>
    </row>
    <row r="726" spans="2:9" s="14" customFormat="1" ht="14.25">
      <c r="B726" s="157" t="s">
        <v>7735</v>
      </c>
      <c r="C726" s="281">
        <f>COMPOSIÇÕES!B1323</f>
        <v>230</v>
      </c>
      <c r="D726" s="247" t="s">
        <v>6767</v>
      </c>
      <c r="E726" s="267" t="s">
        <v>6988</v>
      </c>
      <c r="F726" s="279" t="s">
        <v>502</v>
      </c>
      <c r="G726" s="280">
        <v>6</v>
      </c>
      <c r="H726" s="228">
        <f>COMPOSIÇÕES!I1323</f>
        <v>2.7332999999999998</v>
      </c>
      <c r="I726" s="243">
        <f t="shared" si="116"/>
        <v>16.39</v>
      </c>
    </row>
    <row r="727" spans="2:9" s="14" customFormat="1" ht="14.25">
      <c r="B727" s="157" t="s">
        <v>7736</v>
      </c>
      <c r="C727" s="281">
        <f>COMPOSIÇÕES!B1331</f>
        <v>232</v>
      </c>
      <c r="D727" s="247" t="s">
        <v>6767</v>
      </c>
      <c r="E727" s="267" t="s">
        <v>6991</v>
      </c>
      <c r="F727" s="279" t="s">
        <v>502</v>
      </c>
      <c r="G727" s="280">
        <v>3</v>
      </c>
      <c r="H727" s="228">
        <f>COMPOSIÇÕES!I1331</f>
        <v>3.7180999999999997</v>
      </c>
      <c r="I727" s="243">
        <f t="shared" si="116"/>
        <v>11.15</v>
      </c>
    </row>
    <row r="728" spans="2:9" s="14" customFormat="1" ht="14.25">
      <c r="B728" s="157" t="s">
        <v>7737</v>
      </c>
      <c r="C728" s="281">
        <f>COMPOSIÇÕES!B1336</f>
        <v>233</v>
      </c>
      <c r="D728" s="247" t="s">
        <v>6767</v>
      </c>
      <c r="E728" s="267" t="s">
        <v>6993</v>
      </c>
      <c r="F728" s="279" t="s">
        <v>502</v>
      </c>
      <c r="G728" s="280">
        <v>12</v>
      </c>
      <c r="H728" s="228">
        <f>COMPOSIÇÕES!I1336</f>
        <v>9.408199999999999</v>
      </c>
      <c r="I728" s="243">
        <f t="shared" si="116"/>
        <v>112.89</v>
      </c>
    </row>
    <row r="729" spans="2:9" s="14" customFormat="1" ht="14.25">
      <c r="B729" s="157" t="s">
        <v>7738</v>
      </c>
      <c r="C729" s="281">
        <f>COMPOSIÇÕES!B1341</f>
        <v>234</v>
      </c>
      <c r="D729" s="247" t="s">
        <v>6767</v>
      </c>
      <c r="E729" s="267" t="s">
        <v>6994</v>
      </c>
      <c r="F729" s="279" t="s">
        <v>502</v>
      </c>
      <c r="G729" s="280">
        <v>9</v>
      </c>
      <c r="H729" s="228">
        <f>COMPOSIÇÕES!I1341</f>
        <v>61.324999999999996</v>
      </c>
      <c r="I729" s="243">
        <f t="shared" si="116"/>
        <v>551.91999999999996</v>
      </c>
    </row>
    <row r="730" spans="2:9" s="14" customFormat="1" ht="14.25">
      <c r="B730" s="157" t="s">
        <v>7739</v>
      </c>
      <c r="C730" s="281">
        <f>COMPOSIÇÕES!B1346</f>
        <v>235</v>
      </c>
      <c r="D730" s="247" t="s">
        <v>6767</v>
      </c>
      <c r="E730" s="267" t="s">
        <v>6995</v>
      </c>
      <c r="F730" s="279" t="s">
        <v>502</v>
      </c>
      <c r="G730" s="280">
        <v>9</v>
      </c>
      <c r="H730" s="228">
        <f>COMPOSIÇÕES!I1346</f>
        <v>18.952999999999999</v>
      </c>
      <c r="I730" s="243">
        <f t="shared" si="116"/>
        <v>170.57</v>
      </c>
    </row>
    <row r="731" spans="2:9" s="14" customFormat="1" ht="14.25">
      <c r="B731" s="157" t="s">
        <v>7740</v>
      </c>
      <c r="C731" s="281">
        <f>COMPOSIÇÕES!B1351</f>
        <v>236</v>
      </c>
      <c r="D731" s="247" t="s">
        <v>6767</v>
      </c>
      <c r="E731" s="267" t="s">
        <v>6996</v>
      </c>
      <c r="F731" s="279" t="s">
        <v>502</v>
      </c>
      <c r="G731" s="280">
        <v>9</v>
      </c>
      <c r="H731" s="228">
        <f>COMPOSIÇÕES!I1351</f>
        <v>11.015499999999999</v>
      </c>
      <c r="I731" s="243">
        <f t="shared" si="116"/>
        <v>99.13</v>
      </c>
    </row>
    <row r="732" spans="2:9" s="14" customFormat="1" ht="14.25">
      <c r="B732" s="157" t="s">
        <v>7741</v>
      </c>
      <c r="C732" s="281">
        <f>COMPOSIÇÕES!B1356</f>
        <v>237</v>
      </c>
      <c r="D732" s="247" t="s">
        <v>6767</v>
      </c>
      <c r="E732" s="267" t="s">
        <v>6997</v>
      </c>
      <c r="F732" s="279" t="s">
        <v>502</v>
      </c>
      <c r="G732" s="280">
        <v>1</v>
      </c>
      <c r="H732" s="228">
        <f>COMPOSIÇÕES!I1356</f>
        <v>110.63500000000001</v>
      </c>
      <c r="I732" s="243">
        <f t="shared" si="116"/>
        <v>110.63</v>
      </c>
    </row>
    <row r="733" spans="2:9" s="14" customFormat="1" ht="14.25">
      <c r="B733" s="157" t="s">
        <v>7742</v>
      </c>
      <c r="C733" s="281">
        <f>COMPOSIÇÕES!B1361</f>
        <v>238</v>
      </c>
      <c r="D733" s="247" t="s">
        <v>6767</v>
      </c>
      <c r="E733" s="267" t="s">
        <v>6998</v>
      </c>
      <c r="F733" s="279" t="s">
        <v>502</v>
      </c>
      <c r="G733" s="280">
        <v>1</v>
      </c>
      <c r="H733" s="228">
        <f>COMPOSIÇÕES!I1361</f>
        <v>36.993000000000002</v>
      </c>
      <c r="I733" s="243">
        <f t="shared" si="116"/>
        <v>36.99</v>
      </c>
    </row>
    <row r="734" spans="2:9" s="14" customFormat="1" ht="14.25">
      <c r="B734" s="157" t="s">
        <v>7743</v>
      </c>
      <c r="C734" s="281">
        <f>COMPOSIÇÕES!B1417</f>
        <v>250</v>
      </c>
      <c r="D734" s="247" t="s">
        <v>6767</v>
      </c>
      <c r="E734" s="267" t="s">
        <v>7007</v>
      </c>
      <c r="F734" s="279" t="s">
        <v>502</v>
      </c>
      <c r="G734" s="280">
        <v>6</v>
      </c>
      <c r="H734" s="228">
        <f>COMPOSIÇÕES!I1417</f>
        <v>3.1233</v>
      </c>
      <c r="I734" s="243">
        <f t="shared" si="116"/>
        <v>18.73</v>
      </c>
    </row>
    <row r="735" spans="2:9" s="14" customFormat="1" ht="14.25">
      <c r="B735" s="157" t="s">
        <v>7744</v>
      </c>
      <c r="C735" s="281">
        <f>COMPOSIÇÕES!B1421</f>
        <v>251</v>
      </c>
      <c r="D735" s="247" t="s">
        <v>6767</v>
      </c>
      <c r="E735" s="267" t="s">
        <v>7008</v>
      </c>
      <c r="F735" s="279" t="s">
        <v>502</v>
      </c>
      <c r="G735" s="280">
        <v>3</v>
      </c>
      <c r="H735" s="228">
        <f>COMPOSIÇÕES!I1421</f>
        <v>3.6932999999999998</v>
      </c>
      <c r="I735" s="243">
        <f t="shared" si="116"/>
        <v>11.07</v>
      </c>
    </row>
    <row r="736" spans="2:9" s="14" customFormat="1" ht="14.25">
      <c r="B736" s="157" t="s">
        <v>7745</v>
      </c>
      <c r="C736" s="281">
        <f>COMPOSIÇÕES!B1425</f>
        <v>252</v>
      </c>
      <c r="D736" s="247" t="s">
        <v>6767</v>
      </c>
      <c r="E736" s="267" t="s">
        <v>7009</v>
      </c>
      <c r="F736" s="279" t="s">
        <v>502</v>
      </c>
      <c r="G736" s="280">
        <v>6</v>
      </c>
      <c r="H736" s="228">
        <f>COMPOSIÇÕES!I1425</f>
        <v>24.993300000000001</v>
      </c>
      <c r="I736" s="243">
        <f t="shared" si="116"/>
        <v>149.94999999999999</v>
      </c>
    </row>
    <row r="737" spans="2:9" ht="16.5" customHeight="1">
      <c r="B737" s="234" t="s">
        <v>7746</v>
      </c>
      <c r="C737" s="293"/>
      <c r="D737" s="236"/>
      <c r="E737" s="262" t="s">
        <v>7139</v>
      </c>
      <c r="F737" s="236"/>
      <c r="G737" s="237"/>
      <c r="H737" s="238"/>
      <c r="I737" s="239"/>
    </row>
    <row r="738" spans="2:9" s="14" customFormat="1" ht="14.25">
      <c r="B738" s="157" t="s">
        <v>7747</v>
      </c>
      <c r="C738" s="281">
        <f>COMPOSIÇÕES!B1395</f>
        <v>245</v>
      </c>
      <c r="D738" s="114" t="s">
        <v>6767</v>
      </c>
      <c r="E738" s="267" t="s">
        <v>7042</v>
      </c>
      <c r="F738" s="279" t="s">
        <v>502</v>
      </c>
      <c r="G738" s="280">
        <v>6</v>
      </c>
      <c r="H738" s="228">
        <f>COMPOSIÇÕES!I1395</f>
        <v>5.4432999999999998</v>
      </c>
      <c r="I738" s="243">
        <f t="shared" si="116"/>
        <v>32.65</v>
      </c>
    </row>
    <row r="739" spans="2:9" s="14" customFormat="1" ht="14.25">
      <c r="B739" s="157" t="s">
        <v>7748</v>
      </c>
      <c r="C739" s="281">
        <f>COMPOSIÇÕES!B1399</f>
        <v>246</v>
      </c>
      <c r="D739" s="114" t="s">
        <v>6767</v>
      </c>
      <c r="E739" s="267" t="s">
        <v>7043</v>
      </c>
      <c r="F739" s="279" t="s">
        <v>502</v>
      </c>
      <c r="G739" s="280">
        <v>3</v>
      </c>
      <c r="H739" s="228">
        <f>COMPOSIÇÕES!I1399</f>
        <v>5.9932999999999996</v>
      </c>
      <c r="I739" s="243">
        <f t="shared" si="116"/>
        <v>17.97</v>
      </c>
    </row>
    <row r="740" spans="2:9" ht="16.5" customHeight="1">
      <c r="B740" s="234" t="s">
        <v>7749</v>
      </c>
      <c r="C740" s="236"/>
      <c r="D740" s="236"/>
      <c r="E740" s="262" t="s">
        <v>7049</v>
      </c>
      <c r="F740" s="236"/>
      <c r="G740" s="237"/>
      <c r="H740" s="238"/>
      <c r="I740" s="239"/>
    </row>
    <row r="741" spans="2:9" ht="14.25">
      <c r="B741" s="232" t="s">
        <v>7750</v>
      </c>
      <c r="C741" s="247">
        <f>COMPOSIÇÕES!B1435</f>
        <v>254</v>
      </c>
      <c r="D741" s="247" t="s">
        <v>6767</v>
      </c>
      <c r="E741" s="277" t="s">
        <v>7010</v>
      </c>
      <c r="F741" s="278" t="s">
        <v>502</v>
      </c>
      <c r="G741" s="274">
        <v>2</v>
      </c>
      <c r="H741" s="228">
        <f>COMPOSIÇÕES!I1435</f>
        <v>94.672999999999988</v>
      </c>
      <c r="I741" s="229">
        <f t="shared" si="116"/>
        <v>189.34</v>
      </c>
    </row>
    <row r="742" spans="2:9" ht="14.25">
      <c r="B742" s="232" t="s">
        <v>7751</v>
      </c>
      <c r="C742" s="247">
        <f>COMPOSIÇÕES!B1440</f>
        <v>255</v>
      </c>
      <c r="D742" s="247" t="s">
        <v>6767</v>
      </c>
      <c r="E742" s="277" t="s">
        <v>7011</v>
      </c>
      <c r="F742" s="278" t="s">
        <v>502</v>
      </c>
      <c r="G742" s="274">
        <v>2</v>
      </c>
      <c r="H742" s="228">
        <f>COMPOSIÇÕES!I1440</f>
        <v>25.853000000000002</v>
      </c>
      <c r="I742" s="229">
        <f t="shared" si="116"/>
        <v>51.7</v>
      </c>
    </row>
    <row r="743" spans="2:9" ht="14.25">
      <c r="B743" s="232" t="s">
        <v>7752</v>
      </c>
      <c r="C743" s="247">
        <f>COMPOSIÇÕES!B1323</f>
        <v>230</v>
      </c>
      <c r="D743" s="247" t="s">
        <v>6767</v>
      </c>
      <c r="E743" s="277" t="s">
        <v>6988</v>
      </c>
      <c r="F743" s="278" t="s">
        <v>502</v>
      </c>
      <c r="G743" s="274">
        <v>3</v>
      </c>
      <c r="H743" s="228">
        <f>COMPOSIÇÕES!I1323</f>
        <v>2.7332999999999998</v>
      </c>
      <c r="I743" s="229">
        <f t="shared" si="116"/>
        <v>8.19</v>
      </c>
    </row>
    <row r="744" spans="2:9" ht="14.25">
      <c r="B744" s="232" t="s">
        <v>7753</v>
      </c>
      <c r="C744" s="247">
        <f>COMPOSIÇÕES!B1450</f>
        <v>257</v>
      </c>
      <c r="D744" s="247" t="s">
        <v>6767</v>
      </c>
      <c r="E744" s="277" t="s">
        <v>7013</v>
      </c>
      <c r="F744" s="278" t="s">
        <v>502</v>
      </c>
      <c r="G744" s="274">
        <v>6</v>
      </c>
      <c r="H744" s="228">
        <f>COMPOSIÇÕES!I1450</f>
        <v>8.9564999999999984</v>
      </c>
      <c r="I744" s="229">
        <f t="shared" si="116"/>
        <v>53.73</v>
      </c>
    </row>
    <row r="745" spans="2:9" ht="14.25">
      <c r="B745" s="232" t="s">
        <v>7754</v>
      </c>
      <c r="C745" s="247">
        <f>COMPOSIÇÕES!B1417</f>
        <v>250</v>
      </c>
      <c r="D745" s="247" t="s">
        <v>6767</v>
      </c>
      <c r="E745" s="277" t="s">
        <v>7007</v>
      </c>
      <c r="F745" s="278" t="s">
        <v>502</v>
      </c>
      <c r="G745" s="274">
        <v>6</v>
      </c>
      <c r="H745" s="228">
        <f>COMPOSIÇÕES!I1417</f>
        <v>3.1233</v>
      </c>
      <c r="I745" s="229">
        <f t="shared" si="116"/>
        <v>18.73</v>
      </c>
    </row>
    <row r="746" spans="2:9" ht="14.25">
      <c r="B746" s="232" t="s">
        <v>7755</v>
      </c>
      <c r="C746" s="247">
        <f>COMPOSIÇÕES!B1455</f>
        <v>258</v>
      </c>
      <c r="D746" s="247" t="s">
        <v>6767</v>
      </c>
      <c r="E746" s="277" t="s">
        <v>7014</v>
      </c>
      <c r="F746" s="278" t="s">
        <v>502</v>
      </c>
      <c r="G746" s="274">
        <v>2</v>
      </c>
      <c r="H746" s="228">
        <f>COMPOSIÇÕES!I1455</f>
        <v>37.323</v>
      </c>
      <c r="I746" s="229">
        <f t="shared" si="116"/>
        <v>74.64</v>
      </c>
    </row>
    <row r="747" spans="2:9" ht="16.5" customHeight="1">
      <c r="B747" s="234" t="s">
        <v>7756</v>
      </c>
      <c r="C747" s="236"/>
      <c r="D747" s="236"/>
      <c r="E747" s="262" t="s">
        <v>7050</v>
      </c>
      <c r="F747" s="236"/>
      <c r="G747" s="237"/>
      <c r="H747" s="238"/>
      <c r="I747" s="239"/>
    </row>
    <row r="748" spans="2:9" ht="14.25">
      <c r="B748" s="232" t="s">
        <v>7757</v>
      </c>
      <c r="C748" s="247">
        <f>COMPOSIÇÕES!B1395</f>
        <v>245</v>
      </c>
      <c r="D748" s="247" t="s">
        <v>6767</v>
      </c>
      <c r="E748" s="277" t="s">
        <v>7042</v>
      </c>
      <c r="F748" s="278" t="s">
        <v>502</v>
      </c>
      <c r="G748" s="274">
        <v>6</v>
      </c>
      <c r="H748" s="228">
        <f>COMPOSIÇÕES!I1395</f>
        <v>5.4432999999999998</v>
      </c>
      <c r="I748" s="229">
        <f t="shared" si="116"/>
        <v>32.65</v>
      </c>
    </row>
    <row r="749" spans="2:9" ht="16.5" customHeight="1">
      <c r="B749" s="234" t="s">
        <v>7758</v>
      </c>
      <c r="C749" s="236"/>
      <c r="D749" s="236"/>
      <c r="E749" s="262" t="s">
        <v>7051</v>
      </c>
      <c r="F749" s="236"/>
      <c r="G749" s="237"/>
      <c r="H749" s="238"/>
      <c r="I749" s="239"/>
    </row>
    <row r="750" spans="2:9" ht="14.25">
      <c r="B750" s="232" t="s">
        <v>7759</v>
      </c>
      <c r="C750" s="247">
        <f>COMPOSIÇÕES!B1445</f>
        <v>256</v>
      </c>
      <c r="D750" s="247" t="s">
        <v>6767</v>
      </c>
      <c r="E750" s="277" t="s">
        <v>7012</v>
      </c>
      <c r="F750" s="278" t="s">
        <v>502</v>
      </c>
      <c r="G750" s="274">
        <v>7</v>
      </c>
      <c r="H750" s="228">
        <f>COMPOSIÇÕES!I1445</f>
        <v>24.037499999999998</v>
      </c>
      <c r="I750" s="229">
        <f t="shared" si="116"/>
        <v>168.26</v>
      </c>
    </row>
    <row r="751" spans="2:9" ht="14.25">
      <c r="B751" s="232" t="s">
        <v>7760</v>
      </c>
      <c r="C751" s="247">
        <f>COMPOSIÇÕES!B1460</f>
        <v>259</v>
      </c>
      <c r="D751" s="247" t="s">
        <v>6767</v>
      </c>
      <c r="E751" s="277" t="s">
        <v>7015</v>
      </c>
      <c r="F751" s="278" t="s">
        <v>502</v>
      </c>
      <c r="G751" s="274">
        <v>6</v>
      </c>
      <c r="H751" s="228">
        <f>COMPOSIÇÕES!I1460</f>
        <v>78.574999999999989</v>
      </c>
      <c r="I751" s="229">
        <f t="shared" si="116"/>
        <v>471.45</v>
      </c>
    </row>
    <row r="752" spans="2:9" ht="14.25">
      <c r="B752" s="232" t="s">
        <v>7761</v>
      </c>
      <c r="C752" s="247">
        <f>COMPOSIÇÕES!B1465</f>
        <v>260</v>
      </c>
      <c r="D752" s="247" t="s">
        <v>6767</v>
      </c>
      <c r="E752" s="277" t="s">
        <v>7016</v>
      </c>
      <c r="F752" s="278" t="s">
        <v>502</v>
      </c>
      <c r="G752" s="274">
        <v>21</v>
      </c>
      <c r="H752" s="228">
        <f>COMPOSIÇÕES!I1465</f>
        <v>5.0954999999999995</v>
      </c>
      <c r="I752" s="229">
        <f t="shared" si="116"/>
        <v>107</v>
      </c>
    </row>
    <row r="753" spans="2:9" ht="14.25">
      <c r="B753" s="232" t="s">
        <v>7762</v>
      </c>
      <c r="C753" s="247">
        <f>COMPOSIÇÕES!B1470</f>
        <v>261</v>
      </c>
      <c r="D753" s="247" t="s">
        <v>6767</v>
      </c>
      <c r="E753" s="277" t="s">
        <v>7017</v>
      </c>
      <c r="F753" s="278" t="s">
        <v>502</v>
      </c>
      <c r="G753" s="274">
        <v>21</v>
      </c>
      <c r="H753" s="228">
        <f>COMPOSIÇÕES!I1470</f>
        <v>31.870999999999999</v>
      </c>
      <c r="I753" s="229">
        <f t="shared" si="116"/>
        <v>669.29</v>
      </c>
    </row>
    <row r="754" spans="2:9" ht="14.25">
      <c r="B754" s="232" t="s">
        <v>7763</v>
      </c>
      <c r="C754" s="247">
        <f>COMPOSIÇÕES!B1475</f>
        <v>262</v>
      </c>
      <c r="D754" s="247" t="s">
        <v>6767</v>
      </c>
      <c r="E754" s="277" t="s">
        <v>7018</v>
      </c>
      <c r="F754" s="278" t="s">
        <v>502</v>
      </c>
      <c r="G754" s="274">
        <v>3</v>
      </c>
      <c r="H754" s="228">
        <f>COMPOSIÇÕES!I1475</f>
        <v>15.931000000000001</v>
      </c>
      <c r="I754" s="229">
        <f t="shared" si="116"/>
        <v>47.79</v>
      </c>
    </row>
    <row r="755" spans="2:9" ht="14.25">
      <c r="B755" s="232" t="s">
        <v>7764</v>
      </c>
      <c r="C755" s="247">
        <f>COMPOSIÇÕES!B1480</f>
        <v>263</v>
      </c>
      <c r="D755" s="247" t="s">
        <v>6767</v>
      </c>
      <c r="E755" s="277" t="s">
        <v>7019</v>
      </c>
      <c r="F755" s="278" t="s">
        <v>502</v>
      </c>
      <c r="G755" s="274">
        <v>3</v>
      </c>
      <c r="H755" s="228">
        <f>COMPOSIÇÕES!I1480</f>
        <v>16.730999999999998</v>
      </c>
      <c r="I755" s="229">
        <f t="shared" si="116"/>
        <v>50.19</v>
      </c>
    </row>
    <row r="756" spans="2:9" ht="14.25">
      <c r="B756" s="232" t="s">
        <v>7765</v>
      </c>
      <c r="C756" s="247">
        <f>COMPOSIÇÕES!B1485</f>
        <v>264</v>
      </c>
      <c r="D756" s="247" t="s">
        <v>6767</v>
      </c>
      <c r="E756" s="277" t="s">
        <v>7020</v>
      </c>
      <c r="F756" s="278" t="s">
        <v>4</v>
      </c>
      <c r="G756" s="274">
        <v>18</v>
      </c>
      <c r="H756" s="228">
        <f>COMPOSIÇÕES!I1485</f>
        <v>17.695599999999999</v>
      </c>
      <c r="I756" s="229">
        <f t="shared" si="116"/>
        <v>318.52</v>
      </c>
    </row>
    <row r="757" spans="2:9" ht="14.25">
      <c r="B757" s="232" t="s">
        <v>7766</v>
      </c>
      <c r="C757" s="247">
        <f>COMPOSIÇÕES!B1490</f>
        <v>265</v>
      </c>
      <c r="D757" s="247" t="s">
        <v>6767</v>
      </c>
      <c r="E757" s="277" t="s">
        <v>7021</v>
      </c>
      <c r="F757" s="278" t="s">
        <v>502</v>
      </c>
      <c r="G757" s="274">
        <v>1</v>
      </c>
      <c r="H757" s="228">
        <f>COMPOSIÇÕES!I1490</f>
        <v>37.522999999999996</v>
      </c>
      <c r="I757" s="229">
        <f t="shared" si="116"/>
        <v>37.520000000000003</v>
      </c>
    </row>
    <row r="758" spans="2:9" ht="14.25">
      <c r="B758" s="232" t="s">
        <v>7767</v>
      </c>
      <c r="C758" s="247">
        <f>COMPOSIÇÕES!B1495</f>
        <v>266</v>
      </c>
      <c r="D758" s="247" t="s">
        <v>6767</v>
      </c>
      <c r="E758" s="277" t="s">
        <v>7022</v>
      </c>
      <c r="F758" s="278" t="s">
        <v>2</v>
      </c>
      <c r="G758" s="274">
        <v>1</v>
      </c>
      <c r="H758" s="228">
        <f>COMPOSIÇÕES!I1495</f>
        <v>43.497999999999998</v>
      </c>
      <c r="I758" s="229">
        <f t="shared" si="116"/>
        <v>43.49</v>
      </c>
    </row>
    <row r="759" spans="2:9" ht="14.25">
      <c r="B759" s="232" t="s">
        <v>7768</v>
      </c>
      <c r="C759" s="247">
        <f>COMPOSIÇÕES!B1500</f>
        <v>267</v>
      </c>
      <c r="D759" s="247" t="s">
        <v>6767</v>
      </c>
      <c r="E759" s="277" t="s">
        <v>7023</v>
      </c>
      <c r="F759" s="278" t="s">
        <v>502</v>
      </c>
      <c r="G759" s="274">
        <v>3</v>
      </c>
      <c r="H759" s="228">
        <f>COMPOSIÇÕES!I1500</f>
        <v>17.762999999999998</v>
      </c>
      <c r="I759" s="229">
        <f t="shared" si="116"/>
        <v>53.28</v>
      </c>
    </row>
    <row r="760" spans="2:9" ht="14.25">
      <c r="B760" s="232" t="s">
        <v>7769</v>
      </c>
      <c r="C760" s="247">
        <f>COMPOSIÇÕES!B1505</f>
        <v>268</v>
      </c>
      <c r="D760" s="247" t="s">
        <v>6767</v>
      </c>
      <c r="E760" s="277" t="s">
        <v>7024</v>
      </c>
      <c r="F760" s="278" t="s">
        <v>502</v>
      </c>
      <c r="G760" s="274">
        <v>3</v>
      </c>
      <c r="H760" s="228">
        <f>COMPOSIÇÕES!I1505</f>
        <v>8.4164999999999992</v>
      </c>
      <c r="I760" s="229">
        <f t="shared" si="116"/>
        <v>25.24</v>
      </c>
    </row>
    <row r="761" spans="2:9" ht="14.25">
      <c r="B761" s="232" t="s">
        <v>7770</v>
      </c>
      <c r="C761" s="247">
        <f>COMPOSIÇÕES!B1510</f>
        <v>269</v>
      </c>
      <c r="D761" s="247" t="s">
        <v>6767</v>
      </c>
      <c r="E761" s="277" t="s">
        <v>7025</v>
      </c>
      <c r="F761" s="278" t="s">
        <v>502</v>
      </c>
      <c r="G761" s="274">
        <v>6</v>
      </c>
      <c r="H761" s="228">
        <f>COMPOSIÇÕES!I1510</f>
        <v>0.9991000000000001</v>
      </c>
      <c r="I761" s="229">
        <f t="shared" si="116"/>
        <v>5.99</v>
      </c>
    </row>
    <row r="762" spans="2:9" ht="14.25">
      <c r="B762" s="232" t="s">
        <v>7771</v>
      </c>
      <c r="C762" s="247">
        <f>COMPOSIÇÕES!B1515</f>
        <v>270</v>
      </c>
      <c r="D762" s="247" t="s">
        <v>6767</v>
      </c>
      <c r="E762" s="277" t="s">
        <v>7026</v>
      </c>
      <c r="F762" s="278" t="s">
        <v>502</v>
      </c>
      <c r="G762" s="274">
        <v>6</v>
      </c>
      <c r="H762" s="228">
        <f>COMPOSIÇÕES!I1515</f>
        <v>0.56909999999999994</v>
      </c>
      <c r="I762" s="229">
        <f t="shared" si="116"/>
        <v>3.41</v>
      </c>
    </row>
    <row r="763" spans="2:9" ht="14.25">
      <c r="B763" s="232" t="s">
        <v>7772</v>
      </c>
      <c r="C763" s="247">
        <f>COMPOSIÇÕES!B1520</f>
        <v>271</v>
      </c>
      <c r="D763" s="247" t="s">
        <v>6767</v>
      </c>
      <c r="E763" s="277" t="s">
        <v>7027</v>
      </c>
      <c r="F763" s="278" t="s">
        <v>2</v>
      </c>
      <c r="G763" s="274">
        <v>2</v>
      </c>
      <c r="H763" s="228">
        <f>COMPOSIÇÕES!I1520</f>
        <v>15.870999999999999</v>
      </c>
      <c r="I763" s="229">
        <f t="shared" ref="I763:I774" si="117">TRUNC(G763*H763,2)</f>
        <v>31.74</v>
      </c>
    </row>
    <row r="764" spans="2:9" ht="14.25">
      <c r="B764" s="232" t="s">
        <v>7773</v>
      </c>
      <c r="C764" s="247">
        <f>COMPOSIÇÕES!B1525</f>
        <v>272</v>
      </c>
      <c r="D764" s="247" t="s">
        <v>6767</v>
      </c>
      <c r="E764" s="277" t="s">
        <v>7028</v>
      </c>
      <c r="F764" s="278" t="s">
        <v>502</v>
      </c>
      <c r="G764" s="274">
        <v>2</v>
      </c>
      <c r="H764" s="228">
        <f>COMPOSIÇÕES!I1525</f>
        <v>4.5555000000000003</v>
      </c>
      <c r="I764" s="229">
        <f t="shared" si="117"/>
        <v>9.11</v>
      </c>
    </row>
    <row r="765" spans="2:9" ht="28.5">
      <c r="B765" s="232" t="s">
        <v>7774</v>
      </c>
      <c r="C765" s="247">
        <f>COMPOSIÇÕES!B1530</f>
        <v>273</v>
      </c>
      <c r="D765" s="247" t="s">
        <v>6767</v>
      </c>
      <c r="E765" s="277" t="s">
        <v>7029</v>
      </c>
      <c r="F765" s="278" t="s">
        <v>502</v>
      </c>
      <c r="G765" s="274">
        <v>1</v>
      </c>
      <c r="H765" s="228">
        <f>COMPOSIÇÕES!I1530</f>
        <v>2097.84</v>
      </c>
      <c r="I765" s="229">
        <f t="shared" si="117"/>
        <v>2097.84</v>
      </c>
    </row>
    <row r="766" spans="2:9" ht="14.25">
      <c r="B766" s="232" t="s">
        <v>7775</v>
      </c>
      <c r="C766" s="247">
        <f>COMPOSIÇÕES!B1535</f>
        <v>274</v>
      </c>
      <c r="D766" s="247" t="s">
        <v>6767</v>
      </c>
      <c r="E766" s="277" t="s">
        <v>7030</v>
      </c>
      <c r="F766" s="278" t="s">
        <v>502</v>
      </c>
      <c r="G766" s="274">
        <v>6</v>
      </c>
      <c r="H766" s="228">
        <f>COMPOSIÇÕES!I1535</f>
        <v>24.933</v>
      </c>
      <c r="I766" s="229">
        <f t="shared" si="117"/>
        <v>149.59</v>
      </c>
    </row>
    <row r="767" spans="2:9" ht="28.5">
      <c r="B767" s="232" t="s">
        <v>7776</v>
      </c>
      <c r="C767" s="247">
        <f>COMPOSIÇÕES!B1540</f>
        <v>275</v>
      </c>
      <c r="D767" s="247" t="s">
        <v>6767</v>
      </c>
      <c r="E767" s="277" t="s">
        <v>7031</v>
      </c>
      <c r="F767" s="278" t="s">
        <v>4</v>
      </c>
      <c r="G767" s="274">
        <v>360</v>
      </c>
      <c r="H767" s="228">
        <f>COMPOSIÇÕES!I1540</f>
        <v>11.7011</v>
      </c>
      <c r="I767" s="229">
        <f t="shared" si="117"/>
        <v>4212.3900000000003</v>
      </c>
    </row>
    <row r="768" spans="2:9" ht="14.25">
      <c r="B768" s="232" t="s">
        <v>7777</v>
      </c>
      <c r="C768" s="247">
        <f>COMPOSIÇÕES!B1545</f>
        <v>276</v>
      </c>
      <c r="D768" s="247" t="s">
        <v>6767</v>
      </c>
      <c r="E768" s="277" t="s">
        <v>7032</v>
      </c>
      <c r="F768" s="278" t="s">
        <v>4</v>
      </c>
      <c r="G768" s="274">
        <v>6</v>
      </c>
      <c r="H768" s="228">
        <f>COMPOSIÇÕES!I1545</f>
        <v>67.864000000000004</v>
      </c>
      <c r="I768" s="229">
        <f t="shared" si="117"/>
        <v>407.18</v>
      </c>
    </row>
    <row r="769" spans="2:9" ht="28.5">
      <c r="B769" s="232" t="s">
        <v>7778</v>
      </c>
      <c r="C769" s="247">
        <f>COMPOSIÇÕES!B1550</f>
        <v>277</v>
      </c>
      <c r="D769" s="247" t="s">
        <v>6767</v>
      </c>
      <c r="E769" s="277" t="s">
        <v>7033</v>
      </c>
      <c r="F769" s="278" t="s">
        <v>502</v>
      </c>
      <c r="G769" s="274">
        <v>5</v>
      </c>
      <c r="H769" s="228">
        <f>COMPOSIÇÕES!I1550</f>
        <v>222.95999999999998</v>
      </c>
      <c r="I769" s="229">
        <f t="shared" si="117"/>
        <v>1114.8</v>
      </c>
    </row>
    <row r="770" spans="2:9" ht="14.25">
      <c r="B770" s="232" t="s">
        <v>7779</v>
      </c>
      <c r="C770" s="247">
        <f>COMPOSIÇÕES!B1555</f>
        <v>278</v>
      </c>
      <c r="D770" s="247" t="s">
        <v>6767</v>
      </c>
      <c r="E770" s="277" t="s">
        <v>7035</v>
      </c>
      <c r="F770" s="278" t="s">
        <v>502</v>
      </c>
      <c r="G770" s="274">
        <v>2</v>
      </c>
      <c r="H770" s="228">
        <f>COMPOSIÇÕES!I1555</f>
        <v>230.21839999999997</v>
      </c>
      <c r="I770" s="229">
        <f t="shared" si="117"/>
        <v>460.43</v>
      </c>
    </row>
    <row r="771" spans="2:9" s="4" customFormat="1" ht="28.5">
      <c r="B771" s="232" t="s">
        <v>7780</v>
      </c>
      <c r="C771" s="114">
        <f>COMPOSIÇÕES!B1563</f>
        <v>279</v>
      </c>
      <c r="D771" s="114" t="s">
        <v>6767</v>
      </c>
      <c r="E771" s="267" t="s">
        <v>7036</v>
      </c>
      <c r="F771" s="279" t="s">
        <v>502</v>
      </c>
      <c r="G771" s="280">
        <v>1</v>
      </c>
      <c r="H771" s="228">
        <f>COMPOSIÇÕES!I1563</f>
        <v>532.62230999999997</v>
      </c>
      <c r="I771" s="243">
        <f t="shared" si="117"/>
        <v>532.62</v>
      </c>
    </row>
    <row r="772" spans="2:9" s="4" customFormat="1" ht="14.25">
      <c r="B772" s="232" t="s">
        <v>7781</v>
      </c>
      <c r="C772" s="114">
        <f>COMPOSIÇÕES!B1576</f>
        <v>280</v>
      </c>
      <c r="D772" s="114" t="s">
        <v>6767</v>
      </c>
      <c r="E772" s="267" t="s">
        <v>7140</v>
      </c>
      <c r="F772" s="279" t="s">
        <v>502</v>
      </c>
      <c r="G772" s="280">
        <v>6</v>
      </c>
      <c r="H772" s="228">
        <f>COMPOSIÇÕES!I1576</f>
        <v>21.154999999999998</v>
      </c>
      <c r="I772" s="243">
        <f t="shared" si="117"/>
        <v>126.93</v>
      </c>
    </row>
    <row r="773" spans="2:9" s="4" customFormat="1" ht="28.5">
      <c r="B773" s="232" t="s">
        <v>7782</v>
      </c>
      <c r="C773" s="114">
        <f>COMPOSIÇÕES!B1581</f>
        <v>281</v>
      </c>
      <c r="D773" s="114" t="s">
        <v>6767</v>
      </c>
      <c r="E773" s="267" t="s">
        <v>7141</v>
      </c>
      <c r="F773" s="279" t="s">
        <v>502</v>
      </c>
      <c r="G773" s="280">
        <v>1</v>
      </c>
      <c r="H773" s="228">
        <f>COMPOSIÇÕES!I1581</f>
        <v>3503.7780000000002</v>
      </c>
      <c r="I773" s="243">
        <f t="shared" si="117"/>
        <v>3503.77</v>
      </c>
    </row>
    <row r="774" spans="2:9" ht="14.25">
      <c r="B774" s="232" t="s">
        <v>7783</v>
      </c>
      <c r="C774" s="247">
        <f>COMPOSIÇÕES!B1588</f>
        <v>282</v>
      </c>
      <c r="D774" s="247" t="s">
        <v>6767</v>
      </c>
      <c r="E774" s="277" t="s">
        <v>7037</v>
      </c>
      <c r="F774" s="278" t="s">
        <v>502</v>
      </c>
      <c r="G774" s="274">
        <v>3</v>
      </c>
      <c r="H774" s="228">
        <f>COMPOSIÇÕES!I1588</f>
        <v>18.574999999999999</v>
      </c>
      <c r="I774" s="229">
        <f t="shared" si="117"/>
        <v>55.72</v>
      </c>
    </row>
    <row r="775" spans="2:9" ht="28.5">
      <c r="B775" s="232" t="s">
        <v>7784</v>
      </c>
      <c r="C775" s="247" t="s">
        <v>13548</v>
      </c>
      <c r="D775" s="247" t="s">
        <v>45</v>
      </c>
      <c r="E775" s="277" t="str">
        <f>IF($C775&lt;&gt;"",VLOOKUP($C775,SINAPSET.17!$A823:$D11588,2,FALSE),"")</f>
        <v>DISJUNTOR TERMOMAGNETICO TRIPOLAR EM CAIXA MOLDADA 300 A 400A 600V, FORNECIMENTO E INSTALACAO</v>
      </c>
      <c r="F775" s="278" t="str">
        <f>IF($C775&lt;&gt;"",VLOOKUP($C775,SINAPSET.17!$A823:$D11588,3,FALSE),"")</f>
        <v>UN</v>
      </c>
      <c r="G775" s="274">
        <v>1</v>
      </c>
      <c r="H775" s="228">
        <f>IF($C775&lt;&gt;"",VLOOKUP($C775,SINAPSET.17!$A823:$D11588,4,FALSE),"")</f>
        <v>852.27</v>
      </c>
      <c r="I775" s="229">
        <f t="shared" ref="I775" si="118">TRUNC(G775*H775,2)</f>
        <v>852.27</v>
      </c>
    </row>
    <row r="776" spans="2:9" ht="42.75">
      <c r="B776" s="232" t="s">
        <v>7785</v>
      </c>
      <c r="C776" s="247">
        <v>7614</v>
      </c>
      <c r="D776" s="247" t="s">
        <v>45</v>
      </c>
      <c r="E776" s="277" t="str">
        <f>IF($C776&lt;&gt;"",VLOOKUP($C776,SINAPSET.17!$A824:$D11589,2,FALSE),"")</f>
        <v>TRANSFORMADOR TRIFASICO DE DISTRIBUICAO, POTENCIA DE 150 KVA, TENSAO NOMINAL DE 15 KV, TENSAO SECUNDARIA DE 220/127V, EM OLEO ISOLANTE TIPO MINERAL</v>
      </c>
      <c r="F776" s="278" t="str">
        <f>IF($C776&lt;&gt;"",VLOOKUP($C776,SINAPSET.17!$A824:$D11589,3,FALSE),"")</f>
        <v xml:space="preserve">UN    </v>
      </c>
      <c r="G776" s="274">
        <v>1</v>
      </c>
      <c r="H776" s="228">
        <f>IF($C776&lt;&gt;"",VLOOKUP($C776,SINAPSET.17!$A824:$D11589,4,FALSE),"")</f>
        <v>14002.5</v>
      </c>
      <c r="I776" s="229">
        <f t="shared" ref="I776:I786" si="119">TRUNC(G776*H776,2)</f>
        <v>14002.5</v>
      </c>
    </row>
    <row r="777" spans="2:9" ht="14.25">
      <c r="B777" s="232" t="s">
        <v>7786</v>
      </c>
      <c r="C777" s="247">
        <v>83450</v>
      </c>
      <c r="D777" s="247" t="s">
        <v>45</v>
      </c>
      <c r="E777" s="277" t="str">
        <f>IF($C777&lt;&gt;"",VLOOKUP($C777,SINAPSET.17!$A825:$D11590,2,FALSE),"")</f>
        <v>CAIXA DE PASSAGEM 80X80X62 FUNDO BRITA COM TAMPA</v>
      </c>
      <c r="F777" s="278" t="str">
        <f>IF($C777&lt;&gt;"",VLOOKUP($C777,SINAPSET.17!$A825:$D11590,3,FALSE),"")</f>
        <v>UN</v>
      </c>
      <c r="G777" s="274">
        <v>1</v>
      </c>
      <c r="H777" s="228">
        <f>IF($C777&lt;&gt;"",VLOOKUP($C777,SINAPSET.17!$A825:$D11590,4,FALSE),"")</f>
        <v>379.41</v>
      </c>
      <c r="I777" s="229">
        <f t="shared" si="119"/>
        <v>379.41</v>
      </c>
    </row>
    <row r="778" spans="2:9" ht="42.75">
      <c r="B778" s="232" t="s">
        <v>7787</v>
      </c>
      <c r="C778" s="247">
        <v>92988</v>
      </c>
      <c r="D778" s="247" t="s">
        <v>45</v>
      </c>
      <c r="E778" s="277" t="str">
        <f>IF($C778&lt;&gt;"",VLOOKUP($C778,SINAPSET.17!$A826:$D11591,2,FALSE),"")</f>
        <v>CABO DE COBRE FLEXÍVEL ISOLADO, 50 MM², ANTI-CHAMA 0,6/1,0 KV, PARA DISTRIBUIÇÃO - FORNECIMENTO E INSTALAÇÃO. AF_12/2015</v>
      </c>
      <c r="F778" s="278" t="str">
        <f>IF($C778&lt;&gt;"",VLOOKUP($C778,SINAPSET.17!$A826:$D11591,3,FALSE),"")</f>
        <v>M</v>
      </c>
      <c r="G778" s="274">
        <v>128</v>
      </c>
      <c r="H778" s="228">
        <f>IF($C778&lt;&gt;"",VLOOKUP($C778,SINAPSET.17!$A826:$D11591,4,FALSE),"")</f>
        <v>24.85</v>
      </c>
      <c r="I778" s="229">
        <f t="shared" si="119"/>
        <v>3180.8</v>
      </c>
    </row>
    <row r="779" spans="2:9" ht="42.75">
      <c r="B779" s="232" t="s">
        <v>7788</v>
      </c>
      <c r="C779" s="247">
        <v>92992</v>
      </c>
      <c r="D779" s="247" t="s">
        <v>45</v>
      </c>
      <c r="E779" s="277" t="str">
        <f>IF($C779&lt;&gt;"",VLOOKUP($C779,SINAPSET.17!$A827:$D11592,2,FALSE),"")</f>
        <v>CABO DE COBRE FLEXÍVEL ISOLADO, 95 MM², ANTI-CHAMA 0,6/1,0 KV, PARA DISTRIBUIÇÃO - FORNECIMENTO E INSTALAÇÃO. AF_12/2015</v>
      </c>
      <c r="F779" s="278" t="str">
        <f>IF($C779&lt;&gt;"",VLOOKUP($C779,SINAPSET.17!$A827:$D11592,3,FALSE),"")</f>
        <v>M</v>
      </c>
      <c r="G779" s="274">
        <v>192</v>
      </c>
      <c r="H779" s="228">
        <f>IF($C779&lt;&gt;"",VLOOKUP($C779,SINAPSET.17!$A827:$D11592,4,FALSE),"")</f>
        <v>44.72</v>
      </c>
      <c r="I779" s="229">
        <f t="shared" si="119"/>
        <v>8586.24</v>
      </c>
    </row>
    <row r="780" spans="2:9" ht="14.25">
      <c r="B780" s="232" t="s">
        <v>7789</v>
      </c>
      <c r="C780" s="247">
        <v>72254</v>
      </c>
      <c r="D780" s="247" t="s">
        <v>45</v>
      </c>
      <c r="E780" s="277" t="str">
        <f>IF($C780&lt;&gt;"",VLOOKUP($C780,SINAPSET.17!$A828:$D11593,2,FALSE),"")</f>
        <v>CABO DE COBRE NU 50MM2 - FORNECIMENTO E INSTALACAO</v>
      </c>
      <c r="F780" s="278" t="str">
        <f>IF($C780&lt;&gt;"",VLOOKUP($C780,SINAPSET.17!$A828:$D11593,3,FALSE),"")</f>
        <v>M</v>
      </c>
      <c r="G780" s="274">
        <v>20</v>
      </c>
      <c r="H780" s="228">
        <f>IF($C780&lt;&gt;"",VLOOKUP($C780,SINAPSET.17!$A828:$D11593,4,FALSE),"")</f>
        <v>30.66</v>
      </c>
      <c r="I780" s="229">
        <f t="shared" si="119"/>
        <v>613.20000000000005</v>
      </c>
    </row>
    <row r="781" spans="2:9" ht="28.5">
      <c r="B781" s="232" t="s">
        <v>7790</v>
      </c>
      <c r="C781" s="247">
        <v>72265</v>
      </c>
      <c r="D781" s="247" t="s">
        <v>45</v>
      </c>
      <c r="E781" s="277" t="str">
        <f>IF($C781&lt;&gt;"",VLOOKUP($C781,SINAPSET.17!$A829:$D11594,2,FALSE),"")</f>
        <v>TERMINAL OU CONECTOR DE PRESSAO - PARA CABO 95MM2 - FORNECIMENTO E INSTALACAO</v>
      </c>
      <c r="F781" s="278" t="str">
        <f>IF($C781&lt;&gt;"",VLOOKUP($C781,SINAPSET.17!$A829:$D11594,3,FALSE),"")</f>
        <v>UN</v>
      </c>
      <c r="G781" s="274">
        <v>6</v>
      </c>
      <c r="H781" s="228">
        <f>IF($C781&lt;&gt;"",VLOOKUP($C781,SINAPSET.17!$A829:$D11594,4,FALSE),"")</f>
        <v>21.39</v>
      </c>
      <c r="I781" s="229">
        <f t="shared" si="119"/>
        <v>128.34</v>
      </c>
    </row>
    <row r="782" spans="2:9" ht="28.5">
      <c r="B782" s="232" t="s">
        <v>7791</v>
      </c>
      <c r="C782" s="247">
        <v>72263</v>
      </c>
      <c r="D782" s="247" t="s">
        <v>45</v>
      </c>
      <c r="E782" s="277" t="str">
        <f>IF($C782&lt;&gt;"",VLOOKUP($C782,SINAPSET.17!$A830:$D11595,2,FALSE),"")</f>
        <v>TERMINAL OU CONECTOR DE PRESSAO - PARA CABO 50MM2 - FORNECIMENTO E INSTALACAO</v>
      </c>
      <c r="F782" s="278" t="str">
        <f>IF($C782&lt;&gt;"",VLOOKUP($C782,SINAPSET.17!$A830:$D11595,3,FALSE),"")</f>
        <v>UN</v>
      </c>
      <c r="G782" s="274">
        <v>6</v>
      </c>
      <c r="H782" s="228">
        <f>IF($C782&lt;&gt;"",VLOOKUP($C782,SINAPSET.17!$A830:$D11595,4,FALSE),"")</f>
        <v>17.510000000000002</v>
      </c>
      <c r="I782" s="229">
        <f t="shared" si="119"/>
        <v>105.06</v>
      </c>
    </row>
    <row r="783" spans="2:9" ht="14.25">
      <c r="B783" s="232" t="s">
        <v>7792</v>
      </c>
      <c r="C783" s="247">
        <v>68069</v>
      </c>
      <c r="D783" s="247" t="s">
        <v>45</v>
      </c>
      <c r="E783" s="277" t="str">
        <f>IF($C783&lt;&gt;"",VLOOKUP($C783,SINAPSET.17!$A831:$D11596,2,FALSE),"")</f>
        <v>HASTE COPPERWELD 5/8 X 3,0M COM CONECTOR</v>
      </c>
      <c r="F783" s="278" t="str">
        <f>IF($C783&lt;&gt;"",VLOOKUP($C783,SINAPSET.17!$A831:$D11596,3,FALSE),"")</f>
        <v>UN</v>
      </c>
      <c r="G783" s="274">
        <v>6</v>
      </c>
      <c r="H783" s="228">
        <f>IF($C783&lt;&gt;"",VLOOKUP($C783,SINAPSET.17!$A831:$D11596,4,FALSE),"")</f>
        <v>47.94</v>
      </c>
      <c r="I783" s="229">
        <f t="shared" si="119"/>
        <v>287.64</v>
      </c>
    </row>
    <row r="784" spans="2:9" ht="42.75">
      <c r="B784" s="232" t="s">
        <v>7793</v>
      </c>
      <c r="C784" s="247">
        <v>91933</v>
      </c>
      <c r="D784" s="247" t="s">
        <v>45</v>
      </c>
      <c r="E784" s="277" t="str">
        <f>IF($C784&lt;&gt;"",VLOOKUP($C784,SINAPSET.17!$A832:$D11597,2,FALSE),"")</f>
        <v>CABO DE COBRE FLEXÍVEL ISOLADO, 10 MM², ANTI-CHAMA 0,6/1,0 KV, PARA CIRCUITOS TERMINAIS - FORNECIMENTO E INSTALAÇÃO. AF_12/2015</v>
      </c>
      <c r="F784" s="278" t="str">
        <f>IF($C784&lt;&gt;"",VLOOKUP($C784,SINAPSET.17!$A832:$D11597,3,FALSE),"")</f>
        <v>M</v>
      </c>
      <c r="G784" s="274">
        <v>3</v>
      </c>
      <c r="H784" s="228">
        <f>IF($C784&lt;&gt;"",VLOOKUP($C784,SINAPSET.17!$A832:$D11597,4,FALSE),"")</f>
        <v>8.1199999999999992</v>
      </c>
      <c r="I784" s="229">
        <f t="shared" si="119"/>
        <v>24.36</v>
      </c>
    </row>
    <row r="785" spans="2:9" ht="42.75">
      <c r="B785" s="232" t="s">
        <v>7794</v>
      </c>
      <c r="C785" s="247">
        <v>91862</v>
      </c>
      <c r="D785" s="247" t="s">
        <v>45</v>
      </c>
      <c r="E785" s="277" t="str">
        <f>IF($C785&lt;&gt;"",VLOOKUP($C785,SINAPSET.17!$A833:$D11598,2,FALSE),"")</f>
        <v>ELETRODUTO RÍGIDO ROSCÁVEL, PVC, DN 20 MM (1/2"), PARA CIRCUITOS TERMINAIS, INSTALADO EM FORRO - FORNECIMENTO E INSTALAÇÃO. AF_12/2015</v>
      </c>
      <c r="F785" s="278" t="str">
        <f>IF($C785&lt;&gt;"",VLOOKUP($C785,SINAPSET.17!$A833:$D11598,3,FALSE),"")</f>
        <v>M</v>
      </c>
      <c r="G785" s="274">
        <v>3</v>
      </c>
      <c r="H785" s="228">
        <f>IF($C785&lt;&gt;"",VLOOKUP($C785,SINAPSET.17!$A833:$D11598,4,FALSE),"")</f>
        <v>5.72</v>
      </c>
      <c r="I785" s="229">
        <f t="shared" si="119"/>
        <v>17.16</v>
      </c>
    </row>
    <row r="786" spans="2:9" ht="14.25">
      <c r="B786" s="232" t="s">
        <v>7795</v>
      </c>
      <c r="C786" s="247">
        <v>72619</v>
      </c>
      <c r="D786" s="247" t="s">
        <v>45</v>
      </c>
      <c r="E786" s="277" t="str">
        <f>IF($C786&lt;&gt;"",VLOOKUP($C786,SINAPSET.17!$A834:$D11599,2,FALSE),"")</f>
        <v>LUVA DE ACO GALVANIZADO 4" - FORNECIMENTO E INSTALACAO</v>
      </c>
      <c r="F786" s="278" t="str">
        <f>IF($C786&lt;&gt;"",VLOOKUP($C786,SINAPSET.17!$A834:$D11599,3,FALSE),"")</f>
        <v>UN</v>
      </c>
      <c r="G786" s="274">
        <v>1</v>
      </c>
      <c r="H786" s="228">
        <f>IF($C786&lt;&gt;"",VLOOKUP($C786,SINAPSET.17!$A834:$D11599,4,FALSE),"")</f>
        <v>106.46</v>
      </c>
      <c r="I786" s="229">
        <f t="shared" si="119"/>
        <v>106.46</v>
      </c>
    </row>
    <row r="787" spans="2:9" ht="28.5">
      <c r="B787" s="232" t="s">
        <v>7796</v>
      </c>
      <c r="C787" s="247">
        <v>72306</v>
      </c>
      <c r="D787" s="247" t="s">
        <v>45</v>
      </c>
      <c r="E787" s="277" t="str">
        <f>IF($C787&lt;&gt;"",VLOOKUP($C787,SINAPSET.17!$A835:$D11600,2,FALSE),"")</f>
        <v>COTOVELO DE AÇO GALVANIZADO 4" - FORNECIMENTO E INSTALAÇÃO</v>
      </c>
      <c r="F787" s="278" t="str">
        <f>IF($C787&lt;&gt;"",VLOOKUP($C787,SINAPSET.17!$A835:$D11600,3,FALSE),"")</f>
        <v>UN</v>
      </c>
      <c r="G787" s="274">
        <v>1</v>
      </c>
      <c r="H787" s="228">
        <f>IF($C787&lt;&gt;"",VLOOKUP($C787,SINAPSET.17!$A835:$D11600,4,FALSE),"")</f>
        <v>179.83</v>
      </c>
      <c r="I787" s="229">
        <f t="shared" ref="I787" si="120">TRUNC(G787*H787,2)</f>
        <v>179.83</v>
      </c>
    </row>
    <row r="788" spans="2:9" ht="16.5" customHeight="1">
      <c r="B788" s="234" t="s">
        <v>7691</v>
      </c>
      <c r="C788" s="236"/>
      <c r="D788" s="236"/>
      <c r="E788" s="262" t="s">
        <v>7865</v>
      </c>
      <c r="F788" s="236"/>
      <c r="G788" s="237"/>
      <c r="H788" s="238"/>
      <c r="I788" s="239"/>
    </row>
    <row r="789" spans="2:9" ht="42.75">
      <c r="B789" s="232" t="s">
        <v>7692</v>
      </c>
      <c r="C789" s="247">
        <v>92980</v>
      </c>
      <c r="D789" s="247" t="s">
        <v>45</v>
      </c>
      <c r="E789" s="277" t="str">
        <f>IF($C789&lt;&gt;"",VLOOKUP($C789,SINAPSET.17!$A837:$D11602,2,FALSE),"")</f>
        <v>CABO DE COBRE FLEXÍVEL ISOLADO, 10 MM², ANTI-CHAMA 0,6/1,0 KV, PARA DISTRIBUIÇÃO - FORNECIMENTO E INSTALAÇÃO. AF_12/2015</v>
      </c>
      <c r="F789" s="278" t="str">
        <f>IF($C789&lt;&gt;"",VLOOKUP($C789,SINAPSET.17!$A837:$D11602,3,FALSE),"")</f>
        <v>M</v>
      </c>
      <c r="G789" s="274">
        <v>600</v>
      </c>
      <c r="H789" s="228">
        <f>IF($C789&lt;&gt;"",VLOOKUP($C789,SINAPSET.17!$A837:$D11602,4,FALSE),"")</f>
        <v>5.16</v>
      </c>
      <c r="I789" s="229">
        <f t="shared" ref="I789" si="121">TRUNC(G789*H789,2)</f>
        <v>3096</v>
      </c>
    </row>
    <row r="790" spans="2:9" ht="28.5">
      <c r="B790" s="232" t="s">
        <v>7709</v>
      </c>
      <c r="C790" s="247" t="s">
        <v>13540</v>
      </c>
      <c r="D790" s="247" t="s">
        <v>45</v>
      </c>
      <c r="E790" s="277" t="str">
        <f>IF($C790&lt;&gt;"",VLOOKUP($C790,SINAPSET.17!$A838:$D11603,2,FALSE),"")</f>
        <v>DISJUNTOR TERMOMAGNETICO TRIPOLAR PADRAO NEMA (AMERICANO) 10 A 50A 240V, FORNECIMENTO E INSTALACAO</v>
      </c>
      <c r="F790" s="278" t="str">
        <f>IF($C790&lt;&gt;"",VLOOKUP($C790,SINAPSET.17!$A838:$D11603,3,FALSE),"")</f>
        <v>UN</v>
      </c>
      <c r="G790" s="274">
        <v>4</v>
      </c>
      <c r="H790" s="228">
        <f>IF($C790&lt;&gt;"",VLOOKUP($C790,SINAPSET.17!$A838:$D11603,4,FALSE),"")</f>
        <v>64.78</v>
      </c>
      <c r="I790" s="229">
        <f t="shared" ref="I790:I799" si="122">TRUNC(G790*H790,2)</f>
        <v>259.12</v>
      </c>
    </row>
    <row r="791" spans="2:9" ht="28.5">
      <c r="B791" s="232" t="s">
        <v>7713</v>
      </c>
      <c r="C791" s="247">
        <v>93009</v>
      </c>
      <c r="D791" s="247" t="s">
        <v>45</v>
      </c>
      <c r="E791" s="277" t="str">
        <f>IF($C791&lt;&gt;"",VLOOKUP($C791,SINAPSET.17!$A839:$D11604,2,FALSE),"")</f>
        <v>ELETRODUTO RÍGIDO ROSCÁVEL, PVC, DN 60 MM (2") - FORNECIMENTO E INSTALAÇÃO. AF_12/2015</v>
      </c>
      <c r="F791" s="278" t="str">
        <f>IF($C791&lt;&gt;"",VLOOKUP($C791,SINAPSET.17!$A839:$D11604,3,FALSE),"")</f>
        <v>M</v>
      </c>
      <c r="G791" s="274">
        <v>60</v>
      </c>
      <c r="H791" s="228">
        <f>IF($C791&lt;&gt;"",VLOOKUP($C791,SINAPSET.17!$A839:$D11604,4,FALSE),"")</f>
        <v>13.05</v>
      </c>
      <c r="I791" s="229">
        <f t="shared" si="122"/>
        <v>783</v>
      </c>
    </row>
    <row r="792" spans="2:9" ht="42.75">
      <c r="B792" s="232" t="s">
        <v>7716</v>
      </c>
      <c r="C792" s="247">
        <v>91928</v>
      </c>
      <c r="D792" s="247" t="s">
        <v>45</v>
      </c>
      <c r="E792" s="277" t="str">
        <f>IF($C792&lt;&gt;"",VLOOKUP($C792,SINAPSET.17!$A840:$D11605,2,FALSE),"")</f>
        <v>CABO DE COBRE FLEXÍVEL ISOLADO, 4 MM², ANTI-CHAMA 450/750 V, PARA CIRCUITOS TERMINAIS - FORNECIMENTO E INSTALAÇÃO. AF_12/2015</v>
      </c>
      <c r="F792" s="278" t="str">
        <f>IF($C792&lt;&gt;"",VLOOKUP($C792,SINAPSET.17!$A840:$D11605,3,FALSE),"")</f>
        <v>M</v>
      </c>
      <c r="G792" s="274">
        <v>635</v>
      </c>
      <c r="H792" s="228">
        <f>IF($C792&lt;&gt;"",VLOOKUP($C792,SINAPSET.17!$A840:$D11605,4,FALSE),"")</f>
        <v>3.45</v>
      </c>
      <c r="I792" s="229">
        <f t="shared" si="122"/>
        <v>2190.75</v>
      </c>
    </row>
    <row r="793" spans="2:9" ht="14.25">
      <c r="B793" s="232" t="s">
        <v>7728</v>
      </c>
      <c r="C793" s="247">
        <v>93358</v>
      </c>
      <c r="D793" s="247" t="s">
        <v>45</v>
      </c>
      <c r="E793" s="277" t="str">
        <f>IF($C793&lt;&gt;"",VLOOKUP($C793,SINAPSET.17!$A841:$D11606,2,FALSE),"")</f>
        <v>ESCAVAÇÃO MANUAL DE VALAS. AF_03/2016</v>
      </c>
      <c r="F793" s="278" t="str">
        <f>IF($C793&lt;&gt;"",VLOOKUP($C793,SINAPSET.17!$A841:$D11606,3,FALSE),"")</f>
        <v>M3</v>
      </c>
      <c r="G793" s="274">
        <v>50</v>
      </c>
      <c r="H793" s="228">
        <f>IF($C793&lt;&gt;"",VLOOKUP($C793,SINAPSET.17!$A841:$D11606,4,FALSE),"")</f>
        <v>54.63</v>
      </c>
      <c r="I793" s="229">
        <f t="shared" si="122"/>
        <v>2731.5</v>
      </c>
    </row>
    <row r="794" spans="2:9" ht="42.75">
      <c r="B794" s="232" t="s">
        <v>7731</v>
      </c>
      <c r="C794" s="247">
        <v>91834</v>
      </c>
      <c r="D794" s="247" t="s">
        <v>45</v>
      </c>
      <c r="E794" s="277" t="str">
        <f>IF($C794&lt;&gt;"",VLOOKUP($C794,SINAPSET.17!$A842:$D11607,2,FALSE),"")</f>
        <v>ELETRODUTO FLEXÍVEL CORRUGADO, PVC, DN 25 MM (3/4"), PARA CIRCUITOS TERMINAIS, INSTALADO EM FORRO - FORNECIMENTO E INSTALAÇÃO. AF_12/2015</v>
      </c>
      <c r="F794" s="278" t="str">
        <f>IF($C794&lt;&gt;"",VLOOKUP($C794,SINAPSET.17!$A842:$D11607,3,FALSE),"")</f>
        <v>M</v>
      </c>
      <c r="G794" s="274">
        <v>66</v>
      </c>
      <c r="H794" s="228">
        <f>IF($C794&lt;&gt;"",VLOOKUP($C794,SINAPSET.17!$A842:$D11607,4,FALSE),"")</f>
        <v>5.36</v>
      </c>
      <c r="I794" s="229">
        <f t="shared" si="122"/>
        <v>353.76</v>
      </c>
    </row>
    <row r="795" spans="2:9" ht="42.75">
      <c r="B795" s="232" t="s">
        <v>7733</v>
      </c>
      <c r="C795" s="247">
        <v>13393</v>
      </c>
      <c r="D795" s="247" t="s">
        <v>45</v>
      </c>
      <c r="E795" s="277" t="str">
        <f>IF($C795&lt;&gt;"",VLOOKUP($C795,SINAPSET.17!$A843:$D11608,2,FALSE),"")</f>
        <v>QUADRO DE DISTRIBUICAO COM BARRAMENTO TRIFASICO, DE EMBUTIR, EM CHAPA DE ACO GALVANIZADO, PARA 12 DISJUNTORES DIN, 100 A</v>
      </c>
      <c r="F795" s="278" t="str">
        <f>IF($C795&lt;&gt;"",VLOOKUP($C795,SINAPSET.17!$A843:$D11608,3,FALSE),"")</f>
        <v xml:space="preserve">UN    </v>
      </c>
      <c r="G795" s="274">
        <v>2</v>
      </c>
      <c r="H795" s="228">
        <f>IF($C795&lt;&gt;"",VLOOKUP($C795,SINAPSET.17!$A843:$D11608,4,FALSE),"")</f>
        <v>236.07</v>
      </c>
      <c r="I795" s="229">
        <f t="shared" si="122"/>
        <v>472.14</v>
      </c>
    </row>
    <row r="796" spans="2:9" ht="28.5">
      <c r="B796" s="232" t="s">
        <v>7746</v>
      </c>
      <c r="C796" s="247" t="s">
        <v>13538</v>
      </c>
      <c r="D796" s="247" t="s">
        <v>45</v>
      </c>
      <c r="E796" s="277" t="str">
        <f>IF($C796&lt;&gt;"",VLOOKUP($C796,SINAPSET.17!$A844:$D11609,2,FALSE),"")</f>
        <v>DISJUNTOR TERMOMAGNETICO BIPOLAR PADRAO NEMA (AMERICANO) 10 A 50A 240V, FORNECIMENTO E INSTALACAO</v>
      </c>
      <c r="F796" s="278" t="str">
        <f>IF($C796&lt;&gt;"",VLOOKUP($C796,SINAPSET.17!$A844:$D11609,3,FALSE),"")</f>
        <v>UN</v>
      </c>
      <c r="G796" s="274">
        <v>9</v>
      </c>
      <c r="H796" s="228">
        <f>IF($C796&lt;&gt;"",VLOOKUP($C796,SINAPSET.17!$A844:$D11609,4,FALSE),"")</f>
        <v>44.34</v>
      </c>
      <c r="I796" s="229">
        <f t="shared" si="122"/>
        <v>399.06</v>
      </c>
    </row>
    <row r="797" spans="2:9" ht="42.75">
      <c r="B797" s="232" t="s">
        <v>7749</v>
      </c>
      <c r="C797" s="247">
        <v>91836</v>
      </c>
      <c r="D797" s="247" t="s">
        <v>45</v>
      </c>
      <c r="E797" s="277" t="str">
        <f>IF($C797&lt;&gt;"",VLOOKUP($C797,SINAPSET.17!$A845:$D11610,2,FALSE),"")</f>
        <v>ELETRODUTO FLEXÍVEL CORRUGADO, PVC, DN 32 MM (1"), PARA CIRCUITOS TERMINAIS, INSTALADO EM FORRO - FORNECIMENTO E INSTALAÇÃO. AF_12/2015</v>
      </c>
      <c r="F797" s="278" t="str">
        <f>IF($C797&lt;&gt;"",VLOOKUP($C797,SINAPSET.17!$A845:$D11610,3,FALSE),"")</f>
        <v>M</v>
      </c>
      <c r="G797" s="274">
        <v>45</v>
      </c>
      <c r="H797" s="228">
        <f>IF($C797&lt;&gt;"",VLOOKUP($C797,SINAPSET.17!$A845:$D11610,4,FALSE),"")</f>
        <v>6.89</v>
      </c>
      <c r="I797" s="229">
        <f t="shared" si="122"/>
        <v>310.05</v>
      </c>
    </row>
    <row r="798" spans="2:9" ht="42.75">
      <c r="B798" s="232" t="s">
        <v>7756</v>
      </c>
      <c r="C798" s="247">
        <v>91939</v>
      </c>
      <c r="D798" s="247" t="s">
        <v>45</v>
      </c>
      <c r="E798" s="277" t="str">
        <f>IF($C798&lt;&gt;"",VLOOKUP($C798,SINAPSET.17!$A846:$D11611,2,FALSE),"")</f>
        <v>CAIXA RETANGULAR 4" X 2" ALTA (2,00 M DO PISO), PVC, INSTALADA EM PAREDE - FORNECIMENTO E INSTALAÇÃO. AF_12/2015</v>
      </c>
      <c r="F798" s="278" t="str">
        <f>IF($C798&lt;&gt;"",VLOOKUP($C798,SINAPSET.17!$A846:$D11611,3,FALSE),"")</f>
        <v>UN</v>
      </c>
      <c r="G798" s="274">
        <v>9</v>
      </c>
      <c r="H798" s="228">
        <f>IF($C798&lt;&gt;"",VLOOKUP($C798,SINAPSET.17!$A846:$D11611,4,FALSE),"")</f>
        <v>18.43</v>
      </c>
      <c r="I798" s="229">
        <f t="shared" si="122"/>
        <v>165.87</v>
      </c>
    </row>
    <row r="799" spans="2:9" ht="14.25">
      <c r="B799" s="232" t="s">
        <v>7758</v>
      </c>
      <c r="C799" s="247">
        <v>83447</v>
      </c>
      <c r="D799" s="247" t="s">
        <v>45</v>
      </c>
      <c r="E799" s="277" t="str">
        <f>IF($C799&lt;&gt;"",VLOOKUP($C799,SINAPSET.17!$A847:$D11612,2,FALSE),"")</f>
        <v>CAIXA DE PASSAGEM 40X40X50 FUNDO BRITA COM TAMPA</v>
      </c>
      <c r="F799" s="278" t="str">
        <f>IF($C799&lt;&gt;"",VLOOKUP($C799,SINAPSET.17!$A847:$D11612,3,FALSE),"")</f>
        <v>UN</v>
      </c>
      <c r="G799" s="274">
        <v>2</v>
      </c>
      <c r="H799" s="228">
        <f>IF($C799&lt;&gt;"",VLOOKUP($C799,SINAPSET.17!$A847:$D11612,4,FALSE),"")</f>
        <v>149.22999999999999</v>
      </c>
      <c r="I799" s="229">
        <f t="shared" si="122"/>
        <v>298.45999999999998</v>
      </c>
    </row>
    <row r="800" spans="2:9" ht="14.25">
      <c r="B800" s="232" t="s">
        <v>7861</v>
      </c>
      <c r="C800" s="247" t="s">
        <v>13333</v>
      </c>
      <c r="D800" s="247" t="s">
        <v>45</v>
      </c>
      <c r="E800" s="277" t="str">
        <f>IF($C800&lt;&gt;"",VLOOKUP($C800,SINAPSET.17!$A848:$D11613,2,FALSE),"")</f>
        <v>REATERRO DE VALA COM COMPACTAÇÃO MANUAL</v>
      </c>
      <c r="F800" s="278" t="str">
        <f>IF($C800&lt;&gt;"",VLOOKUP($C800,SINAPSET.17!$A848:$D11613,3,FALSE),"")</f>
        <v>M3</v>
      </c>
      <c r="G800" s="274">
        <f>G793*1.3</f>
        <v>65</v>
      </c>
      <c r="H800" s="228">
        <f>IF($C800&lt;&gt;"",VLOOKUP($C800,SINAPSET.17!$A848:$D11613,4,FALSE),"")</f>
        <v>41.43</v>
      </c>
      <c r="I800" s="229">
        <f t="shared" ref="I800" si="123">TRUNC(G800*H800,2)</f>
        <v>2692.95</v>
      </c>
    </row>
    <row r="801" spans="2:12" ht="16.5" customHeight="1">
      <c r="B801" s="234" t="s">
        <v>7862</v>
      </c>
      <c r="C801" s="236"/>
      <c r="D801" s="236"/>
      <c r="E801" s="262" t="s">
        <v>13731</v>
      </c>
      <c r="F801" s="236"/>
      <c r="G801" s="237"/>
      <c r="H801" s="238"/>
      <c r="I801" s="239"/>
    </row>
    <row r="802" spans="2:12" ht="14.25">
      <c r="B802" s="232" t="s">
        <v>7863</v>
      </c>
      <c r="C802" s="247">
        <f>COMPOSIÇÕES!B1593</f>
        <v>283</v>
      </c>
      <c r="D802" s="247" t="s">
        <v>6767</v>
      </c>
      <c r="E802" s="277" t="str">
        <f>COMPOSIÇÕES!E1593</f>
        <v>ADMINISTRAÇÃO LOCAL DE OBRA</v>
      </c>
      <c r="F802" s="278" t="str">
        <f>COMPOSIÇÕES!F1593</f>
        <v>MÊS</v>
      </c>
      <c r="G802" s="274">
        <v>6</v>
      </c>
      <c r="H802" s="228">
        <f>COMPOSIÇÕES!I1593</f>
        <v>14041.699999999999</v>
      </c>
      <c r="I802" s="229">
        <f>G802*H802</f>
        <v>84250.2</v>
      </c>
    </row>
    <row r="803" spans="2:12" ht="14.25">
      <c r="B803" s="232" t="s">
        <v>7864</v>
      </c>
      <c r="C803" s="247" t="s">
        <v>13619</v>
      </c>
      <c r="D803" s="247" t="s">
        <v>45</v>
      </c>
      <c r="E803" s="277" t="str">
        <f>IF($C803&lt;&gt;"",VLOOKUP($C803,SINAPSET.17!$A838:$D11603,2,FALSE),"")</f>
        <v>PLACA DE OBRA EM CHAPA DE ACO GALVANIZADO</v>
      </c>
      <c r="F803" s="278" t="str">
        <f>IF($C803&lt;&gt;"",VLOOKUP($C803,SINAPSET.17!$A838:$D11603,3,FALSE),"")</f>
        <v>M2</v>
      </c>
      <c r="G803" s="274">
        <v>10</v>
      </c>
      <c r="H803" s="228">
        <f>IF($C803&lt;&gt;"",VLOOKUP($C803,SINAPSET.17!$A838:$D11603,4,FALSE),"")</f>
        <v>417.99</v>
      </c>
      <c r="I803" s="229">
        <f t="shared" ref="I803" si="124">TRUNC(G803*H803,2)</f>
        <v>4179.8999999999996</v>
      </c>
      <c r="K803" s="200" t="s">
        <v>7855</v>
      </c>
    </row>
    <row r="804" spans="2:12" ht="15">
      <c r="B804" s="232"/>
      <c r="C804" s="233"/>
      <c r="D804" s="233"/>
      <c r="E804" s="225"/>
      <c r="F804" s="226"/>
      <c r="G804" s="227"/>
      <c r="H804" s="290" t="s">
        <v>6723</v>
      </c>
      <c r="I804" s="306">
        <f>SUM(I598:I803)</f>
        <v>413280.32000000018</v>
      </c>
      <c r="K804" s="201">
        <f>I804*(H811+1)</f>
        <v>529990.68236800027</v>
      </c>
      <c r="L804" t="s">
        <v>7857</v>
      </c>
    </row>
    <row r="805" spans="2:12" s="4" customFormat="1" ht="15">
      <c r="B805" s="157"/>
      <c r="C805" s="224"/>
      <c r="D805" s="224"/>
      <c r="E805" s="241"/>
      <c r="F805" s="242"/>
      <c r="G805" s="231"/>
      <c r="H805" s="291"/>
      <c r="I805" s="307"/>
      <c r="K805" s="313"/>
    </row>
    <row r="806" spans="2:12" s="4" customFormat="1" ht="15">
      <c r="B806" s="220">
        <v>18</v>
      </c>
      <c r="C806" s="221"/>
      <c r="D806" s="221"/>
      <c r="E806" s="359" t="s">
        <v>513</v>
      </c>
      <c r="F806" s="360"/>
      <c r="G806" s="360"/>
      <c r="H806" s="222"/>
      <c r="I806" s="223"/>
    </row>
    <row r="807" spans="2:12" ht="14.25">
      <c r="B807" s="232" t="s">
        <v>7797</v>
      </c>
      <c r="C807" s="247">
        <v>9537</v>
      </c>
      <c r="D807" s="247" t="s">
        <v>45</v>
      </c>
      <c r="E807" s="277" t="s">
        <v>514</v>
      </c>
      <c r="F807" s="278" t="s">
        <v>1</v>
      </c>
      <c r="G807" s="274">
        <v>1118.48</v>
      </c>
      <c r="H807" s="228">
        <f>IF($C807&lt;&gt;"",VLOOKUP($C807,SINAPSET.17!$A736:$D11501,4,FALSE),"")</f>
        <v>2.08</v>
      </c>
      <c r="I807" s="229">
        <f t="shared" ref="I807" si="125">TRUNC(G807*H807,2)</f>
        <v>2326.4299999999998</v>
      </c>
    </row>
    <row r="808" spans="2:12" ht="15">
      <c r="B808" s="232"/>
      <c r="C808" s="233"/>
      <c r="D808" s="233"/>
      <c r="E808" s="225"/>
      <c r="F808" s="226"/>
      <c r="G808" s="227"/>
      <c r="H808" s="290" t="s">
        <v>6723</v>
      </c>
      <c r="I808" s="306">
        <f>SUM(I807)</f>
        <v>2326.4299999999998</v>
      </c>
    </row>
    <row r="809" spans="2:12">
      <c r="B809" s="309"/>
      <c r="C809" s="294"/>
      <c r="D809" s="294"/>
      <c r="E809" s="295"/>
      <c r="F809" s="296"/>
      <c r="G809" s="297"/>
      <c r="H809" s="298"/>
      <c r="I809" s="310"/>
      <c r="K809" s="200" t="s">
        <v>7856</v>
      </c>
    </row>
    <row r="810" spans="2:12">
      <c r="B810" s="363" t="s">
        <v>6722</v>
      </c>
      <c r="C810" s="364"/>
      <c r="D810" s="364"/>
      <c r="E810" s="364"/>
      <c r="F810" s="364"/>
      <c r="G810" s="364"/>
      <c r="H810" s="299"/>
      <c r="I810" s="311">
        <f>I808+I804+I594+I578+I539+I516+I442+I422+I294+I122+I98+I82+I66+I55+I50+I42+I18+I13</f>
        <v>1361037.5600000003</v>
      </c>
      <c r="K810" s="202">
        <f>I811-K804</f>
        <v>1215403.884576</v>
      </c>
      <c r="L810" t="s">
        <v>7857</v>
      </c>
    </row>
    <row r="811" spans="2:12" ht="16.5" thickBot="1">
      <c r="B811" s="361" t="s">
        <v>6721</v>
      </c>
      <c r="C811" s="362"/>
      <c r="D811" s="362"/>
      <c r="E811" s="362"/>
      <c r="F811" s="362"/>
      <c r="G811" s="362"/>
      <c r="H811" s="323">
        <v>0.28239999999999998</v>
      </c>
      <c r="I811" s="312">
        <f>I810*(H811+1)</f>
        <v>1745394.5669440003</v>
      </c>
    </row>
    <row r="812" spans="2:12" s="3" customFormat="1">
      <c r="B812" s="7"/>
      <c r="C812" s="7"/>
      <c r="D812" s="7"/>
      <c r="E812" s="21"/>
      <c r="F812" s="7"/>
      <c r="G812" s="23"/>
      <c r="H812" s="84"/>
      <c r="I812" s="16"/>
      <c r="K812" s="203">
        <v>800000</v>
      </c>
      <c r="L812" s="3" t="s">
        <v>7858</v>
      </c>
    </row>
    <row r="813" spans="2:12" s="3" customFormat="1">
      <c r="B813" s="7"/>
      <c r="C813" s="7"/>
      <c r="D813" s="7"/>
      <c r="E813" s="21"/>
      <c r="F813" s="7"/>
      <c r="G813" s="23"/>
      <c r="H813" s="84"/>
      <c r="I813" s="16">
        <v>1754096.4332080001</v>
      </c>
      <c r="K813" s="204">
        <f>K810-K812</f>
        <v>415403.88457600004</v>
      </c>
      <c r="L813" s="3" t="s">
        <v>7860</v>
      </c>
    </row>
    <row r="814" spans="2:12" s="3" customFormat="1">
      <c r="B814" s="7"/>
      <c r="C814" s="7"/>
      <c r="D814" s="7"/>
      <c r="E814" s="21"/>
      <c r="F814" s="7"/>
      <c r="G814" s="23"/>
      <c r="H814" s="84"/>
      <c r="I814" s="17">
        <f>I811-I813</f>
        <v>-8701.8662639998365</v>
      </c>
    </row>
    <row r="815" spans="2:12" s="3" customFormat="1">
      <c r="B815" s="7"/>
      <c r="C815" s="7"/>
      <c r="D815" s="7"/>
      <c r="E815" s="21"/>
      <c r="F815" s="7"/>
      <c r="G815" s="23"/>
      <c r="H815" s="84"/>
      <c r="I815" s="178"/>
      <c r="K815" s="205">
        <f>K813/K810</f>
        <v>0.34178258753954521</v>
      </c>
      <c r="L815" s="3" t="s">
        <v>7859</v>
      </c>
    </row>
    <row r="816" spans="2:12" s="3" customFormat="1">
      <c r="B816" s="7"/>
      <c r="C816" s="7"/>
      <c r="D816" s="7"/>
      <c r="E816" s="21"/>
      <c r="F816" s="7"/>
      <c r="G816" s="23"/>
      <c r="H816" s="84"/>
      <c r="I816" s="16">
        <f>I813-I811</f>
        <v>8701.8662639998365</v>
      </c>
    </row>
    <row r="817" spans="2:12" s="3" customFormat="1">
      <c r="B817" s="7"/>
      <c r="C817" s="7"/>
      <c r="D817" s="7"/>
      <c r="E817" s="21"/>
      <c r="F817" s="7"/>
      <c r="G817" s="23"/>
      <c r="H817" s="84"/>
      <c r="I817" s="16"/>
      <c r="L817" s="31"/>
    </row>
    <row r="818" spans="2:12" s="3" customFormat="1">
      <c r="B818" s="7"/>
      <c r="C818" s="7"/>
      <c r="D818" s="7"/>
      <c r="E818" s="21"/>
      <c r="F818" s="7"/>
      <c r="G818" s="23"/>
      <c r="H818" s="84"/>
      <c r="I818" s="16"/>
      <c r="K818" s="205"/>
    </row>
    <row r="819" spans="2:12" s="3" customFormat="1">
      <c r="B819" s="7"/>
      <c r="C819" s="7"/>
      <c r="D819" s="7"/>
      <c r="E819" s="21"/>
      <c r="F819" s="7"/>
      <c r="G819" s="23"/>
      <c r="H819" s="84"/>
      <c r="I819" s="16"/>
      <c r="L819" s="31"/>
    </row>
    <row r="820" spans="2:12" s="3" customFormat="1">
      <c r="B820" s="7"/>
      <c r="C820" s="7"/>
      <c r="D820" s="7"/>
      <c r="E820" s="21"/>
      <c r="F820" s="7"/>
      <c r="G820" s="23"/>
      <c r="H820" s="84"/>
      <c r="I820" s="16"/>
    </row>
    <row r="821" spans="2:12" s="3" customFormat="1">
      <c r="B821" s="7"/>
      <c r="C821" s="7"/>
      <c r="D821" s="7"/>
      <c r="E821" s="21"/>
      <c r="F821" s="7"/>
      <c r="G821" s="23"/>
      <c r="H821" s="84"/>
      <c r="I821" s="16"/>
    </row>
    <row r="822" spans="2:12" s="3" customFormat="1">
      <c r="B822" s="7"/>
      <c r="C822" s="7"/>
      <c r="D822" s="7"/>
      <c r="E822" s="21"/>
      <c r="F822" s="7"/>
      <c r="G822" s="23"/>
      <c r="H822" s="84"/>
      <c r="I822" s="16"/>
    </row>
    <row r="823" spans="2:12" s="3" customFormat="1">
      <c r="B823" s="7"/>
      <c r="C823" s="7"/>
      <c r="D823" s="7"/>
      <c r="E823" s="21"/>
      <c r="F823" s="7"/>
      <c r="G823" s="23"/>
      <c r="H823" s="84"/>
      <c r="I823" s="16"/>
    </row>
    <row r="824" spans="2:12" s="3" customFormat="1">
      <c r="B824" s="7"/>
      <c r="C824" s="7"/>
      <c r="D824" s="7"/>
      <c r="E824" s="21"/>
      <c r="F824" s="7"/>
      <c r="G824" s="23"/>
      <c r="H824" s="84"/>
      <c r="I824" s="16"/>
    </row>
    <row r="825" spans="2:12" s="3" customFormat="1">
      <c r="B825" s="7"/>
      <c r="C825" s="7"/>
      <c r="D825" s="7"/>
      <c r="E825" s="21"/>
      <c r="F825" s="7"/>
      <c r="G825" s="23"/>
      <c r="H825" s="84"/>
      <c r="I825" s="16"/>
    </row>
    <row r="826" spans="2:12" s="3" customFormat="1">
      <c r="B826" s="7"/>
      <c r="C826" s="7"/>
      <c r="D826" s="7"/>
      <c r="E826" s="21"/>
      <c r="F826" s="7"/>
      <c r="G826" s="23"/>
      <c r="H826" s="84"/>
      <c r="I826" s="16"/>
    </row>
    <row r="827" spans="2:12" s="3" customFormat="1">
      <c r="B827" s="7"/>
      <c r="C827" s="7"/>
      <c r="D827" s="7"/>
      <c r="E827" s="21"/>
      <c r="F827" s="7"/>
      <c r="G827" s="23"/>
      <c r="H827" s="84"/>
      <c r="I827" s="16"/>
    </row>
    <row r="828" spans="2:12" s="3" customFormat="1">
      <c r="B828" s="7"/>
      <c r="C828" s="7"/>
      <c r="D828" s="7"/>
      <c r="E828" s="21"/>
      <c r="F828" s="7"/>
      <c r="G828" s="23"/>
      <c r="H828" s="84"/>
      <c r="I828" s="16"/>
    </row>
    <row r="829" spans="2:12" s="3" customFormat="1">
      <c r="B829" s="7"/>
      <c r="C829" s="7"/>
      <c r="D829" s="7"/>
      <c r="E829" s="21"/>
      <c r="F829" s="7"/>
      <c r="G829" s="23"/>
      <c r="H829" s="84"/>
      <c r="I829" s="16"/>
    </row>
    <row r="830" spans="2:12" s="3" customFormat="1">
      <c r="B830" s="7"/>
      <c r="C830" s="7"/>
      <c r="D830" s="7"/>
      <c r="E830" s="21"/>
      <c r="F830" s="7"/>
      <c r="G830" s="23"/>
      <c r="H830" s="84"/>
      <c r="I830" s="16"/>
    </row>
    <row r="831" spans="2:12" s="3" customFormat="1">
      <c r="B831" s="7"/>
      <c r="C831" s="7"/>
      <c r="D831" s="7"/>
      <c r="E831" s="21"/>
      <c r="F831" s="7"/>
      <c r="G831" s="23"/>
      <c r="H831" s="84"/>
      <c r="I831" s="16"/>
    </row>
    <row r="832" spans="2:12" s="3" customFormat="1">
      <c r="B832" s="7"/>
      <c r="C832" s="7"/>
      <c r="D832" s="7"/>
      <c r="E832" s="21"/>
      <c r="F832" s="7"/>
      <c r="G832" s="23"/>
      <c r="H832" s="84"/>
      <c r="I832" s="16"/>
    </row>
    <row r="833" spans="2:9" s="3" customFormat="1">
      <c r="B833" s="7"/>
      <c r="C833" s="7"/>
      <c r="D833" s="7"/>
      <c r="E833" s="21"/>
      <c r="F833" s="7"/>
      <c r="G833" s="23"/>
      <c r="H833" s="84"/>
      <c r="I833" s="16"/>
    </row>
    <row r="834" spans="2:9" s="3" customFormat="1">
      <c r="B834" s="7"/>
      <c r="C834" s="7"/>
      <c r="D834" s="7"/>
      <c r="E834" s="21"/>
      <c r="F834" s="7"/>
      <c r="G834" s="23"/>
      <c r="H834" s="84"/>
      <c r="I834" s="16"/>
    </row>
    <row r="835" spans="2:9" s="3" customFormat="1">
      <c r="B835" s="7"/>
      <c r="C835" s="7"/>
      <c r="D835" s="7"/>
      <c r="E835" s="21"/>
      <c r="F835" s="7"/>
      <c r="G835" s="23"/>
      <c r="H835" s="84"/>
      <c r="I835" s="16"/>
    </row>
    <row r="836" spans="2:9" s="3" customFormat="1">
      <c r="B836" s="7"/>
      <c r="C836" s="7"/>
      <c r="D836" s="7"/>
      <c r="E836" s="21"/>
      <c r="F836" s="7"/>
      <c r="G836" s="23"/>
      <c r="H836" s="84"/>
      <c r="I836" s="16"/>
    </row>
    <row r="837" spans="2:9" s="3" customFormat="1">
      <c r="B837" s="7"/>
      <c r="C837" s="7"/>
      <c r="D837" s="7"/>
      <c r="E837" s="21"/>
      <c r="F837" s="7"/>
      <c r="G837" s="23"/>
      <c r="H837" s="84"/>
      <c r="I837" s="16"/>
    </row>
    <row r="838" spans="2:9" s="3" customFormat="1">
      <c r="B838" s="7"/>
      <c r="C838" s="7"/>
      <c r="D838" s="7"/>
      <c r="E838" s="21"/>
      <c r="F838" s="7"/>
      <c r="G838" s="23"/>
      <c r="H838" s="84"/>
      <c r="I838" s="16"/>
    </row>
    <row r="839" spans="2:9" s="3" customFormat="1">
      <c r="B839" s="7"/>
      <c r="C839" s="7"/>
      <c r="D839" s="7"/>
      <c r="E839" s="21"/>
      <c r="F839" s="7"/>
      <c r="G839" s="23"/>
      <c r="H839" s="84"/>
      <c r="I839" s="16"/>
    </row>
    <row r="840" spans="2:9" s="3" customFormat="1">
      <c r="B840" s="7"/>
      <c r="C840" s="7"/>
      <c r="D840" s="7"/>
      <c r="E840" s="21"/>
      <c r="F840" s="7"/>
      <c r="G840" s="23"/>
      <c r="H840" s="84"/>
      <c r="I840" s="16"/>
    </row>
    <row r="841" spans="2:9" s="3" customFormat="1">
      <c r="B841" s="7"/>
      <c r="C841" s="7"/>
      <c r="D841" s="7"/>
      <c r="E841" s="21"/>
      <c r="F841" s="7"/>
      <c r="G841" s="23"/>
      <c r="H841" s="84"/>
      <c r="I841" s="16"/>
    </row>
    <row r="842" spans="2:9" s="3" customFormat="1">
      <c r="B842" s="7"/>
      <c r="C842" s="7"/>
      <c r="D842" s="7"/>
      <c r="E842" s="21"/>
      <c r="F842" s="7"/>
      <c r="G842" s="23"/>
      <c r="H842" s="84"/>
      <c r="I842" s="16"/>
    </row>
    <row r="843" spans="2:9" s="3" customFormat="1">
      <c r="B843" s="7"/>
      <c r="C843" s="7"/>
      <c r="D843" s="7"/>
      <c r="E843" s="21"/>
      <c r="F843" s="7"/>
      <c r="G843" s="23"/>
      <c r="H843" s="84"/>
      <c r="I843" s="16"/>
    </row>
    <row r="844" spans="2:9" s="3" customFormat="1">
      <c r="B844" s="7"/>
      <c r="C844" s="7"/>
      <c r="D844" s="7"/>
      <c r="E844" s="21"/>
      <c r="F844" s="7"/>
      <c r="G844" s="23"/>
      <c r="H844" s="84"/>
      <c r="I844" s="16"/>
    </row>
    <row r="845" spans="2:9" s="3" customFormat="1">
      <c r="B845" s="7"/>
      <c r="C845" s="7"/>
      <c r="D845" s="7"/>
      <c r="E845" s="21"/>
      <c r="F845" s="7"/>
      <c r="G845" s="23"/>
      <c r="H845" s="84"/>
      <c r="I845" s="16"/>
    </row>
    <row r="846" spans="2:9" s="3" customFormat="1">
      <c r="B846" s="7"/>
      <c r="C846" s="7"/>
      <c r="D846" s="7"/>
      <c r="E846" s="21"/>
      <c r="F846" s="7"/>
      <c r="G846" s="23"/>
      <c r="H846" s="84"/>
      <c r="I846" s="16"/>
    </row>
    <row r="847" spans="2:9" s="3" customFormat="1">
      <c r="B847" s="7"/>
      <c r="C847" s="7"/>
      <c r="D847" s="7"/>
      <c r="E847" s="21"/>
      <c r="F847" s="7"/>
      <c r="G847" s="23"/>
      <c r="H847" s="84"/>
      <c r="I847" s="16"/>
    </row>
    <row r="848" spans="2:9" s="3" customFormat="1">
      <c r="B848" s="7"/>
      <c r="C848" s="7"/>
      <c r="D848" s="7"/>
      <c r="E848" s="21"/>
      <c r="F848" s="7"/>
      <c r="G848" s="23"/>
      <c r="H848" s="84"/>
      <c r="I848" s="16"/>
    </row>
    <row r="849" spans="2:9" s="3" customFormat="1">
      <c r="B849" s="7"/>
      <c r="C849" s="7"/>
      <c r="D849" s="7"/>
      <c r="E849" s="21"/>
      <c r="F849" s="7"/>
      <c r="G849" s="23"/>
      <c r="H849" s="84"/>
      <c r="I849" s="16"/>
    </row>
    <row r="850" spans="2:9" s="3" customFormat="1">
      <c r="B850" s="7"/>
      <c r="C850" s="7"/>
      <c r="D850" s="7"/>
      <c r="E850" s="21"/>
      <c r="F850" s="7"/>
      <c r="G850" s="23"/>
      <c r="H850" s="84"/>
      <c r="I850" s="16"/>
    </row>
    <row r="851" spans="2:9" s="3" customFormat="1">
      <c r="B851" s="7"/>
      <c r="C851" s="7"/>
      <c r="D851" s="7"/>
      <c r="E851" s="21"/>
      <c r="F851" s="7"/>
      <c r="G851" s="23"/>
      <c r="H851" s="84"/>
      <c r="I851" s="16"/>
    </row>
    <row r="852" spans="2:9" s="3" customFormat="1">
      <c r="B852" s="7"/>
      <c r="C852" s="7"/>
      <c r="D852" s="7"/>
      <c r="E852" s="21"/>
      <c r="F852" s="7"/>
      <c r="G852" s="23"/>
      <c r="H852" s="84"/>
      <c r="I852" s="16"/>
    </row>
    <row r="853" spans="2:9" s="3" customFormat="1">
      <c r="B853" s="7"/>
      <c r="C853" s="7"/>
      <c r="D853" s="7"/>
      <c r="E853" s="21"/>
      <c r="F853" s="7"/>
      <c r="G853" s="23"/>
      <c r="H853" s="84"/>
      <c r="I853" s="16"/>
    </row>
    <row r="854" spans="2:9" s="3" customFormat="1">
      <c r="B854" s="7"/>
      <c r="C854" s="7"/>
      <c r="D854" s="7"/>
      <c r="E854" s="21"/>
      <c r="F854" s="7"/>
      <c r="G854" s="23"/>
      <c r="H854" s="84"/>
      <c r="I854" s="16"/>
    </row>
    <row r="855" spans="2:9" s="3" customFormat="1">
      <c r="B855" s="7"/>
      <c r="C855" s="7"/>
      <c r="D855" s="7"/>
      <c r="E855" s="21"/>
      <c r="F855" s="7"/>
      <c r="G855" s="23"/>
      <c r="H855" s="84"/>
      <c r="I855" s="16"/>
    </row>
    <row r="856" spans="2:9" s="3" customFormat="1">
      <c r="B856" s="7"/>
      <c r="C856" s="7"/>
      <c r="D856" s="7"/>
      <c r="E856" s="21"/>
      <c r="F856" s="7"/>
      <c r="G856" s="23"/>
      <c r="H856" s="84"/>
      <c r="I856" s="16"/>
    </row>
    <row r="857" spans="2:9" s="3" customFormat="1">
      <c r="B857" s="7"/>
      <c r="C857" s="7"/>
      <c r="D857" s="7"/>
      <c r="E857" s="21"/>
      <c r="F857" s="7"/>
      <c r="G857" s="23"/>
      <c r="H857" s="84"/>
      <c r="I857" s="16"/>
    </row>
    <row r="858" spans="2:9" s="3" customFormat="1">
      <c r="B858" s="7"/>
      <c r="C858" s="7"/>
      <c r="D858" s="7"/>
      <c r="E858" s="21"/>
      <c r="F858" s="7"/>
      <c r="G858" s="23"/>
      <c r="H858" s="84"/>
      <c r="I858" s="16"/>
    </row>
    <row r="859" spans="2:9" s="3" customFormat="1">
      <c r="B859" s="7"/>
      <c r="C859" s="7"/>
      <c r="D859" s="7"/>
      <c r="E859" s="21"/>
      <c r="F859" s="7"/>
      <c r="G859" s="23"/>
      <c r="H859" s="84"/>
      <c r="I859" s="16"/>
    </row>
    <row r="860" spans="2:9" s="3" customFormat="1">
      <c r="B860" s="7"/>
      <c r="C860" s="7"/>
      <c r="D860" s="7"/>
      <c r="E860" s="21"/>
      <c r="F860" s="7"/>
      <c r="G860" s="23"/>
      <c r="H860" s="84"/>
      <c r="I860" s="16"/>
    </row>
    <row r="861" spans="2:9" s="3" customFormat="1">
      <c r="B861" s="7"/>
      <c r="C861" s="7"/>
      <c r="D861" s="7"/>
      <c r="E861" s="21"/>
      <c r="F861" s="7"/>
      <c r="G861" s="23"/>
      <c r="H861" s="84"/>
      <c r="I861" s="16"/>
    </row>
    <row r="862" spans="2:9" s="3" customFormat="1">
      <c r="B862" s="7"/>
      <c r="C862" s="7"/>
      <c r="D862" s="7"/>
      <c r="E862" s="21"/>
      <c r="F862" s="7"/>
      <c r="G862" s="23"/>
      <c r="H862" s="84"/>
      <c r="I862" s="16"/>
    </row>
    <row r="863" spans="2:9" s="3" customFormat="1">
      <c r="B863" s="7"/>
      <c r="C863" s="7"/>
      <c r="D863" s="7"/>
      <c r="E863" s="21"/>
      <c r="F863" s="7"/>
      <c r="G863" s="23"/>
      <c r="H863" s="84"/>
      <c r="I863" s="16"/>
    </row>
    <row r="864" spans="2:9" s="3" customFormat="1">
      <c r="B864" s="7"/>
      <c r="C864" s="7"/>
      <c r="D864" s="7"/>
      <c r="E864" s="21"/>
      <c r="F864" s="7"/>
      <c r="G864" s="23"/>
      <c r="H864" s="84"/>
      <c r="I864" s="16"/>
    </row>
    <row r="865" spans="2:9" s="3" customFormat="1">
      <c r="B865" s="7"/>
      <c r="C865" s="7"/>
      <c r="D865" s="7"/>
      <c r="E865" s="21"/>
      <c r="F865" s="7"/>
      <c r="G865" s="23"/>
      <c r="H865" s="84"/>
      <c r="I865" s="16"/>
    </row>
    <row r="866" spans="2:9" s="3" customFormat="1">
      <c r="B866" s="7"/>
      <c r="C866" s="7"/>
      <c r="D866" s="7"/>
      <c r="E866" s="21"/>
      <c r="F866" s="7"/>
      <c r="G866" s="23"/>
      <c r="H866" s="84"/>
      <c r="I866" s="16"/>
    </row>
    <row r="867" spans="2:9" s="3" customFormat="1">
      <c r="B867" s="7"/>
      <c r="C867" s="7"/>
      <c r="D867" s="7"/>
      <c r="E867" s="21"/>
      <c r="F867" s="7"/>
      <c r="G867" s="23"/>
      <c r="H867" s="84"/>
      <c r="I867" s="16"/>
    </row>
    <row r="868" spans="2:9" s="3" customFormat="1">
      <c r="B868" s="7"/>
      <c r="C868" s="7"/>
      <c r="D868" s="7"/>
      <c r="E868" s="21"/>
      <c r="F868" s="7"/>
      <c r="G868" s="23"/>
      <c r="H868" s="84"/>
      <c r="I868" s="16"/>
    </row>
    <row r="869" spans="2:9" s="3" customFormat="1">
      <c r="B869" s="7"/>
      <c r="C869" s="7"/>
      <c r="D869" s="7"/>
      <c r="E869" s="21"/>
      <c r="F869" s="7"/>
      <c r="G869" s="23"/>
      <c r="H869" s="84"/>
      <c r="I869" s="16"/>
    </row>
    <row r="870" spans="2:9" s="3" customFormat="1">
      <c r="B870" s="7"/>
      <c r="C870" s="7"/>
      <c r="D870" s="7"/>
      <c r="E870" s="21"/>
      <c r="F870" s="7"/>
      <c r="G870" s="23"/>
      <c r="H870" s="84"/>
      <c r="I870" s="16"/>
    </row>
    <row r="871" spans="2:9" s="3" customFormat="1">
      <c r="B871" s="7"/>
      <c r="C871" s="7"/>
      <c r="D871" s="7"/>
      <c r="E871" s="21"/>
      <c r="F871" s="7"/>
      <c r="G871" s="23"/>
      <c r="H871" s="84"/>
      <c r="I871" s="16"/>
    </row>
    <row r="872" spans="2:9" s="3" customFormat="1">
      <c r="B872" s="7"/>
      <c r="C872" s="7"/>
      <c r="D872" s="7"/>
      <c r="E872" s="21"/>
      <c r="F872" s="7"/>
      <c r="G872" s="23"/>
      <c r="H872" s="84"/>
      <c r="I872" s="16"/>
    </row>
    <row r="873" spans="2:9" s="3" customFormat="1">
      <c r="B873" s="7"/>
      <c r="C873" s="7"/>
      <c r="D873" s="7"/>
      <c r="E873" s="21"/>
      <c r="F873" s="7"/>
      <c r="G873" s="23"/>
      <c r="H873" s="84"/>
      <c r="I873" s="16"/>
    </row>
    <row r="874" spans="2:9" s="3" customFormat="1">
      <c r="B874" s="7"/>
      <c r="C874" s="7"/>
      <c r="D874" s="7"/>
      <c r="E874" s="21"/>
      <c r="F874" s="7"/>
      <c r="G874" s="23"/>
      <c r="H874" s="84"/>
      <c r="I874" s="16"/>
    </row>
    <row r="875" spans="2:9" s="3" customFormat="1">
      <c r="B875" s="7"/>
      <c r="C875" s="7"/>
      <c r="D875" s="7"/>
      <c r="E875" s="21"/>
      <c r="F875" s="7"/>
      <c r="G875" s="23"/>
      <c r="H875" s="84"/>
      <c r="I875" s="16"/>
    </row>
    <row r="876" spans="2:9" s="3" customFormat="1">
      <c r="B876" s="7"/>
      <c r="C876" s="7"/>
      <c r="D876" s="7"/>
      <c r="E876" s="21"/>
      <c r="F876" s="7"/>
      <c r="G876" s="23"/>
      <c r="H876" s="84"/>
      <c r="I876" s="16"/>
    </row>
    <row r="877" spans="2:9" s="3" customFormat="1">
      <c r="B877" s="7"/>
      <c r="C877" s="7"/>
      <c r="D877" s="7"/>
      <c r="E877" s="21"/>
      <c r="F877" s="7"/>
      <c r="G877" s="23"/>
      <c r="H877" s="84"/>
      <c r="I877" s="16"/>
    </row>
    <row r="878" spans="2:9" s="3" customFormat="1">
      <c r="B878" s="7"/>
      <c r="C878" s="7"/>
      <c r="D878" s="7"/>
      <c r="E878" s="21"/>
      <c r="F878" s="7"/>
      <c r="G878" s="23"/>
      <c r="H878" s="84"/>
      <c r="I878" s="16"/>
    </row>
    <row r="879" spans="2:9" s="3" customFormat="1">
      <c r="B879" s="7"/>
      <c r="C879" s="7"/>
      <c r="D879" s="7"/>
      <c r="E879" s="21"/>
      <c r="F879" s="7"/>
      <c r="G879" s="23"/>
      <c r="H879" s="84"/>
      <c r="I879" s="16"/>
    </row>
    <row r="880" spans="2:9" s="3" customFormat="1">
      <c r="B880" s="7"/>
      <c r="C880" s="7"/>
      <c r="D880" s="7"/>
      <c r="E880" s="21"/>
      <c r="F880" s="7"/>
      <c r="G880" s="23"/>
      <c r="H880" s="84"/>
      <c r="I880" s="16"/>
    </row>
    <row r="881" spans="2:9" s="3" customFormat="1">
      <c r="B881" s="7"/>
      <c r="C881" s="7"/>
      <c r="D881" s="7"/>
      <c r="E881" s="21"/>
      <c r="F881" s="7"/>
      <c r="G881" s="23"/>
      <c r="H881" s="84"/>
      <c r="I881" s="16"/>
    </row>
    <row r="882" spans="2:9" s="3" customFormat="1">
      <c r="B882" s="7"/>
      <c r="C882" s="7"/>
      <c r="D882" s="7"/>
      <c r="E882" s="21"/>
      <c r="F882" s="7"/>
      <c r="G882" s="23"/>
      <c r="H882" s="84"/>
      <c r="I882" s="16"/>
    </row>
    <row r="883" spans="2:9" s="3" customFormat="1">
      <c r="B883" s="7"/>
      <c r="C883" s="7"/>
      <c r="D883" s="7"/>
      <c r="E883" s="21"/>
      <c r="F883" s="7"/>
      <c r="G883" s="23"/>
      <c r="H883" s="84"/>
      <c r="I883" s="16"/>
    </row>
    <row r="884" spans="2:9" s="3" customFormat="1">
      <c r="B884" s="7"/>
      <c r="C884" s="7"/>
      <c r="D884" s="7"/>
      <c r="E884" s="21"/>
      <c r="F884" s="7"/>
      <c r="G884" s="23"/>
      <c r="H884" s="84"/>
      <c r="I884" s="16"/>
    </row>
    <row r="885" spans="2:9" s="3" customFormat="1">
      <c r="B885" s="7"/>
      <c r="C885" s="7"/>
      <c r="D885" s="7"/>
      <c r="E885" s="21"/>
      <c r="F885" s="7"/>
      <c r="G885" s="23"/>
      <c r="H885" s="84"/>
      <c r="I885" s="16"/>
    </row>
    <row r="886" spans="2:9" s="3" customFormat="1">
      <c r="B886" s="7"/>
      <c r="C886" s="7"/>
      <c r="D886" s="7"/>
      <c r="E886" s="21"/>
      <c r="F886" s="7"/>
      <c r="G886" s="23"/>
      <c r="H886" s="84"/>
      <c r="I886" s="16"/>
    </row>
    <row r="887" spans="2:9" s="3" customFormat="1">
      <c r="B887" s="7"/>
      <c r="C887" s="7"/>
      <c r="D887" s="7"/>
      <c r="E887" s="21"/>
      <c r="F887" s="7"/>
      <c r="G887" s="23"/>
      <c r="H887" s="84"/>
      <c r="I887" s="16"/>
    </row>
    <row r="888" spans="2:9" s="3" customFormat="1">
      <c r="B888" s="7"/>
      <c r="C888" s="7"/>
      <c r="D888" s="7"/>
      <c r="E888" s="21"/>
      <c r="F888" s="7"/>
      <c r="G888" s="23"/>
      <c r="H888" s="84"/>
      <c r="I888" s="16"/>
    </row>
    <row r="889" spans="2:9" s="3" customFormat="1">
      <c r="B889" s="7"/>
      <c r="C889" s="7"/>
      <c r="D889" s="7"/>
      <c r="E889" s="21"/>
      <c r="F889" s="7"/>
      <c r="G889" s="23"/>
      <c r="H889" s="84"/>
      <c r="I889" s="16"/>
    </row>
    <row r="890" spans="2:9" s="3" customFormat="1">
      <c r="B890" s="7"/>
      <c r="C890" s="7"/>
      <c r="D890" s="7"/>
      <c r="E890" s="21"/>
      <c r="F890" s="7"/>
      <c r="G890" s="23"/>
      <c r="H890" s="84"/>
      <c r="I890" s="16"/>
    </row>
    <row r="891" spans="2:9" s="3" customFormat="1">
      <c r="B891" s="7"/>
      <c r="C891" s="7"/>
      <c r="D891" s="7"/>
      <c r="E891" s="21"/>
      <c r="F891" s="7"/>
      <c r="G891" s="23"/>
      <c r="H891" s="84"/>
      <c r="I891" s="16"/>
    </row>
    <row r="892" spans="2:9" s="3" customFormat="1">
      <c r="B892" s="7"/>
      <c r="C892" s="7"/>
      <c r="D892" s="7"/>
      <c r="E892" s="21"/>
      <c r="F892" s="7"/>
      <c r="G892" s="23"/>
      <c r="H892" s="84"/>
      <c r="I892" s="16"/>
    </row>
    <row r="893" spans="2:9" s="3" customFormat="1">
      <c r="B893" s="7"/>
      <c r="C893" s="7"/>
      <c r="D893" s="7"/>
      <c r="E893" s="21"/>
      <c r="F893" s="7"/>
      <c r="G893" s="23"/>
      <c r="H893" s="84"/>
      <c r="I893" s="16"/>
    </row>
    <row r="894" spans="2:9" s="3" customFormat="1">
      <c r="B894" s="7"/>
      <c r="C894" s="7"/>
      <c r="D894" s="7"/>
      <c r="E894" s="21"/>
      <c r="F894" s="7"/>
      <c r="G894" s="23"/>
      <c r="H894" s="84"/>
      <c r="I894" s="16"/>
    </row>
    <row r="895" spans="2:9" s="3" customFormat="1">
      <c r="B895" s="7"/>
      <c r="C895" s="7"/>
      <c r="D895" s="7"/>
      <c r="E895" s="21"/>
      <c r="F895" s="7"/>
      <c r="G895" s="23"/>
      <c r="H895" s="84"/>
      <c r="I895" s="16"/>
    </row>
    <row r="896" spans="2:9" s="3" customFormat="1">
      <c r="B896" s="7"/>
      <c r="C896" s="7"/>
      <c r="D896" s="7"/>
      <c r="E896" s="21"/>
      <c r="F896" s="7"/>
      <c r="G896" s="23"/>
      <c r="H896" s="84"/>
      <c r="I896" s="16"/>
    </row>
    <row r="897" spans="2:9" s="3" customFormat="1">
      <c r="B897" s="7"/>
      <c r="C897" s="7"/>
      <c r="D897" s="7"/>
      <c r="E897" s="21"/>
      <c r="F897" s="7"/>
      <c r="G897" s="23"/>
      <c r="H897" s="84"/>
      <c r="I897" s="16"/>
    </row>
    <row r="898" spans="2:9" s="3" customFormat="1">
      <c r="B898" s="7"/>
      <c r="C898" s="7"/>
      <c r="D898" s="7"/>
      <c r="E898" s="21"/>
      <c r="F898" s="7"/>
      <c r="G898" s="23"/>
      <c r="H898" s="84"/>
      <c r="I898" s="16"/>
    </row>
    <row r="899" spans="2:9" s="3" customFormat="1">
      <c r="B899" s="7"/>
      <c r="C899" s="7"/>
      <c r="D899" s="7"/>
      <c r="E899" s="21"/>
      <c r="F899" s="7"/>
      <c r="G899" s="23"/>
      <c r="H899" s="84"/>
      <c r="I899" s="16"/>
    </row>
    <row r="900" spans="2:9" s="3" customFormat="1">
      <c r="B900" s="7"/>
      <c r="C900" s="7"/>
      <c r="D900" s="7"/>
      <c r="E900" s="21"/>
      <c r="F900" s="7"/>
      <c r="G900" s="23"/>
      <c r="H900" s="84"/>
      <c r="I900" s="16"/>
    </row>
    <row r="901" spans="2:9" s="3" customFormat="1">
      <c r="B901" s="7"/>
      <c r="C901" s="7"/>
      <c r="D901" s="7"/>
      <c r="E901" s="21"/>
      <c r="F901" s="7"/>
      <c r="G901" s="23"/>
      <c r="H901" s="84"/>
      <c r="I901" s="16"/>
    </row>
    <row r="902" spans="2:9" s="3" customFormat="1">
      <c r="B902" s="7"/>
      <c r="C902" s="7"/>
      <c r="D902" s="7"/>
      <c r="E902" s="21"/>
      <c r="F902" s="7"/>
      <c r="G902" s="23"/>
      <c r="H902" s="84"/>
      <c r="I902" s="16"/>
    </row>
    <row r="903" spans="2:9" s="3" customFormat="1">
      <c r="B903" s="7"/>
      <c r="C903" s="7"/>
      <c r="D903" s="7"/>
      <c r="E903" s="21"/>
      <c r="F903" s="7"/>
      <c r="G903" s="23"/>
      <c r="H903" s="84"/>
      <c r="I903" s="16"/>
    </row>
    <row r="904" spans="2:9" s="3" customFormat="1">
      <c r="B904" s="7"/>
      <c r="C904" s="7"/>
      <c r="D904" s="7"/>
      <c r="E904" s="21"/>
      <c r="F904" s="7"/>
      <c r="G904" s="23"/>
      <c r="H904" s="84"/>
      <c r="I904" s="16"/>
    </row>
    <row r="905" spans="2:9" s="3" customFormat="1">
      <c r="B905" s="7"/>
      <c r="C905" s="7"/>
      <c r="D905" s="7"/>
      <c r="E905" s="21"/>
      <c r="F905" s="7"/>
      <c r="G905" s="23"/>
      <c r="H905" s="84"/>
      <c r="I905" s="16"/>
    </row>
    <row r="906" spans="2:9" s="3" customFormat="1">
      <c r="B906" s="7"/>
      <c r="C906" s="7"/>
      <c r="D906" s="7"/>
      <c r="E906" s="21"/>
      <c r="F906" s="7"/>
      <c r="G906" s="23"/>
      <c r="H906" s="84"/>
      <c r="I906" s="16"/>
    </row>
    <row r="907" spans="2:9" s="3" customFormat="1">
      <c r="B907" s="7"/>
      <c r="C907" s="7"/>
      <c r="D907" s="7"/>
      <c r="E907" s="21"/>
      <c r="F907" s="7"/>
      <c r="G907" s="23"/>
      <c r="H907" s="84"/>
      <c r="I907" s="16"/>
    </row>
    <row r="908" spans="2:9" s="3" customFormat="1">
      <c r="B908" s="7"/>
      <c r="C908" s="7"/>
      <c r="D908" s="7"/>
      <c r="E908" s="21"/>
      <c r="F908" s="7"/>
      <c r="G908" s="23"/>
      <c r="H908" s="84"/>
      <c r="I908" s="16"/>
    </row>
    <row r="909" spans="2:9" s="3" customFormat="1">
      <c r="B909" s="7"/>
      <c r="C909" s="7"/>
      <c r="D909" s="7"/>
      <c r="E909" s="21"/>
      <c r="F909" s="7"/>
      <c r="G909" s="23"/>
      <c r="H909" s="84"/>
      <c r="I909" s="16"/>
    </row>
    <row r="910" spans="2:9" s="3" customFormat="1">
      <c r="B910" s="7"/>
      <c r="C910" s="7"/>
      <c r="D910" s="7"/>
      <c r="E910" s="21"/>
      <c r="F910" s="7"/>
      <c r="G910" s="23"/>
      <c r="H910" s="84"/>
      <c r="I910" s="16"/>
    </row>
    <row r="911" spans="2:9" s="3" customFormat="1">
      <c r="B911" s="7"/>
      <c r="C911" s="7"/>
      <c r="D911" s="7"/>
      <c r="E911" s="21"/>
      <c r="F911" s="7"/>
      <c r="G911" s="23"/>
      <c r="H911" s="84"/>
      <c r="I911" s="16"/>
    </row>
    <row r="912" spans="2:9" s="3" customFormat="1">
      <c r="B912" s="7"/>
      <c r="C912" s="7"/>
      <c r="D912" s="7"/>
      <c r="E912" s="21"/>
      <c r="F912" s="7"/>
      <c r="G912" s="23"/>
      <c r="H912" s="84"/>
      <c r="I912" s="16"/>
    </row>
    <row r="913" spans="2:9" s="3" customFormat="1">
      <c r="B913" s="7"/>
      <c r="C913" s="7"/>
      <c r="D913" s="7"/>
      <c r="E913" s="21"/>
      <c r="F913" s="7"/>
      <c r="G913" s="23"/>
      <c r="H913" s="84"/>
      <c r="I913" s="16"/>
    </row>
    <row r="914" spans="2:9" s="3" customFormat="1">
      <c r="B914" s="7"/>
      <c r="C914" s="7"/>
      <c r="D914" s="7"/>
      <c r="E914" s="21"/>
      <c r="F914" s="7"/>
      <c r="G914" s="23"/>
      <c r="H914" s="84"/>
      <c r="I914" s="16"/>
    </row>
    <row r="915" spans="2:9" s="3" customFormat="1">
      <c r="B915" s="7"/>
      <c r="C915" s="7"/>
      <c r="D915" s="7"/>
      <c r="E915" s="21"/>
      <c r="F915" s="7"/>
      <c r="G915" s="23"/>
      <c r="H915" s="84"/>
      <c r="I915" s="16"/>
    </row>
    <row r="916" spans="2:9" s="3" customFormat="1">
      <c r="B916" s="7"/>
      <c r="C916" s="7"/>
      <c r="D916" s="7"/>
      <c r="E916" s="21"/>
      <c r="F916" s="7"/>
      <c r="G916" s="23"/>
      <c r="H916" s="84"/>
      <c r="I916" s="16"/>
    </row>
    <row r="917" spans="2:9" s="3" customFormat="1">
      <c r="B917" s="7"/>
      <c r="C917" s="7"/>
      <c r="D917" s="7"/>
      <c r="E917" s="21"/>
      <c r="F917" s="7"/>
      <c r="G917" s="23"/>
      <c r="H917" s="84"/>
      <c r="I917" s="16"/>
    </row>
    <row r="918" spans="2:9" s="3" customFormat="1">
      <c r="B918" s="7"/>
      <c r="C918" s="7"/>
      <c r="D918" s="7"/>
      <c r="E918" s="21"/>
      <c r="F918" s="7"/>
      <c r="G918" s="23"/>
      <c r="H918" s="84"/>
      <c r="I918" s="16"/>
    </row>
    <row r="919" spans="2:9" s="3" customFormat="1">
      <c r="B919" s="7"/>
      <c r="C919" s="7"/>
      <c r="D919" s="7"/>
      <c r="E919" s="21"/>
      <c r="F919" s="7"/>
      <c r="G919" s="23"/>
      <c r="H919" s="84"/>
      <c r="I919" s="16"/>
    </row>
    <row r="920" spans="2:9" s="3" customFormat="1">
      <c r="B920" s="7"/>
      <c r="C920" s="7"/>
      <c r="D920" s="7"/>
      <c r="E920" s="21"/>
      <c r="F920" s="7"/>
      <c r="G920" s="23"/>
      <c r="H920" s="84"/>
      <c r="I920" s="16"/>
    </row>
    <row r="921" spans="2:9" s="3" customFormat="1">
      <c r="B921" s="7"/>
      <c r="C921" s="7"/>
      <c r="D921" s="7"/>
      <c r="E921" s="21"/>
      <c r="F921" s="7"/>
      <c r="G921" s="23"/>
      <c r="H921" s="84"/>
      <c r="I921" s="16"/>
    </row>
    <row r="922" spans="2:9" s="3" customFormat="1">
      <c r="B922" s="7"/>
      <c r="C922" s="7"/>
      <c r="D922" s="7"/>
      <c r="E922" s="21"/>
      <c r="F922" s="7"/>
      <c r="G922" s="23"/>
      <c r="H922" s="84"/>
      <c r="I922" s="16"/>
    </row>
    <row r="923" spans="2:9" s="3" customFormat="1">
      <c r="B923" s="7"/>
      <c r="C923" s="7"/>
      <c r="D923" s="7"/>
      <c r="E923" s="21"/>
      <c r="F923" s="7"/>
      <c r="G923" s="23"/>
      <c r="H923" s="84"/>
      <c r="I923" s="16"/>
    </row>
    <row r="924" spans="2:9" s="3" customFormat="1">
      <c r="B924" s="7"/>
      <c r="C924" s="7"/>
      <c r="D924" s="7"/>
      <c r="E924" s="21"/>
      <c r="F924" s="7"/>
      <c r="G924" s="23"/>
      <c r="H924" s="84"/>
      <c r="I924" s="16"/>
    </row>
    <row r="925" spans="2:9" s="3" customFormat="1">
      <c r="B925" s="7"/>
      <c r="C925" s="7"/>
      <c r="D925" s="7"/>
      <c r="E925" s="21"/>
      <c r="F925" s="7"/>
      <c r="G925" s="23"/>
      <c r="H925" s="84"/>
      <c r="I925" s="16"/>
    </row>
    <row r="926" spans="2:9" s="3" customFormat="1">
      <c r="B926" s="7"/>
      <c r="C926" s="7"/>
      <c r="D926" s="7"/>
      <c r="E926" s="21"/>
      <c r="F926" s="7"/>
      <c r="G926" s="23"/>
      <c r="H926" s="84"/>
      <c r="I926" s="16"/>
    </row>
    <row r="927" spans="2:9" s="3" customFormat="1">
      <c r="B927" s="7"/>
      <c r="C927" s="7"/>
      <c r="D927" s="7"/>
      <c r="E927" s="21"/>
      <c r="F927" s="7"/>
      <c r="G927" s="23"/>
      <c r="H927" s="84"/>
      <c r="I927" s="16"/>
    </row>
    <row r="928" spans="2:9" s="3" customFormat="1">
      <c r="B928" s="7"/>
      <c r="C928" s="7"/>
      <c r="D928" s="7"/>
      <c r="E928" s="21"/>
      <c r="F928" s="7"/>
      <c r="G928" s="23"/>
      <c r="H928" s="84"/>
      <c r="I928" s="16"/>
    </row>
    <row r="929" spans="2:9" s="3" customFormat="1">
      <c r="B929" s="7"/>
      <c r="C929" s="7"/>
      <c r="D929" s="7"/>
      <c r="E929" s="21"/>
      <c r="F929" s="7"/>
      <c r="G929" s="23"/>
      <c r="H929" s="84"/>
      <c r="I929" s="16"/>
    </row>
    <row r="930" spans="2:9" s="3" customFormat="1">
      <c r="B930" s="7"/>
      <c r="C930" s="7"/>
      <c r="D930" s="7"/>
      <c r="E930" s="21"/>
      <c r="F930" s="7"/>
      <c r="G930" s="23"/>
      <c r="H930" s="84"/>
      <c r="I930" s="16"/>
    </row>
    <row r="931" spans="2:9" s="3" customFormat="1">
      <c r="B931" s="7"/>
      <c r="C931" s="7"/>
      <c r="D931" s="7"/>
      <c r="E931" s="21"/>
      <c r="F931" s="7"/>
      <c r="G931" s="23"/>
      <c r="H931" s="84"/>
      <c r="I931" s="16"/>
    </row>
    <row r="932" spans="2:9" s="3" customFormat="1">
      <c r="B932" s="7"/>
      <c r="C932" s="7"/>
      <c r="D932" s="7"/>
      <c r="E932" s="21"/>
      <c r="F932" s="7"/>
      <c r="G932" s="23"/>
      <c r="H932" s="84"/>
      <c r="I932" s="16"/>
    </row>
    <row r="933" spans="2:9" s="3" customFormat="1">
      <c r="B933" s="7"/>
      <c r="C933" s="7"/>
      <c r="D933" s="7"/>
      <c r="E933" s="21"/>
      <c r="F933" s="7"/>
      <c r="G933" s="23"/>
      <c r="H933" s="84"/>
      <c r="I933" s="16"/>
    </row>
    <row r="934" spans="2:9" s="3" customFormat="1">
      <c r="B934" s="7"/>
      <c r="C934" s="7"/>
      <c r="D934" s="7"/>
      <c r="E934" s="21"/>
      <c r="F934" s="7"/>
      <c r="G934" s="23"/>
      <c r="H934" s="84"/>
      <c r="I934" s="16"/>
    </row>
    <row r="935" spans="2:9" s="3" customFormat="1">
      <c r="B935" s="7"/>
      <c r="C935" s="7"/>
      <c r="D935" s="7"/>
      <c r="E935" s="21"/>
      <c r="F935" s="7"/>
      <c r="G935" s="23"/>
      <c r="H935" s="84"/>
      <c r="I935" s="16"/>
    </row>
    <row r="936" spans="2:9" s="3" customFormat="1">
      <c r="B936" s="7"/>
      <c r="C936" s="7"/>
      <c r="D936" s="7"/>
      <c r="E936" s="21"/>
      <c r="F936" s="7"/>
      <c r="G936" s="23"/>
      <c r="H936" s="84"/>
      <c r="I936" s="16"/>
    </row>
    <row r="937" spans="2:9" s="3" customFormat="1">
      <c r="B937" s="7"/>
      <c r="C937" s="7"/>
      <c r="D937" s="7"/>
      <c r="E937" s="21"/>
      <c r="F937" s="7"/>
      <c r="G937" s="23"/>
      <c r="H937" s="84"/>
      <c r="I937" s="16"/>
    </row>
    <row r="938" spans="2:9" s="3" customFormat="1">
      <c r="B938" s="7"/>
      <c r="C938" s="7"/>
      <c r="D938" s="7"/>
      <c r="E938" s="21"/>
      <c r="F938" s="7"/>
      <c r="G938" s="23"/>
      <c r="H938" s="84"/>
      <c r="I938" s="16"/>
    </row>
    <row r="939" spans="2:9" s="3" customFormat="1">
      <c r="B939" s="7"/>
      <c r="C939" s="7"/>
      <c r="D939" s="7"/>
      <c r="E939" s="21"/>
      <c r="F939" s="7"/>
      <c r="G939" s="23"/>
      <c r="H939" s="84"/>
      <c r="I939" s="16"/>
    </row>
    <row r="940" spans="2:9" s="3" customFormat="1">
      <c r="B940" s="7"/>
      <c r="C940" s="7"/>
      <c r="D940" s="7"/>
      <c r="E940" s="21"/>
      <c r="F940" s="7"/>
      <c r="G940" s="23"/>
      <c r="H940" s="84"/>
      <c r="I940" s="16"/>
    </row>
    <row r="941" spans="2:9" s="3" customFormat="1">
      <c r="B941" s="7"/>
      <c r="C941" s="7"/>
      <c r="D941" s="7"/>
      <c r="E941" s="21"/>
      <c r="F941" s="7"/>
      <c r="G941" s="23"/>
      <c r="H941" s="84"/>
      <c r="I941" s="16"/>
    </row>
    <row r="942" spans="2:9" s="3" customFormat="1">
      <c r="B942" s="7"/>
      <c r="C942" s="7"/>
      <c r="D942" s="7"/>
      <c r="E942" s="21"/>
      <c r="F942" s="7"/>
      <c r="G942" s="23"/>
      <c r="H942" s="84"/>
      <c r="I942" s="16"/>
    </row>
    <row r="943" spans="2:9" s="3" customFormat="1">
      <c r="B943" s="7"/>
      <c r="C943" s="7"/>
      <c r="D943" s="7"/>
      <c r="E943" s="21"/>
      <c r="F943" s="7"/>
      <c r="G943" s="23"/>
      <c r="H943" s="84"/>
      <c r="I943" s="16"/>
    </row>
    <row r="944" spans="2:9" s="3" customFormat="1">
      <c r="B944" s="7"/>
      <c r="C944" s="7"/>
      <c r="D944" s="7"/>
      <c r="E944" s="21"/>
      <c r="F944" s="7"/>
      <c r="G944" s="23"/>
      <c r="H944" s="84"/>
      <c r="I944" s="16"/>
    </row>
    <row r="945" spans="2:9" s="3" customFormat="1">
      <c r="B945" s="7"/>
      <c r="C945" s="7"/>
      <c r="D945" s="7"/>
      <c r="E945" s="21"/>
      <c r="F945" s="7"/>
      <c r="G945" s="23"/>
      <c r="H945" s="84"/>
      <c r="I945" s="16"/>
    </row>
    <row r="946" spans="2:9" s="3" customFormat="1">
      <c r="B946" s="7"/>
      <c r="C946" s="7"/>
      <c r="D946" s="7"/>
      <c r="E946" s="21"/>
      <c r="F946" s="7"/>
      <c r="G946" s="23"/>
      <c r="H946" s="84"/>
      <c r="I946" s="16"/>
    </row>
    <row r="947" spans="2:9" s="3" customFormat="1">
      <c r="B947" s="7"/>
      <c r="C947" s="7"/>
      <c r="D947" s="7"/>
      <c r="E947" s="21"/>
      <c r="F947" s="7"/>
      <c r="G947" s="23"/>
      <c r="H947" s="84"/>
      <c r="I947" s="16"/>
    </row>
    <row r="948" spans="2:9" s="3" customFormat="1">
      <c r="B948" s="7"/>
      <c r="C948" s="7"/>
      <c r="D948" s="7"/>
      <c r="E948" s="21"/>
      <c r="F948" s="7"/>
      <c r="G948" s="23"/>
      <c r="H948" s="84"/>
      <c r="I948" s="16"/>
    </row>
    <row r="949" spans="2:9" s="3" customFormat="1">
      <c r="B949" s="7"/>
      <c r="C949" s="7"/>
      <c r="D949" s="7"/>
      <c r="E949" s="21"/>
      <c r="F949" s="7"/>
      <c r="G949" s="23"/>
      <c r="H949" s="84"/>
      <c r="I949" s="16"/>
    </row>
    <row r="950" spans="2:9" s="3" customFormat="1">
      <c r="B950" s="7"/>
      <c r="C950" s="7"/>
      <c r="D950" s="7"/>
      <c r="E950" s="21"/>
      <c r="F950" s="7"/>
      <c r="G950" s="23"/>
      <c r="H950" s="84"/>
      <c r="I950" s="16"/>
    </row>
    <row r="951" spans="2:9" s="3" customFormat="1">
      <c r="B951" s="7"/>
      <c r="C951" s="7"/>
      <c r="D951" s="7"/>
      <c r="E951" s="21"/>
      <c r="F951" s="7"/>
      <c r="G951" s="23"/>
      <c r="H951" s="84"/>
      <c r="I951" s="16"/>
    </row>
    <row r="952" spans="2:9" s="3" customFormat="1">
      <c r="B952" s="7"/>
      <c r="C952" s="7"/>
      <c r="D952" s="7"/>
      <c r="E952" s="21"/>
      <c r="F952" s="7"/>
      <c r="G952" s="23"/>
      <c r="H952" s="84"/>
      <c r="I952" s="16"/>
    </row>
    <row r="953" spans="2:9" s="3" customFormat="1">
      <c r="B953" s="7"/>
      <c r="C953" s="7"/>
      <c r="D953" s="7"/>
      <c r="E953" s="21"/>
      <c r="F953" s="7"/>
      <c r="G953" s="23"/>
      <c r="H953" s="84"/>
      <c r="I953" s="16"/>
    </row>
    <row r="954" spans="2:9" s="3" customFormat="1">
      <c r="B954" s="7"/>
      <c r="C954" s="7"/>
      <c r="D954" s="7"/>
      <c r="E954" s="21"/>
      <c r="F954" s="7"/>
      <c r="G954" s="23"/>
      <c r="H954" s="84"/>
      <c r="I954" s="16"/>
    </row>
    <row r="955" spans="2:9" s="3" customFormat="1">
      <c r="B955" s="7"/>
      <c r="C955" s="7"/>
      <c r="D955" s="7"/>
      <c r="E955" s="21"/>
      <c r="F955" s="7"/>
      <c r="G955" s="23"/>
      <c r="H955" s="84"/>
      <c r="I955" s="16"/>
    </row>
    <row r="956" spans="2:9" s="3" customFormat="1">
      <c r="B956" s="7"/>
      <c r="C956" s="7"/>
      <c r="D956" s="7"/>
      <c r="E956" s="21"/>
      <c r="F956" s="7"/>
      <c r="G956" s="23"/>
      <c r="H956" s="84"/>
      <c r="I956" s="16"/>
    </row>
    <row r="957" spans="2:9" s="3" customFormat="1">
      <c r="B957" s="7"/>
      <c r="C957" s="7"/>
      <c r="D957" s="7"/>
      <c r="E957" s="21"/>
      <c r="F957" s="7"/>
      <c r="G957" s="23"/>
      <c r="H957" s="84"/>
      <c r="I957" s="16"/>
    </row>
    <row r="958" spans="2:9" s="3" customFormat="1">
      <c r="B958" s="7"/>
      <c r="C958" s="7"/>
      <c r="D958" s="7"/>
      <c r="E958" s="21"/>
      <c r="F958" s="7"/>
      <c r="G958" s="23"/>
      <c r="H958" s="84"/>
      <c r="I958" s="16"/>
    </row>
    <row r="959" spans="2:9" s="3" customFormat="1">
      <c r="B959" s="7"/>
      <c r="C959" s="7"/>
      <c r="D959" s="7"/>
      <c r="E959" s="21"/>
      <c r="F959" s="7"/>
      <c r="G959" s="23"/>
      <c r="H959" s="84"/>
      <c r="I959" s="16"/>
    </row>
    <row r="960" spans="2:9" s="3" customFormat="1">
      <c r="B960" s="7"/>
      <c r="C960" s="7"/>
      <c r="D960" s="7"/>
      <c r="E960" s="21"/>
      <c r="F960" s="7"/>
      <c r="G960" s="23"/>
      <c r="H960" s="84"/>
      <c r="I960" s="16"/>
    </row>
    <row r="961" spans="2:9" s="3" customFormat="1">
      <c r="B961" s="7"/>
      <c r="C961" s="7"/>
      <c r="D961" s="7"/>
      <c r="E961" s="21"/>
      <c r="F961" s="7"/>
      <c r="G961" s="23"/>
      <c r="H961" s="84"/>
      <c r="I961" s="16"/>
    </row>
    <row r="962" spans="2:9" s="3" customFormat="1">
      <c r="B962" s="7"/>
      <c r="C962" s="7"/>
      <c r="D962" s="7"/>
      <c r="E962" s="21"/>
      <c r="F962" s="7"/>
      <c r="G962" s="23"/>
      <c r="H962" s="84"/>
      <c r="I962" s="16"/>
    </row>
    <row r="963" spans="2:9" s="3" customFormat="1">
      <c r="B963" s="7"/>
      <c r="C963" s="7"/>
      <c r="D963" s="7"/>
      <c r="E963" s="21"/>
      <c r="F963" s="7"/>
      <c r="G963" s="23"/>
      <c r="H963" s="84"/>
      <c r="I963" s="16"/>
    </row>
    <row r="964" spans="2:9" s="3" customFormat="1">
      <c r="B964" s="7"/>
      <c r="C964" s="7"/>
      <c r="D964" s="7"/>
      <c r="E964" s="21"/>
      <c r="F964" s="7"/>
      <c r="G964" s="23"/>
      <c r="H964" s="84"/>
      <c r="I964" s="16"/>
    </row>
    <row r="965" spans="2:9" s="3" customFormat="1">
      <c r="B965" s="7"/>
      <c r="C965" s="7"/>
      <c r="D965" s="7"/>
      <c r="E965" s="21"/>
      <c r="F965" s="7"/>
      <c r="G965" s="23"/>
      <c r="H965" s="84"/>
      <c r="I965" s="16"/>
    </row>
    <row r="966" spans="2:9" s="3" customFormat="1">
      <c r="B966" s="7"/>
      <c r="C966" s="7"/>
      <c r="D966" s="7"/>
      <c r="E966" s="21"/>
      <c r="F966" s="7"/>
      <c r="G966" s="23"/>
      <c r="H966" s="84"/>
      <c r="I966" s="16"/>
    </row>
    <row r="967" spans="2:9" s="3" customFormat="1">
      <c r="B967" s="7"/>
      <c r="C967" s="7"/>
      <c r="D967" s="7"/>
      <c r="E967" s="21"/>
      <c r="F967" s="7"/>
      <c r="G967" s="23"/>
      <c r="H967" s="84"/>
      <c r="I967" s="16"/>
    </row>
    <row r="968" spans="2:9" s="3" customFormat="1">
      <c r="B968" s="7"/>
      <c r="C968" s="7"/>
      <c r="D968" s="7"/>
      <c r="E968" s="21"/>
      <c r="F968" s="7"/>
      <c r="G968" s="23"/>
      <c r="H968" s="84"/>
      <c r="I968" s="16"/>
    </row>
    <row r="969" spans="2:9" s="3" customFormat="1">
      <c r="B969" s="7"/>
      <c r="C969" s="7"/>
      <c r="D969" s="7"/>
      <c r="E969" s="21"/>
      <c r="F969" s="7"/>
      <c r="G969" s="23"/>
      <c r="H969" s="84"/>
      <c r="I969" s="16"/>
    </row>
    <row r="970" spans="2:9" s="3" customFormat="1">
      <c r="B970" s="7"/>
      <c r="C970" s="7"/>
      <c r="D970" s="7"/>
      <c r="E970" s="21"/>
      <c r="F970" s="7"/>
      <c r="G970" s="23"/>
      <c r="H970" s="84"/>
      <c r="I970" s="16"/>
    </row>
    <row r="971" spans="2:9" s="3" customFormat="1">
      <c r="B971" s="7"/>
      <c r="C971" s="7"/>
      <c r="D971" s="7"/>
      <c r="E971" s="21"/>
      <c r="F971" s="7"/>
      <c r="G971" s="23"/>
      <c r="H971" s="84"/>
      <c r="I971" s="16"/>
    </row>
    <row r="972" spans="2:9" s="3" customFormat="1">
      <c r="B972" s="7"/>
      <c r="C972" s="7"/>
      <c r="D972" s="7"/>
      <c r="E972" s="21"/>
      <c r="F972" s="7"/>
      <c r="G972" s="23"/>
      <c r="H972" s="84"/>
      <c r="I972" s="16"/>
    </row>
    <row r="973" spans="2:9" s="3" customFormat="1">
      <c r="B973" s="7"/>
      <c r="C973" s="7"/>
      <c r="D973" s="7"/>
      <c r="E973" s="21"/>
      <c r="F973" s="7"/>
      <c r="G973" s="23"/>
      <c r="H973" s="84"/>
      <c r="I973" s="16"/>
    </row>
    <row r="974" spans="2:9" s="3" customFormat="1">
      <c r="B974" s="7"/>
      <c r="C974" s="7"/>
      <c r="D974" s="7"/>
      <c r="E974" s="21"/>
      <c r="F974" s="7"/>
      <c r="G974" s="23"/>
      <c r="H974" s="84"/>
      <c r="I974" s="16"/>
    </row>
    <row r="975" spans="2:9" s="3" customFormat="1">
      <c r="B975" s="7"/>
      <c r="C975" s="7"/>
      <c r="D975" s="7"/>
      <c r="E975" s="21"/>
      <c r="F975" s="7"/>
      <c r="G975" s="23"/>
      <c r="H975" s="84"/>
      <c r="I975" s="16"/>
    </row>
    <row r="976" spans="2:9" s="3" customFormat="1">
      <c r="B976" s="7"/>
      <c r="C976" s="7"/>
      <c r="D976" s="7"/>
      <c r="E976" s="21"/>
      <c r="F976" s="7"/>
      <c r="G976" s="23"/>
      <c r="H976" s="84"/>
      <c r="I976" s="16"/>
    </row>
    <row r="977" spans="2:9" s="3" customFormat="1">
      <c r="B977" s="7"/>
      <c r="C977" s="7"/>
      <c r="D977" s="7"/>
      <c r="E977" s="21"/>
      <c r="F977" s="7"/>
      <c r="G977" s="23"/>
      <c r="H977" s="84"/>
      <c r="I977" s="16"/>
    </row>
    <row r="978" spans="2:9" s="3" customFormat="1">
      <c r="B978" s="7"/>
      <c r="C978" s="7"/>
      <c r="D978" s="7"/>
      <c r="E978" s="21"/>
      <c r="F978" s="7"/>
      <c r="G978" s="23"/>
      <c r="H978" s="84"/>
      <c r="I978" s="16"/>
    </row>
    <row r="979" spans="2:9" s="3" customFormat="1">
      <c r="B979" s="7"/>
      <c r="C979" s="7"/>
      <c r="D979" s="7"/>
      <c r="E979" s="21"/>
      <c r="F979" s="7"/>
      <c r="G979" s="23"/>
      <c r="H979" s="84"/>
      <c r="I979" s="16"/>
    </row>
    <row r="980" spans="2:9" s="3" customFormat="1">
      <c r="B980" s="7"/>
      <c r="C980" s="7"/>
      <c r="D980" s="7"/>
      <c r="E980" s="21"/>
      <c r="F980" s="7"/>
      <c r="G980" s="23"/>
      <c r="H980" s="84"/>
      <c r="I980" s="16"/>
    </row>
    <row r="981" spans="2:9" s="3" customFormat="1">
      <c r="B981" s="7"/>
      <c r="C981" s="7"/>
      <c r="D981" s="7"/>
      <c r="E981" s="21"/>
      <c r="F981" s="7"/>
      <c r="G981" s="23"/>
      <c r="H981" s="84"/>
      <c r="I981" s="16"/>
    </row>
    <row r="982" spans="2:9" s="3" customFormat="1">
      <c r="B982" s="7"/>
      <c r="C982" s="7"/>
      <c r="D982" s="7"/>
      <c r="E982" s="21"/>
      <c r="F982" s="7"/>
      <c r="G982" s="23"/>
      <c r="H982" s="84"/>
      <c r="I982" s="16"/>
    </row>
    <row r="983" spans="2:9" s="3" customFormat="1">
      <c r="B983" s="7"/>
      <c r="C983" s="7"/>
      <c r="D983" s="7"/>
      <c r="E983" s="21"/>
      <c r="F983" s="7"/>
      <c r="G983" s="23"/>
      <c r="H983" s="84"/>
      <c r="I983" s="16"/>
    </row>
    <row r="984" spans="2:9" s="3" customFormat="1">
      <c r="B984" s="7"/>
      <c r="C984" s="7"/>
      <c r="D984" s="7"/>
      <c r="E984" s="21"/>
      <c r="F984" s="7"/>
      <c r="G984" s="23"/>
      <c r="H984" s="84"/>
      <c r="I984" s="16"/>
    </row>
    <row r="985" spans="2:9" s="3" customFormat="1">
      <c r="B985" s="7"/>
      <c r="C985" s="7"/>
      <c r="D985" s="7"/>
      <c r="E985" s="21"/>
      <c r="F985" s="7"/>
      <c r="G985" s="23"/>
      <c r="H985" s="84"/>
      <c r="I985" s="16"/>
    </row>
    <row r="986" spans="2:9" s="3" customFormat="1">
      <c r="B986" s="7"/>
      <c r="C986" s="7"/>
      <c r="D986" s="7"/>
      <c r="E986" s="21"/>
      <c r="F986" s="7"/>
      <c r="G986" s="23"/>
      <c r="H986" s="84"/>
      <c r="I986" s="16"/>
    </row>
    <row r="987" spans="2:9" s="3" customFormat="1">
      <c r="B987" s="7"/>
      <c r="C987" s="7"/>
      <c r="D987" s="7"/>
      <c r="E987" s="21"/>
      <c r="F987" s="7"/>
      <c r="G987" s="23"/>
      <c r="H987" s="84"/>
      <c r="I987" s="16"/>
    </row>
    <row r="988" spans="2:9" s="3" customFormat="1">
      <c r="B988" s="7"/>
      <c r="C988" s="7"/>
      <c r="D988" s="7"/>
      <c r="E988" s="21"/>
      <c r="F988" s="7"/>
      <c r="G988" s="23"/>
      <c r="H988" s="84"/>
      <c r="I988" s="16"/>
    </row>
    <row r="989" spans="2:9" s="3" customFormat="1">
      <c r="B989" s="7"/>
      <c r="C989" s="7"/>
      <c r="D989" s="7"/>
      <c r="E989" s="21"/>
      <c r="F989" s="7"/>
      <c r="G989" s="23"/>
      <c r="H989" s="84"/>
      <c r="I989" s="16"/>
    </row>
    <row r="990" spans="2:9" s="3" customFormat="1">
      <c r="B990" s="7"/>
      <c r="C990" s="7"/>
      <c r="D990" s="7"/>
      <c r="E990" s="21"/>
      <c r="F990" s="7"/>
      <c r="G990" s="23"/>
      <c r="H990" s="84"/>
      <c r="I990" s="16"/>
    </row>
    <row r="991" spans="2:9" s="3" customFormat="1">
      <c r="B991" s="7"/>
      <c r="C991" s="7"/>
      <c r="D991" s="7"/>
      <c r="E991" s="21"/>
      <c r="F991" s="7"/>
      <c r="G991" s="23"/>
      <c r="H991" s="84"/>
      <c r="I991" s="16"/>
    </row>
    <row r="992" spans="2:9" s="3" customFormat="1">
      <c r="B992" s="7"/>
      <c r="C992" s="7"/>
      <c r="D992" s="7"/>
      <c r="E992" s="21"/>
      <c r="F992" s="7"/>
      <c r="G992" s="23"/>
      <c r="H992" s="84"/>
      <c r="I992" s="16"/>
    </row>
    <row r="993" spans="2:9" s="3" customFormat="1">
      <c r="B993" s="7"/>
      <c r="C993" s="7"/>
      <c r="D993" s="7"/>
      <c r="E993" s="21"/>
      <c r="F993" s="7"/>
      <c r="G993" s="23"/>
      <c r="H993" s="84"/>
      <c r="I993" s="16"/>
    </row>
    <row r="994" spans="2:9" s="3" customFormat="1">
      <c r="B994" s="7"/>
      <c r="C994" s="7"/>
      <c r="D994" s="7"/>
      <c r="E994" s="21"/>
      <c r="F994" s="7"/>
      <c r="G994" s="23"/>
      <c r="H994" s="84"/>
      <c r="I994" s="16"/>
    </row>
    <row r="995" spans="2:9" s="3" customFormat="1">
      <c r="B995" s="7"/>
      <c r="C995" s="7"/>
      <c r="D995" s="7"/>
      <c r="E995" s="21"/>
      <c r="F995" s="7"/>
      <c r="G995" s="23"/>
      <c r="H995" s="84"/>
      <c r="I995" s="16"/>
    </row>
    <row r="996" spans="2:9" s="3" customFormat="1">
      <c r="B996" s="7"/>
      <c r="C996" s="7"/>
      <c r="D996" s="7"/>
      <c r="E996" s="21"/>
      <c r="F996" s="7"/>
      <c r="G996" s="23"/>
      <c r="H996" s="84"/>
      <c r="I996" s="16"/>
    </row>
    <row r="997" spans="2:9" s="3" customFormat="1">
      <c r="B997" s="7"/>
      <c r="C997" s="7"/>
      <c r="D997" s="7"/>
      <c r="E997" s="21"/>
      <c r="F997" s="7"/>
      <c r="G997" s="23"/>
      <c r="H997" s="84"/>
      <c r="I997" s="16"/>
    </row>
    <row r="998" spans="2:9" s="3" customFormat="1">
      <c r="B998" s="7"/>
      <c r="C998" s="7"/>
      <c r="D998" s="7"/>
      <c r="E998" s="21"/>
      <c r="F998" s="7"/>
      <c r="G998" s="23"/>
      <c r="H998" s="84"/>
      <c r="I998" s="16"/>
    </row>
    <row r="999" spans="2:9" s="3" customFormat="1">
      <c r="B999" s="7"/>
      <c r="C999" s="7"/>
      <c r="D999" s="7"/>
      <c r="E999" s="21"/>
      <c r="F999" s="7"/>
      <c r="G999" s="23"/>
      <c r="H999" s="84"/>
      <c r="I999" s="16"/>
    </row>
    <row r="1000" spans="2:9" s="3" customFormat="1">
      <c r="B1000" s="7"/>
      <c r="C1000" s="7"/>
      <c r="D1000" s="7"/>
      <c r="E1000" s="21"/>
      <c r="F1000" s="7"/>
      <c r="G1000" s="23"/>
      <c r="H1000" s="84"/>
      <c r="I1000" s="16"/>
    </row>
    <row r="1001" spans="2:9" s="3" customFormat="1">
      <c r="B1001" s="7"/>
      <c r="C1001" s="7"/>
      <c r="D1001" s="7"/>
      <c r="E1001" s="21"/>
      <c r="F1001" s="7"/>
      <c r="G1001" s="23"/>
      <c r="H1001" s="84"/>
      <c r="I1001" s="16"/>
    </row>
    <row r="1002" spans="2:9" s="3" customFormat="1">
      <c r="B1002" s="7"/>
      <c r="C1002" s="7"/>
      <c r="D1002" s="7"/>
      <c r="E1002" s="21"/>
      <c r="F1002" s="7"/>
      <c r="G1002" s="23"/>
      <c r="H1002" s="84"/>
      <c r="I1002" s="16"/>
    </row>
    <row r="1003" spans="2:9" s="3" customFormat="1">
      <c r="B1003" s="7"/>
      <c r="C1003" s="7"/>
      <c r="D1003" s="7"/>
      <c r="E1003" s="21"/>
      <c r="F1003" s="7"/>
      <c r="G1003" s="23"/>
      <c r="H1003" s="84"/>
      <c r="I1003" s="16"/>
    </row>
    <row r="1004" spans="2:9" s="3" customFormat="1">
      <c r="B1004" s="7"/>
      <c r="C1004" s="7"/>
      <c r="D1004" s="7"/>
      <c r="E1004" s="21"/>
      <c r="F1004" s="7"/>
      <c r="G1004" s="23"/>
      <c r="H1004" s="84"/>
      <c r="I1004" s="16"/>
    </row>
    <row r="1005" spans="2:9" s="3" customFormat="1">
      <c r="B1005" s="7"/>
      <c r="C1005" s="7"/>
      <c r="D1005" s="7"/>
      <c r="E1005" s="21"/>
      <c r="F1005" s="7"/>
      <c r="G1005" s="23"/>
      <c r="H1005" s="84"/>
      <c r="I1005" s="16"/>
    </row>
    <row r="1006" spans="2:9" s="3" customFormat="1">
      <c r="B1006" s="7"/>
      <c r="C1006" s="7"/>
      <c r="D1006" s="7"/>
      <c r="E1006" s="21"/>
      <c r="F1006" s="7"/>
      <c r="G1006" s="23"/>
      <c r="H1006" s="84"/>
      <c r="I1006" s="16"/>
    </row>
    <row r="1007" spans="2:9" s="3" customFormat="1">
      <c r="B1007" s="7"/>
      <c r="C1007" s="7"/>
      <c r="D1007" s="7"/>
      <c r="E1007" s="21"/>
      <c r="F1007" s="7"/>
      <c r="G1007" s="23"/>
      <c r="H1007" s="84"/>
      <c r="I1007" s="16"/>
    </row>
    <row r="1008" spans="2:9" s="3" customFormat="1">
      <c r="B1008" s="7"/>
      <c r="C1008" s="7"/>
      <c r="D1008" s="7"/>
      <c r="E1008" s="21"/>
      <c r="F1008" s="7"/>
      <c r="G1008" s="23"/>
      <c r="H1008" s="84"/>
      <c r="I1008" s="16"/>
    </row>
    <row r="1009" spans="2:9" s="3" customFormat="1">
      <c r="B1009" s="7"/>
      <c r="C1009" s="7"/>
      <c r="D1009" s="7"/>
      <c r="E1009" s="21"/>
      <c r="F1009" s="7"/>
      <c r="G1009" s="23"/>
      <c r="H1009" s="84"/>
      <c r="I1009" s="16"/>
    </row>
    <row r="1010" spans="2:9" s="3" customFormat="1">
      <c r="B1010" s="7"/>
      <c r="C1010" s="7"/>
      <c r="D1010" s="7"/>
      <c r="E1010" s="21"/>
      <c r="F1010" s="7"/>
      <c r="G1010" s="23"/>
      <c r="H1010" s="84"/>
      <c r="I1010" s="16"/>
    </row>
    <row r="1011" spans="2:9" s="3" customFormat="1">
      <c r="B1011" s="7"/>
      <c r="C1011" s="7"/>
      <c r="D1011" s="7"/>
      <c r="E1011" s="21"/>
      <c r="F1011" s="7"/>
      <c r="G1011" s="23"/>
      <c r="H1011" s="84"/>
      <c r="I1011" s="16"/>
    </row>
    <row r="1012" spans="2:9" s="3" customFormat="1">
      <c r="B1012" s="7"/>
      <c r="C1012" s="7"/>
      <c r="D1012" s="7"/>
      <c r="E1012" s="21"/>
      <c r="F1012" s="7"/>
      <c r="G1012" s="23"/>
      <c r="H1012" s="84"/>
      <c r="I1012" s="16"/>
    </row>
    <row r="1013" spans="2:9" s="3" customFormat="1">
      <c r="B1013" s="7"/>
      <c r="C1013" s="7"/>
      <c r="D1013" s="7"/>
      <c r="E1013" s="21"/>
      <c r="F1013" s="7"/>
      <c r="G1013" s="23"/>
      <c r="H1013" s="84"/>
      <c r="I1013" s="16"/>
    </row>
    <row r="1014" spans="2:9" s="3" customFormat="1">
      <c r="B1014" s="7"/>
      <c r="C1014" s="7"/>
      <c r="D1014" s="7"/>
      <c r="E1014" s="21"/>
      <c r="F1014" s="7"/>
      <c r="G1014" s="23"/>
      <c r="H1014" s="84"/>
      <c r="I1014" s="16"/>
    </row>
    <row r="1015" spans="2:9" s="3" customFormat="1">
      <c r="B1015" s="7"/>
      <c r="C1015" s="7"/>
      <c r="D1015" s="7"/>
      <c r="E1015" s="21"/>
      <c r="F1015" s="7"/>
      <c r="G1015" s="23"/>
      <c r="H1015" s="84"/>
      <c r="I1015" s="16"/>
    </row>
    <row r="1016" spans="2:9" s="3" customFormat="1">
      <c r="B1016" s="7"/>
      <c r="C1016" s="7"/>
      <c r="D1016" s="7"/>
      <c r="E1016" s="21"/>
      <c r="F1016" s="7"/>
      <c r="G1016" s="23"/>
      <c r="H1016" s="84"/>
      <c r="I1016" s="16"/>
    </row>
    <row r="1017" spans="2:9" s="3" customFormat="1">
      <c r="B1017" s="7"/>
      <c r="C1017" s="7"/>
      <c r="D1017" s="7"/>
      <c r="E1017" s="21"/>
      <c r="F1017" s="7"/>
      <c r="G1017" s="23"/>
      <c r="H1017" s="84"/>
      <c r="I1017" s="16"/>
    </row>
    <row r="1018" spans="2:9" s="3" customFormat="1">
      <c r="B1018" s="7"/>
      <c r="C1018" s="7"/>
      <c r="D1018" s="7"/>
      <c r="E1018" s="21"/>
      <c r="F1018" s="7"/>
      <c r="G1018" s="23"/>
      <c r="H1018" s="84"/>
      <c r="I1018" s="16"/>
    </row>
    <row r="1019" spans="2:9" s="3" customFormat="1">
      <c r="B1019" s="7"/>
      <c r="C1019" s="7"/>
      <c r="D1019" s="7"/>
      <c r="E1019" s="21"/>
      <c r="F1019" s="7"/>
      <c r="G1019" s="23"/>
      <c r="H1019" s="84"/>
      <c r="I1019" s="16"/>
    </row>
    <row r="1020" spans="2:9" s="3" customFormat="1">
      <c r="B1020" s="7"/>
      <c r="C1020" s="7"/>
      <c r="D1020" s="7"/>
      <c r="E1020" s="21"/>
      <c r="F1020" s="7"/>
      <c r="G1020" s="23"/>
      <c r="H1020" s="84"/>
      <c r="I1020" s="16"/>
    </row>
    <row r="1021" spans="2:9" s="3" customFormat="1">
      <c r="B1021" s="7"/>
      <c r="C1021" s="7"/>
      <c r="D1021" s="7"/>
      <c r="E1021" s="21"/>
      <c r="F1021" s="7"/>
      <c r="G1021" s="23"/>
      <c r="H1021" s="84"/>
      <c r="I1021" s="16"/>
    </row>
    <row r="1022" spans="2:9" s="3" customFormat="1">
      <c r="B1022" s="7"/>
      <c r="C1022" s="7"/>
      <c r="D1022" s="7"/>
      <c r="E1022" s="21"/>
      <c r="F1022" s="7"/>
      <c r="G1022" s="23"/>
      <c r="H1022" s="84"/>
      <c r="I1022" s="16"/>
    </row>
    <row r="1023" spans="2:9" s="3" customFormat="1">
      <c r="B1023" s="7"/>
      <c r="C1023" s="7"/>
      <c r="D1023" s="7"/>
      <c r="E1023" s="21"/>
      <c r="F1023" s="7"/>
      <c r="G1023" s="23"/>
      <c r="H1023" s="84"/>
      <c r="I1023" s="16"/>
    </row>
    <row r="1024" spans="2:9" s="3" customFormat="1">
      <c r="B1024" s="7"/>
      <c r="C1024" s="7"/>
      <c r="D1024" s="7"/>
      <c r="E1024" s="21"/>
      <c r="F1024" s="7"/>
      <c r="G1024" s="23"/>
      <c r="H1024" s="84"/>
      <c r="I1024" s="16"/>
    </row>
    <row r="1025" spans="2:9" s="3" customFormat="1">
      <c r="B1025" s="7"/>
      <c r="C1025" s="7"/>
      <c r="D1025" s="7"/>
      <c r="E1025" s="21"/>
      <c r="F1025" s="7"/>
      <c r="G1025" s="23"/>
      <c r="H1025" s="84"/>
      <c r="I1025" s="16"/>
    </row>
    <row r="1026" spans="2:9" s="3" customFormat="1">
      <c r="B1026" s="7"/>
      <c r="C1026" s="7"/>
      <c r="D1026" s="7"/>
      <c r="E1026" s="21"/>
      <c r="F1026" s="7"/>
      <c r="G1026" s="23"/>
      <c r="H1026" s="84"/>
      <c r="I1026" s="16"/>
    </row>
    <row r="1027" spans="2:9" s="3" customFormat="1">
      <c r="B1027" s="7"/>
      <c r="C1027" s="7"/>
      <c r="D1027" s="7"/>
      <c r="E1027" s="21"/>
      <c r="F1027" s="7"/>
      <c r="G1027" s="23"/>
      <c r="H1027" s="84"/>
      <c r="I1027" s="16"/>
    </row>
    <row r="1028" spans="2:9" s="3" customFormat="1">
      <c r="B1028" s="7"/>
      <c r="C1028" s="7"/>
      <c r="D1028" s="7"/>
      <c r="E1028" s="21"/>
      <c r="F1028" s="7"/>
      <c r="G1028" s="23"/>
      <c r="H1028" s="84"/>
      <c r="I1028" s="16"/>
    </row>
    <row r="1029" spans="2:9" s="3" customFormat="1">
      <c r="B1029" s="7"/>
      <c r="C1029" s="7"/>
      <c r="D1029" s="7"/>
      <c r="E1029" s="21"/>
      <c r="F1029" s="7"/>
      <c r="G1029" s="23"/>
      <c r="H1029" s="84"/>
      <c r="I1029" s="16"/>
    </row>
    <row r="1030" spans="2:9" s="3" customFormat="1">
      <c r="B1030" s="7"/>
      <c r="C1030" s="7"/>
      <c r="D1030" s="7"/>
      <c r="E1030" s="21"/>
      <c r="F1030" s="7"/>
      <c r="G1030" s="23"/>
      <c r="H1030" s="84"/>
      <c r="I1030" s="16"/>
    </row>
    <row r="1031" spans="2:9" s="3" customFormat="1">
      <c r="B1031" s="7"/>
      <c r="C1031" s="7"/>
      <c r="D1031" s="7"/>
      <c r="E1031" s="21"/>
      <c r="F1031" s="7"/>
      <c r="G1031" s="23"/>
      <c r="H1031" s="84"/>
      <c r="I1031" s="16"/>
    </row>
    <row r="1032" spans="2:9" s="3" customFormat="1">
      <c r="B1032" s="7"/>
      <c r="C1032" s="7"/>
      <c r="D1032" s="7"/>
      <c r="E1032" s="21"/>
      <c r="F1032" s="7"/>
      <c r="G1032" s="23"/>
      <c r="H1032" s="84"/>
      <c r="I1032" s="16"/>
    </row>
    <row r="1033" spans="2:9" s="3" customFormat="1">
      <c r="B1033" s="7"/>
      <c r="C1033" s="7"/>
      <c r="D1033" s="7"/>
      <c r="E1033" s="21"/>
      <c r="F1033" s="7"/>
      <c r="G1033" s="23"/>
      <c r="H1033" s="84"/>
      <c r="I1033" s="16"/>
    </row>
    <row r="1034" spans="2:9" s="3" customFormat="1">
      <c r="B1034" s="7"/>
      <c r="C1034" s="7"/>
      <c r="D1034" s="7"/>
      <c r="E1034" s="21"/>
      <c r="F1034" s="7"/>
      <c r="G1034" s="23"/>
      <c r="H1034" s="84"/>
      <c r="I1034" s="16"/>
    </row>
    <row r="1035" spans="2:9" s="3" customFormat="1">
      <c r="B1035" s="7"/>
      <c r="C1035" s="7"/>
      <c r="D1035" s="7"/>
      <c r="E1035" s="21"/>
      <c r="F1035" s="7"/>
      <c r="G1035" s="23"/>
      <c r="H1035" s="84"/>
      <c r="I1035" s="16"/>
    </row>
    <row r="1036" spans="2:9" s="3" customFormat="1">
      <c r="B1036" s="7"/>
      <c r="C1036" s="7"/>
      <c r="D1036" s="7"/>
      <c r="E1036" s="21"/>
      <c r="F1036" s="7"/>
      <c r="G1036" s="23"/>
      <c r="H1036" s="84"/>
      <c r="I1036" s="16"/>
    </row>
    <row r="1037" spans="2:9" s="3" customFormat="1">
      <c r="B1037" s="7"/>
      <c r="C1037" s="7"/>
      <c r="D1037" s="7"/>
      <c r="E1037" s="21"/>
      <c r="F1037" s="7"/>
      <c r="G1037" s="23"/>
      <c r="H1037" s="84"/>
      <c r="I1037" s="16"/>
    </row>
    <row r="1038" spans="2:9" s="3" customFormat="1">
      <c r="B1038" s="7"/>
      <c r="C1038" s="7"/>
      <c r="D1038" s="7"/>
      <c r="E1038" s="21"/>
      <c r="F1038" s="7"/>
      <c r="G1038" s="23"/>
      <c r="H1038" s="84"/>
      <c r="I1038" s="16"/>
    </row>
    <row r="1039" spans="2:9" s="3" customFormat="1">
      <c r="B1039" s="7"/>
      <c r="C1039" s="7"/>
      <c r="D1039" s="7"/>
      <c r="E1039" s="21"/>
      <c r="F1039" s="7"/>
      <c r="G1039" s="23"/>
      <c r="H1039" s="84"/>
      <c r="I1039" s="16"/>
    </row>
    <row r="1040" spans="2:9" s="3" customFormat="1">
      <c r="B1040" s="7"/>
      <c r="C1040" s="7"/>
      <c r="D1040" s="7"/>
      <c r="E1040" s="21"/>
      <c r="F1040" s="7"/>
      <c r="G1040" s="23"/>
      <c r="H1040" s="84"/>
      <c r="I1040" s="16"/>
    </row>
    <row r="1041" spans="2:9" s="3" customFormat="1">
      <c r="B1041" s="7"/>
      <c r="C1041" s="7"/>
      <c r="D1041" s="7"/>
      <c r="E1041" s="21"/>
      <c r="F1041" s="7"/>
      <c r="G1041" s="23"/>
      <c r="H1041" s="84"/>
      <c r="I1041" s="16"/>
    </row>
    <row r="1042" spans="2:9" s="3" customFormat="1">
      <c r="B1042" s="7"/>
      <c r="C1042" s="7"/>
      <c r="D1042" s="7"/>
      <c r="E1042" s="21"/>
      <c r="F1042" s="7"/>
      <c r="G1042" s="23"/>
      <c r="H1042" s="84"/>
      <c r="I1042" s="16"/>
    </row>
    <row r="1043" spans="2:9" s="3" customFormat="1">
      <c r="B1043" s="7"/>
      <c r="C1043" s="7"/>
      <c r="D1043" s="7"/>
      <c r="E1043" s="21"/>
      <c r="F1043" s="7"/>
      <c r="G1043" s="23"/>
      <c r="H1043" s="84"/>
      <c r="I1043" s="16"/>
    </row>
    <row r="1044" spans="2:9" s="3" customFormat="1">
      <c r="B1044" s="7"/>
      <c r="C1044" s="7"/>
      <c r="D1044" s="7"/>
      <c r="E1044" s="21"/>
      <c r="F1044" s="7"/>
      <c r="G1044" s="23"/>
      <c r="H1044" s="84"/>
      <c r="I1044" s="16"/>
    </row>
    <row r="1045" spans="2:9" s="3" customFormat="1">
      <c r="B1045" s="7"/>
      <c r="C1045" s="7"/>
      <c r="D1045" s="7"/>
      <c r="E1045" s="21"/>
      <c r="F1045" s="7"/>
      <c r="G1045" s="23"/>
      <c r="H1045" s="84"/>
      <c r="I1045" s="16"/>
    </row>
    <row r="1046" spans="2:9" s="3" customFormat="1">
      <c r="B1046" s="7"/>
      <c r="C1046" s="7"/>
      <c r="D1046" s="7"/>
      <c r="E1046" s="21"/>
      <c r="F1046" s="7"/>
      <c r="G1046" s="23"/>
      <c r="H1046" s="84"/>
      <c r="I1046" s="16"/>
    </row>
    <row r="1047" spans="2:9" s="3" customFormat="1">
      <c r="B1047" s="7"/>
      <c r="C1047" s="7"/>
      <c r="D1047" s="7"/>
      <c r="E1047" s="21"/>
      <c r="F1047" s="7"/>
      <c r="G1047" s="23"/>
      <c r="H1047" s="84"/>
      <c r="I1047" s="16"/>
    </row>
    <row r="1048" spans="2:9" s="3" customFormat="1">
      <c r="B1048" s="7"/>
      <c r="C1048" s="7"/>
      <c r="D1048" s="7"/>
      <c r="E1048" s="21"/>
      <c r="F1048" s="7"/>
      <c r="G1048" s="23"/>
      <c r="H1048" s="84"/>
      <c r="I1048" s="16"/>
    </row>
    <row r="1049" spans="2:9" s="3" customFormat="1">
      <c r="B1049" s="7"/>
      <c r="C1049" s="7"/>
      <c r="D1049" s="7"/>
      <c r="E1049" s="21"/>
      <c r="F1049" s="7"/>
      <c r="G1049" s="23"/>
      <c r="H1049" s="84"/>
      <c r="I1049" s="16"/>
    </row>
    <row r="1050" spans="2:9" s="3" customFormat="1">
      <c r="B1050" s="7"/>
      <c r="C1050" s="7"/>
      <c r="D1050" s="7"/>
      <c r="E1050" s="21"/>
      <c r="F1050" s="7"/>
      <c r="G1050" s="23"/>
      <c r="H1050" s="84"/>
      <c r="I1050" s="16"/>
    </row>
    <row r="1051" spans="2:9" s="3" customFormat="1">
      <c r="B1051" s="7"/>
      <c r="C1051" s="7"/>
      <c r="D1051" s="7"/>
      <c r="E1051" s="21"/>
      <c r="F1051" s="7"/>
      <c r="G1051" s="23"/>
      <c r="H1051" s="84"/>
      <c r="I1051" s="16"/>
    </row>
    <row r="1052" spans="2:9" s="3" customFormat="1">
      <c r="B1052" s="7"/>
      <c r="C1052" s="7"/>
      <c r="D1052" s="7"/>
      <c r="E1052" s="21"/>
      <c r="F1052" s="7"/>
      <c r="G1052" s="23"/>
      <c r="H1052" s="84"/>
      <c r="I1052" s="16"/>
    </row>
    <row r="1053" spans="2:9" s="3" customFormat="1">
      <c r="B1053" s="7"/>
      <c r="C1053" s="7"/>
      <c r="D1053" s="7"/>
      <c r="E1053" s="21"/>
      <c r="F1053" s="7"/>
      <c r="G1053" s="23"/>
      <c r="H1053" s="84"/>
      <c r="I1053" s="16"/>
    </row>
    <row r="1054" spans="2:9" s="3" customFormat="1">
      <c r="B1054" s="7"/>
      <c r="C1054" s="7"/>
      <c r="D1054" s="7"/>
      <c r="E1054" s="21"/>
      <c r="F1054" s="7"/>
      <c r="G1054" s="23"/>
      <c r="H1054" s="84"/>
      <c r="I1054" s="16"/>
    </row>
    <row r="1055" spans="2:9" s="3" customFormat="1">
      <c r="B1055" s="7"/>
      <c r="C1055" s="7"/>
      <c r="D1055" s="7"/>
      <c r="E1055" s="21"/>
      <c r="F1055" s="7"/>
      <c r="G1055" s="23"/>
      <c r="H1055" s="84"/>
      <c r="I1055" s="16"/>
    </row>
    <row r="1056" spans="2:9" s="3" customFormat="1">
      <c r="B1056" s="7"/>
      <c r="C1056" s="7"/>
      <c r="D1056" s="7"/>
      <c r="E1056" s="21"/>
      <c r="F1056" s="7"/>
      <c r="G1056" s="23"/>
      <c r="H1056" s="84"/>
      <c r="I1056" s="16"/>
    </row>
    <row r="1057" spans="2:9" s="3" customFormat="1">
      <c r="B1057" s="7"/>
      <c r="C1057" s="7"/>
      <c r="D1057" s="7"/>
      <c r="E1057" s="21"/>
      <c r="F1057" s="7"/>
      <c r="G1057" s="23"/>
      <c r="H1057" s="84"/>
      <c r="I1057" s="16"/>
    </row>
    <row r="1058" spans="2:9" s="3" customFormat="1">
      <c r="B1058" s="7"/>
      <c r="C1058" s="7"/>
      <c r="D1058" s="7"/>
      <c r="E1058" s="21"/>
      <c r="F1058" s="7"/>
      <c r="G1058" s="23"/>
      <c r="H1058" s="84"/>
      <c r="I1058" s="16"/>
    </row>
    <row r="1059" spans="2:9" s="3" customFormat="1">
      <c r="B1059" s="7"/>
      <c r="C1059" s="7"/>
      <c r="D1059" s="7"/>
      <c r="E1059" s="21"/>
      <c r="F1059" s="7"/>
      <c r="G1059" s="23"/>
      <c r="H1059" s="84"/>
      <c r="I1059" s="16"/>
    </row>
    <row r="1060" spans="2:9" s="3" customFormat="1">
      <c r="B1060" s="7"/>
      <c r="C1060" s="7"/>
      <c r="D1060" s="7"/>
      <c r="E1060" s="21"/>
      <c r="F1060" s="7"/>
      <c r="G1060" s="23"/>
      <c r="H1060" s="84"/>
      <c r="I1060" s="16"/>
    </row>
    <row r="1061" spans="2:9" s="3" customFormat="1">
      <c r="B1061" s="7"/>
      <c r="C1061" s="7"/>
      <c r="D1061" s="7"/>
      <c r="E1061" s="21"/>
      <c r="F1061" s="7"/>
      <c r="G1061" s="23"/>
      <c r="H1061" s="84"/>
      <c r="I1061" s="16"/>
    </row>
    <row r="1062" spans="2:9" s="3" customFormat="1">
      <c r="B1062" s="7"/>
      <c r="C1062" s="7"/>
      <c r="D1062" s="7"/>
      <c r="E1062" s="21"/>
      <c r="F1062" s="7"/>
      <c r="G1062" s="23"/>
      <c r="H1062" s="84"/>
      <c r="I1062" s="16"/>
    </row>
    <row r="1063" spans="2:9" s="3" customFormat="1">
      <c r="B1063" s="7"/>
      <c r="C1063" s="7"/>
      <c r="D1063" s="7"/>
      <c r="E1063" s="21"/>
      <c r="F1063" s="7"/>
      <c r="G1063" s="23"/>
      <c r="H1063" s="84"/>
      <c r="I1063" s="16"/>
    </row>
    <row r="1064" spans="2:9" s="3" customFormat="1">
      <c r="B1064" s="7"/>
      <c r="C1064" s="7"/>
      <c r="D1064" s="7"/>
      <c r="E1064" s="21"/>
      <c r="F1064" s="7"/>
      <c r="G1064" s="23"/>
      <c r="H1064" s="84"/>
      <c r="I1064" s="16"/>
    </row>
    <row r="1065" spans="2:9" s="3" customFormat="1">
      <c r="B1065" s="7"/>
      <c r="C1065" s="7"/>
      <c r="D1065" s="7"/>
      <c r="E1065" s="21"/>
      <c r="F1065" s="7"/>
      <c r="G1065" s="23"/>
      <c r="H1065" s="84"/>
      <c r="I1065" s="16"/>
    </row>
    <row r="1066" spans="2:9" s="3" customFormat="1">
      <c r="B1066" s="7"/>
      <c r="C1066" s="7"/>
      <c r="D1066" s="7"/>
      <c r="E1066" s="21"/>
      <c r="F1066" s="7"/>
      <c r="G1066" s="23"/>
      <c r="H1066" s="84"/>
      <c r="I1066" s="16"/>
    </row>
    <row r="1067" spans="2:9" s="3" customFormat="1">
      <c r="B1067" s="7"/>
      <c r="C1067" s="7"/>
      <c r="D1067" s="7"/>
      <c r="E1067" s="21"/>
      <c r="F1067" s="7"/>
      <c r="G1067" s="23"/>
      <c r="H1067" s="84"/>
      <c r="I1067" s="16"/>
    </row>
    <row r="1068" spans="2:9" s="3" customFormat="1">
      <c r="B1068" s="7"/>
      <c r="C1068" s="7"/>
      <c r="D1068" s="7"/>
      <c r="E1068" s="21"/>
      <c r="F1068" s="7"/>
      <c r="G1068" s="23"/>
      <c r="H1068" s="84"/>
      <c r="I1068" s="16"/>
    </row>
    <row r="1069" spans="2:9" s="3" customFormat="1">
      <c r="B1069" s="7"/>
      <c r="C1069" s="7"/>
      <c r="D1069" s="7"/>
      <c r="E1069" s="21"/>
      <c r="F1069" s="7"/>
      <c r="G1069" s="23"/>
      <c r="H1069" s="84"/>
      <c r="I1069" s="16"/>
    </row>
    <row r="1070" spans="2:9" s="3" customFormat="1">
      <c r="B1070" s="7"/>
      <c r="C1070" s="7"/>
      <c r="D1070" s="7"/>
      <c r="E1070" s="21"/>
      <c r="F1070" s="7"/>
      <c r="G1070" s="23"/>
      <c r="H1070" s="84"/>
      <c r="I1070" s="16"/>
    </row>
    <row r="1071" spans="2:9" s="3" customFormat="1">
      <c r="B1071" s="7"/>
      <c r="C1071" s="7"/>
      <c r="D1071" s="7"/>
      <c r="E1071" s="21"/>
      <c r="F1071" s="7"/>
      <c r="G1071" s="23"/>
      <c r="H1071" s="84"/>
      <c r="I1071" s="16"/>
    </row>
    <row r="1072" spans="2:9" s="3" customFormat="1">
      <c r="B1072" s="7"/>
      <c r="C1072" s="7"/>
      <c r="D1072" s="7"/>
      <c r="E1072" s="21"/>
      <c r="F1072" s="7"/>
      <c r="G1072" s="23"/>
      <c r="H1072" s="84"/>
      <c r="I1072" s="16"/>
    </row>
    <row r="1073" spans="2:9" s="3" customFormat="1">
      <c r="B1073" s="7"/>
      <c r="C1073" s="7"/>
      <c r="D1073" s="7"/>
      <c r="E1073" s="21"/>
      <c r="F1073" s="7"/>
      <c r="G1073" s="23"/>
      <c r="H1073" s="84"/>
      <c r="I1073" s="16"/>
    </row>
    <row r="1074" spans="2:9" s="3" customFormat="1">
      <c r="B1074" s="7"/>
      <c r="C1074" s="7"/>
      <c r="D1074" s="7"/>
      <c r="E1074" s="21"/>
      <c r="F1074" s="7"/>
      <c r="G1074" s="23"/>
      <c r="H1074" s="84"/>
      <c r="I1074" s="16"/>
    </row>
    <row r="1075" spans="2:9" s="3" customFormat="1">
      <c r="B1075" s="7"/>
      <c r="C1075" s="7"/>
      <c r="D1075" s="7"/>
      <c r="E1075" s="21"/>
      <c r="F1075" s="7"/>
      <c r="G1075" s="23"/>
      <c r="H1075" s="84"/>
      <c r="I1075" s="16"/>
    </row>
    <row r="1076" spans="2:9" s="3" customFormat="1">
      <c r="B1076" s="7"/>
      <c r="C1076" s="7"/>
      <c r="D1076" s="7"/>
      <c r="E1076" s="21"/>
      <c r="F1076" s="7"/>
      <c r="G1076" s="23"/>
      <c r="H1076" s="84"/>
      <c r="I1076" s="16"/>
    </row>
    <row r="1077" spans="2:9" s="3" customFormat="1">
      <c r="B1077" s="7"/>
      <c r="C1077" s="7"/>
      <c r="D1077" s="7"/>
      <c r="E1077" s="21"/>
      <c r="F1077" s="7"/>
      <c r="G1077" s="23"/>
      <c r="H1077" s="84"/>
      <c r="I1077" s="16"/>
    </row>
    <row r="1078" spans="2:9" s="3" customFormat="1">
      <c r="B1078" s="7"/>
      <c r="C1078" s="7"/>
      <c r="D1078" s="7"/>
      <c r="E1078" s="21"/>
      <c r="F1078" s="7"/>
      <c r="G1078" s="23"/>
      <c r="H1078" s="84"/>
      <c r="I1078" s="16"/>
    </row>
    <row r="1079" spans="2:9" s="3" customFormat="1">
      <c r="B1079" s="7"/>
      <c r="C1079" s="7"/>
      <c r="D1079" s="7"/>
      <c r="E1079" s="21"/>
      <c r="F1079" s="7"/>
      <c r="G1079" s="23"/>
      <c r="H1079" s="84"/>
      <c r="I1079" s="16"/>
    </row>
    <row r="1080" spans="2:9" s="3" customFormat="1">
      <c r="B1080" s="7"/>
      <c r="C1080" s="7"/>
      <c r="D1080" s="7"/>
      <c r="E1080" s="21"/>
      <c r="F1080" s="7"/>
      <c r="G1080" s="23"/>
      <c r="H1080" s="84"/>
      <c r="I1080" s="16"/>
    </row>
    <row r="1081" spans="2:9" s="3" customFormat="1">
      <c r="B1081" s="7"/>
      <c r="C1081" s="7"/>
      <c r="D1081" s="7"/>
      <c r="E1081" s="21"/>
      <c r="F1081" s="7"/>
      <c r="G1081" s="23"/>
      <c r="H1081" s="84"/>
      <c r="I1081" s="16"/>
    </row>
    <row r="1082" spans="2:9" s="3" customFormat="1">
      <c r="B1082" s="7"/>
      <c r="C1082" s="7"/>
      <c r="D1082" s="7"/>
      <c r="E1082" s="21"/>
      <c r="F1082" s="7"/>
      <c r="G1082" s="23"/>
      <c r="H1082" s="84"/>
      <c r="I1082" s="16"/>
    </row>
    <row r="1083" spans="2:9" s="3" customFormat="1">
      <c r="B1083" s="7"/>
      <c r="C1083" s="7"/>
      <c r="D1083" s="7"/>
      <c r="E1083" s="21"/>
      <c r="F1083" s="7"/>
      <c r="G1083" s="23"/>
      <c r="H1083" s="84"/>
      <c r="I1083" s="16"/>
    </row>
    <row r="1084" spans="2:9" s="3" customFormat="1">
      <c r="B1084" s="7"/>
      <c r="C1084" s="7"/>
      <c r="D1084" s="7"/>
      <c r="E1084" s="21"/>
      <c r="F1084" s="7"/>
      <c r="G1084" s="23"/>
      <c r="H1084" s="84"/>
      <c r="I1084" s="16"/>
    </row>
    <row r="1085" spans="2:9" s="3" customFormat="1">
      <c r="B1085" s="7"/>
      <c r="C1085" s="7"/>
      <c r="D1085" s="7"/>
      <c r="E1085" s="21"/>
      <c r="F1085" s="7"/>
      <c r="G1085" s="23"/>
      <c r="H1085" s="84"/>
      <c r="I1085" s="16"/>
    </row>
    <row r="1086" spans="2:9" s="3" customFormat="1">
      <c r="B1086" s="7"/>
      <c r="C1086" s="7"/>
      <c r="D1086" s="7"/>
      <c r="E1086" s="21"/>
      <c r="F1086" s="7"/>
      <c r="G1086" s="23"/>
      <c r="H1086" s="84"/>
      <c r="I1086" s="16"/>
    </row>
    <row r="1087" spans="2:9" s="3" customFormat="1">
      <c r="B1087" s="7"/>
      <c r="C1087" s="7"/>
      <c r="D1087" s="7"/>
      <c r="E1087" s="21"/>
      <c r="F1087" s="7"/>
      <c r="G1087" s="23"/>
      <c r="H1087" s="84"/>
      <c r="I1087" s="16"/>
    </row>
    <row r="1088" spans="2:9" s="3" customFormat="1">
      <c r="B1088" s="7"/>
      <c r="C1088" s="7"/>
      <c r="D1088" s="7"/>
      <c r="E1088" s="21"/>
      <c r="F1088" s="7"/>
      <c r="G1088" s="23"/>
      <c r="H1088" s="84"/>
      <c r="I1088" s="16"/>
    </row>
    <row r="1089" spans="2:9" s="3" customFormat="1">
      <c r="B1089" s="7"/>
      <c r="C1089" s="7"/>
      <c r="D1089" s="7"/>
      <c r="E1089" s="21"/>
      <c r="F1089" s="7"/>
      <c r="G1089" s="23"/>
      <c r="H1089" s="84"/>
      <c r="I1089" s="16"/>
    </row>
    <row r="1090" spans="2:9" s="3" customFormat="1">
      <c r="B1090" s="7"/>
      <c r="C1090" s="7"/>
      <c r="D1090" s="7"/>
      <c r="E1090" s="21"/>
      <c r="F1090" s="7"/>
      <c r="G1090" s="23"/>
      <c r="H1090" s="84"/>
      <c r="I1090" s="16"/>
    </row>
    <row r="1091" spans="2:9" s="3" customFormat="1">
      <c r="B1091" s="7"/>
      <c r="C1091" s="7"/>
      <c r="D1091" s="7"/>
      <c r="E1091" s="21"/>
      <c r="F1091" s="7"/>
      <c r="G1091" s="23"/>
      <c r="H1091" s="84"/>
      <c r="I1091" s="16"/>
    </row>
    <row r="1092" spans="2:9" s="3" customFormat="1">
      <c r="B1092" s="7"/>
      <c r="C1092" s="7"/>
      <c r="D1092" s="7"/>
      <c r="E1092" s="21"/>
      <c r="F1092" s="7"/>
      <c r="G1092" s="23"/>
      <c r="H1092" s="84"/>
      <c r="I1092" s="16"/>
    </row>
    <row r="1093" spans="2:9" s="3" customFormat="1">
      <c r="B1093" s="7"/>
      <c r="C1093" s="7"/>
      <c r="D1093" s="7"/>
      <c r="E1093" s="21"/>
      <c r="F1093" s="7"/>
      <c r="G1093" s="23"/>
      <c r="H1093" s="84"/>
      <c r="I1093" s="16"/>
    </row>
    <row r="1094" spans="2:9" s="3" customFormat="1">
      <c r="B1094" s="7"/>
      <c r="C1094" s="7"/>
      <c r="D1094" s="7"/>
      <c r="E1094" s="21"/>
      <c r="F1094" s="7"/>
      <c r="G1094" s="23"/>
      <c r="H1094" s="84"/>
      <c r="I1094" s="16"/>
    </row>
    <row r="1095" spans="2:9" s="3" customFormat="1">
      <c r="B1095" s="7"/>
      <c r="C1095" s="7"/>
      <c r="D1095" s="7"/>
      <c r="E1095" s="21"/>
      <c r="F1095" s="7"/>
      <c r="G1095" s="23"/>
      <c r="H1095" s="84"/>
      <c r="I1095" s="16"/>
    </row>
    <row r="1096" spans="2:9" s="3" customFormat="1">
      <c r="B1096" s="7"/>
      <c r="C1096" s="7"/>
      <c r="D1096" s="7"/>
      <c r="E1096" s="21"/>
      <c r="F1096" s="7"/>
      <c r="G1096" s="23"/>
      <c r="H1096" s="84"/>
      <c r="I1096" s="16"/>
    </row>
    <row r="1097" spans="2:9" s="3" customFormat="1">
      <c r="B1097" s="7"/>
      <c r="C1097" s="7"/>
      <c r="D1097" s="7"/>
      <c r="E1097" s="21"/>
      <c r="F1097" s="7"/>
      <c r="G1097" s="23"/>
      <c r="H1097" s="84"/>
      <c r="I1097" s="16"/>
    </row>
    <row r="1098" spans="2:9" s="3" customFormat="1">
      <c r="B1098" s="7"/>
      <c r="C1098" s="7"/>
      <c r="D1098" s="7"/>
      <c r="E1098" s="21"/>
      <c r="F1098" s="7"/>
      <c r="G1098" s="23"/>
      <c r="H1098" s="84"/>
      <c r="I1098" s="16"/>
    </row>
    <row r="1099" spans="2:9" s="3" customFormat="1">
      <c r="B1099" s="7"/>
      <c r="C1099" s="7"/>
      <c r="D1099" s="7"/>
      <c r="E1099" s="21"/>
      <c r="F1099" s="7"/>
      <c r="G1099" s="23"/>
      <c r="H1099" s="84"/>
      <c r="I1099" s="16"/>
    </row>
    <row r="1100" spans="2:9" s="3" customFormat="1">
      <c r="B1100" s="7"/>
      <c r="C1100" s="7"/>
      <c r="D1100" s="7"/>
      <c r="E1100" s="21"/>
      <c r="F1100" s="7"/>
      <c r="G1100" s="23"/>
      <c r="H1100" s="84"/>
      <c r="I1100" s="16"/>
    </row>
    <row r="1101" spans="2:9" s="3" customFormat="1">
      <c r="B1101" s="7"/>
      <c r="C1101" s="7"/>
      <c r="D1101" s="7"/>
      <c r="E1101" s="21"/>
      <c r="F1101" s="7"/>
      <c r="G1101" s="23"/>
      <c r="H1101" s="84"/>
      <c r="I1101" s="16"/>
    </row>
    <row r="1102" spans="2:9" s="3" customFormat="1">
      <c r="B1102" s="7"/>
      <c r="C1102" s="7"/>
      <c r="D1102" s="7"/>
      <c r="E1102" s="21"/>
      <c r="F1102" s="7"/>
      <c r="G1102" s="23"/>
      <c r="H1102" s="84"/>
      <c r="I1102" s="16"/>
    </row>
    <row r="1103" spans="2:9" s="3" customFormat="1">
      <c r="B1103" s="7"/>
      <c r="C1103" s="7"/>
      <c r="D1103" s="7"/>
      <c r="E1103" s="21"/>
      <c r="F1103" s="7"/>
      <c r="G1103" s="23"/>
      <c r="H1103" s="84"/>
      <c r="I1103" s="16"/>
    </row>
    <row r="1104" spans="2:9" s="3" customFormat="1">
      <c r="B1104" s="7"/>
      <c r="C1104" s="7"/>
      <c r="D1104" s="7"/>
      <c r="E1104" s="21"/>
      <c r="F1104" s="7"/>
      <c r="G1104" s="23"/>
      <c r="H1104" s="84"/>
      <c r="I1104" s="16"/>
    </row>
    <row r="1105" spans="2:9" s="3" customFormat="1">
      <c r="B1105" s="7"/>
      <c r="C1105" s="7"/>
      <c r="D1105" s="7"/>
      <c r="E1105" s="21"/>
      <c r="F1105" s="7"/>
      <c r="G1105" s="23"/>
      <c r="H1105" s="84"/>
      <c r="I1105" s="16"/>
    </row>
    <row r="1106" spans="2:9" s="3" customFormat="1">
      <c r="B1106" s="7"/>
      <c r="C1106" s="7"/>
      <c r="D1106" s="7"/>
      <c r="E1106" s="21"/>
      <c r="F1106" s="7"/>
      <c r="G1106" s="23"/>
      <c r="H1106" s="84"/>
      <c r="I1106" s="16"/>
    </row>
    <row r="1107" spans="2:9" s="3" customFormat="1">
      <c r="B1107" s="7"/>
      <c r="C1107" s="7"/>
      <c r="D1107" s="7"/>
      <c r="E1107" s="21"/>
      <c r="F1107" s="7"/>
      <c r="G1107" s="23"/>
      <c r="H1107" s="84"/>
      <c r="I1107" s="16"/>
    </row>
    <row r="1108" spans="2:9" s="3" customFormat="1">
      <c r="B1108" s="7"/>
      <c r="C1108" s="7"/>
      <c r="D1108" s="7"/>
      <c r="E1108" s="21"/>
      <c r="F1108" s="7"/>
      <c r="G1108" s="23"/>
      <c r="H1108" s="84"/>
      <c r="I1108" s="16"/>
    </row>
    <row r="1109" spans="2:9" s="3" customFormat="1">
      <c r="B1109" s="7"/>
      <c r="C1109" s="7"/>
      <c r="D1109" s="7"/>
      <c r="E1109" s="21"/>
      <c r="F1109" s="7"/>
      <c r="G1109" s="23"/>
      <c r="H1109" s="84"/>
      <c r="I1109" s="16"/>
    </row>
    <row r="1110" spans="2:9" s="3" customFormat="1">
      <c r="B1110" s="7"/>
      <c r="C1110" s="7"/>
      <c r="D1110" s="7"/>
      <c r="E1110" s="21"/>
      <c r="F1110" s="7"/>
      <c r="G1110" s="23"/>
      <c r="H1110" s="84"/>
      <c r="I1110" s="16"/>
    </row>
    <row r="1111" spans="2:9" s="3" customFormat="1">
      <c r="B1111" s="7"/>
      <c r="C1111" s="7"/>
      <c r="D1111" s="7"/>
      <c r="E1111" s="21"/>
      <c r="F1111" s="7"/>
      <c r="G1111" s="23"/>
      <c r="H1111" s="84"/>
      <c r="I1111" s="16"/>
    </row>
    <row r="1112" spans="2:9" s="3" customFormat="1">
      <c r="B1112" s="7"/>
      <c r="C1112" s="7"/>
      <c r="D1112" s="7"/>
      <c r="E1112" s="21"/>
      <c r="F1112" s="7"/>
      <c r="G1112" s="23"/>
      <c r="H1112" s="84"/>
      <c r="I1112" s="16"/>
    </row>
    <row r="1113" spans="2:9" s="3" customFormat="1">
      <c r="B1113" s="7"/>
      <c r="C1113" s="7"/>
      <c r="D1113" s="7"/>
      <c r="E1113" s="21"/>
      <c r="F1113" s="7"/>
      <c r="G1113" s="23"/>
      <c r="H1113" s="84"/>
      <c r="I1113" s="16"/>
    </row>
    <row r="1114" spans="2:9" s="3" customFormat="1">
      <c r="B1114" s="7"/>
      <c r="C1114" s="7"/>
      <c r="D1114" s="7"/>
      <c r="E1114" s="21"/>
      <c r="F1114" s="7"/>
      <c r="G1114" s="23"/>
      <c r="H1114" s="84"/>
      <c r="I1114" s="16"/>
    </row>
    <row r="1115" spans="2:9" s="3" customFormat="1">
      <c r="B1115" s="7"/>
      <c r="C1115" s="7"/>
      <c r="D1115" s="7"/>
      <c r="E1115" s="21"/>
      <c r="F1115" s="7"/>
      <c r="G1115" s="23"/>
      <c r="H1115" s="84"/>
      <c r="I1115" s="16"/>
    </row>
    <row r="1116" spans="2:9" s="3" customFormat="1">
      <c r="B1116" s="7"/>
      <c r="C1116" s="7"/>
      <c r="D1116" s="7"/>
      <c r="E1116" s="21"/>
      <c r="F1116" s="7"/>
      <c r="G1116" s="23"/>
      <c r="H1116" s="84"/>
      <c r="I1116" s="16"/>
    </row>
    <row r="1117" spans="2:9" s="3" customFormat="1">
      <c r="B1117" s="7"/>
      <c r="C1117" s="7"/>
      <c r="D1117" s="7"/>
      <c r="E1117" s="21"/>
      <c r="F1117" s="7"/>
      <c r="G1117" s="23"/>
      <c r="H1117" s="84"/>
      <c r="I1117" s="16"/>
    </row>
    <row r="1118" spans="2:9" s="3" customFormat="1">
      <c r="B1118" s="7"/>
      <c r="C1118" s="7"/>
      <c r="D1118" s="7"/>
      <c r="E1118" s="21"/>
      <c r="F1118" s="7"/>
      <c r="G1118" s="23"/>
      <c r="H1118" s="84"/>
      <c r="I1118" s="16"/>
    </row>
    <row r="1119" spans="2:9" s="3" customFormat="1">
      <c r="B1119" s="7"/>
      <c r="C1119" s="7"/>
      <c r="D1119" s="7"/>
      <c r="E1119" s="21"/>
      <c r="F1119" s="7"/>
      <c r="G1119" s="23"/>
      <c r="H1119" s="84"/>
      <c r="I1119" s="16"/>
    </row>
    <row r="1120" spans="2:9" s="3" customFormat="1">
      <c r="B1120" s="7"/>
      <c r="C1120" s="7"/>
      <c r="D1120" s="7"/>
      <c r="E1120" s="21"/>
      <c r="F1120" s="7"/>
      <c r="G1120" s="23"/>
      <c r="H1120" s="84"/>
      <c r="I1120" s="16"/>
    </row>
    <row r="1121" spans="2:9" s="3" customFormat="1">
      <c r="B1121" s="7"/>
      <c r="C1121" s="7"/>
      <c r="D1121" s="7"/>
      <c r="E1121" s="21"/>
      <c r="F1121" s="7"/>
      <c r="G1121" s="23"/>
      <c r="H1121" s="84"/>
      <c r="I1121" s="16"/>
    </row>
    <row r="1122" spans="2:9" s="3" customFormat="1">
      <c r="B1122" s="7"/>
      <c r="C1122" s="7"/>
      <c r="D1122" s="7"/>
      <c r="E1122" s="21"/>
      <c r="F1122" s="7"/>
      <c r="G1122" s="23"/>
      <c r="H1122" s="84"/>
      <c r="I1122" s="16"/>
    </row>
    <row r="1123" spans="2:9" s="3" customFormat="1">
      <c r="B1123" s="7"/>
      <c r="C1123" s="7"/>
      <c r="D1123" s="7"/>
      <c r="E1123" s="21"/>
      <c r="F1123" s="7"/>
      <c r="G1123" s="23"/>
      <c r="H1123" s="84"/>
      <c r="I1123" s="16"/>
    </row>
    <row r="1124" spans="2:9" s="3" customFormat="1">
      <c r="B1124" s="7"/>
      <c r="C1124" s="7"/>
      <c r="D1124" s="7"/>
      <c r="E1124" s="21"/>
      <c r="F1124" s="7"/>
      <c r="G1124" s="23"/>
      <c r="H1124" s="84"/>
      <c r="I1124" s="16"/>
    </row>
    <row r="1125" spans="2:9" s="3" customFormat="1">
      <c r="B1125" s="7"/>
      <c r="C1125" s="7"/>
      <c r="D1125" s="7"/>
      <c r="E1125" s="21"/>
      <c r="F1125" s="7"/>
      <c r="G1125" s="23"/>
      <c r="H1125" s="84"/>
      <c r="I1125" s="16"/>
    </row>
    <row r="1126" spans="2:9" s="3" customFormat="1">
      <c r="B1126" s="7"/>
      <c r="C1126" s="7"/>
      <c r="D1126" s="7"/>
      <c r="E1126" s="21"/>
      <c r="F1126" s="7"/>
      <c r="G1126" s="23"/>
      <c r="H1126" s="84"/>
      <c r="I1126" s="16"/>
    </row>
    <row r="1127" spans="2:9" s="3" customFormat="1">
      <c r="B1127" s="7"/>
      <c r="C1127" s="7"/>
      <c r="D1127" s="7"/>
      <c r="E1127" s="21"/>
      <c r="F1127" s="7"/>
      <c r="G1127" s="23"/>
      <c r="H1127" s="84"/>
      <c r="I1127" s="16"/>
    </row>
    <row r="1128" spans="2:9" s="3" customFormat="1">
      <c r="B1128" s="7"/>
      <c r="C1128" s="7"/>
      <c r="D1128" s="7"/>
      <c r="E1128" s="21"/>
      <c r="F1128" s="7"/>
      <c r="G1128" s="23"/>
      <c r="H1128" s="84"/>
      <c r="I1128" s="16"/>
    </row>
    <row r="1129" spans="2:9" s="3" customFormat="1">
      <c r="B1129" s="7"/>
      <c r="C1129" s="7"/>
      <c r="D1129" s="7"/>
      <c r="E1129" s="21"/>
      <c r="F1129" s="7"/>
      <c r="G1129" s="23"/>
      <c r="H1129" s="84"/>
      <c r="I1129" s="16"/>
    </row>
    <row r="1130" spans="2:9" s="3" customFormat="1">
      <c r="B1130" s="7"/>
      <c r="C1130" s="7"/>
      <c r="D1130" s="7"/>
      <c r="E1130" s="21"/>
      <c r="F1130" s="7"/>
      <c r="G1130" s="23"/>
      <c r="H1130" s="84"/>
      <c r="I1130" s="16"/>
    </row>
    <row r="1131" spans="2:9" s="3" customFormat="1">
      <c r="B1131" s="7"/>
      <c r="C1131" s="7"/>
      <c r="D1131" s="7"/>
      <c r="E1131" s="21"/>
      <c r="F1131" s="7"/>
      <c r="G1131" s="23"/>
      <c r="H1131" s="84"/>
      <c r="I1131" s="16"/>
    </row>
    <row r="1132" spans="2:9" s="3" customFormat="1">
      <c r="B1132" s="7"/>
      <c r="C1132" s="7"/>
      <c r="D1132" s="7"/>
      <c r="E1132" s="21"/>
      <c r="F1132" s="7"/>
      <c r="G1132" s="23"/>
      <c r="H1132" s="84"/>
      <c r="I1132" s="16"/>
    </row>
    <row r="1133" spans="2:9" s="3" customFormat="1">
      <c r="B1133" s="7"/>
      <c r="C1133" s="7"/>
      <c r="D1133" s="7"/>
      <c r="E1133" s="21"/>
      <c r="F1133" s="7"/>
      <c r="G1133" s="23"/>
      <c r="H1133" s="84"/>
      <c r="I1133" s="16"/>
    </row>
    <row r="1134" spans="2:9" s="3" customFormat="1">
      <c r="B1134" s="7"/>
      <c r="C1134" s="7"/>
      <c r="D1134" s="7"/>
      <c r="E1134" s="21"/>
      <c r="F1134" s="7"/>
      <c r="G1134" s="23"/>
      <c r="H1134" s="84"/>
      <c r="I1134" s="16"/>
    </row>
    <row r="1135" spans="2:9" s="3" customFormat="1">
      <c r="B1135" s="7"/>
      <c r="C1135" s="7"/>
      <c r="D1135" s="7"/>
      <c r="E1135" s="21"/>
      <c r="F1135" s="7"/>
      <c r="G1135" s="23"/>
      <c r="H1135" s="84"/>
      <c r="I1135" s="16"/>
    </row>
    <row r="1136" spans="2:9" s="3" customFormat="1">
      <c r="B1136" s="7"/>
      <c r="C1136" s="7"/>
      <c r="D1136" s="7"/>
      <c r="E1136" s="21"/>
      <c r="F1136" s="7"/>
      <c r="G1136" s="23"/>
      <c r="H1136" s="84"/>
      <c r="I1136" s="16"/>
    </row>
    <row r="1137" spans="2:9" s="3" customFormat="1">
      <c r="B1137" s="7"/>
      <c r="C1137" s="7"/>
      <c r="D1137" s="7"/>
      <c r="E1137" s="21"/>
      <c r="F1137" s="7"/>
      <c r="G1137" s="23"/>
      <c r="H1137" s="84"/>
      <c r="I1137" s="16"/>
    </row>
    <row r="1138" spans="2:9" s="3" customFormat="1">
      <c r="B1138" s="7"/>
      <c r="C1138" s="7"/>
      <c r="D1138" s="7"/>
      <c r="E1138" s="21"/>
      <c r="F1138" s="7"/>
      <c r="G1138" s="23"/>
      <c r="H1138" s="84"/>
      <c r="I1138" s="16"/>
    </row>
    <row r="1139" spans="2:9" s="3" customFormat="1">
      <c r="B1139" s="7"/>
      <c r="C1139" s="7"/>
      <c r="D1139" s="7"/>
      <c r="E1139" s="21"/>
      <c r="F1139" s="7"/>
      <c r="G1139" s="23"/>
      <c r="H1139" s="84"/>
      <c r="I1139" s="16"/>
    </row>
    <row r="1140" spans="2:9" s="3" customFormat="1">
      <c r="B1140" s="7"/>
      <c r="C1140" s="7"/>
      <c r="D1140" s="7"/>
      <c r="E1140" s="21"/>
      <c r="F1140" s="7"/>
      <c r="G1140" s="23"/>
      <c r="H1140" s="84"/>
      <c r="I1140" s="16"/>
    </row>
    <row r="1141" spans="2:9" s="3" customFormat="1">
      <c r="B1141" s="7"/>
      <c r="C1141" s="7"/>
      <c r="D1141" s="7"/>
      <c r="E1141" s="21"/>
      <c r="F1141" s="7"/>
      <c r="G1141" s="23"/>
      <c r="H1141" s="84"/>
      <c r="I1141" s="16"/>
    </row>
    <row r="1142" spans="2:9" s="3" customFormat="1">
      <c r="B1142" s="7"/>
      <c r="C1142" s="7"/>
      <c r="D1142" s="7"/>
      <c r="E1142" s="21"/>
      <c r="F1142" s="7"/>
      <c r="G1142" s="23"/>
      <c r="H1142" s="84"/>
      <c r="I1142" s="16"/>
    </row>
    <row r="1143" spans="2:9" s="3" customFormat="1">
      <c r="B1143" s="7"/>
      <c r="C1143" s="7"/>
      <c r="D1143" s="7"/>
      <c r="E1143" s="21"/>
      <c r="F1143" s="7"/>
      <c r="G1143" s="23"/>
      <c r="H1143" s="84"/>
      <c r="I1143" s="16"/>
    </row>
    <row r="1144" spans="2:9" s="3" customFormat="1">
      <c r="B1144" s="7"/>
      <c r="C1144" s="7"/>
      <c r="D1144" s="7"/>
      <c r="E1144" s="21"/>
      <c r="F1144" s="7"/>
      <c r="G1144" s="23"/>
      <c r="H1144" s="84"/>
      <c r="I1144" s="16"/>
    </row>
    <row r="1145" spans="2:9" s="3" customFormat="1">
      <c r="B1145" s="7"/>
      <c r="C1145" s="7"/>
      <c r="D1145" s="7"/>
      <c r="E1145" s="21"/>
      <c r="F1145" s="7"/>
      <c r="G1145" s="23"/>
      <c r="H1145" s="84"/>
      <c r="I1145" s="16"/>
    </row>
    <row r="1146" spans="2:9" s="3" customFormat="1">
      <c r="B1146" s="7"/>
      <c r="C1146" s="7"/>
      <c r="D1146" s="7"/>
      <c r="E1146" s="21"/>
      <c r="F1146" s="7"/>
      <c r="G1146" s="23"/>
      <c r="H1146" s="84"/>
      <c r="I1146" s="16"/>
    </row>
    <row r="1147" spans="2:9" s="3" customFormat="1">
      <c r="B1147" s="7"/>
      <c r="C1147" s="7"/>
      <c r="D1147" s="7"/>
      <c r="E1147" s="21"/>
      <c r="F1147" s="7"/>
      <c r="G1147" s="23"/>
      <c r="H1147" s="84"/>
      <c r="I1147" s="16"/>
    </row>
    <row r="1148" spans="2:9" s="3" customFormat="1">
      <c r="B1148" s="7"/>
      <c r="C1148" s="7"/>
      <c r="D1148" s="7"/>
      <c r="E1148" s="21"/>
      <c r="F1148" s="7"/>
      <c r="G1148" s="23"/>
      <c r="H1148" s="84"/>
      <c r="I1148" s="16"/>
    </row>
    <row r="1149" spans="2:9" s="3" customFormat="1">
      <c r="B1149" s="7"/>
      <c r="C1149" s="7"/>
      <c r="D1149" s="7"/>
      <c r="E1149" s="21"/>
      <c r="F1149" s="7"/>
      <c r="G1149" s="23"/>
      <c r="H1149" s="84"/>
      <c r="I1149" s="16"/>
    </row>
    <row r="1150" spans="2:9" s="3" customFormat="1">
      <c r="B1150" s="7"/>
      <c r="C1150" s="7"/>
      <c r="D1150" s="7"/>
      <c r="E1150" s="21"/>
      <c r="F1150" s="7"/>
      <c r="G1150" s="23"/>
      <c r="H1150" s="84"/>
      <c r="I1150" s="16"/>
    </row>
    <row r="1151" spans="2:9" s="3" customFormat="1">
      <c r="B1151" s="7"/>
      <c r="C1151" s="7"/>
      <c r="D1151" s="7"/>
      <c r="E1151" s="21"/>
      <c r="F1151" s="7"/>
      <c r="G1151" s="23"/>
      <c r="H1151" s="84"/>
      <c r="I1151" s="16"/>
    </row>
    <row r="1152" spans="2:9" s="3" customFormat="1">
      <c r="B1152" s="7"/>
      <c r="C1152" s="7"/>
      <c r="D1152" s="7"/>
      <c r="E1152" s="21"/>
      <c r="F1152" s="7"/>
      <c r="G1152" s="23"/>
      <c r="H1152" s="84"/>
      <c r="I1152" s="16"/>
    </row>
    <row r="1153" spans="2:9" s="3" customFormat="1">
      <c r="B1153" s="7"/>
      <c r="C1153" s="7"/>
      <c r="D1153" s="7"/>
      <c r="E1153" s="21"/>
      <c r="F1153" s="7"/>
      <c r="G1153" s="23"/>
      <c r="H1153" s="84"/>
      <c r="I1153" s="16"/>
    </row>
    <row r="1154" spans="2:9" s="3" customFormat="1">
      <c r="B1154" s="7"/>
      <c r="C1154" s="7"/>
      <c r="D1154" s="7"/>
      <c r="E1154" s="21"/>
      <c r="F1154" s="7"/>
      <c r="G1154" s="23"/>
      <c r="H1154" s="84"/>
      <c r="I1154" s="16"/>
    </row>
    <row r="1155" spans="2:9" s="3" customFormat="1">
      <c r="B1155" s="7"/>
      <c r="C1155" s="7"/>
      <c r="D1155" s="7"/>
      <c r="E1155" s="21"/>
      <c r="F1155" s="7"/>
      <c r="G1155" s="23"/>
      <c r="H1155" s="84"/>
      <c r="I1155" s="16"/>
    </row>
    <row r="1156" spans="2:9" s="3" customFormat="1">
      <c r="B1156" s="7"/>
      <c r="C1156" s="7"/>
      <c r="D1156" s="7"/>
      <c r="E1156" s="21"/>
      <c r="F1156" s="7"/>
      <c r="G1156" s="23"/>
      <c r="H1156" s="84"/>
      <c r="I1156" s="16"/>
    </row>
    <row r="1157" spans="2:9" s="3" customFormat="1">
      <c r="B1157" s="7"/>
      <c r="C1157" s="7"/>
      <c r="D1157" s="7"/>
      <c r="E1157" s="21"/>
      <c r="F1157" s="7"/>
      <c r="G1157" s="23"/>
      <c r="H1157" s="84"/>
      <c r="I1157" s="16"/>
    </row>
    <row r="1158" spans="2:9" s="3" customFormat="1">
      <c r="B1158" s="7"/>
      <c r="C1158" s="7"/>
      <c r="D1158" s="7"/>
      <c r="E1158" s="21"/>
      <c r="F1158" s="7"/>
      <c r="G1158" s="23"/>
      <c r="H1158" s="84"/>
      <c r="I1158" s="16"/>
    </row>
    <row r="1159" spans="2:9" s="3" customFormat="1">
      <c r="B1159" s="7"/>
      <c r="C1159" s="7"/>
      <c r="D1159" s="7"/>
      <c r="E1159" s="21"/>
      <c r="F1159" s="7"/>
      <c r="G1159" s="23"/>
      <c r="H1159" s="84"/>
      <c r="I1159" s="16"/>
    </row>
    <row r="1160" spans="2:9" s="3" customFormat="1">
      <c r="B1160" s="7"/>
      <c r="C1160" s="7"/>
      <c r="D1160" s="7"/>
      <c r="E1160" s="21"/>
      <c r="F1160" s="7"/>
      <c r="G1160" s="23"/>
      <c r="H1160" s="84"/>
      <c r="I1160" s="16"/>
    </row>
    <row r="1161" spans="2:9" s="3" customFormat="1">
      <c r="B1161" s="7"/>
      <c r="C1161" s="7"/>
      <c r="D1161" s="7"/>
      <c r="E1161" s="21"/>
      <c r="F1161" s="7"/>
      <c r="G1161" s="23"/>
      <c r="H1161" s="84"/>
      <c r="I1161" s="16"/>
    </row>
    <row r="1162" spans="2:9" s="3" customFormat="1">
      <c r="B1162" s="7"/>
      <c r="C1162" s="7"/>
      <c r="D1162" s="7"/>
      <c r="E1162" s="21"/>
      <c r="F1162" s="7"/>
      <c r="G1162" s="23"/>
      <c r="H1162" s="84"/>
      <c r="I1162" s="16"/>
    </row>
    <row r="1163" spans="2:9" s="3" customFormat="1">
      <c r="B1163" s="7"/>
      <c r="C1163" s="7"/>
      <c r="D1163" s="7"/>
      <c r="E1163" s="21"/>
      <c r="F1163" s="7"/>
      <c r="G1163" s="23"/>
      <c r="H1163" s="84"/>
      <c r="I1163" s="16"/>
    </row>
    <row r="1164" spans="2:9" s="3" customFormat="1">
      <c r="B1164" s="7"/>
      <c r="C1164" s="7"/>
      <c r="D1164" s="7"/>
      <c r="E1164" s="21"/>
      <c r="F1164" s="7"/>
      <c r="G1164" s="23"/>
      <c r="H1164" s="84"/>
      <c r="I1164" s="16"/>
    </row>
    <row r="1165" spans="2:9" s="3" customFormat="1">
      <c r="B1165" s="7"/>
      <c r="C1165" s="7"/>
      <c r="D1165" s="7"/>
      <c r="E1165" s="21"/>
      <c r="F1165" s="7"/>
      <c r="G1165" s="23"/>
      <c r="H1165" s="84"/>
      <c r="I1165" s="16"/>
    </row>
    <row r="1166" spans="2:9" s="3" customFormat="1">
      <c r="B1166" s="7"/>
      <c r="C1166" s="7"/>
      <c r="D1166" s="7"/>
      <c r="E1166" s="21"/>
      <c r="F1166" s="7"/>
      <c r="G1166" s="23"/>
      <c r="H1166" s="84"/>
      <c r="I1166" s="16"/>
    </row>
    <row r="1167" spans="2:9" s="3" customFormat="1">
      <c r="B1167" s="7"/>
      <c r="C1167" s="7"/>
      <c r="D1167" s="7"/>
      <c r="E1167" s="21"/>
      <c r="F1167" s="7"/>
      <c r="G1167" s="23"/>
      <c r="H1167" s="84"/>
      <c r="I1167" s="16"/>
    </row>
    <row r="1168" spans="2:9" s="3" customFormat="1">
      <c r="B1168" s="7"/>
      <c r="C1168" s="7"/>
      <c r="D1168" s="7"/>
      <c r="E1168" s="21"/>
      <c r="F1168" s="7"/>
      <c r="G1168" s="23"/>
      <c r="H1168" s="84"/>
      <c r="I1168" s="16"/>
    </row>
    <row r="1169" spans="2:9" s="3" customFormat="1">
      <c r="B1169" s="7"/>
      <c r="C1169" s="7"/>
      <c r="D1169" s="7"/>
      <c r="E1169" s="21"/>
      <c r="F1169" s="7"/>
      <c r="G1169" s="23"/>
      <c r="H1169" s="84"/>
      <c r="I1169" s="16"/>
    </row>
    <row r="1170" spans="2:9" s="3" customFormat="1">
      <c r="B1170" s="7"/>
      <c r="C1170" s="7"/>
      <c r="D1170" s="7"/>
      <c r="E1170" s="21"/>
      <c r="F1170" s="7"/>
      <c r="G1170" s="23"/>
      <c r="H1170" s="84"/>
      <c r="I1170" s="16"/>
    </row>
    <row r="1171" spans="2:9" s="3" customFormat="1">
      <c r="B1171" s="7"/>
      <c r="C1171" s="7"/>
      <c r="D1171" s="7"/>
      <c r="E1171" s="21"/>
      <c r="F1171" s="7"/>
      <c r="G1171" s="23"/>
      <c r="H1171" s="84"/>
      <c r="I1171" s="16"/>
    </row>
    <row r="1172" spans="2:9" s="3" customFormat="1">
      <c r="B1172" s="7"/>
      <c r="C1172" s="7"/>
      <c r="D1172" s="7"/>
      <c r="E1172" s="21"/>
      <c r="F1172" s="7"/>
      <c r="G1172" s="23"/>
      <c r="H1172" s="84"/>
      <c r="I1172" s="16"/>
    </row>
    <row r="1173" spans="2:9" s="3" customFormat="1">
      <c r="B1173" s="7"/>
      <c r="C1173" s="7"/>
      <c r="D1173" s="7"/>
      <c r="E1173" s="21"/>
      <c r="F1173" s="7"/>
      <c r="G1173" s="23"/>
      <c r="H1173" s="84"/>
      <c r="I1173" s="16"/>
    </row>
    <row r="1174" spans="2:9" s="3" customFormat="1">
      <c r="B1174" s="7"/>
      <c r="C1174" s="7"/>
      <c r="D1174" s="7"/>
      <c r="E1174" s="21"/>
      <c r="F1174" s="7"/>
      <c r="G1174" s="23"/>
      <c r="H1174" s="84"/>
      <c r="I1174" s="16"/>
    </row>
    <row r="1175" spans="2:9" s="3" customFormat="1">
      <c r="B1175" s="7"/>
      <c r="C1175" s="7"/>
      <c r="D1175" s="7"/>
      <c r="E1175" s="21"/>
      <c r="F1175" s="7"/>
      <c r="G1175" s="23"/>
      <c r="H1175" s="84"/>
      <c r="I1175" s="16"/>
    </row>
    <row r="1176" spans="2:9" s="3" customFormat="1">
      <c r="B1176" s="7"/>
      <c r="C1176" s="7"/>
      <c r="D1176" s="7"/>
      <c r="E1176" s="21"/>
      <c r="F1176" s="7"/>
      <c r="G1176" s="23"/>
      <c r="H1176" s="84"/>
      <c r="I1176" s="16"/>
    </row>
    <row r="1177" spans="2:9" s="3" customFormat="1">
      <c r="B1177" s="7"/>
      <c r="C1177" s="7"/>
      <c r="D1177" s="7"/>
      <c r="E1177" s="21"/>
      <c r="F1177" s="7"/>
      <c r="G1177" s="23"/>
      <c r="H1177" s="84"/>
      <c r="I1177" s="16"/>
    </row>
    <row r="1178" spans="2:9" s="3" customFormat="1">
      <c r="B1178" s="7"/>
      <c r="C1178" s="7"/>
      <c r="D1178" s="7"/>
      <c r="E1178" s="21"/>
      <c r="F1178" s="7"/>
      <c r="G1178" s="23"/>
      <c r="H1178" s="84"/>
      <c r="I1178" s="16"/>
    </row>
    <row r="1179" spans="2:9" s="3" customFormat="1">
      <c r="B1179" s="7"/>
      <c r="C1179" s="7"/>
      <c r="D1179" s="7"/>
      <c r="E1179" s="21"/>
      <c r="F1179" s="7"/>
      <c r="G1179" s="23"/>
      <c r="H1179" s="84"/>
      <c r="I1179" s="16"/>
    </row>
    <row r="1180" spans="2:9" s="3" customFormat="1">
      <c r="B1180" s="7"/>
      <c r="C1180" s="7"/>
      <c r="D1180" s="7"/>
      <c r="E1180" s="21"/>
      <c r="F1180" s="7"/>
      <c r="G1180" s="23"/>
      <c r="H1180" s="84"/>
      <c r="I1180" s="16"/>
    </row>
    <row r="1181" spans="2:9" s="3" customFormat="1">
      <c r="B1181" s="7"/>
      <c r="C1181" s="7"/>
      <c r="D1181" s="7"/>
      <c r="E1181" s="21"/>
      <c r="F1181" s="7"/>
      <c r="G1181" s="23"/>
      <c r="H1181" s="84"/>
      <c r="I1181" s="16"/>
    </row>
    <row r="1182" spans="2:9" s="3" customFormat="1">
      <c r="B1182" s="7"/>
      <c r="C1182" s="7"/>
      <c r="D1182" s="7"/>
      <c r="E1182" s="21"/>
      <c r="F1182" s="7"/>
      <c r="G1182" s="23"/>
      <c r="H1182" s="84"/>
      <c r="I1182" s="16"/>
    </row>
    <row r="1183" spans="2:9" s="3" customFormat="1">
      <c r="B1183" s="7"/>
      <c r="C1183" s="7"/>
      <c r="D1183" s="7"/>
      <c r="E1183" s="21"/>
      <c r="F1183" s="7"/>
      <c r="G1183" s="23"/>
      <c r="H1183" s="84"/>
      <c r="I1183" s="16"/>
    </row>
    <row r="1184" spans="2:9" s="3" customFormat="1">
      <c r="B1184" s="7"/>
      <c r="C1184" s="7"/>
      <c r="D1184" s="7"/>
      <c r="E1184" s="21"/>
      <c r="F1184" s="7"/>
      <c r="G1184" s="23"/>
      <c r="H1184" s="84"/>
      <c r="I1184" s="16"/>
    </row>
    <row r="1185" spans="2:9" s="3" customFormat="1">
      <c r="B1185" s="7"/>
      <c r="C1185" s="7"/>
      <c r="D1185" s="7"/>
      <c r="E1185" s="21"/>
      <c r="F1185" s="7"/>
      <c r="G1185" s="23"/>
      <c r="H1185" s="84"/>
      <c r="I1185" s="16"/>
    </row>
    <row r="1186" spans="2:9" s="3" customFormat="1">
      <c r="B1186" s="7"/>
      <c r="C1186" s="7"/>
      <c r="D1186" s="7"/>
      <c r="E1186" s="21"/>
      <c r="F1186" s="7"/>
      <c r="G1186" s="23"/>
      <c r="H1186" s="84"/>
      <c r="I1186" s="16"/>
    </row>
    <row r="1187" spans="2:9" s="3" customFormat="1">
      <c r="B1187" s="7"/>
      <c r="C1187" s="7"/>
      <c r="D1187" s="7"/>
      <c r="E1187" s="21"/>
      <c r="F1187" s="7"/>
      <c r="G1187" s="23"/>
      <c r="H1187" s="84"/>
      <c r="I1187" s="16"/>
    </row>
    <row r="1188" spans="2:9" s="3" customFormat="1">
      <c r="B1188" s="7"/>
      <c r="C1188" s="7"/>
      <c r="D1188" s="7"/>
      <c r="E1188" s="21"/>
      <c r="F1188" s="7"/>
      <c r="G1188" s="23"/>
      <c r="H1188" s="84"/>
      <c r="I1188" s="16"/>
    </row>
    <row r="1189" spans="2:9" s="3" customFormat="1">
      <c r="B1189" s="7"/>
      <c r="C1189" s="7"/>
      <c r="D1189" s="7"/>
      <c r="E1189" s="21"/>
      <c r="F1189" s="7"/>
      <c r="G1189" s="23"/>
      <c r="H1189" s="84"/>
      <c r="I1189" s="16"/>
    </row>
    <row r="1190" spans="2:9" s="3" customFormat="1">
      <c r="B1190" s="7"/>
      <c r="C1190" s="7"/>
      <c r="D1190" s="7"/>
      <c r="E1190" s="21"/>
      <c r="F1190" s="7"/>
      <c r="G1190" s="23"/>
      <c r="H1190" s="84"/>
      <c r="I1190" s="16"/>
    </row>
    <row r="1191" spans="2:9" s="3" customFormat="1">
      <c r="B1191" s="7"/>
      <c r="C1191" s="7"/>
      <c r="D1191" s="7"/>
      <c r="E1191" s="21"/>
      <c r="F1191" s="7"/>
      <c r="G1191" s="23"/>
      <c r="H1191" s="84"/>
      <c r="I1191" s="16"/>
    </row>
    <row r="1192" spans="2:9" s="3" customFormat="1">
      <c r="B1192" s="7"/>
      <c r="C1192" s="7"/>
      <c r="D1192" s="7"/>
      <c r="E1192" s="21"/>
      <c r="F1192" s="7"/>
      <c r="G1192" s="23"/>
      <c r="H1192" s="84"/>
      <c r="I1192" s="16"/>
    </row>
    <row r="1193" spans="2:9" s="3" customFormat="1">
      <c r="B1193" s="7"/>
      <c r="C1193" s="7"/>
      <c r="D1193" s="7"/>
      <c r="E1193" s="21"/>
      <c r="F1193" s="7"/>
      <c r="G1193" s="23"/>
      <c r="H1193" s="84"/>
      <c r="I1193" s="16"/>
    </row>
    <row r="1194" spans="2:9" s="3" customFormat="1">
      <c r="B1194" s="7"/>
      <c r="C1194" s="7"/>
      <c r="D1194" s="7"/>
      <c r="E1194" s="21"/>
      <c r="F1194" s="7"/>
      <c r="G1194" s="23"/>
      <c r="H1194" s="84"/>
      <c r="I1194" s="16"/>
    </row>
    <row r="1195" spans="2:9" s="3" customFormat="1">
      <c r="B1195" s="7"/>
      <c r="C1195" s="7"/>
      <c r="D1195" s="7"/>
      <c r="E1195" s="21"/>
      <c r="F1195" s="7"/>
      <c r="G1195" s="23"/>
      <c r="H1195" s="84"/>
      <c r="I1195" s="16"/>
    </row>
    <row r="1196" spans="2:9" s="3" customFormat="1">
      <c r="B1196" s="7"/>
      <c r="C1196" s="7"/>
      <c r="D1196" s="7"/>
      <c r="E1196" s="21"/>
      <c r="F1196" s="7"/>
      <c r="G1196" s="23"/>
      <c r="H1196" s="84"/>
      <c r="I1196" s="16"/>
    </row>
    <row r="1197" spans="2:9" s="3" customFormat="1">
      <c r="B1197" s="7"/>
      <c r="C1197" s="7"/>
      <c r="D1197" s="7"/>
      <c r="E1197" s="21"/>
      <c r="F1197" s="7"/>
      <c r="G1197" s="23"/>
      <c r="H1197" s="84"/>
      <c r="I1197" s="16"/>
    </row>
    <row r="1198" spans="2:9" s="3" customFormat="1">
      <c r="B1198" s="7"/>
      <c r="C1198" s="7"/>
      <c r="D1198" s="7"/>
      <c r="E1198" s="21"/>
      <c r="F1198" s="7"/>
      <c r="G1198" s="23"/>
      <c r="H1198" s="84"/>
      <c r="I1198" s="16"/>
    </row>
    <row r="1199" spans="2:9" s="3" customFormat="1">
      <c r="B1199" s="7"/>
      <c r="C1199" s="7"/>
      <c r="D1199" s="7"/>
      <c r="E1199" s="21"/>
      <c r="F1199" s="7"/>
      <c r="G1199" s="23"/>
      <c r="H1199" s="84"/>
      <c r="I1199" s="16"/>
    </row>
    <row r="1200" spans="2:9" s="3" customFormat="1">
      <c r="B1200" s="7"/>
      <c r="C1200" s="7"/>
      <c r="D1200" s="7"/>
      <c r="E1200" s="21"/>
      <c r="F1200" s="7"/>
      <c r="G1200" s="23"/>
      <c r="H1200" s="84"/>
      <c r="I1200" s="16"/>
    </row>
    <row r="1201" spans="2:9" s="3" customFormat="1">
      <c r="B1201" s="7"/>
      <c r="C1201" s="7"/>
      <c r="D1201" s="7"/>
      <c r="E1201" s="21"/>
      <c r="F1201" s="7"/>
      <c r="G1201" s="23"/>
      <c r="H1201" s="84"/>
      <c r="I1201" s="16"/>
    </row>
    <row r="1202" spans="2:9" s="3" customFormat="1">
      <c r="B1202" s="7"/>
      <c r="C1202" s="7"/>
      <c r="D1202" s="7"/>
      <c r="E1202" s="21"/>
      <c r="F1202" s="7"/>
      <c r="G1202" s="23"/>
      <c r="H1202" s="84"/>
      <c r="I1202" s="16"/>
    </row>
    <row r="1203" spans="2:9" s="3" customFormat="1">
      <c r="B1203" s="7"/>
      <c r="C1203" s="7"/>
      <c r="D1203" s="7"/>
      <c r="E1203" s="21"/>
      <c r="F1203" s="7"/>
      <c r="G1203" s="23"/>
      <c r="H1203" s="84"/>
      <c r="I1203" s="16"/>
    </row>
    <row r="1204" spans="2:9" s="3" customFormat="1">
      <c r="B1204" s="7"/>
      <c r="C1204" s="7"/>
      <c r="D1204" s="7"/>
      <c r="E1204" s="21"/>
      <c r="F1204" s="7"/>
      <c r="G1204" s="23"/>
      <c r="H1204" s="84"/>
      <c r="I1204" s="16"/>
    </row>
    <row r="1205" spans="2:9" s="3" customFormat="1">
      <c r="B1205" s="7"/>
      <c r="C1205" s="7"/>
      <c r="D1205" s="7"/>
      <c r="E1205" s="21"/>
      <c r="F1205" s="7"/>
      <c r="G1205" s="23"/>
      <c r="H1205" s="84"/>
      <c r="I1205" s="16"/>
    </row>
    <row r="1206" spans="2:9" s="3" customFormat="1">
      <c r="B1206" s="7"/>
      <c r="C1206" s="7"/>
      <c r="D1206" s="7"/>
      <c r="E1206" s="21"/>
      <c r="F1206" s="7"/>
      <c r="G1206" s="23"/>
      <c r="H1206" s="84"/>
      <c r="I1206" s="16"/>
    </row>
    <row r="1207" spans="2:9" s="3" customFormat="1">
      <c r="B1207" s="7"/>
      <c r="C1207" s="7"/>
      <c r="D1207" s="7"/>
      <c r="E1207" s="21"/>
      <c r="F1207" s="7"/>
      <c r="G1207" s="23"/>
      <c r="H1207" s="84"/>
      <c r="I1207" s="16"/>
    </row>
    <row r="1208" spans="2:9" s="3" customFormat="1">
      <c r="B1208" s="7"/>
      <c r="C1208" s="7"/>
      <c r="D1208" s="7"/>
      <c r="E1208" s="21"/>
      <c r="F1208" s="7"/>
      <c r="G1208" s="23"/>
      <c r="H1208" s="84"/>
      <c r="I1208" s="16"/>
    </row>
    <row r="1209" spans="2:9" s="3" customFormat="1">
      <c r="B1209" s="7"/>
      <c r="C1209" s="7"/>
      <c r="D1209" s="7"/>
      <c r="E1209" s="21"/>
      <c r="F1209" s="7"/>
      <c r="G1209" s="23"/>
      <c r="H1209" s="84"/>
      <c r="I1209" s="16"/>
    </row>
    <row r="1210" spans="2:9" s="3" customFormat="1">
      <c r="B1210" s="7"/>
      <c r="C1210" s="7"/>
      <c r="D1210" s="7"/>
      <c r="E1210" s="21"/>
      <c r="F1210" s="7"/>
      <c r="G1210" s="23"/>
      <c r="H1210" s="84"/>
      <c r="I1210" s="16"/>
    </row>
    <row r="1211" spans="2:9" s="3" customFormat="1">
      <c r="B1211" s="7"/>
      <c r="C1211" s="7"/>
      <c r="D1211" s="7"/>
      <c r="E1211" s="21"/>
      <c r="F1211" s="7"/>
      <c r="G1211" s="23"/>
      <c r="H1211" s="84"/>
      <c r="I1211" s="16"/>
    </row>
    <row r="1212" spans="2:9" s="3" customFormat="1">
      <c r="B1212" s="7"/>
      <c r="C1212" s="7"/>
      <c r="D1212" s="7"/>
      <c r="E1212" s="21"/>
      <c r="F1212" s="7"/>
      <c r="G1212" s="23"/>
      <c r="H1212" s="84"/>
      <c r="I1212" s="16"/>
    </row>
    <row r="1213" spans="2:9" s="3" customFormat="1">
      <c r="B1213" s="7"/>
      <c r="C1213" s="7"/>
      <c r="D1213" s="7"/>
      <c r="E1213" s="21"/>
      <c r="F1213" s="7"/>
      <c r="G1213" s="23"/>
      <c r="H1213" s="84"/>
      <c r="I1213" s="16"/>
    </row>
    <row r="1214" spans="2:9" s="3" customFormat="1">
      <c r="B1214" s="7"/>
      <c r="C1214" s="7"/>
      <c r="D1214" s="7"/>
      <c r="E1214" s="21"/>
      <c r="F1214" s="7"/>
      <c r="G1214" s="23"/>
      <c r="H1214" s="84"/>
      <c r="I1214" s="16"/>
    </row>
    <row r="1215" spans="2:9" s="3" customFormat="1">
      <c r="B1215" s="7"/>
      <c r="C1215" s="7"/>
      <c r="D1215" s="7"/>
      <c r="E1215" s="21"/>
      <c r="F1215" s="7"/>
      <c r="G1215" s="23"/>
      <c r="H1215" s="84"/>
      <c r="I1215" s="16"/>
    </row>
    <row r="1216" spans="2:9" s="3" customFormat="1">
      <c r="B1216" s="7"/>
      <c r="C1216" s="7"/>
      <c r="D1216" s="7"/>
      <c r="E1216" s="21"/>
      <c r="F1216" s="7"/>
      <c r="G1216" s="23"/>
      <c r="H1216" s="84"/>
      <c r="I1216" s="16"/>
    </row>
    <row r="1217" spans="2:9" s="3" customFormat="1">
      <c r="B1217" s="7"/>
      <c r="C1217" s="7"/>
      <c r="D1217" s="7"/>
      <c r="E1217" s="21"/>
      <c r="F1217" s="7"/>
      <c r="G1217" s="23"/>
      <c r="H1217" s="84"/>
      <c r="I1217" s="16"/>
    </row>
    <row r="1218" spans="2:9" s="3" customFormat="1">
      <c r="B1218" s="7"/>
      <c r="C1218" s="7"/>
      <c r="D1218" s="7"/>
      <c r="E1218" s="21"/>
      <c r="F1218" s="7"/>
      <c r="G1218" s="23"/>
      <c r="H1218" s="84"/>
      <c r="I1218" s="16"/>
    </row>
    <row r="1219" spans="2:9" s="3" customFormat="1">
      <c r="B1219" s="7"/>
      <c r="C1219" s="7"/>
      <c r="D1219" s="7"/>
      <c r="E1219" s="21"/>
      <c r="F1219" s="7"/>
      <c r="G1219" s="23"/>
      <c r="H1219" s="84"/>
      <c r="I1219" s="16"/>
    </row>
    <row r="1220" spans="2:9" s="3" customFormat="1">
      <c r="B1220" s="7"/>
      <c r="C1220" s="7"/>
      <c r="D1220" s="7"/>
      <c r="E1220" s="21"/>
      <c r="F1220" s="7"/>
      <c r="G1220" s="23"/>
      <c r="H1220" s="84"/>
      <c r="I1220" s="16"/>
    </row>
    <row r="1221" spans="2:9" s="3" customFormat="1">
      <c r="B1221" s="7"/>
      <c r="C1221" s="7"/>
      <c r="D1221" s="7"/>
      <c r="E1221" s="21"/>
      <c r="F1221" s="7"/>
      <c r="G1221" s="23"/>
      <c r="H1221" s="84"/>
      <c r="I1221" s="16"/>
    </row>
    <row r="1222" spans="2:9" s="3" customFormat="1">
      <c r="B1222" s="7"/>
      <c r="C1222" s="7"/>
      <c r="D1222" s="7"/>
      <c r="E1222" s="21"/>
      <c r="F1222" s="7"/>
      <c r="G1222" s="23"/>
      <c r="H1222" s="84"/>
      <c r="I1222" s="16"/>
    </row>
    <row r="1223" spans="2:9" s="3" customFormat="1">
      <c r="B1223" s="7"/>
      <c r="C1223" s="7"/>
      <c r="D1223" s="7"/>
      <c r="E1223" s="21"/>
      <c r="F1223" s="7"/>
      <c r="G1223" s="23"/>
      <c r="H1223" s="84"/>
      <c r="I1223" s="16"/>
    </row>
    <row r="1224" spans="2:9" s="3" customFormat="1">
      <c r="B1224" s="7"/>
      <c r="C1224" s="7"/>
      <c r="D1224" s="7"/>
      <c r="E1224" s="21"/>
      <c r="F1224" s="7"/>
      <c r="G1224" s="23"/>
      <c r="H1224" s="84"/>
      <c r="I1224" s="16"/>
    </row>
    <row r="1225" spans="2:9" s="3" customFormat="1">
      <c r="B1225" s="7"/>
      <c r="C1225" s="7"/>
      <c r="D1225" s="7"/>
      <c r="E1225" s="21"/>
      <c r="F1225" s="7"/>
      <c r="G1225" s="23"/>
      <c r="H1225" s="84"/>
      <c r="I1225" s="16"/>
    </row>
    <row r="1226" spans="2:9" s="3" customFormat="1">
      <c r="B1226" s="7"/>
      <c r="C1226" s="7"/>
      <c r="D1226" s="7"/>
      <c r="E1226" s="21"/>
      <c r="F1226" s="7"/>
      <c r="G1226" s="23"/>
      <c r="H1226" s="84"/>
      <c r="I1226" s="16"/>
    </row>
    <row r="1227" spans="2:9" s="3" customFormat="1">
      <c r="B1227" s="7"/>
      <c r="C1227" s="7"/>
      <c r="D1227" s="7"/>
      <c r="E1227" s="21"/>
      <c r="F1227" s="7"/>
      <c r="G1227" s="23"/>
      <c r="H1227" s="84"/>
      <c r="I1227" s="16"/>
    </row>
    <row r="1228" spans="2:9" s="3" customFormat="1">
      <c r="B1228" s="7"/>
      <c r="C1228" s="7"/>
      <c r="D1228" s="7"/>
      <c r="E1228" s="21"/>
      <c r="F1228" s="7"/>
      <c r="G1228" s="23"/>
      <c r="H1228" s="84"/>
      <c r="I1228" s="16"/>
    </row>
    <row r="1229" spans="2:9" s="3" customFormat="1">
      <c r="B1229" s="7"/>
      <c r="C1229" s="7"/>
      <c r="D1229" s="7"/>
      <c r="E1229" s="21"/>
      <c r="F1229" s="7"/>
      <c r="G1229" s="23"/>
      <c r="H1229" s="84"/>
      <c r="I1229" s="16"/>
    </row>
    <row r="1230" spans="2:9" s="3" customFormat="1">
      <c r="B1230" s="7"/>
      <c r="C1230" s="7"/>
      <c r="D1230" s="7"/>
      <c r="E1230" s="21"/>
      <c r="F1230" s="7"/>
      <c r="G1230" s="23"/>
      <c r="H1230" s="84"/>
      <c r="I1230" s="16"/>
    </row>
    <row r="1231" spans="2:9" s="3" customFormat="1">
      <c r="B1231" s="7"/>
      <c r="C1231" s="7"/>
      <c r="D1231" s="7"/>
      <c r="E1231" s="21"/>
      <c r="F1231" s="7"/>
      <c r="G1231" s="23"/>
      <c r="H1231" s="84"/>
      <c r="I1231" s="16"/>
    </row>
    <row r="1232" spans="2:9" s="3" customFormat="1">
      <c r="B1232" s="7"/>
      <c r="C1232" s="7"/>
      <c r="D1232" s="7"/>
      <c r="E1232" s="21"/>
      <c r="F1232" s="7"/>
      <c r="G1232" s="23"/>
      <c r="H1232" s="84"/>
      <c r="I1232" s="16"/>
    </row>
    <row r="1233" spans="2:9" s="3" customFormat="1">
      <c r="B1233" s="7"/>
      <c r="C1233" s="7"/>
      <c r="D1233" s="7"/>
      <c r="E1233" s="21"/>
      <c r="F1233" s="7"/>
      <c r="G1233" s="23"/>
      <c r="H1233" s="84"/>
      <c r="I1233" s="16"/>
    </row>
    <row r="1234" spans="2:9" s="3" customFormat="1">
      <c r="B1234" s="7"/>
      <c r="C1234" s="7"/>
      <c r="D1234" s="7"/>
      <c r="E1234" s="21"/>
      <c r="F1234" s="7"/>
      <c r="G1234" s="23"/>
      <c r="H1234" s="84"/>
      <c r="I1234" s="16"/>
    </row>
    <row r="1235" spans="2:9" s="3" customFormat="1">
      <c r="B1235" s="7"/>
      <c r="C1235" s="7"/>
      <c r="D1235" s="7"/>
      <c r="E1235" s="21"/>
      <c r="F1235" s="7"/>
      <c r="G1235" s="23"/>
      <c r="H1235" s="84"/>
      <c r="I1235" s="16"/>
    </row>
    <row r="1236" spans="2:9" s="3" customFormat="1">
      <c r="B1236" s="7"/>
      <c r="C1236" s="7"/>
      <c r="D1236" s="7"/>
      <c r="E1236" s="21"/>
      <c r="F1236" s="7"/>
      <c r="G1236" s="23"/>
      <c r="H1236" s="84"/>
      <c r="I1236" s="16"/>
    </row>
    <row r="1237" spans="2:9" s="3" customFormat="1">
      <c r="B1237" s="7"/>
      <c r="C1237" s="7"/>
      <c r="D1237" s="7"/>
      <c r="E1237" s="21"/>
      <c r="F1237" s="7"/>
      <c r="G1237" s="23"/>
      <c r="H1237" s="84"/>
      <c r="I1237" s="16"/>
    </row>
    <row r="1238" spans="2:9" s="3" customFormat="1">
      <c r="B1238" s="7"/>
      <c r="C1238" s="7"/>
      <c r="D1238" s="7"/>
      <c r="E1238" s="21"/>
      <c r="F1238" s="7"/>
      <c r="G1238" s="23"/>
      <c r="H1238" s="84"/>
      <c r="I1238" s="16"/>
    </row>
    <row r="1239" spans="2:9" s="3" customFormat="1">
      <c r="B1239" s="7"/>
      <c r="C1239" s="7"/>
      <c r="D1239" s="7"/>
      <c r="E1239" s="21"/>
      <c r="F1239" s="7"/>
      <c r="G1239" s="23"/>
      <c r="H1239" s="84"/>
      <c r="I1239" s="16"/>
    </row>
    <row r="1240" spans="2:9" s="3" customFormat="1">
      <c r="B1240" s="7"/>
      <c r="C1240" s="7"/>
      <c r="D1240" s="7"/>
      <c r="E1240" s="21"/>
      <c r="F1240" s="7"/>
      <c r="G1240" s="23"/>
      <c r="H1240" s="84"/>
      <c r="I1240" s="16"/>
    </row>
    <row r="1241" spans="2:9" s="3" customFormat="1">
      <c r="B1241" s="7"/>
      <c r="C1241" s="7"/>
      <c r="D1241" s="7"/>
      <c r="E1241" s="21"/>
      <c r="F1241" s="7"/>
      <c r="G1241" s="23"/>
      <c r="H1241" s="84"/>
      <c r="I1241" s="16"/>
    </row>
    <row r="1242" spans="2:9" s="3" customFormat="1">
      <c r="B1242" s="7"/>
      <c r="C1242" s="7"/>
      <c r="D1242" s="7"/>
      <c r="E1242" s="21"/>
      <c r="F1242" s="7"/>
      <c r="G1242" s="23"/>
      <c r="H1242" s="84"/>
      <c r="I1242" s="16"/>
    </row>
    <row r="1243" spans="2:9" s="3" customFormat="1">
      <c r="B1243" s="7"/>
      <c r="C1243" s="7"/>
      <c r="D1243" s="7"/>
      <c r="E1243" s="21"/>
      <c r="F1243" s="7"/>
      <c r="G1243" s="23"/>
      <c r="H1243" s="84"/>
      <c r="I1243" s="16"/>
    </row>
    <row r="1244" spans="2:9" s="3" customFormat="1">
      <c r="B1244" s="7"/>
      <c r="C1244" s="7"/>
      <c r="D1244" s="7"/>
      <c r="E1244" s="21"/>
      <c r="F1244" s="7"/>
      <c r="G1244" s="23"/>
      <c r="H1244" s="84"/>
      <c r="I1244" s="16"/>
    </row>
    <row r="1245" spans="2:9" s="3" customFormat="1">
      <c r="B1245" s="7"/>
      <c r="C1245" s="7"/>
      <c r="D1245" s="7"/>
      <c r="E1245" s="21"/>
      <c r="F1245" s="7"/>
      <c r="G1245" s="23"/>
      <c r="H1245" s="84"/>
      <c r="I1245" s="16"/>
    </row>
    <row r="1246" spans="2:9" s="3" customFormat="1">
      <c r="B1246" s="7"/>
      <c r="C1246" s="7"/>
      <c r="D1246" s="7"/>
      <c r="E1246" s="21"/>
      <c r="F1246" s="7"/>
      <c r="G1246" s="23"/>
      <c r="H1246" s="84"/>
      <c r="I1246" s="16"/>
    </row>
    <row r="1247" spans="2:9" s="3" customFormat="1">
      <c r="B1247" s="7"/>
      <c r="C1247" s="7"/>
      <c r="D1247" s="7"/>
      <c r="E1247" s="21"/>
      <c r="F1247" s="7"/>
      <c r="G1247" s="23"/>
      <c r="H1247" s="84"/>
      <c r="I1247" s="16"/>
    </row>
    <row r="1248" spans="2:9" s="3" customFormat="1">
      <c r="B1248" s="7"/>
      <c r="C1248" s="7"/>
      <c r="D1248" s="7"/>
      <c r="E1248" s="21"/>
      <c r="F1248" s="7"/>
      <c r="G1248" s="23"/>
      <c r="H1248" s="84"/>
      <c r="I1248" s="16"/>
    </row>
    <row r="1249" spans="2:9" s="3" customFormat="1">
      <c r="B1249" s="7"/>
      <c r="C1249" s="7"/>
      <c r="D1249" s="7"/>
      <c r="E1249" s="21"/>
      <c r="F1249" s="7"/>
      <c r="G1249" s="23"/>
      <c r="H1249" s="84"/>
      <c r="I1249" s="16"/>
    </row>
    <row r="1250" spans="2:9" s="3" customFormat="1">
      <c r="B1250" s="7"/>
      <c r="C1250" s="7"/>
      <c r="D1250" s="7"/>
      <c r="E1250" s="21"/>
      <c r="F1250" s="7"/>
      <c r="G1250" s="23"/>
      <c r="H1250" s="84"/>
      <c r="I1250" s="16"/>
    </row>
    <row r="1251" spans="2:9" s="3" customFormat="1">
      <c r="B1251" s="7"/>
      <c r="C1251" s="7"/>
      <c r="D1251" s="7"/>
      <c r="E1251" s="21"/>
      <c r="F1251" s="7"/>
      <c r="G1251" s="23"/>
      <c r="H1251" s="84"/>
      <c r="I1251" s="16"/>
    </row>
    <row r="1252" spans="2:9" s="3" customFormat="1">
      <c r="B1252" s="7"/>
      <c r="C1252" s="7"/>
      <c r="D1252" s="7"/>
      <c r="E1252" s="21"/>
      <c r="F1252" s="7"/>
      <c r="G1252" s="23"/>
      <c r="H1252" s="84"/>
      <c r="I1252" s="16"/>
    </row>
    <row r="1253" spans="2:9" s="3" customFormat="1">
      <c r="B1253" s="7"/>
      <c r="C1253" s="7"/>
      <c r="D1253" s="7"/>
      <c r="E1253" s="21"/>
      <c r="F1253" s="7"/>
      <c r="G1253" s="23"/>
      <c r="H1253" s="84"/>
      <c r="I1253" s="16"/>
    </row>
    <row r="1254" spans="2:9" s="3" customFormat="1">
      <c r="B1254" s="7"/>
      <c r="C1254" s="7"/>
      <c r="D1254" s="7"/>
      <c r="E1254" s="21"/>
      <c r="F1254" s="7"/>
      <c r="G1254" s="23"/>
      <c r="H1254" s="84"/>
      <c r="I1254" s="16"/>
    </row>
    <row r="1255" spans="2:9" s="3" customFormat="1">
      <c r="B1255" s="7"/>
      <c r="C1255" s="7"/>
      <c r="D1255" s="7"/>
      <c r="E1255" s="21"/>
      <c r="F1255" s="7"/>
      <c r="G1255" s="23"/>
      <c r="H1255" s="84"/>
      <c r="I1255" s="16"/>
    </row>
    <row r="1256" spans="2:9" s="3" customFormat="1">
      <c r="B1256" s="7"/>
      <c r="C1256" s="7"/>
      <c r="D1256" s="7"/>
      <c r="E1256" s="21"/>
      <c r="F1256" s="7"/>
      <c r="G1256" s="23"/>
      <c r="H1256" s="84"/>
      <c r="I1256" s="16"/>
    </row>
    <row r="1257" spans="2:9" s="3" customFormat="1">
      <c r="B1257" s="7"/>
      <c r="C1257" s="7"/>
      <c r="D1257" s="7"/>
      <c r="E1257" s="21"/>
      <c r="F1257" s="7"/>
      <c r="G1257" s="23"/>
      <c r="H1257" s="84"/>
      <c r="I1257" s="16"/>
    </row>
    <row r="1258" spans="2:9" s="3" customFormat="1">
      <c r="B1258" s="7"/>
      <c r="C1258" s="7"/>
      <c r="D1258" s="7"/>
      <c r="E1258" s="21"/>
      <c r="F1258" s="7"/>
      <c r="G1258" s="23"/>
      <c r="H1258" s="84"/>
      <c r="I1258" s="16"/>
    </row>
    <row r="1259" spans="2:9" s="3" customFormat="1">
      <c r="B1259" s="7"/>
      <c r="C1259" s="7"/>
      <c r="D1259" s="7"/>
      <c r="E1259" s="21"/>
      <c r="F1259" s="7"/>
      <c r="G1259" s="23"/>
      <c r="H1259" s="84"/>
      <c r="I1259" s="16"/>
    </row>
    <row r="1260" spans="2:9" s="3" customFormat="1">
      <c r="B1260" s="7"/>
      <c r="C1260" s="7"/>
      <c r="D1260" s="7"/>
      <c r="E1260" s="21"/>
      <c r="F1260" s="7"/>
      <c r="G1260" s="23"/>
      <c r="H1260" s="84"/>
      <c r="I1260" s="16"/>
    </row>
    <row r="1261" spans="2:9" s="3" customFormat="1">
      <c r="B1261" s="7"/>
      <c r="C1261" s="7"/>
      <c r="D1261" s="7"/>
      <c r="E1261" s="21"/>
      <c r="F1261" s="7"/>
      <c r="G1261" s="23"/>
      <c r="H1261" s="84"/>
      <c r="I1261" s="16"/>
    </row>
    <row r="1262" spans="2:9" s="3" customFormat="1">
      <c r="B1262" s="7"/>
      <c r="C1262" s="7"/>
      <c r="D1262" s="7"/>
      <c r="E1262" s="21"/>
      <c r="F1262" s="7"/>
      <c r="G1262" s="23"/>
      <c r="H1262" s="84"/>
      <c r="I1262" s="16"/>
    </row>
    <row r="1263" spans="2:9" s="3" customFormat="1">
      <c r="B1263" s="7"/>
      <c r="C1263" s="7"/>
      <c r="D1263" s="7"/>
      <c r="E1263" s="21"/>
      <c r="F1263" s="7"/>
      <c r="G1263" s="23"/>
      <c r="H1263" s="84"/>
      <c r="I1263" s="16"/>
    </row>
    <row r="1264" spans="2:9" s="3" customFormat="1">
      <c r="B1264" s="7"/>
      <c r="C1264" s="7"/>
      <c r="D1264" s="7"/>
      <c r="E1264" s="21"/>
      <c r="F1264" s="7"/>
      <c r="G1264" s="23"/>
      <c r="H1264" s="84"/>
      <c r="I1264" s="16"/>
    </row>
    <row r="1265" spans="2:9" s="3" customFormat="1">
      <c r="B1265" s="7"/>
      <c r="C1265" s="7"/>
      <c r="D1265" s="7"/>
      <c r="E1265" s="21"/>
      <c r="F1265" s="7"/>
      <c r="G1265" s="23"/>
      <c r="H1265" s="84"/>
      <c r="I1265" s="16"/>
    </row>
    <row r="1266" spans="2:9" s="3" customFormat="1">
      <c r="B1266" s="7"/>
      <c r="C1266" s="7"/>
      <c r="D1266" s="7"/>
      <c r="E1266" s="21"/>
      <c r="F1266" s="7"/>
      <c r="G1266" s="23"/>
      <c r="H1266" s="84"/>
      <c r="I1266" s="16"/>
    </row>
    <row r="1267" spans="2:9" s="3" customFormat="1">
      <c r="B1267" s="7"/>
      <c r="C1267" s="7"/>
      <c r="D1267" s="7"/>
      <c r="E1267" s="21"/>
      <c r="F1267" s="7"/>
      <c r="G1267" s="23"/>
      <c r="H1267" s="84"/>
      <c r="I1267" s="16"/>
    </row>
    <row r="1268" spans="2:9" s="3" customFormat="1">
      <c r="B1268" s="7"/>
      <c r="C1268" s="7"/>
      <c r="D1268" s="7"/>
      <c r="E1268" s="21"/>
      <c r="F1268" s="7"/>
      <c r="G1268" s="23"/>
      <c r="H1268" s="84"/>
      <c r="I1268" s="16"/>
    </row>
    <row r="1269" spans="2:9" s="3" customFormat="1">
      <c r="B1269" s="7"/>
      <c r="C1269" s="7"/>
      <c r="D1269" s="7"/>
      <c r="E1269" s="21"/>
      <c r="F1269" s="7"/>
      <c r="G1269" s="23"/>
      <c r="H1269" s="84"/>
      <c r="I1269" s="16"/>
    </row>
    <row r="1270" spans="2:9" s="3" customFormat="1">
      <c r="B1270" s="7"/>
      <c r="C1270" s="7"/>
      <c r="D1270" s="7"/>
      <c r="E1270" s="21"/>
      <c r="F1270" s="7"/>
      <c r="G1270" s="23"/>
      <c r="H1270" s="84"/>
      <c r="I1270" s="16"/>
    </row>
    <row r="1271" spans="2:9" s="3" customFormat="1">
      <c r="B1271" s="7"/>
      <c r="C1271" s="7"/>
      <c r="D1271" s="7"/>
      <c r="E1271" s="21"/>
      <c r="F1271" s="7"/>
      <c r="G1271" s="23"/>
      <c r="H1271" s="84"/>
      <c r="I1271" s="16"/>
    </row>
    <row r="1272" spans="2:9" s="3" customFormat="1">
      <c r="B1272" s="7"/>
      <c r="C1272" s="7"/>
      <c r="D1272" s="7"/>
      <c r="E1272" s="21"/>
      <c r="F1272" s="7"/>
      <c r="G1272" s="23"/>
      <c r="H1272" s="84"/>
      <c r="I1272" s="16"/>
    </row>
    <row r="1273" spans="2:9" s="3" customFormat="1">
      <c r="B1273" s="7"/>
      <c r="C1273" s="7"/>
      <c r="D1273" s="7"/>
      <c r="E1273" s="21"/>
      <c r="F1273" s="7"/>
      <c r="G1273" s="23"/>
      <c r="H1273" s="84"/>
      <c r="I1273" s="16"/>
    </row>
    <row r="1274" spans="2:9" s="3" customFormat="1">
      <c r="B1274" s="7"/>
      <c r="C1274" s="7"/>
      <c r="D1274" s="7"/>
      <c r="E1274" s="21"/>
      <c r="F1274" s="7"/>
      <c r="G1274" s="23"/>
      <c r="H1274" s="84"/>
      <c r="I1274" s="16"/>
    </row>
    <row r="1275" spans="2:9" s="3" customFormat="1">
      <c r="B1275" s="7"/>
      <c r="C1275" s="7"/>
      <c r="D1275" s="7"/>
      <c r="E1275" s="21"/>
      <c r="F1275" s="7"/>
      <c r="G1275" s="23"/>
      <c r="H1275" s="84"/>
      <c r="I1275" s="16"/>
    </row>
    <row r="1276" spans="2:9" s="3" customFormat="1">
      <c r="B1276" s="7"/>
      <c r="C1276" s="7"/>
      <c r="D1276" s="7"/>
      <c r="E1276" s="21"/>
      <c r="F1276" s="7"/>
      <c r="G1276" s="23"/>
      <c r="H1276" s="84"/>
      <c r="I1276" s="16"/>
    </row>
    <row r="1277" spans="2:9" s="3" customFormat="1">
      <c r="B1277" s="7"/>
      <c r="C1277" s="7"/>
      <c r="D1277" s="7"/>
      <c r="E1277" s="21"/>
      <c r="F1277" s="7"/>
      <c r="G1277" s="23"/>
      <c r="H1277" s="84"/>
      <c r="I1277" s="16"/>
    </row>
    <row r="1278" spans="2:9" s="3" customFormat="1">
      <c r="B1278" s="7"/>
      <c r="C1278" s="7"/>
      <c r="D1278" s="7"/>
      <c r="E1278" s="21"/>
      <c r="F1278" s="7"/>
      <c r="G1278" s="23"/>
      <c r="H1278" s="84"/>
      <c r="I1278" s="16"/>
    </row>
    <row r="1279" spans="2:9" s="3" customFormat="1">
      <c r="B1279" s="7"/>
      <c r="C1279" s="7"/>
      <c r="D1279" s="7"/>
      <c r="E1279" s="21"/>
      <c r="F1279" s="7"/>
      <c r="G1279" s="23"/>
      <c r="H1279" s="84"/>
      <c r="I1279" s="16"/>
    </row>
    <row r="1280" spans="2:9" s="3" customFormat="1">
      <c r="B1280" s="7"/>
      <c r="C1280" s="7"/>
      <c r="D1280" s="7"/>
      <c r="E1280" s="21"/>
      <c r="F1280" s="7"/>
      <c r="G1280" s="23"/>
      <c r="H1280" s="84"/>
      <c r="I1280" s="16"/>
    </row>
    <row r="1281" spans="2:9" s="3" customFormat="1">
      <c r="B1281" s="7"/>
      <c r="C1281" s="7"/>
      <c r="D1281" s="7"/>
      <c r="E1281" s="21"/>
      <c r="F1281" s="7"/>
      <c r="G1281" s="23"/>
      <c r="H1281" s="84"/>
      <c r="I1281" s="16"/>
    </row>
    <row r="1282" spans="2:9" s="3" customFormat="1">
      <c r="B1282" s="7"/>
      <c r="C1282" s="7"/>
      <c r="D1282" s="7"/>
      <c r="E1282" s="21"/>
      <c r="F1282" s="7"/>
      <c r="G1282" s="23"/>
      <c r="H1282" s="84"/>
      <c r="I1282" s="16"/>
    </row>
    <row r="1283" spans="2:9" s="3" customFormat="1">
      <c r="B1283" s="7"/>
      <c r="C1283" s="7"/>
      <c r="D1283" s="7"/>
      <c r="E1283" s="21"/>
      <c r="F1283" s="7"/>
      <c r="G1283" s="23"/>
      <c r="H1283" s="84"/>
      <c r="I1283" s="16"/>
    </row>
    <row r="1284" spans="2:9" s="3" customFormat="1">
      <c r="B1284" s="7"/>
      <c r="C1284" s="7"/>
      <c r="D1284" s="7"/>
      <c r="E1284" s="21"/>
      <c r="F1284" s="7"/>
      <c r="G1284" s="23"/>
      <c r="H1284" s="84"/>
      <c r="I1284" s="16"/>
    </row>
    <row r="1285" spans="2:9" s="3" customFormat="1">
      <c r="B1285" s="7"/>
      <c r="C1285" s="7"/>
      <c r="D1285" s="7"/>
      <c r="E1285" s="21"/>
      <c r="F1285" s="7"/>
      <c r="G1285" s="23"/>
      <c r="H1285" s="84"/>
      <c r="I1285" s="16"/>
    </row>
    <row r="1286" spans="2:9" s="3" customFormat="1">
      <c r="B1286" s="7"/>
      <c r="C1286" s="7"/>
      <c r="D1286" s="7"/>
      <c r="E1286" s="21"/>
      <c r="F1286" s="7"/>
      <c r="G1286" s="23"/>
      <c r="H1286" s="84"/>
      <c r="I1286" s="16"/>
    </row>
    <row r="1287" spans="2:9" s="3" customFormat="1">
      <c r="B1287" s="7"/>
      <c r="C1287" s="7"/>
      <c r="D1287" s="7"/>
      <c r="E1287" s="21"/>
      <c r="F1287" s="7"/>
      <c r="G1287" s="23"/>
      <c r="H1287" s="84"/>
      <c r="I1287" s="16"/>
    </row>
    <row r="1288" spans="2:9" s="3" customFormat="1">
      <c r="B1288" s="7"/>
      <c r="C1288" s="7"/>
      <c r="D1288" s="7"/>
      <c r="E1288" s="21"/>
      <c r="F1288" s="7"/>
      <c r="G1288" s="23"/>
      <c r="H1288" s="84"/>
      <c r="I1288" s="16"/>
    </row>
    <row r="1289" spans="2:9" s="3" customFormat="1">
      <c r="B1289" s="7"/>
      <c r="C1289" s="7"/>
      <c r="D1289" s="7"/>
      <c r="E1289" s="21"/>
      <c r="F1289" s="7"/>
      <c r="G1289" s="23"/>
      <c r="H1289" s="84"/>
      <c r="I1289" s="16"/>
    </row>
    <row r="1290" spans="2:9" s="3" customFormat="1">
      <c r="B1290" s="7"/>
      <c r="C1290" s="7"/>
      <c r="D1290" s="7"/>
      <c r="E1290" s="21"/>
      <c r="F1290" s="7"/>
      <c r="G1290" s="23"/>
      <c r="H1290" s="84"/>
      <c r="I1290" s="16"/>
    </row>
    <row r="1291" spans="2:9" s="3" customFormat="1">
      <c r="B1291" s="7"/>
      <c r="C1291" s="7"/>
      <c r="D1291" s="7"/>
      <c r="E1291" s="21"/>
      <c r="F1291" s="7"/>
      <c r="G1291" s="23"/>
      <c r="H1291" s="84"/>
      <c r="I1291" s="16"/>
    </row>
    <row r="1292" spans="2:9" s="3" customFormat="1">
      <c r="B1292" s="7"/>
      <c r="C1292" s="7"/>
      <c r="D1292" s="7"/>
      <c r="E1292" s="21"/>
      <c r="F1292" s="7"/>
      <c r="G1292" s="23"/>
      <c r="H1292" s="84"/>
      <c r="I1292" s="16"/>
    </row>
    <row r="1293" spans="2:9" s="3" customFormat="1">
      <c r="B1293" s="7"/>
      <c r="C1293" s="7"/>
      <c r="D1293" s="7"/>
      <c r="E1293" s="21"/>
      <c r="F1293" s="7"/>
      <c r="G1293" s="23"/>
      <c r="H1293" s="84"/>
      <c r="I1293" s="16"/>
    </row>
    <row r="1294" spans="2:9" s="3" customFormat="1">
      <c r="B1294" s="7"/>
      <c r="C1294" s="7"/>
      <c r="D1294" s="7"/>
      <c r="E1294" s="21"/>
      <c r="F1294" s="7"/>
      <c r="G1294" s="23"/>
      <c r="H1294" s="84"/>
      <c r="I1294" s="16"/>
    </row>
    <row r="1295" spans="2:9" s="3" customFormat="1">
      <c r="B1295" s="7"/>
      <c r="C1295" s="7"/>
      <c r="D1295" s="7"/>
      <c r="E1295" s="21"/>
      <c r="F1295" s="7"/>
      <c r="G1295" s="23"/>
      <c r="H1295" s="84"/>
      <c r="I1295" s="16"/>
    </row>
    <row r="1296" spans="2:9" s="3" customFormat="1">
      <c r="B1296" s="7"/>
      <c r="C1296" s="7"/>
      <c r="D1296" s="7"/>
      <c r="E1296" s="21"/>
      <c r="F1296" s="7"/>
      <c r="G1296" s="23"/>
      <c r="H1296" s="84"/>
      <c r="I1296" s="16"/>
    </row>
    <row r="1297" spans="2:9" s="3" customFormat="1">
      <c r="B1297" s="7"/>
      <c r="C1297" s="7"/>
      <c r="D1297" s="7"/>
      <c r="E1297" s="21"/>
      <c r="F1297" s="7"/>
      <c r="G1297" s="23"/>
      <c r="H1297" s="84"/>
      <c r="I1297" s="16"/>
    </row>
    <row r="1298" spans="2:9" s="3" customFormat="1">
      <c r="B1298" s="7"/>
      <c r="C1298" s="7"/>
      <c r="D1298" s="7"/>
      <c r="E1298" s="21"/>
      <c r="F1298" s="7"/>
      <c r="G1298" s="23"/>
      <c r="H1298" s="84"/>
      <c r="I1298" s="16"/>
    </row>
    <row r="1299" spans="2:9" s="3" customFormat="1">
      <c r="B1299" s="7"/>
      <c r="C1299" s="7"/>
      <c r="D1299" s="7"/>
      <c r="E1299" s="21"/>
      <c r="F1299" s="7"/>
      <c r="G1299" s="23"/>
      <c r="H1299" s="84"/>
      <c r="I1299" s="16"/>
    </row>
    <row r="1300" spans="2:9" s="3" customFormat="1">
      <c r="B1300" s="7"/>
      <c r="C1300" s="7"/>
      <c r="D1300" s="7"/>
      <c r="E1300" s="21"/>
      <c r="F1300" s="7"/>
      <c r="G1300" s="23"/>
      <c r="H1300" s="84"/>
      <c r="I1300" s="16"/>
    </row>
    <row r="1301" spans="2:9" s="3" customFormat="1">
      <c r="B1301" s="7"/>
      <c r="C1301" s="7"/>
      <c r="D1301" s="7"/>
      <c r="E1301" s="21"/>
      <c r="F1301" s="7"/>
      <c r="G1301" s="23"/>
      <c r="H1301" s="84"/>
      <c r="I1301" s="16"/>
    </row>
    <row r="1302" spans="2:9" s="3" customFormat="1">
      <c r="B1302" s="7"/>
      <c r="C1302" s="7"/>
      <c r="D1302" s="7"/>
      <c r="E1302" s="21"/>
      <c r="F1302" s="7"/>
      <c r="G1302" s="23"/>
      <c r="H1302" s="84"/>
      <c r="I1302" s="16"/>
    </row>
    <row r="1303" spans="2:9" s="3" customFormat="1">
      <c r="B1303" s="7"/>
      <c r="C1303" s="7"/>
      <c r="D1303" s="7"/>
      <c r="E1303" s="21"/>
      <c r="F1303" s="7"/>
      <c r="G1303" s="23"/>
      <c r="H1303" s="84"/>
      <c r="I1303" s="16"/>
    </row>
    <row r="1304" spans="2:9" s="3" customFormat="1">
      <c r="B1304" s="7"/>
      <c r="C1304" s="7"/>
      <c r="D1304" s="7"/>
      <c r="E1304" s="21"/>
      <c r="F1304" s="7"/>
      <c r="G1304" s="23"/>
      <c r="H1304" s="84"/>
      <c r="I1304" s="16"/>
    </row>
    <row r="1305" spans="2:9" s="3" customFormat="1">
      <c r="B1305" s="7"/>
      <c r="C1305" s="7"/>
      <c r="D1305" s="7"/>
      <c r="E1305" s="21"/>
      <c r="F1305" s="7"/>
      <c r="G1305" s="23"/>
      <c r="H1305" s="84"/>
      <c r="I1305" s="16"/>
    </row>
    <row r="1306" spans="2:9" s="3" customFormat="1">
      <c r="B1306" s="7"/>
      <c r="C1306" s="7"/>
      <c r="D1306" s="7"/>
      <c r="E1306" s="21"/>
      <c r="F1306" s="7"/>
      <c r="G1306" s="23"/>
      <c r="H1306" s="84"/>
      <c r="I1306" s="16"/>
    </row>
    <row r="1307" spans="2:9" s="3" customFormat="1">
      <c r="B1307" s="7"/>
      <c r="C1307" s="7"/>
      <c r="D1307" s="7"/>
      <c r="E1307" s="21"/>
      <c r="F1307" s="7"/>
      <c r="G1307" s="23"/>
      <c r="H1307" s="84"/>
      <c r="I1307" s="16"/>
    </row>
    <row r="1308" spans="2:9" s="3" customFormat="1">
      <c r="B1308" s="7"/>
      <c r="C1308" s="7"/>
      <c r="D1308" s="7"/>
      <c r="E1308" s="21"/>
      <c r="F1308" s="7"/>
      <c r="G1308" s="23"/>
      <c r="H1308" s="84"/>
      <c r="I1308" s="16"/>
    </row>
    <row r="1309" spans="2:9" s="3" customFormat="1">
      <c r="B1309" s="7"/>
      <c r="C1309" s="7"/>
      <c r="D1309" s="7"/>
      <c r="E1309" s="21"/>
      <c r="F1309" s="7"/>
      <c r="G1309" s="23"/>
      <c r="H1309" s="84"/>
      <c r="I1309" s="16"/>
    </row>
    <row r="1310" spans="2:9" s="3" customFormat="1">
      <c r="B1310" s="7"/>
      <c r="C1310" s="7"/>
      <c r="D1310" s="7"/>
      <c r="E1310" s="21"/>
      <c r="F1310" s="7"/>
      <c r="G1310" s="23"/>
      <c r="H1310" s="84"/>
      <c r="I1310" s="16"/>
    </row>
    <row r="1311" spans="2:9" s="3" customFormat="1">
      <c r="B1311" s="7"/>
      <c r="C1311" s="7"/>
      <c r="D1311" s="7"/>
      <c r="E1311" s="21"/>
      <c r="F1311" s="7"/>
      <c r="G1311" s="23"/>
      <c r="H1311" s="84"/>
      <c r="I1311" s="16"/>
    </row>
    <row r="1312" spans="2:9" s="3" customFormat="1">
      <c r="B1312" s="7"/>
      <c r="C1312" s="7"/>
      <c r="D1312" s="7"/>
      <c r="E1312" s="21"/>
      <c r="F1312" s="7"/>
      <c r="G1312" s="23"/>
      <c r="H1312" s="84"/>
      <c r="I1312" s="16"/>
    </row>
    <row r="1313" spans="2:9" s="3" customFormat="1">
      <c r="B1313" s="7"/>
      <c r="C1313" s="7"/>
      <c r="D1313" s="7"/>
      <c r="E1313" s="21"/>
      <c r="F1313" s="7"/>
      <c r="G1313" s="23"/>
      <c r="H1313" s="84"/>
      <c r="I1313" s="16"/>
    </row>
    <row r="1314" spans="2:9" s="3" customFormat="1">
      <c r="B1314" s="7"/>
      <c r="C1314" s="7"/>
      <c r="D1314" s="7"/>
      <c r="E1314" s="21"/>
      <c r="F1314" s="7"/>
      <c r="G1314" s="23"/>
      <c r="H1314" s="84"/>
      <c r="I1314" s="16"/>
    </row>
    <row r="1315" spans="2:9" s="3" customFormat="1">
      <c r="B1315" s="7"/>
      <c r="C1315" s="7"/>
      <c r="D1315" s="7"/>
      <c r="E1315" s="21"/>
      <c r="F1315" s="7"/>
      <c r="G1315" s="23"/>
      <c r="H1315" s="84"/>
      <c r="I1315" s="16"/>
    </row>
    <row r="1316" spans="2:9" s="3" customFormat="1">
      <c r="B1316" s="7"/>
      <c r="C1316" s="7"/>
      <c r="D1316" s="7"/>
      <c r="E1316" s="21"/>
      <c r="F1316" s="7"/>
      <c r="G1316" s="23"/>
      <c r="H1316" s="84"/>
      <c r="I1316" s="16"/>
    </row>
    <row r="1317" spans="2:9" s="3" customFormat="1">
      <c r="B1317" s="7"/>
      <c r="C1317" s="7"/>
      <c r="D1317" s="7"/>
      <c r="E1317" s="21"/>
      <c r="F1317" s="7"/>
      <c r="G1317" s="23"/>
      <c r="H1317" s="84"/>
      <c r="I1317" s="16"/>
    </row>
    <row r="1318" spans="2:9" s="3" customFormat="1">
      <c r="B1318" s="7"/>
      <c r="C1318" s="7"/>
      <c r="D1318" s="7"/>
      <c r="E1318" s="21"/>
      <c r="F1318" s="7"/>
      <c r="G1318" s="23"/>
      <c r="H1318" s="84"/>
      <c r="I1318" s="16"/>
    </row>
    <row r="1319" spans="2:9" s="3" customFormat="1">
      <c r="B1319" s="7"/>
      <c r="C1319" s="7"/>
      <c r="D1319" s="7"/>
      <c r="E1319" s="21"/>
      <c r="F1319" s="7"/>
      <c r="G1319" s="23"/>
      <c r="H1319" s="84"/>
      <c r="I1319" s="16"/>
    </row>
    <row r="1320" spans="2:9" s="3" customFormat="1">
      <c r="B1320" s="7"/>
      <c r="C1320" s="7"/>
      <c r="D1320" s="7"/>
      <c r="E1320" s="21"/>
      <c r="F1320" s="7"/>
      <c r="G1320" s="23"/>
      <c r="H1320" s="84"/>
      <c r="I1320" s="16"/>
    </row>
    <row r="1321" spans="2:9" s="3" customFormat="1">
      <c r="B1321" s="7"/>
      <c r="C1321" s="7"/>
      <c r="D1321" s="7"/>
      <c r="E1321" s="21"/>
      <c r="F1321" s="7"/>
      <c r="G1321" s="23"/>
      <c r="H1321" s="84"/>
      <c r="I1321" s="16"/>
    </row>
    <row r="1322" spans="2:9" s="3" customFormat="1">
      <c r="B1322" s="7"/>
      <c r="C1322" s="7"/>
      <c r="D1322" s="7"/>
      <c r="E1322" s="21"/>
      <c r="F1322" s="7"/>
      <c r="G1322" s="23"/>
      <c r="H1322" s="84"/>
      <c r="I1322" s="16"/>
    </row>
    <row r="1323" spans="2:9" s="3" customFormat="1">
      <c r="B1323" s="7"/>
      <c r="C1323" s="7"/>
      <c r="D1323" s="7"/>
      <c r="E1323" s="21"/>
      <c r="F1323" s="7"/>
      <c r="G1323" s="23"/>
      <c r="H1323" s="84"/>
      <c r="I1323" s="16"/>
    </row>
    <row r="1324" spans="2:9" s="3" customFormat="1">
      <c r="B1324" s="7"/>
      <c r="C1324" s="7"/>
      <c r="D1324" s="7"/>
      <c r="E1324" s="21"/>
      <c r="F1324" s="7"/>
      <c r="G1324" s="23"/>
      <c r="H1324" s="84"/>
      <c r="I1324" s="16"/>
    </row>
    <row r="1325" spans="2:9" s="3" customFormat="1">
      <c r="B1325" s="7"/>
      <c r="C1325" s="7"/>
      <c r="D1325" s="7"/>
      <c r="E1325" s="21"/>
      <c r="F1325" s="7"/>
      <c r="G1325" s="23"/>
      <c r="H1325" s="84"/>
      <c r="I1325" s="16"/>
    </row>
    <row r="1326" spans="2:9" s="3" customFormat="1">
      <c r="B1326" s="7"/>
      <c r="C1326" s="7"/>
      <c r="D1326" s="7"/>
      <c r="E1326" s="21"/>
      <c r="F1326" s="7"/>
      <c r="G1326" s="23"/>
      <c r="H1326" s="84"/>
      <c r="I1326" s="16"/>
    </row>
    <row r="1327" spans="2:9" s="3" customFormat="1">
      <c r="B1327" s="7"/>
      <c r="C1327" s="7"/>
      <c r="D1327" s="7"/>
      <c r="E1327" s="21"/>
      <c r="F1327" s="7"/>
      <c r="G1327" s="23"/>
      <c r="H1327" s="84"/>
      <c r="I1327" s="16"/>
    </row>
    <row r="1328" spans="2:9" s="3" customFormat="1">
      <c r="B1328" s="7"/>
      <c r="C1328" s="7"/>
      <c r="D1328" s="7"/>
      <c r="E1328" s="21"/>
      <c r="F1328" s="7"/>
      <c r="G1328" s="23"/>
      <c r="H1328" s="84"/>
      <c r="I1328" s="16"/>
    </row>
    <row r="1329" spans="2:9" s="3" customFormat="1">
      <c r="B1329" s="7"/>
      <c r="C1329" s="7"/>
      <c r="D1329" s="7"/>
      <c r="E1329" s="21"/>
      <c r="F1329" s="7"/>
      <c r="G1329" s="23"/>
      <c r="H1329" s="84"/>
      <c r="I1329" s="16"/>
    </row>
    <row r="1330" spans="2:9" s="3" customFormat="1">
      <c r="B1330" s="7"/>
      <c r="C1330" s="7"/>
      <c r="D1330" s="7"/>
      <c r="E1330" s="21"/>
      <c r="F1330" s="7"/>
      <c r="G1330" s="23"/>
      <c r="H1330" s="84"/>
      <c r="I1330" s="16"/>
    </row>
    <row r="1331" spans="2:9" s="3" customFormat="1">
      <c r="B1331" s="7"/>
      <c r="C1331" s="7"/>
      <c r="D1331" s="7"/>
      <c r="E1331" s="21"/>
      <c r="F1331" s="7"/>
      <c r="G1331" s="23"/>
      <c r="H1331" s="84"/>
      <c r="I1331" s="16"/>
    </row>
    <row r="1332" spans="2:9" s="3" customFormat="1">
      <c r="B1332" s="7"/>
      <c r="C1332" s="7"/>
      <c r="D1332" s="7"/>
      <c r="E1332" s="21"/>
      <c r="F1332" s="7"/>
      <c r="G1332" s="23"/>
      <c r="H1332" s="84"/>
      <c r="I1332" s="16"/>
    </row>
    <row r="1333" spans="2:9" s="3" customFormat="1">
      <c r="B1333" s="7"/>
      <c r="C1333" s="7"/>
      <c r="D1333" s="7"/>
      <c r="E1333" s="21"/>
      <c r="F1333" s="7"/>
      <c r="G1333" s="23"/>
      <c r="H1333" s="84"/>
      <c r="I1333" s="16"/>
    </row>
    <row r="1334" spans="2:9" s="3" customFormat="1">
      <c r="B1334" s="7"/>
      <c r="C1334" s="7"/>
      <c r="D1334" s="7"/>
      <c r="E1334" s="21"/>
      <c r="F1334" s="7"/>
      <c r="G1334" s="23"/>
      <c r="H1334" s="84"/>
      <c r="I1334" s="16"/>
    </row>
    <row r="1335" spans="2:9" s="3" customFormat="1">
      <c r="B1335" s="7"/>
      <c r="C1335" s="7"/>
      <c r="D1335" s="7"/>
      <c r="E1335" s="21"/>
      <c r="F1335" s="7"/>
      <c r="G1335" s="23"/>
      <c r="H1335" s="84"/>
      <c r="I1335" s="16"/>
    </row>
    <row r="1336" spans="2:9" s="3" customFormat="1">
      <c r="B1336" s="7"/>
      <c r="C1336" s="7"/>
      <c r="D1336" s="7"/>
      <c r="E1336" s="21"/>
      <c r="F1336" s="7"/>
      <c r="G1336" s="23"/>
      <c r="H1336" s="84"/>
      <c r="I1336" s="16"/>
    </row>
    <row r="1337" spans="2:9" s="3" customFormat="1">
      <c r="B1337" s="7"/>
      <c r="C1337" s="7"/>
      <c r="D1337" s="7"/>
      <c r="E1337" s="21"/>
      <c r="F1337" s="7"/>
      <c r="G1337" s="23"/>
      <c r="H1337" s="84"/>
      <c r="I1337" s="16"/>
    </row>
    <row r="1338" spans="2:9" s="3" customFormat="1">
      <c r="B1338" s="7"/>
      <c r="C1338" s="7"/>
      <c r="D1338" s="7"/>
      <c r="E1338" s="21"/>
      <c r="F1338" s="7"/>
      <c r="G1338" s="23"/>
      <c r="H1338" s="84"/>
      <c r="I1338" s="16"/>
    </row>
    <row r="1339" spans="2:9" s="3" customFormat="1">
      <c r="B1339" s="7"/>
      <c r="C1339" s="7"/>
      <c r="D1339" s="7"/>
      <c r="E1339" s="21"/>
      <c r="F1339" s="7"/>
      <c r="G1339" s="23"/>
      <c r="H1339" s="84"/>
      <c r="I1339" s="16"/>
    </row>
    <row r="1340" spans="2:9" s="3" customFormat="1">
      <c r="B1340" s="7"/>
      <c r="C1340" s="7"/>
      <c r="D1340" s="7"/>
      <c r="E1340" s="21"/>
      <c r="F1340" s="7"/>
      <c r="G1340" s="23"/>
      <c r="H1340" s="84"/>
      <c r="I1340" s="16"/>
    </row>
    <row r="1341" spans="2:9" s="3" customFormat="1">
      <c r="B1341" s="7"/>
      <c r="C1341" s="7"/>
      <c r="D1341" s="7"/>
      <c r="E1341" s="21"/>
      <c r="F1341" s="7"/>
      <c r="G1341" s="23"/>
      <c r="H1341" s="84"/>
      <c r="I1341" s="16"/>
    </row>
    <row r="1342" spans="2:9" s="3" customFormat="1">
      <c r="B1342" s="7"/>
      <c r="C1342" s="7"/>
      <c r="D1342" s="7"/>
      <c r="E1342" s="21"/>
      <c r="F1342" s="7"/>
      <c r="G1342" s="23"/>
      <c r="H1342" s="84"/>
      <c r="I1342" s="16"/>
    </row>
    <row r="1343" spans="2:9" s="3" customFormat="1">
      <c r="B1343" s="7"/>
      <c r="C1343" s="7"/>
      <c r="D1343" s="7"/>
      <c r="E1343" s="21"/>
      <c r="F1343" s="7"/>
      <c r="G1343" s="23"/>
      <c r="H1343" s="84"/>
      <c r="I1343" s="16"/>
    </row>
    <row r="1344" spans="2:9" s="3" customFormat="1">
      <c r="B1344" s="7"/>
      <c r="C1344" s="7"/>
      <c r="D1344" s="7"/>
      <c r="E1344" s="21"/>
      <c r="F1344" s="7"/>
      <c r="G1344" s="23"/>
      <c r="H1344" s="84"/>
      <c r="I1344" s="16"/>
    </row>
    <row r="1345" spans="2:9" s="3" customFormat="1">
      <c r="B1345" s="7"/>
      <c r="C1345" s="7"/>
      <c r="D1345" s="7"/>
      <c r="E1345" s="21"/>
      <c r="F1345" s="7"/>
      <c r="G1345" s="23"/>
      <c r="H1345" s="84"/>
      <c r="I1345" s="16"/>
    </row>
    <row r="1346" spans="2:9" s="3" customFormat="1">
      <c r="B1346" s="7"/>
      <c r="C1346" s="7"/>
      <c r="D1346" s="7"/>
      <c r="E1346" s="21"/>
      <c r="F1346" s="7"/>
      <c r="G1346" s="23"/>
      <c r="H1346" s="84"/>
      <c r="I1346" s="16"/>
    </row>
    <row r="1347" spans="2:9" s="3" customFormat="1">
      <c r="B1347" s="7"/>
      <c r="C1347" s="7"/>
      <c r="D1347" s="7"/>
      <c r="E1347" s="21"/>
      <c r="F1347" s="7"/>
      <c r="G1347" s="23"/>
      <c r="H1347" s="84"/>
      <c r="I1347" s="16"/>
    </row>
    <row r="1348" spans="2:9" s="3" customFormat="1">
      <c r="B1348" s="7"/>
      <c r="C1348" s="7"/>
      <c r="D1348" s="7"/>
      <c r="E1348" s="21"/>
      <c r="F1348" s="7"/>
      <c r="G1348" s="23"/>
      <c r="H1348" s="84"/>
      <c r="I1348" s="16"/>
    </row>
    <row r="1349" spans="2:9" s="3" customFormat="1">
      <c r="B1349" s="7"/>
      <c r="C1349" s="7"/>
      <c r="D1349" s="7"/>
      <c r="E1349" s="21"/>
      <c r="F1349" s="7"/>
      <c r="G1349" s="23"/>
      <c r="H1349" s="84"/>
      <c r="I1349" s="16"/>
    </row>
    <row r="1350" spans="2:9" s="3" customFormat="1">
      <c r="B1350" s="7"/>
      <c r="C1350" s="7"/>
      <c r="D1350" s="7"/>
      <c r="E1350" s="21"/>
      <c r="F1350" s="7"/>
      <c r="G1350" s="23"/>
      <c r="H1350" s="84"/>
      <c r="I1350" s="16"/>
    </row>
    <row r="1351" spans="2:9" s="3" customFormat="1">
      <c r="B1351" s="7"/>
      <c r="C1351" s="7"/>
      <c r="D1351" s="7"/>
      <c r="E1351" s="21"/>
      <c r="F1351" s="7"/>
      <c r="G1351" s="23"/>
      <c r="H1351" s="84"/>
      <c r="I1351" s="16"/>
    </row>
    <row r="1352" spans="2:9" s="3" customFormat="1">
      <c r="B1352" s="7"/>
      <c r="C1352" s="7"/>
      <c r="D1352" s="7"/>
      <c r="E1352" s="21"/>
      <c r="F1352" s="7"/>
      <c r="G1352" s="23"/>
      <c r="H1352" s="84"/>
      <c r="I1352" s="16"/>
    </row>
    <row r="1353" spans="2:9" s="3" customFormat="1">
      <c r="B1353" s="7"/>
      <c r="C1353" s="7"/>
      <c r="D1353" s="7"/>
      <c r="E1353" s="21"/>
      <c r="F1353" s="7"/>
      <c r="G1353" s="23"/>
      <c r="H1353" s="84"/>
      <c r="I1353" s="16"/>
    </row>
    <row r="1354" spans="2:9" s="3" customFormat="1">
      <c r="B1354" s="7"/>
      <c r="C1354" s="7"/>
      <c r="D1354" s="7"/>
      <c r="E1354" s="21"/>
      <c r="F1354" s="7"/>
      <c r="G1354" s="23"/>
      <c r="H1354" s="84"/>
      <c r="I1354" s="16"/>
    </row>
    <row r="1355" spans="2:9" s="3" customFormat="1">
      <c r="B1355" s="7"/>
      <c r="C1355" s="7"/>
      <c r="D1355" s="7"/>
      <c r="E1355" s="21"/>
      <c r="F1355" s="7"/>
      <c r="G1355" s="23"/>
      <c r="H1355" s="84"/>
      <c r="I1355" s="16"/>
    </row>
    <row r="1356" spans="2:9" s="3" customFormat="1">
      <c r="B1356" s="7"/>
      <c r="C1356" s="7"/>
      <c r="D1356" s="7"/>
      <c r="E1356" s="21"/>
      <c r="F1356" s="7"/>
      <c r="G1356" s="23"/>
      <c r="H1356" s="84"/>
      <c r="I1356" s="16"/>
    </row>
    <row r="1357" spans="2:9" s="3" customFormat="1">
      <c r="B1357" s="7"/>
      <c r="C1357" s="7"/>
      <c r="D1357" s="7"/>
      <c r="E1357" s="21"/>
      <c r="F1357" s="7"/>
      <c r="G1357" s="23"/>
      <c r="H1357" s="84"/>
      <c r="I1357" s="16"/>
    </row>
    <row r="1358" spans="2:9" s="3" customFormat="1">
      <c r="B1358" s="7"/>
      <c r="C1358" s="7"/>
      <c r="D1358" s="7"/>
      <c r="E1358" s="21"/>
      <c r="F1358" s="7"/>
      <c r="G1358" s="23"/>
      <c r="H1358" s="84"/>
      <c r="I1358" s="16"/>
    </row>
    <row r="1359" spans="2:9" s="3" customFormat="1">
      <c r="B1359" s="7"/>
      <c r="C1359" s="7"/>
      <c r="D1359" s="7"/>
      <c r="E1359" s="21"/>
      <c r="F1359" s="7"/>
      <c r="G1359" s="23"/>
      <c r="H1359" s="84"/>
      <c r="I1359" s="16"/>
    </row>
    <row r="1360" spans="2:9" s="3" customFormat="1">
      <c r="B1360" s="7"/>
      <c r="C1360" s="7"/>
      <c r="D1360" s="7"/>
      <c r="E1360" s="21"/>
      <c r="F1360" s="7"/>
      <c r="G1360" s="23"/>
      <c r="H1360" s="84"/>
      <c r="I1360" s="16"/>
    </row>
    <row r="1361" spans="2:9" s="3" customFormat="1">
      <c r="B1361" s="7"/>
      <c r="C1361" s="7"/>
      <c r="D1361" s="7"/>
      <c r="E1361" s="21"/>
      <c r="F1361" s="7"/>
      <c r="G1361" s="23"/>
      <c r="H1361" s="84"/>
      <c r="I1361" s="16"/>
    </row>
    <row r="1362" spans="2:9" s="3" customFormat="1">
      <c r="B1362" s="7"/>
      <c r="C1362" s="7"/>
      <c r="D1362" s="7"/>
      <c r="E1362" s="21"/>
      <c r="F1362" s="7"/>
      <c r="G1362" s="23"/>
      <c r="H1362" s="84"/>
      <c r="I1362" s="16"/>
    </row>
    <row r="1363" spans="2:9" s="3" customFormat="1">
      <c r="B1363" s="7"/>
      <c r="C1363" s="7"/>
      <c r="D1363" s="7"/>
      <c r="E1363" s="21"/>
      <c r="F1363" s="7"/>
      <c r="G1363" s="23"/>
      <c r="H1363" s="84"/>
      <c r="I1363" s="16"/>
    </row>
    <row r="1364" spans="2:9" s="3" customFormat="1">
      <c r="B1364" s="7"/>
      <c r="C1364" s="7"/>
      <c r="D1364" s="7"/>
      <c r="E1364" s="21"/>
      <c r="F1364" s="7"/>
      <c r="G1364" s="23"/>
      <c r="H1364" s="84"/>
      <c r="I1364" s="16"/>
    </row>
    <row r="1365" spans="2:9" s="3" customFormat="1">
      <c r="B1365" s="7"/>
      <c r="C1365" s="7"/>
      <c r="D1365" s="7"/>
      <c r="E1365" s="21"/>
      <c r="F1365" s="7"/>
      <c r="G1365" s="23"/>
      <c r="H1365" s="84"/>
      <c r="I1365" s="16"/>
    </row>
    <row r="1366" spans="2:9" s="3" customFormat="1">
      <c r="B1366" s="7"/>
      <c r="C1366" s="7"/>
      <c r="D1366" s="7"/>
      <c r="E1366" s="21"/>
      <c r="F1366" s="7"/>
      <c r="G1366" s="23"/>
      <c r="H1366" s="84"/>
      <c r="I1366" s="16"/>
    </row>
    <row r="1367" spans="2:9" s="3" customFormat="1">
      <c r="B1367" s="7"/>
      <c r="C1367" s="7"/>
      <c r="D1367" s="7"/>
      <c r="E1367" s="21"/>
      <c r="F1367" s="7"/>
      <c r="G1367" s="23"/>
      <c r="H1367" s="84"/>
      <c r="I1367" s="16"/>
    </row>
    <row r="1368" spans="2:9" s="3" customFormat="1">
      <c r="B1368" s="7"/>
      <c r="C1368" s="7"/>
      <c r="D1368" s="7"/>
      <c r="E1368" s="21"/>
      <c r="F1368" s="7"/>
      <c r="G1368" s="23"/>
      <c r="H1368" s="84"/>
      <c r="I1368" s="16"/>
    </row>
    <row r="1369" spans="2:9" s="3" customFormat="1">
      <c r="B1369" s="7"/>
      <c r="C1369" s="7"/>
      <c r="D1369" s="7"/>
      <c r="E1369" s="21"/>
      <c r="F1369" s="7"/>
      <c r="G1369" s="23"/>
      <c r="H1369" s="84"/>
      <c r="I1369" s="16"/>
    </row>
    <row r="1370" spans="2:9" s="3" customFormat="1">
      <c r="B1370" s="7"/>
      <c r="C1370" s="7"/>
      <c r="D1370" s="7"/>
      <c r="E1370" s="21"/>
      <c r="F1370" s="7"/>
      <c r="G1370" s="23"/>
      <c r="H1370" s="84"/>
      <c r="I1370" s="16"/>
    </row>
    <row r="1371" spans="2:9" s="3" customFormat="1">
      <c r="B1371" s="7"/>
      <c r="C1371" s="7"/>
      <c r="D1371" s="7"/>
      <c r="E1371" s="21"/>
      <c r="F1371" s="7"/>
      <c r="G1371" s="23"/>
      <c r="H1371" s="84"/>
      <c r="I1371" s="16"/>
    </row>
    <row r="1372" spans="2:9" s="3" customFormat="1">
      <c r="B1372" s="7"/>
      <c r="C1372" s="7"/>
      <c r="D1372" s="7"/>
      <c r="E1372" s="21"/>
      <c r="F1372" s="7"/>
      <c r="G1372" s="23"/>
      <c r="H1372" s="84"/>
      <c r="I1372" s="16"/>
    </row>
    <row r="1373" spans="2:9" s="3" customFormat="1">
      <c r="B1373" s="7"/>
      <c r="C1373" s="7"/>
      <c r="D1373" s="7"/>
      <c r="E1373" s="21"/>
      <c r="F1373" s="7"/>
      <c r="G1373" s="23"/>
      <c r="H1373" s="84"/>
      <c r="I1373" s="16"/>
    </row>
    <row r="1374" spans="2:9" s="3" customFormat="1">
      <c r="B1374" s="7"/>
      <c r="C1374" s="7"/>
      <c r="D1374" s="7"/>
      <c r="E1374" s="21"/>
      <c r="F1374" s="7"/>
      <c r="G1374" s="23"/>
      <c r="H1374" s="84"/>
      <c r="I1374" s="16"/>
    </row>
    <row r="1375" spans="2:9" s="3" customFormat="1">
      <c r="B1375" s="7"/>
      <c r="C1375" s="7"/>
      <c r="D1375" s="7"/>
      <c r="E1375" s="21"/>
      <c r="F1375" s="7"/>
      <c r="G1375" s="23"/>
      <c r="H1375" s="84"/>
      <c r="I1375" s="16"/>
    </row>
    <row r="1376" spans="2:9" s="3" customFormat="1">
      <c r="B1376" s="7"/>
      <c r="C1376" s="7"/>
      <c r="D1376" s="7"/>
      <c r="E1376" s="21"/>
      <c r="F1376" s="7"/>
      <c r="G1376" s="23"/>
      <c r="H1376" s="84"/>
      <c r="I1376" s="16"/>
    </row>
    <row r="1377" spans="2:9" s="3" customFormat="1">
      <c r="B1377" s="7"/>
      <c r="C1377" s="7"/>
      <c r="D1377" s="7"/>
      <c r="E1377" s="21"/>
      <c r="F1377" s="7"/>
      <c r="G1377" s="23"/>
      <c r="H1377" s="84"/>
      <c r="I1377" s="16"/>
    </row>
    <row r="1378" spans="2:9" s="3" customFormat="1">
      <c r="B1378" s="7"/>
      <c r="C1378" s="7"/>
      <c r="D1378" s="7"/>
      <c r="E1378" s="21"/>
      <c r="F1378" s="7"/>
      <c r="G1378" s="23"/>
      <c r="H1378" s="84"/>
      <c r="I1378" s="16"/>
    </row>
    <row r="1379" spans="2:9" s="3" customFormat="1">
      <c r="B1379" s="7"/>
      <c r="C1379" s="7"/>
      <c r="D1379" s="7"/>
      <c r="E1379" s="21"/>
      <c r="F1379" s="7"/>
      <c r="G1379" s="23"/>
      <c r="H1379" s="84"/>
      <c r="I1379" s="16"/>
    </row>
    <row r="1380" spans="2:9" s="3" customFormat="1">
      <c r="B1380" s="7"/>
      <c r="C1380" s="7"/>
      <c r="D1380" s="7"/>
      <c r="E1380" s="21"/>
      <c r="F1380" s="7"/>
      <c r="G1380" s="23"/>
      <c r="H1380" s="84"/>
      <c r="I1380" s="16"/>
    </row>
    <row r="1381" spans="2:9" s="3" customFormat="1">
      <c r="B1381" s="7"/>
      <c r="C1381" s="7"/>
      <c r="D1381" s="7"/>
      <c r="E1381" s="21"/>
      <c r="F1381" s="7"/>
      <c r="G1381" s="23"/>
      <c r="H1381" s="84"/>
      <c r="I1381" s="16"/>
    </row>
    <row r="1382" spans="2:9" s="3" customFormat="1">
      <c r="B1382" s="7"/>
      <c r="C1382" s="7"/>
      <c r="D1382" s="7"/>
      <c r="E1382" s="21"/>
      <c r="F1382" s="7"/>
      <c r="G1382" s="23"/>
      <c r="H1382" s="84"/>
      <c r="I1382" s="16"/>
    </row>
    <row r="1383" spans="2:9" s="3" customFormat="1">
      <c r="B1383" s="7"/>
      <c r="C1383" s="7"/>
      <c r="D1383" s="7"/>
      <c r="E1383" s="21"/>
      <c r="F1383" s="7"/>
      <c r="G1383" s="23"/>
      <c r="H1383" s="84"/>
      <c r="I1383" s="16"/>
    </row>
    <row r="1384" spans="2:9" s="3" customFormat="1">
      <c r="B1384" s="7"/>
      <c r="C1384" s="7"/>
      <c r="D1384" s="7"/>
      <c r="E1384" s="21"/>
      <c r="F1384" s="7"/>
      <c r="G1384" s="23"/>
      <c r="H1384" s="84"/>
      <c r="I1384" s="16"/>
    </row>
    <row r="1385" spans="2:9" s="3" customFormat="1">
      <c r="B1385" s="7"/>
      <c r="C1385" s="7"/>
      <c r="D1385" s="7"/>
      <c r="E1385" s="21"/>
      <c r="F1385" s="7"/>
      <c r="G1385" s="23"/>
      <c r="H1385" s="84"/>
      <c r="I1385" s="16"/>
    </row>
    <row r="1386" spans="2:9" s="3" customFormat="1">
      <c r="B1386" s="7"/>
      <c r="C1386" s="7"/>
      <c r="D1386" s="7"/>
      <c r="E1386" s="21"/>
      <c r="F1386" s="7"/>
      <c r="G1386" s="23"/>
      <c r="H1386" s="84"/>
      <c r="I1386" s="16"/>
    </row>
    <row r="1387" spans="2:9" s="3" customFormat="1">
      <c r="B1387" s="7"/>
      <c r="C1387" s="7"/>
      <c r="D1387" s="7"/>
      <c r="E1387" s="21"/>
      <c r="F1387" s="7"/>
      <c r="G1387" s="23"/>
      <c r="H1387" s="84"/>
      <c r="I1387" s="16"/>
    </row>
    <row r="1388" spans="2:9" s="3" customFormat="1">
      <c r="B1388" s="7"/>
      <c r="C1388" s="7"/>
      <c r="D1388" s="7"/>
      <c r="E1388" s="21"/>
      <c r="F1388" s="7"/>
      <c r="G1388" s="23"/>
      <c r="H1388" s="84"/>
      <c r="I1388" s="16"/>
    </row>
    <row r="1389" spans="2:9" s="3" customFormat="1">
      <c r="B1389" s="7"/>
      <c r="C1389" s="7"/>
      <c r="D1389" s="7"/>
      <c r="E1389" s="21"/>
      <c r="F1389" s="7"/>
      <c r="G1389" s="23"/>
      <c r="H1389" s="84"/>
      <c r="I1389" s="16"/>
    </row>
    <row r="1390" spans="2:9" s="3" customFormat="1">
      <c r="B1390" s="7"/>
      <c r="C1390" s="7"/>
      <c r="D1390" s="7"/>
      <c r="E1390" s="21"/>
      <c r="F1390" s="7"/>
      <c r="G1390" s="23"/>
      <c r="H1390" s="84"/>
      <c r="I1390" s="16"/>
    </row>
    <row r="1391" spans="2:9" s="3" customFormat="1">
      <c r="B1391" s="7"/>
      <c r="C1391" s="7"/>
      <c r="D1391" s="7"/>
      <c r="E1391" s="21"/>
      <c r="F1391" s="7"/>
      <c r="G1391" s="23"/>
      <c r="H1391" s="84"/>
      <c r="I1391" s="16"/>
    </row>
    <row r="1392" spans="2:9" s="3" customFormat="1">
      <c r="B1392" s="7"/>
      <c r="C1392" s="7"/>
      <c r="D1392" s="7"/>
      <c r="E1392" s="21"/>
      <c r="F1392" s="7"/>
      <c r="G1392" s="23"/>
      <c r="H1392" s="84"/>
      <c r="I1392" s="16"/>
    </row>
    <row r="1393" spans="2:9" s="3" customFormat="1">
      <c r="B1393" s="7"/>
      <c r="C1393" s="7"/>
      <c r="D1393" s="7"/>
      <c r="E1393" s="21"/>
      <c r="F1393" s="7"/>
      <c r="G1393" s="23"/>
      <c r="H1393" s="84"/>
      <c r="I1393" s="16"/>
    </row>
    <row r="1394" spans="2:9" s="3" customFormat="1">
      <c r="B1394" s="7"/>
      <c r="C1394" s="7"/>
      <c r="D1394" s="7"/>
      <c r="E1394" s="21"/>
      <c r="F1394" s="7"/>
      <c r="G1394" s="23"/>
      <c r="H1394" s="84"/>
      <c r="I1394" s="16"/>
    </row>
    <row r="1395" spans="2:9" s="3" customFormat="1">
      <c r="B1395" s="7"/>
      <c r="C1395" s="7"/>
      <c r="D1395" s="7"/>
      <c r="E1395" s="21"/>
      <c r="F1395" s="7"/>
      <c r="G1395" s="23"/>
      <c r="H1395" s="84"/>
      <c r="I1395" s="16"/>
    </row>
    <row r="1396" spans="2:9" s="3" customFormat="1">
      <c r="B1396" s="7"/>
      <c r="C1396" s="7"/>
      <c r="D1396" s="7"/>
      <c r="E1396" s="21"/>
      <c r="F1396" s="7"/>
      <c r="G1396" s="23"/>
      <c r="H1396" s="84"/>
      <c r="I1396" s="16"/>
    </row>
    <row r="1397" spans="2:9" s="3" customFormat="1">
      <c r="B1397" s="7"/>
      <c r="C1397" s="7"/>
      <c r="D1397" s="7"/>
      <c r="E1397" s="21"/>
      <c r="F1397" s="7"/>
      <c r="G1397" s="23"/>
      <c r="H1397" s="84"/>
      <c r="I1397" s="16"/>
    </row>
    <row r="1398" spans="2:9" s="3" customFormat="1">
      <c r="B1398" s="7"/>
      <c r="C1398" s="7"/>
      <c r="D1398" s="7"/>
      <c r="E1398" s="21"/>
      <c r="F1398" s="7"/>
      <c r="G1398" s="23"/>
      <c r="H1398" s="84"/>
      <c r="I1398" s="16"/>
    </row>
    <row r="1399" spans="2:9" s="3" customFormat="1">
      <c r="B1399" s="7"/>
      <c r="C1399" s="7"/>
      <c r="D1399" s="7"/>
      <c r="E1399" s="21"/>
      <c r="F1399" s="7"/>
      <c r="G1399" s="23"/>
      <c r="H1399" s="84"/>
      <c r="I1399" s="16"/>
    </row>
    <row r="1400" spans="2:9" s="3" customFormat="1">
      <c r="B1400" s="7"/>
      <c r="C1400" s="7"/>
      <c r="D1400" s="7"/>
      <c r="E1400" s="21"/>
      <c r="F1400" s="7"/>
      <c r="G1400" s="23"/>
      <c r="H1400" s="84"/>
      <c r="I1400" s="16"/>
    </row>
    <row r="1401" spans="2:9" s="3" customFormat="1">
      <c r="B1401" s="7"/>
      <c r="C1401" s="7"/>
      <c r="D1401" s="7"/>
      <c r="E1401" s="21"/>
      <c r="F1401" s="7"/>
      <c r="G1401" s="23"/>
      <c r="H1401" s="84"/>
      <c r="I1401" s="16"/>
    </row>
    <row r="1402" spans="2:9" s="3" customFormat="1">
      <c r="B1402" s="7"/>
      <c r="C1402" s="7"/>
      <c r="D1402" s="7"/>
      <c r="E1402" s="21"/>
      <c r="F1402" s="7"/>
      <c r="G1402" s="23"/>
      <c r="H1402" s="84"/>
      <c r="I1402" s="16"/>
    </row>
    <row r="1403" spans="2:9" s="3" customFormat="1">
      <c r="B1403" s="7"/>
      <c r="C1403" s="7"/>
      <c r="D1403" s="7"/>
      <c r="E1403" s="21"/>
      <c r="F1403" s="7"/>
      <c r="G1403" s="23"/>
      <c r="H1403" s="84"/>
      <c r="I1403" s="16"/>
    </row>
    <row r="1404" spans="2:9" s="3" customFormat="1">
      <c r="B1404" s="7"/>
      <c r="C1404" s="7"/>
      <c r="D1404" s="7"/>
      <c r="E1404" s="21"/>
      <c r="F1404" s="7"/>
      <c r="G1404" s="23"/>
      <c r="H1404" s="84"/>
      <c r="I1404" s="16"/>
    </row>
    <row r="1405" spans="2:9" s="3" customFormat="1">
      <c r="B1405" s="7"/>
      <c r="C1405" s="7"/>
      <c r="D1405" s="7"/>
      <c r="E1405" s="21"/>
      <c r="F1405" s="7"/>
      <c r="G1405" s="23"/>
      <c r="H1405" s="84"/>
      <c r="I1405" s="16"/>
    </row>
    <row r="1406" spans="2:9" s="3" customFormat="1">
      <c r="B1406" s="7"/>
      <c r="C1406" s="7"/>
      <c r="D1406" s="7"/>
      <c r="E1406" s="21"/>
      <c r="F1406" s="7"/>
      <c r="G1406" s="23"/>
      <c r="H1406" s="84"/>
      <c r="I1406" s="16"/>
    </row>
    <row r="1407" spans="2:9" s="3" customFormat="1">
      <c r="B1407" s="7"/>
      <c r="C1407" s="7"/>
      <c r="D1407" s="7"/>
      <c r="E1407" s="21"/>
      <c r="F1407" s="7"/>
      <c r="G1407" s="23"/>
      <c r="H1407" s="84"/>
      <c r="I1407" s="16"/>
    </row>
    <row r="1408" spans="2:9" s="3" customFormat="1">
      <c r="B1408" s="7"/>
      <c r="C1408" s="7"/>
      <c r="D1408" s="7"/>
      <c r="E1408" s="21"/>
      <c r="F1408" s="7"/>
      <c r="G1408" s="23"/>
      <c r="H1408" s="84"/>
      <c r="I1408" s="16"/>
    </row>
    <row r="1409" spans="2:9" s="3" customFormat="1">
      <c r="B1409" s="7"/>
      <c r="C1409" s="7"/>
      <c r="D1409" s="7"/>
      <c r="E1409" s="21"/>
      <c r="F1409" s="7"/>
      <c r="G1409" s="23"/>
      <c r="H1409" s="84"/>
      <c r="I1409" s="16"/>
    </row>
    <row r="1410" spans="2:9" s="3" customFormat="1">
      <c r="B1410" s="7"/>
      <c r="C1410" s="7"/>
      <c r="D1410" s="7"/>
      <c r="E1410" s="21"/>
      <c r="F1410" s="7"/>
      <c r="G1410" s="23"/>
      <c r="H1410" s="84"/>
      <c r="I1410" s="16"/>
    </row>
    <row r="1411" spans="2:9" s="3" customFormat="1">
      <c r="B1411" s="7"/>
      <c r="C1411" s="7"/>
      <c r="D1411" s="7"/>
      <c r="E1411" s="21"/>
      <c r="F1411" s="7"/>
      <c r="G1411" s="23"/>
      <c r="H1411" s="84"/>
      <c r="I1411" s="16"/>
    </row>
    <row r="1412" spans="2:9" s="3" customFormat="1">
      <c r="B1412" s="7"/>
      <c r="C1412" s="7"/>
      <c r="D1412" s="7"/>
      <c r="E1412" s="21"/>
      <c r="F1412" s="7"/>
      <c r="G1412" s="23"/>
      <c r="H1412" s="84"/>
      <c r="I1412" s="16"/>
    </row>
    <row r="1413" spans="2:9" s="3" customFormat="1">
      <c r="B1413" s="7"/>
      <c r="C1413" s="7"/>
      <c r="D1413" s="7"/>
      <c r="E1413" s="21"/>
      <c r="F1413" s="7"/>
      <c r="G1413" s="23"/>
      <c r="H1413" s="84"/>
      <c r="I1413" s="16"/>
    </row>
    <row r="1414" spans="2:9" s="3" customFormat="1">
      <c r="B1414" s="7"/>
      <c r="C1414" s="7"/>
      <c r="D1414" s="7"/>
      <c r="E1414" s="21"/>
      <c r="F1414" s="7"/>
      <c r="G1414" s="23"/>
      <c r="H1414" s="84"/>
      <c r="I1414" s="16"/>
    </row>
    <row r="1415" spans="2:9" s="3" customFormat="1">
      <c r="B1415" s="7"/>
      <c r="C1415" s="7"/>
      <c r="D1415" s="7"/>
      <c r="E1415" s="21"/>
      <c r="F1415" s="7"/>
      <c r="G1415" s="23"/>
      <c r="H1415" s="84"/>
      <c r="I1415" s="16"/>
    </row>
    <row r="1416" spans="2:9" s="3" customFormat="1">
      <c r="B1416" s="7"/>
      <c r="C1416" s="7"/>
      <c r="D1416" s="7"/>
      <c r="E1416" s="21"/>
      <c r="F1416" s="7"/>
      <c r="G1416" s="23"/>
      <c r="H1416" s="84"/>
      <c r="I1416" s="16"/>
    </row>
    <row r="1417" spans="2:9" s="3" customFormat="1">
      <c r="B1417" s="7"/>
      <c r="C1417" s="7"/>
      <c r="D1417" s="7"/>
      <c r="E1417" s="21"/>
      <c r="F1417" s="7"/>
      <c r="G1417" s="23"/>
      <c r="H1417" s="84"/>
      <c r="I1417" s="16"/>
    </row>
    <row r="1418" spans="2:9" s="3" customFormat="1">
      <c r="B1418" s="7"/>
      <c r="C1418" s="7"/>
      <c r="D1418" s="7"/>
      <c r="E1418" s="21"/>
      <c r="F1418" s="7"/>
      <c r="G1418" s="23"/>
      <c r="H1418" s="84"/>
      <c r="I1418" s="16"/>
    </row>
    <row r="1419" spans="2:9" s="3" customFormat="1">
      <c r="B1419" s="7"/>
      <c r="C1419" s="7"/>
      <c r="D1419" s="7"/>
      <c r="E1419" s="21"/>
      <c r="F1419" s="7"/>
      <c r="G1419" s="23"/>
      <c r="H1419" s="84"/>
      <c r="I1419" s="16"/>
    </row>
    <row r="1420" spans="2:9" s="3" customFormat="1">
      <c r="B1420" s="7"/>
      <c r="C1420" s="7"/>
      <c r="D1420" s="7"/>
      <c r="E1420" s="21"/>
      <c r="F1420" s="7"/>
      <c r="G1420" s="23"/>
      <c r="H1420" s="84"/>
      <c r="I1420" s="16"/>
    </row>
    <row r="1421" spans="2:9" s="3" customFormat="1">
      <c r="B1421" s="7"/>
      <c r="C1421" s="7"/>
      <c r="D1421" s="7"/>
      <c r="E1421" s="21"/>
      <c r="F1421" s="7"/>
      <c r="G1421" s="23"/>
      <c r="H1421" s="84"/>
      <c r="I1421" s="16"/>
    </row>
    <row r="1422" spans="2:9" s="3" customFormat="1">
      <c r="B1422" s="7"/>
      <c r="C1422" s="7"/>
      <c r="D1422" s="7"/>
      <c r="E1422" s="21"/>
      <c r="F1422" s="7"/>
      <c r="G1422" s="23"/>
      <c r="H1422" s="84"/>
      <c r="I1422" s="16"/>
    </row>
    <row r="1423" spans="2:9" s="3" customFormat="1">
      <c r="B1423" s="7"/>
      <c r="C1423" s="7"/>
      <c r="D1423" s="7"/>
      <c r="E1423" s="21"/>
      <c r="F1423" s="7"/>
      <c r="G1423" s="23"/>
      <c r="H1423" s="84"/>
      <c r="I1423" s="16"/>
    </row>
    <row r="1424" spans="2:9" s="3" customFormat="1">
      <c r="B1424" s="7"/>
      <c r="C1424" s="7"/>
      <c r="D1424" s="7"/>
      <c r="E1424" s="21"/>
      <c r="F1424" s="7"/>
      <c r="G1424" s="23"/>
      <c r="H1424" s="84"/>
      <c r="I1424" s="16"/>
    </row>
    <row r="1425" spans="2:9" s="3" customFormat="1">
      <c r="B1425" s="7"/>
      <c r="C1425" s="7"/>
      <c r="D1425" s="7"/>
      <c r="E1425" s="21"/>
      <c r="F1425" s="7"/>
      <c r="G1425" s="23"/>
      <c r="H1425" s="84"/>
      <c r="I1425" s="16"/>
    </row>
    <row r="1426" spans="2:9" s="3" customFormat="1">
      <c r="B1426" s="7"/>
      <c r="C1426" s="7"/>
      <c r="D1426" s="7"/>
      <c r="E1426" s="21"/>
      <c r="F1426" s="7"/>
      <c r="G1426" s="23"/>
      <c r="H1426" s="84"/>
      <c r="I1426" s="16"/>
    </row>
    <row r="1427" spans="2:9" s="3" customFormat="1">
      <c r="B1427" s="7"/>
      <c r="C1427" s="7"/>
      <c r="D1427" s="7"/>
      <c r="E1427" s="21"/>
      <c r="F1427" s="7"/>
      <c r="G1427" s="23"/>
      <c r="H1427" s="84"/>
      <c r="I1427" s="16"/>
    </row>
    <row r="1428" spans="2:9" s="3" customFormat="1">
      <c r="B1428" s="7"/>
      <c r="C1428" s="7"/>
      <c r="D1428" s="7"/>
      <c r="E1428" s="21"/>
      <c r="F1428" s="7"/>
      <c r="G1428" s="23"/>
      <c r="H1428" s="84"/>
      <c r="I1428" s="16"/>
    </row>
    <row r="1429" spans="2:9" s="3" customFormat="1">
      <c r="B1429" s="7"/>
      <c r="C1429" s="7"/>
      <c r="D1429" s="7"/>
      <c r="E1429" s="21"/>
      <c r="F1429" s="7"/>
      <c r="G1429" s="23"/>
      <c r="H1429" s="84"/>
      <c r="I1429" s="16"/>
    </row>
    <row r="1430" spans="2:9" s="3" customFormat="1">
      <c r="B1430" s="7"/>
      <c r="C1430" s="7"/>
      <c r="D1430" s="7"/>
      <c r="E1430" s="21"/>
      <c r="F1430" s="7"/>
      <c r="G1430" s="23"/>
      <c r="H1430" s="84"/>
      <c r="I1430" s="16"/>
    </row>
    <row r="1431" spans="2:9" s="3" customFormat="1">
      <c r="B1431" s="7"/>
      <c r="C1431" s="7"/>
      <c r="D1431" s="7"/>
      <c r="E1431" s="21"/>
      <c r="F1431" s="7"/>
      <c r="G1431" s="23"/>
      <c r="H1431" s="84"/>
      <c r="I1431" s="16"/>
    </row>
    <row r="1432" spans="2:9" s="3" customFormat="1">
      <c r="B1432" s="7"/>
      <c r="C1432" s="7"/>
      <c r="D1432" s="7"/>
      <c r="E1432" s="21"/>
      <c r="F1432" s="7"/>
      <c r="G1432" s="23"/>
      <c r="H1432" s="84"/>
      <c r="I1432" s="16"/>
    </row>
    <row r="1433" spans="2:9" s="3" customFormat="1">
      <c r="B1433" s="7"/>
      <c r="C1433" s="7"/>
      <c r="D1433" s="7"/>
      <c r="E1433" s="21"/>
      <c r="F1433" s="7"/>
      <c r="G1433" s="23"/>
      <c r="H1433" s="84"/>
      <c r="I1433" s="16"/>
    </row>
    <row r="1434" spans="2:9" s="3" customFormat="1">
      <c r="B1434" s="7"/>
      <c r="C1434" s="7"/>
      <c r="D1434" s="7"/>
      <c r="E1434" s="21"/>
      <c r="F1434" s="7"/>
      <c r="G1434" s="23"/>
      <c r="H1434" s="84"/>
      <c r="I1434" s="16"/>
    </row>
    <row r="1435" spans="2:9" s="3" customFormat="1">
      <c r="B1435" s="7"/>
      <c r="C1435" s="7"/>
      <c r="D1435" s="7"/>
      <c r="E1435" s="21"/>
      <c r="F1435" s="7"/>
      <c r="G1435" s="23"/>
      <c r="H1435" s="84"/>
      <c r="I1435" s="16"/>
    </row>
    <row r="1436" spans="2:9" s="3" customFormat="1">
      <c r="B1436" s="7"/>
      <c r="C1436" s="7"/>
      <c r="D1436" s="7"/>
      <c r="E1436" s="21"/>
      <c r="F1436" s="7"/>
      <c r="G1436" s="23"/>
      <c r="H1436" s="84"/>
      <c r="I1436" s="16"/>
    </row>
    <row r="1437" spans="2:9" s="3" customFormat="1">
      <c r="B1437" s="7"/>
      <c r="C1437" s="7"/>
      <c r="D1437" s="7"/>
      <c r="E1437" s="21"/>
      <c r="F1437" s="7"/>
      <c r="G1437" s="23"/>
      <c r="H1437" s="84"/>
      <c r="I1437" s="16"/>
    </row>
    <row r="1438" spans="2:9" s="3" customFormat="1">
      <c r="B1438" s="7"/>
      <c r="C1438" s="7"/>
      <c r="D1438" s="7"/>
      <c r="E1438" s="21"/>
      <c r="F1438" s="7"/>
      <c r="G1438" s="23"/>
      <c r="H1438" s="84"/>
      <c r="I1438" s="16"/>
    </row>
    <row r="1439" spans="2:9" s="3" customFormat="1">
      <c r="B1439" s="7"/>
      <c r="C1439" s="7"/>
      <c r="D1439" s="7"/>
      <c r="E1439" s="21"/>
      <c r="F1439" s="7"/>
      <c r="G1439" s="23"/>
      <c r="H1439" s="84"/>
      <c r="I1439" s="16"/>
    </row>
    <row r="1440" spans="2:9" s="3" customFormat="1">
      <c r="B1440" s="7"/>
      <c r="C1440" s="7"/>
      <c r="D1440" s="7"/>
      <c r="E1440" s="21"/>
      <c r="F1440" s="7"/>
      <c r="G1440" s="23"/>
      <c r="H1440" s="84"/>
      <c r="I1440" s="16"/>
    </row>
    <row r="1441" spans="2:9" s="3" customFormat="1">
      <c r="B1441" s="7"/>
      <c r="C1441" s="7"/>
      <c r="D1441" s="7"/>
      <c r="E1441" s="21"/>
      <c r="F1441" s="7"/>
      <c r="G1441" s="23"/>
      <c r="H1441" s="84"/>
      <c r="I1441" s="16"/>
    </row>
    <row r="1442" spans="2:9" s="3" customFormat="1">
      <c r="B1442" s="7"/>
      <c r="C1442" s="7"/>
      <c r="D1442" s="7"/>
      <c r="E1442" s="21"/>
      <c r="F1442" s="7"/>
      <c r="G1442" s="23"/>
      <c r="H1442" s="84"/>
      <c r="I1442" s="16"/>
    </row>
    <row r="1443" spans="2:9" s="3" customFormat="1">
      <c r="B1443" s="7"/>
      <c r="C1443" s="7"/>
      <c r="D1443" s="7"/>
      <c r="E1443" s="21"/>
      <c r="F1443" s="7"/>
      <c r="G1443" s="23"/>
      <c r="H1443" s="84"/>
      <c r="I1443" s="16"/>
    </row>
    <row r="1444" spans="2:9" s="3" customFormat="1">
      <c r="B1444" s="7"/>
      <c r="C1444" s="7"/>
      <c r="D1444" s="7"/>
      <c r="E1444" s="21"/>
      <c r="F1444" s="7"/>
      <c r="G1444" s="23"/>
      <c r="H1444" s="84"/>
      <c r="I1444" s="16"/>
    </row>
    <row r="1445" spans="2:9" s="3" customFormat="1">
      <c r="B1445" s="7"/>
      <c r="C1445" s="7"/>
      <c r="D1445" s="7"/>
      <c r="E1445" s="21"/>
      <c r="F1445" s="7"/>
      <c r="G1445" s="23"/>
      <c r="H1445" s="84"/>
      <c r="I1445" s="16"/>
    </row>
    <row r="1446" spans="2:9" s="3" customFormat="1">
      <c r="B1446" s="7"/>
      <c r="C1446" s="7"/>
      <c r="D1446" s="7"/>
      <c r="E1446" s="21"/>
      <c r="F1446" s="7"/>
      <c r="G1446" s="23"/>
      <c r="H1446" s="84"/>
      <c r="I1446" s="16"/>
    </row>
    <row r="1447" spans="2:9" s="3" customFormat="1">
      <c r="B1447" s="7"/>
      <c r="C1447" s="7"/>
      <c r="D1447" s="7"/>
      <c r="E1447" s="21"/>
      <c r="F1447" s="7"/>
      <c r="G1447" s="23"/>
      <c r="H1447" s="84"/>
      <c r="I1447" s="16"/>
    </row>
    <row r="1448" spans="2:9" s="3" customFormat="1">
      <c r="B1448" s="7"/>
      <c r="C1448" s="7"/>
      <c r="D1448" s="7"/>
      <c r="E1448" s="21"/>
      <c r="F1448" s="7"/>
      <c r="G1448" s="23"/>
      <c r="H1448" s="84"/>
      <c r="I1448" s="16"/>
    </row>
    <row r="1449" spans="2:9" s="3" customFormat="1">
      <c r="B1449" s="7"/>
      <c r="C1449" s="7"/>
      <c r="D1449" s="7"/>
      <c r="E1449" s="21"/>
      <c r="F1449" s="7"/>
      <c r="G1449" s="23"/>
      <c r="H1449" s="84"/>
      <c r="I1449" s="16"/>
    </row>
    <row r="1450" spans="2:9" s="3" customFormat="1">
      <c r="B1450" s="7"/>
      <c r="C1450" s="7"/>
      <c r="D1450" s="7"/>
      <c r="E1450" s="21"/>
      <c r="F1450" s="7"/>
      <c r="G1450" s="23"/>
      <c r="H1450" s="84"/>
      <c r="I1450" s="16"/>
    </row>
    <row r="1451" spans="2:9" s="3" customFormat="1">
      <c r="B1451" s="7"/>
      <c r="C1451" s="7"/>
      <c r="D1451" s="7"/>
      <c r="E1451" s="21"/>
      <c r="F1451" s="7"/>
      <c r="G1451" s="23"/>
      <c r="H1451" s="84"/>
      <c r="I1451" s="16"/>
    </row>
    <row r="1452" spans="2:9" s="3" customFormat="1">
      <c r="B1452" s="7"/>
      <c r="C1452" s="7"/>
      <c r="D1452" s="7"/>
      <c r="E1452" s="21"/>
      <c r="F1452" s="7"/>
      <c r="G1452" s="23"/>
      <c r="H1452" s="84"/>
      <c r="I1452" s="16"/>
    </row>
    <row r="1453" spans="2:9" s="3" customFormat="1">
      <c r="B1453" s="7"/>
      <c r="C1453" s="7"/>
      <c r="D1453" s="7"/>
      <c r="E1453" s="21"/>
      <c r="F1453" s="7"/>
      <c r="G1453" s="23"/>
      <c r="H1453" s="84"/>
      <c r="I1453" s="16"/>
    </row>
    <row r="1454" spans="2:9" s="3" customFormat="1">
      <c r="B1454" s="7"/>
      <c r="C1454" s="7"/>
      <c r="D1454" s="7"/>
      <c r="E1454" s="21"/>
      <c r="F1454" s="7"/>
      <c r="G1454" s="23"/>
      <c r="H1454" s="84"/>
      <c r="I1454" s="16"/>
    </row>
    <row r="1455" spans="2:9" s="3" customFormat="1">
      <c r="B1455" s="7"/>
      <c r="C1455" s="7"/>
      <c r="D1455" s="7"/>
      <c r="E1455" s="21"/>
      <c r="F1455" s="7"/>
      <c r="G1455" s="23"/>
      <c r="H1455" s="84"/>
      <c r="I1455" s="16"/>
    </row>
    <row r="1456" spans="2:9" s="3" customFormat="1">
      <c r="B1456" s="7"/>
      <c r="C1456" s="7"/>
      <c r="D1456" s="7"/>
      <c r="E1456" s="21"/>
      <c r="F1456" s="7"/>
      <c r="G1456" s="23"/>
      <c r="H1456" s="84"/>
      <c r="I1456" s="16"/>
    </row>
    <row r="1457" spans="2:9" s="3" customFormat="1">
      <c r="B1457" s="7"/>
      <c r="C1457" s="7"/>
      <c r="D1457" s="7"/>
      <c r="E1457" s="21"/>
      <c r="F1457" s="7"/>
      <c r="G1457" s="23"/>
      <c r="H1457" s="84"/>
      <c r="I1457" s="16"/>
    </row>
    <row r="1458" spans="2:9" s="3" customFormat="1">
      <c r="B1458" s="7"/>
      <c r="C1458" s="7"/>
      <c r="D1458" s="7"/>
      <c r="E1458" s="21"/>
      <c r="F1458" s="7"/>
      <c r="G1458" s="23"/>
      <c r="H1458" s="84"/>
      <c r="I1458" s="16"/>
    </row>
    <row r="1459" spans="2:9" s="3" customFormat="1">
      <c r="B1459" s="7"/>
      <c r="C1459" s="7"/>
      <c r="D1459" s="7"/>
      <c r="E1459" s="21"/>
      <c r="F1459" s="7"/>
      <c r="G1459" s="23"/>
      <c r="H1459" s="84"/>
      <c r="I1459" s="16"/>
    </row>
    <row r="1460" spans="2:9" s="3" customFormat="1">
      <c r="B1460" s="7"/>
      <c r="C1460" s="7"/>
      <c r="D1460" s="7"/>
      <c r="E1460" s="21"/>
      <c r="F1460" s="7"/>
      <c r="G1460" s="23"/>
      <c r="H1460" s="84"/>
      <c r="I1460" s="16"/>
    </row>
    <row r="1461" spans="2:9" s="3" customFormat="1">
      <c r="B1461" s="7"/>
      <c r="C1461" s="7"/>
      <c r="D1461" s="7"/>
      <c r="E1461" s="21"/>
      <c r="F1461" s="7"/>
      <c r="G1461" s="23"/>
      <c r="H1461" s="84"/>
      <c r="I1461" s="16"/>
    </row>
    <row r="1462" spans="2:9" s="3" customFormat="1">
      <c r="B1462" s="7"/>
      <c r="C1462" s="7"/>
      <c r="D1462" s="7"/>
      <c r="E1462" s="21"/>
      <c r="F1462" s="7"/>
      <c r="G1462" s="23"/>
      <c r="H1462" s="84"/>
      <c r="I1462" s="16"/>
    </row>
    <row r="1463" spans="2:9" s="3" customFormat="1">
      <c r="B1463" s="7"/>
      <c r="C1463" s="7"/>
      <c r="D1463" s="7"/>
      <c r="E1463" s="21"/>
      <c r="F1463" s="7"/>
      <c r="G1463" s="23"/>
      <c r="H1463" s="84"/>
      <c r="I1463" s="16"/>
    </row>
    <row r="1464" spans="2:9" s="3" customFormat="1">
      <c r="B1464" s="7"/>
      <c r="C1464" s="7"/>
      <c r="D1464" s="7"/>
      <c r="E1464" s="21"/>
      <c r="F1464" s="7"/>
      <c r="G1464" s="23"/>
      <c r="H1464" s="84"/>
      <c r="I1464" s="16"/>
    </row>
    <row r="1465" spans="2:9" s="3" customFormat="1">
      <c r="B1465" s="7"/>
      <c r="C1465" s="7"/>
      <c r="D1465" s="7"/>
      <c r="E1465" s="21"/>
      <c r="F1465" s="7"/>
      <c r="G1465" s="23"/>
      <c r="H1465" s="84"/>
      <c r="I1465" s="16"/>
    </row>
    <row r="1466" spans="2:9" s="3" customFormat="1">
      <c r="B1466" s="7"/>
      <c r="C1466" s="7"/>
      <c r="D1466" s="7"/>
      <c r="E1466" s="21"/>
      <c r="F1466" s="7"/>
      <c r="G1466" s="23"/>
      <c r="H1466" s="84"/>
      <c r="I1466" s="16"/>
    </row>
    <row r="1467" spans="2:9" s="3" customFormat="1">
      <c r="B1467" s="7"/>
      <c r="C1467" s="7"/>
      <c r="D1467" s="7"/>
      <c r="E1467" s="21"/>
      <c r="F1467" s="7"/>
      <c r="G1467" s="23"/>
      <c r="H1467" s="84"/>
      <c r="I1467" s="16"/>
    </row>
    <row r="1468" spans="2:9" s="3" customFormat="1">
      <c r="B1468" s="7"/>
      <c r="C1468" s="7"/>
      <c r="D1468" s="7"/>
      <c r="E1468" s="21"/>
      <c r="F1468" s="7"/>
      <c r="G1468" s="23"/>
      <c r="H1468" s="84"/>
      <c r="I1468" s="16"/>
    </row>
    <row r="1469" spans="2:9" s="3" customFormat="1">
      <c r="B1469" s="7"/>
      <c r="C1469" s="7"/>
      <c r="D1469" s="7"/>
      <c r="E1469" s="21"/>
      <c r="F1469" s="7"/>
      <c r="G1469" s="23"/>
      <c r="H1469" s="84"/>
      <c r="I1469" s="16"/>
    </row>
    <row r="1470" spans="2:9" s="3" customFormat="1">
      <c r="B1470" s="7"/>
      <c r="C1470" s="7"/>
      <c r="D1470" s="7"/>
      <c r="E1470" s="21"/>
      <c r="F1470" s="7"/>
      <c r="G1470" s="23"/>
      <c r="H1470" s="84"/>
      <c r="I1470" s="16"/>
    </row>
    <row r="1471" spans="2:9" s="3" customFormat="1">
      <c r="B1471" s="7"/>
      <c r="C1471" s="7"/>
      <c r="D1471" s="7"/>
      <c r="E1471" s="21"/>
      <c r="F1471" s="7"/>
      <c r="G1471" s="23"/>
      <c r="H1471" s="84"/>
      <c r="I1471" s="16"/>
    </row>
    <row r="1472" spans="2:9" s="3" customFormat="1">
      <c r="B1472" s="7"/>
      <c r="C1472" s="7"/>
      <c r="D1472" s="7"/>
      <c r="E1472" s="21"/>
      <c r="F1472" s="7"/>
      <c r="G1472" s="23"/>
      <c r="H1472" s="84"/>
      <c r="I1472" s="16"/>
    </row>
    <row r="1473" spans="2:9" s="3" customFormat="1">
      <c r="B1473" s="7"/>
      <c r="C1473" s="7"/>
      <c r="D1473" s="7"/>
      <c r="E1473" s="21"/>
      <c r="F1473" s="7"/>
      <c r="G1473" s="23"/>
      <c r="H1473" s="84"/>
      <c r="I1473" s="16"/>
    </row>
    <row r="1474" spans="2:9" s="3" customFormat="1">
      <c r="B1474" s="7"/>
      <c r="C1474" s="7"/>
      <c r="D1474" s="7"/>
      <c r="E1474" s="21"/>
      <c r="F1474" s="7"/>
      <c r="G1474" s="23"/>
      <c r="H1474" s="84"/>
      <c r="I1474" s="16"/>
    </row>
    <row r="1475" spans="2:9" s="3" customFormat="1">
      <c r="B1475" s="7"/>
      <c r="C1475" s="7"/>
      <c r="D1475" s="7"/>
      <c r="E1475" s="21"/>
      <c r="F1475" s="7"/>
      <c r="G1475" s="23"/>
      <c r="H1475" s="84"/>
      <c r="I1475" s="16"/>
    </row>
    <row r="1476" spans="2:9" s="3" customFormat="1">
      <c r="B1476" s="7"/>
      <c r="C1476" s="7"/>
      <c r="D1476" s="7"/>
      <c r="E1476" s="21"/>
      <c r="F1476" s="7"/>
      <c r="G1476" s="23"/>
      <c r="H1476" s="84"/>
      <c r="I1476" s="16"/>
    </row>
    <row r="1477" spans="2:9" s="3" customFormat="1">
      <c r="B1477" s="7"/>
      <c r="C1477" s="7"/>
      <c r="D1477" s="7"/>
      <c r="E1477" s="21"/>
      <c r="F1477" s="7"/>
      <c r="G1477" s="23"/>
      <c r="H1477" s="84"/>
      <c r="I1477" s="16"/>
    </row>
    <row r="1478" spans="2:9" s="3" customFormat="1">
      <c r="B1478" s="7"/>
      <c r="C1478" s="7"/>
      <c r="D1478" s="7"/>
      <c r="E1478" s="21"/>
      <c r="F1478" s="7"/>
      <c r="G1478" s="23"/>
      <c r="H1478" s="84"/>
      <c r="I1478" s="16"/>
    </row>
    <row r="1479" spans="2:9" s="3" customFormat="1">
      <c r="B1479" s="7"/>
      <c r="C1479" s="7"/>
      <c r="D1479" s="7"/>
      <c r="E1479" s="21"/>
      <c r="F1479" s="7"/>
      <c r="G1479" s="23"/>
      <c r="H1479" s="84"/>
      <c r="I1479" s="16"/>
    </row>
    <row r="1480" spans="2:9" s="3" customFormat="1">
      <c r="B1480" s="7"/>
      <c r="C1480" s="7"/>
      <c r="D1480" s="7"/>
      <c r="E1480" s="21"/>
      <c r="F1480" s="7"/>
      <c r="G1480" s="23"/>
      <c r="H1480" s="84"/>
      <c r="I1480" s="16"/>
    </row>
    <row r="1481" spans="2:9" s="3" customFormat="1">
      <c r="B1481" s="7"/>
      <c r="C1481" s="7"/>
      <c r="D1481" s="7"/>
      <c r="E1481" s="21"/>
      <c r="F1481" s="7"/>
      <c r="G1481" s="23"/>
      <c r="H1481" s="84"/>
      <c r="I1481" s="16"/>
    </row>
    <row r="1482" spans="2:9" s="3" customFormat="1">
      <c r="B1482" s="7"/>
      <c r="C1482" s="7"/>
      <c r="D1482" s="7"/>
      <c r="E1482" s="21"/>
      <c r="F1482" s="7"/>
      <c r="G1482" s="23"/>
      <c r="H1482" s="84"/>
      <c r="I1482" s="16"/>
    </row>
    <row r="1483" spans="2:9" s="3" customFormat="1">
      <c r="B1483" s="7"/>
      <c r="C1483" s="7"/>
      <c r="D1483" s="7"/>
      <c r="E1483" s="21"/>
      <c r="F1483" s="7"/>
      <c r="G1483" s="23"/>
      <c r="H1483" s="84"/>
      <c r="I1483" s="16"/>
    </row>
    <row r="1484" spans="2:9" s="3" customFormat="1">
      <c r="B1484" s="7"/>
      <c r="C1484" s="7"/>
      <c r="D1484" s="7"/>
      <c r="E1484" s="21"/>
      <c r="F1484" s="7"/>
      <c r="G1484" s="23"/>
      <c r="H1484" s="84"/>
      <c r="I1484" s="16"/>
    </row>
    <row r="1485" spans="2:9" s="3" customFormat="1">
      <c r="B1485" s="7"/>
      <c r="C1485" s="7"/>
      <c r="D1485" s="7"/>
      <c r="E1485" s="21"/>
      <c r="F1485" s="7"/>
      <c r="G1485" s="23"/>
      <c r="H1485" s="84"/>
      <c r="I1485" s="16"/>
    </row>
    <row r="1486" spans="2:9" s="3" customFormat="1">
      <c r="B1486" s="7"/>
      <c r="C1486" s="7"/>
      <c r="D1486" s="7"/>
      <c r="E1486" s="21"/>
      <c r="F1486" s="7"/>
      <c r="G1486" s="23"/>
      <c r="H1486" s="84"/>
      <c r="I1486" s="16"/>
    </row>
    <row r="1487" spans="2:9" s="3" customFormat="1">
      <c r="B1487" s="7"/>
      <c r="C1487" s="7"/>
      <c r="D1487" s="7"/>
      <c r="E1487" s="21"/>
      <c r="F1487" s="7"/>
      <c r="G1487" s="23"/>
      <c r="H1487" s="84"/>
      <c r="I1487" s="16"/>
    </row>
    <row r="1488" spans="2:9" s="3" customFormat="1">
      <c r="B1488" s="7"/>
      <c r="C1488" s="7"/>
      <c r="D1488" s="7"/>
      <c r="E1488" s="21"/>
      <c r="F1488" s="7"/>
      <c r="G1488" s="23"/>
      <c r="H1488" s="84"/>
      <c r="I1488" s="16"/>
    </row>
    <row r="1489" spans="2:9" s="3" customFormat="1">
      <c r="B1489" s="7"/>
      <c r="C1489" s="7"/>
      <c r="D1489" s="7"/>
      <c r="E1489" s="21"/>
      <c r="F1489" s="7"/>
      <c r="G1489" s="23"/>
      <c r="H1489" s="84"/>
      <c r="I1489" s="16"/>
    </row>
    <row r="1490" spans="2:9" s="3" customFormat="1">
      <c r="B1490" s="7"/>
      <c r="C1490" s="7"/>
      <c r="D1490" s="7"/>
      <c r="E1490" s="21"/>
      <c r="F1490" s="7"/>
      <c r="G1490" s="23"/>
      <c r="H1490" s="84"/>
      <c r="I1490" s="16"/>
    </row>
    <row r="1491" spans="2:9" s="3" customFormat="1">
      <c r="B1491" s="7"/>
      <c r="C1491" s="7"/>
      <c r="D1491" s="7"/>
      <c r="E1491" s="21"/>
      <c r="F1491" s="7"/>
      <c r="G1491" s="23"/>
      <c r="H1491" s="84"/>
      <c r="I1491" s="16"/>
    </row>
    <row r="1492" spans="2:9" s="3" customFormat="1">
      <c r="B1492" s="7"/>
      <c r="C1492" s="7"/>
      <c r="D1492" s="7"/>
      <c r="E1492" s="21"/>
      <c r="F1492" s="7"/>
      <c r="G1492" s="23"/>
      <c r="H1492" s="84"/>
      <c r="I1492" s="16"/>
    </row>
    <row r="1493" spans="2:9" s="3" customFormat="1">
      <c r="B1493" s="7"/>
      <c r="C1493" s="7"/>
      <c r="D1493" s="7"/>
      <c r="E1493" s="21"/>
      <c r="F1493" s="7"/>
      <c r="G1493" s="23"/>
      <c r="H1493" s="84"/>
      <c r="I1493" s="16"/>
    </row>
    <row r="1494" spans="2:9" s="3" customFormat="1">
      <c r="B1494" s="7"/>
      <c r="C1494" s="7"/>
      <c r="D1494" s="7"/>
      <c r="E1494" s="21"/>
      <c r="F1494" s="7"/>
      <c r="G1494" s="23"/>
      <c r="H1494" s="84"/>
      <c r="I1494" s="16"/>
    </row>
    <row r="1495" spans="2:9" s="3" customFormat="1">
      <c r="B1495" s="7"/>
      <c r="C1495" s="7"/>
      <c r="D1495" s="7"/>
      <c r="E1495" s="21"/>
      <c r="F1495" s="7"/>
      <c r="G1495" s="23"/>
      <c r="H1495" s="84"/>
      <c r="I1495" s="16"/>
    </row>
    <row r="1496" spans="2:9" s="3" customFormat="1">
      <c r="B1496" s="7"/>
      <c r="C1496" s="7"/>
      <c r="D1496" s="7"/>
      <c r="E1496" s="21"/>
      <c r="F1496" s="7"/>
      <c r="G1496" s="23"/>
      <c r="H1496" s="84"/>
      <c r="I1496" s="16"/>
    </row>
    <row r="1497" spans="2:9" s="3" customFormat="1">
      <c r="B1497" s="7"/>
      <c r="C1497" s="7"/>
      <c r="D1497" s="7"/>
      <c r="E1497" s="21"/>
      <c r="F1497" s="7"/>
      <c r="G1497" s="23"/>
      <c r="H1497" s="84"/>
      <c r="I1497" s="16"/>
    </row>
    <row r="1498" spans="2:9" s="3" customFormat="1">
      <c r="B1498" s="7"/>
      <c r="C1498" s="7"/>
      <c r="D1498" s="7"/>
      <c r="E1498" s="21"/>
      <c r="F1498" s="7"/>
      <c r="G1498" s="23"/>
      <c r="H1498" s="84"/>
      <c r="I1498" s="16"/>
    </row>
    <row r="1499" spans="2:9" s="3" customFormat="1">
      <c r="B1499" s="7"/>
      <c r="C1499" s="7"/>
      <c r="D1499" s="7"/>
      <c r="E1499" s="21"/>
      <c r="F1499" s="7"/>
      <c r="G1499" s="23"/>
      <c r="H1499" s="84"/>
      <c r="I1499" s="16"/>
    </row>
    <row r="1500" spans="2:9" s="3" customFormat="1">
      <c r="B1500" s="7"/>
      <c r="C1500" s="7"/>
      <c r="D1500" s="7"/>
      <c r="E1500" s="21"/>
      <c r="F1500" s="7"/>
      <c r="G1500" s="23"/>
      <c r="H1500" s="84"/>
      <c r="I1500" s="16"/>
    </row>
    <row r="1501" spans="2:9" s="3" customFormat="1">
      <c r="B1501" s="7"/>
      <c r="C1501" s="7"/>
      <c r="D1501" s="7"/>
      <c r="E1501" s="21"/>
      <c r="F1501" s="7"/>
      <c r="G1501" s="23"/>
      <c r="H1501" s="84"/>
      <c r="I1501" s="16"/>
    </row>
    <row r="1502" spans="2:9" s="3" customFormat="1">
      <c r="B1502" s="7"/>
      <c r="C1502" s="7"/>
      <c r="D1502" s="7"/>
      <c r="E1502" s="21"/>
      <c r="F1502" s="7"/>
      <c r="G1502" s="23"/>
      <c r="H1502" s="84"/>
      <c r="I1502" s="16"/>
    </row>
    <row r="1503" spans="2:9" s="3" customFormat="1">
      <c r="B1503" s="7"/>
      <c r="C1503" s="7"/>
      <c r="D1503" s="7"/>
      <c r="E1503" s="21"/>
      <c r="F1503" s="7"/>
      <c r="G1503" s="23"/>
      <c r="H1503" s="84"/>
      <c r="I1503" s="16"/>
    </row>
    <row r="1504" spans="2:9" s="3" customFormat="1">
      <c r="B1504" s="7"/>
      <c r="C1504" s="7"/>
      <c r="D1504" s="7"/>
      <c r="E1504" s="21"/>
      <c r="F1504" s="7"/>
      <c r="G1504" s="23"/>
      <c r="H1504" s="84"/>
      <c r="I1504" s="16"/>
    </row>
    <row r="1505" spans="2:9" s="3" customFormat="1">
      <c r="B1505" s="7"/>
      <c r="C1505" s="7"/>
      <c r="D1505" s="7"/>
      <c r="E1505" s="21"/>
      <c r="F1505" s="7"/>
      <c r="G1505" s="23"/>
      <c r="H1505" s="84"/>
      <c r="I1505" s="16"/>
    </row>
    <row r="1506" spans="2:9" s="3" customFormat="1">
      <c r="B1506" s="7"/>
      <c r="C1506" s="7"/>
      <c r="D1506" s="7"/>
      <c r="E1506" s="21"/>
      <c r="F1506" s="7"/>
      <c r="G1506" s="23"/>
      <c r="H1506" s="84"/>
      <c r="I1506" s="16"/>
    </row>
    <row r="1507" spans="2:9" s="3" customFormat="1">
      <c r="B1507" s="7"/>
      <c r="C1507" s="7"/>
      <c r="D1507" s="7"/>
      <c r="E1507" s="21"/>
      <c r="F1507" s="7"/>
      <c r="G1507" s="23"/>
      <c r="H1507" s="84"/>
      <c r="I1507" s="16"/>
    </row>
    <row r="1508" spans="2:9" s="3" customFormat="1">
      <c r="B1508" s="7"/>
      <c r="C1508" s="7"/>
      <c r="D1508" s="7"/>
      <c r="E1508" s="21"/>
      <c r="F1508" s="7"/>
      <c r="G1508" s="23"/>
      <c r="H1508" s="84"/>
      <c r="I1508" s="16"/>
    </row>
    <row r="1509" spans="2:9" s="3" customFormat="1">
      <c r="B1509" s="7"/>
      <c r="C1509" s="7"/>
      <c r="D1509" s="7"/>
      <c r="E1509" s="21"/>
      <c r="F1509" s="7"/>
      <c r="G1509" s="23"/>
      <c r="H1509" s="84"/>
      <c r="I1509" s="16"/>
    </row>
    <row r="1510" spans="2:9" s="3" customFormat="1">
      <c r="B1510" s="7"/>
      <c r="C1510" s="7"/>
      <c r="D1510" s="7"/>
      <c r="E1510" s="21"/>
      <c r="F1510" s="7"/>
      <c r="G1510" s="23"/>
      <c r="H1510" s="84"/>
      <c r="I1510" s="16"/>
    </row>
    <row r="1511" spans="2:9" s="3" customFormat="1">
      <c r="B1511" s="7"/>
      <c r="C1511" s="7"/>
      <c r="D1511" s="7"/>
      <c r="E1511" s="21"/>
      <c r="F1511" s="7"/>
      <c r="G1511" s="23"/>
      <c r="H1511" s="84"/>
      <c r="I1511" s="16"/>
    </row>
    <row r="1512" spans="2:9" s="3" customFormat="1">
      <c r="B1512" s="7"/>
      <c r="C1512" s="7"/>
      <c r="D1512" s="7"/>
      <c r="E1512" s="21"/>
      <c r="F1512" s="7"/>
      <c r="G1512" s="23"/>
      <c r="H1512" s="84"/>
      <c r="I1512" s="16"/>
    </row>
    <row r="1513" spans="2:9" s="3" customFormat="1">
      <c r="B1513" s="7"/>
      <c r="C1513" s="7"/>
      <c r="D1513" s="7"/>
      <c r="E1513" s="21"/>
      <c r="F1513" s="7"/>
      <c r="G1513" s="23"/>
      <c r="H1513" s="84"/>
      <c r="I1513" s="16"/>
    </row>
    <row r="1514" spans="2:9" s="3" customFormat="1">
      <c r="B1514" s="7"/>
      <c r="C1514" s="7"/>
      <c r="D1514" s="7"/>
      <c r="E1514" s="21"/>
      <c r="F1514" s="7"/>
      <c r="G1514" s="23"/>
      <c r="H1514" s="84"/>
      <c r="I1514" s="16"/>
    </row>
    <row r="1515" spans="2:9" s="3" customFormat="1">
      <c r="B1515" s="7"/>
      <c r="C1515" s="7"/>
      <c r="D1515" s="7"/>
      <c r="E1515" s="21"/>
      <c r="F1515" s="7"/>
      <c r="G1515" s="23"/>
      <c r="H1515" s="84"/>
      <c r="I1515" s="16"/>
    </row>
    <row r="1516" spans="2:9" s="3" customFormat="1">
      <c r="B1516" s="7"/>
      <c r="C1516" s="7"/>
      <c r="D1516" s="7"/>
      <c r="E1516" s="21"/>
      <c r="F1516" s="7"/>
      <c r="G1516" s="23"/>
      <c r="H1516" s="84"/>
      <c r="I1516" s="16"/>
    </row>
    <row r="1517" spans="2:9" s="3" customFormat="1">
      <c r="B1517" s="7"/>
      <c r="C1517" s="7"/>
      <c r="D1517" s="7"/>
      <c r="E1517" s="21"/>
      <c r="F1517" s="7"/>
      <c r="G1517" s="23"/>
      <c r="H1517" s="84"/>
      <c r="I1517" s="16"/>
    </row>
    <row r="1518" spans="2:9" s="3" customFormat="1">
      <c r="B1518" s="7"/>
      <c r="C1518" s="7"/>
      <c r="D1518" s="7"/>
      <c r="E1518" s="21"/>
      <c r="F1518" s="7"/>
      <c r="G1518" s="23"/>
      <c r="H1518" s="84"/>
      <c r="I1518" s="16"/>
    </row>
    <row r="1519" spans="2:9" s="3" customFormat="1">
      <c r="B1519" s="7"/>
      <c r="C1519" s="7"/>
      <c r="D1519" s="7"/>
      <c r="E1519" s="21"/>
      <c r="F1519" s="7"/>
      <c r="G1519" s="23"/>
      <c r="H1519" s="84"/>
      <c r="I1519" s="16"/>
    </row>
    <row r="1520" spans="2:9" s="3" customFormat="1">
      <c r="B1520" s="7"/>
      <c r="C1520" s="7"/>
      <c r="D1520" s="7"/>
      <c r="E1520" s="21"/>
      <c r="F1520" s="7"/>
      <c r="G1520" s="23"/>
      <c r="H1520" s="84"/>
      <c r="I1520" s="16"/>
    </row>
    <row r="1521" spans="2:9" s="3" customFormat="1">
      <c r="B1521" s="7"/>
      <c r="C1521" s="7"/>
      <c r="D1521" s="7"/>
      <c r="E1521" s="21"/>
      <c r="F1521" s="7"/>
      <c r="G1521" s="23"/>
      <c r="H1521" s="84"/>
      <c r="I1521" s="16"/>
    </row>
    <row r="1522" spans="2:9" s="3" customFormat="1">
      <c r="B1522" s="7"/>
      <c r="C1522" s="7"/>
      <c r="D1522" s="7"/>
      <c r="E1522" s="21"/>
      <c r="F1522" s="7"/>
      <c r="G1522" s="23"/>
      <c r="H1522" s="84"/>
      <c r="I1522" s="16"/>
    </row>
    <row r="1523" spans="2:9" s="3" customFormat="1">
      <c r="B1523" s="7"/>
      <c r="C1523" s="7"/>
      <c r="D1523" s="7"/>
      <c r="E1523" s="21"/>
      <c r="F1523" s="7"/>
      <c r="G1523" s="23"/>
      <c r="H1523" s="84"/>
      <c r="I1523" s="16"/>
    </row>
    <row r="1524" spans="2:9" s="3" customFormat="1">
      <c r="B1524" s="7"/>
      <c r="C1524" s="7"/>
      <c r="D1524" s="7"/>
      <c r="E1524" s="21"/>
      <c r="F1524" s="7"/>
      <c r="G1524" s="23"/>
      <c r="H1524" s="84"/>
      <c r="I1524" s="16"/>
    </row>
    <row r="1525" spans="2:9" s="3" customFormat="1">
      <c r="B1525" s="7"/>
      <c r="C1525" s="7"/>
      <c r="D1525" s="7"/>
      <c r="E1525" s="21"/>
      <c r="F1525" s="7"/>
      <c r="G1525" s="23"/>
      <c r="H1525" s="84"/>
      <c r="I1525" s="16"/>
    </row>
    <row r="1526" spans="2:9" s="3" customFormat="1">
      <c r="B1526" s="7"/>
      <c r="C1526" s="7"/>
      <c r="D1526" s="7"/>
      <c r="E1526" s="21"/>
      <c r="F1526" s="7"/>
      <c r="G1526" s="23"/>
      <c r="H1526" s="84"/>
      <c r="I1526" s="16"/>
    </row>
    <row r="1527" spans="2:9" s="3" customFormat="1">
      <c r="B1527" s="7"/>
      <c r="C1527" s="7"/>
      <c r="D1527" s="7"/>
      <c r="E1527" s="21"/>
      <c r="F1527" s="7"/>
      <c r="G1527" s="23"/>
      <c r="H1527" s="84"/>
      <c r="I1527" s="16"/>
    </row>
    <row r="1528" spans="2:9" s="3" customFormat="1">
      <c r="B1528" s="7"/>
      <c r="C1528" s="7"/>
      <c r="D1528" s="7"/>
      <c r="E1528" s="21"/>
      <c r="F1528" s="7"/>
      <c r="G1528" s="23"/>
      <c r="H1528" s="84"/>
      <c r="I1528" s="16"/>
    </row>
    <row r="1529" spans="2:9" s="3" customFormat="1">
      <c r="B1529" s="7"/>
      <c r="C1529" s="7"/>
      <c r="D1529" s="7"/>
      <c r="E1529" s="21"/>
      <c r="F1529" s="7"/>
      <c r="G1529" s="23"/>
      <c r="H1529" s="84"/>
      <c r="I1529" s="16"/>
    </row>
    <row r="1530" spans="2:9" s="3" customFormat="1">
      <c r="B1530" s="7"/>
      <c r="C1530" s="7"/>
      <c r="D1530" s="7"/>
      <c r="E1530" s="21"/>
      <c r="F1530" s="7"/>
      <c r="G1530" s="23"/>
      <c r="H1530" s="84"/>
      <c r="I1530" s="16"/>
    </row>
    <row r="1531" spans="2:9" s="3" customFormat="1">
      <c r="B1531" s="7"/>
      <c r="C1531" s="7"/>
      <c r="D1531" s="7"/>
      <c r="E1531" s="21"/>
      <c r="F1531" s="7"/>
      <c r="G1531" s="23"/>
      <c r="H1531" s="84"/>
      <c r="I1531" s="16"/>
    </row>
    <row r="1532" spans="2:9" s="3" customFormat="1">
      <c r="B1532" s="7"/>
      <c r="C1532" s="7"/>
      <c r="D1532" s="7"/>
      <c r="E1532" s="21"/>
      <c r="F1532" s="7"/>
      <c r="G1532" s="23"/>
      <c r="H1532" s="84"/>
      <c r="I1532" s="16"/>
    </row>
    <row r="1533" spans="2:9" s="3" customFormat="1">
      <c r="B1533" s="7"/>
      <c r="C1533" s="7"/>
      <c r="D1533" s="7"/>
      <c r="E1533" s="21"/>
      <c r="F1533" s="7"/>
      <c r="G1533" s="23"/>
      <c r="H1533" s="84"/>
      <c r="I1533" s="16"/>
    </row>
    <row r="1534" spans="2:9" s="3" customFormat="1">
      <c r="B1534" s="7"/>
      <c r="C1534" s="7"/>
      <c r="D1534" s="7"/>
      <c r="E1534" s="21"/>
      <c r="F1534" s="7"/>
      <c r="G1534" s="23"/>
      <c r="H1534" s="84"/>
      <c r="I1534" s="16"/>
    </row>
    <row r="1535" spans="2:9" s="3" customFormat="1">
      <c r="B1535" s="7"/>
      <c r="C1535" s="7"/>
      <c r="D1535" s="7"/>
      <c r="E1535" s="21"/>
      <c r="F1535" s="7"/>
      <c r="G1535" s="23"/>
      <c r="H1535" s="84"/>
      <c r="I1535" s="16"/>
    </row>
    <row r="1536" spans="2:9" s="3" customFormat="1">
      <c r="B1536" s="7"/>
      <c r="C1536" s="7"/>
      <c r="D1536" s="7"/>
      <c r="E1536" s="21"/>
      <c r="F1536" s="7"/>
      <c r="G1536" s="23"/>
      <c r="H1536" s="84"/>
      <c r="I1536" s="16"/>
    </row>
    <row r="1537" spans="2:9" s="3" customFormat="1">
      <c r="B1537" s="7"/>
      <c r="C1537" s="7"/>
      <c r="D1537" s="7"/>
      <c r="E1537" s="21"/>
      <c r="F1537" s="7"/>
      <c r="G1537" s="23"/>
      <c r="H1537" s="84"/>
      <c r="I1537" s="16"/>
    </row>
    <row r="1538" spans="2:9" s="3" customFormat="1">
      <c r="B1538" s="7"/>
      <c r="C1538" s="7"/>
      <c r="D1538" s="7"/>
      <c r="E1538" s="21"/>
      <c r="F1538" s="7"/>
      <c r="G1538" s="23"/>
      <c r="H1538" s="84"/>
      <c r="I1538" s="16"/>
    </row>
    <row r="1539" spans="2:9" s="3" customFormat="1">
      <c r="B1539" s="7"/>
      <c r="C1539" s="7"/>
      <c r="D1539" s="7"/>
      <c r="E1539" s="21"/>
      <c r="F1539" s="7"/>
      <c r="G1539" s="23"/>
      <c r="H1539" s="84"/>
      <c r="I1539" s="16"/>
    </row>
    <row r="1540" spans="2:9" s="3" customFormat="1">
      <c r="B1540" s="7"/>
      <c r="C1540" s="7"/>
      <c r="D1540" s="7"/>
      <c r="E1540" s="21"/>
      <c r="F1540" s="7"/>
      <c r="G1540" s="23"/>
      <c r="H1540" s="84"/>
      <c r="I1540" s="16"/>
    </row>
    <row r="1541" spans="2:9" s="3" customFormat="1">
      <c r="B1541" s="7"/>
      <c r="C1541" s="7"/>
      <c r="D1541" s="7"/>
      <c r="E1541" s="21"/>
      <c r="F1541" s="7"/>
      <c r="G1541" s="23"/>
      <c r="H1541" s="84"/>
      <c r="I1541" s="16"/>
    </row>
    <row r="1542" spans="2:9" s="3" customFormat="1">
      <c r="B1542" s="7"/>
      <c r="C1542" s="7"/>
      <c r="D1542" s="7"/>
      <c r="E1542" s="21"/>
      <c r="F1542" s="7"/>
      <c r="G1542" s="23"/>
      <c r="H1542" s="84"/>
      <c r="I1542" s="16"/>
    </row>
    <row r="1543" spans="2:9" s="3" customFormat="1">
      <c r="B1543" s="7"/>
      <c r="C1543" s="7"/>
      <c r="D1543" s="7"/>
      <c r="E1543" s="21"/>
      <c r="F1543" s="7"/>
      <c r="G1543" s="23"/>
      <c r="H1543" s="84"/>
      <c r="I1543" s="16"/>
    </row>
    <row r="1544" spans="2:9" s="3" customFormat="1">
      <c r="B1544" s="7"/>
      <c r="C1544" s="7"/>
      <c r="D1544" s="7"/>
      <c r="E1544" s="21"/>
      <c r="F1544" s="7"/>
      <c r="G1544" s="23"/>
      <c r="H1544" s="84"/>
      <c r="I1544" s="16"/>
    </row>
    <row r="1545" spans="2:9" s="3" customFormat="1">
      <c r="B1545" s="7"/>
      <c r="C1545" s="7"/>
      <c r="D1545" s="7"/>
      <c r="E1545" s="21"/>
      <c r="F1545" s="7"/>
      <c r="G1545" s="23"/>
      <c r="H1545" s="84"/>
      <c r="I1545" s="16"/>
    </row>
    <row r="1546" spans="2:9" s="3" customFormat="1">
      <c r="B1546" s="7"/>
      <c r="C1546" s="7"/>
      <c r="D1546" s="7"/>
      <c r="E1546" s="21"/>
      <c r="F1546" s="7"/>
      <c r="G1546" s="23"/>
      <c r="H1546" s="84"/>
      <c r="I1546" s="16"/>
    </row>
    <row r="1547" spans="2:9" s="3" customFormat="1">
      <c r="B1547" s="7"/>
      <c r="C1547" s="7"/>
      <c r="D1547" s="7"/>
      <c r="E1547" s="21"/>
      <c r="F1547" s="7"/>
      <c r="G1547" s="23"/>
      <c r="H1547" s="84"/>
      <c r="I1547" s="16"/>
    </row>
    <row r="1548" spans="2:9" s="3" customFormat="1">
      <c r="B1548" s="7"/>
      <c r="C1548" s="7"/>
      <c r="D1548" s="7"/>
      <c r="E1548" s="21"/>
      <c r="F1548" s="7"/>
      <c r="G1548" s="23"/>
      <c r="H1548" s="84"/>
      <c r="I1548" s="16"/>
    </row>
    <row r="1549" spans="2:9" s="3" customFormat="1">
      <c r="B1549" s="7"/>
      <c r="C1549" s="7"/>
      <c r="D1549" s="7"/>
      <c r="E1549" s="21"/>
      <c r="F1549" s="7"/>
      <c r="G1549" s="23"/>
      <c r="H1549" s="84"/>
      <c r="I1549" s="16"/>
    </row>
    <row r="1550" spans="2:9" s="3" customFormat="1">
      <c r="B1550" s="7"/>
      <c r="C1550" s="7"/>
      <c r="D1550" s="7"/>
      <c r="E1550" s="21"/>
      <c r="F1550" s="7"/>
      <c r="G1550" s="23"/>
      <c r="H1550" s="84"/>
      <c r="I1550" s="16"/>
    </row>
    <row r="1551" spans="2:9" s="3" customFormat="1">
      <c r="B1551" s="7"/>
      <c r="C1551" s="7"/>
      <c r="D1551" s="7"/>
      <c r="E1551" s="21"/>
      <c r="F1551" s="7"/>
      <c r="G1551" s="23"/>
      <c r="H1551" s="84"/>
      <c r="I1551" s="16"/>
    </row>
    <row r="1552" spans="2:9" s="3" customFormat="1">
      <c r="B1552" s="7"/>
      <c r="C1552" s="7"/>
      <c r="D1552" s="7"/>
      <c r="E1552" s="21"/>
      <c r="F1552" s="7"/>
      <c r="G1552" s="23"/>
      <c r="H1552" s="84"/>
      <c r="I1552" s="16"/>
    </row>
    <row r="1553" spans="2:9" s="3" customFormat="1">
      <c r="B1553" s="7"/>
      <c r="C1553" s="7"/>
      <c r="D1553" s="7"/>
      <c r="E1553" s="21"/>
      <c r="F1553" s="7"/>
      <c r="G1553" s="23"/>
      <c r="H1553" s="84"/>
      <c r="I1553" s="16"/>
    </row>
    <row r="1554" spans="2:9" s="3" customFormat="1">
      <c r="B1554" s="7"/>
      <c r="C1554" s="7"/>
      <c r="D1554" s="7"/>
      <c r="E1554" s="21"/>
      <c r="F1554" s="7"/>
      <c r="G1554" s="23"/>
      <c r="H1554" s="84"/>
      <c r="I1554" s="16"/>
    </row>
    <row r="1555" spans="2:9" s="3" customFormat="1">
      <c r="B1555" s="7"/>
      <c r="C1555" s="7"/>
      <c r="D1555" s="7"/>
      <c r="E1555" s="21"/>
      <c r="F1555" s="7"/>
      <c r="G1555" s="23"/>
      <c r="H1555" s="84"/>
      <c r="I1555" s="16"/>
    </row>
    <row r="1556" spans="2:9" s="3" customFormat="1">
      <c r="B1556" s="7"/>
      <c r="C1556" s="7"/>
      <c r="D1556" s="7"/>
      <c r="E1556" s="21"/>
      <c r="F1556" s="7"/>
      <c r="G1556" s="23"/>
      <c r="H1556" s="84"/>
      <c r="I1556" s="16"/>
    </row>
    <row r="1557" spans="2:9" s="3" customFormat="1">
      <c r="B1557" s="7"/>
      <c r="C1557" s="7"/>
      <c r="D1557" s="7"/>
      <c r="E1557" s="21"/>
      <c r="F1557" s="7"/>
      <c r="G1557" s="23"/>
      <c r="H1557" s="84"/>
      <c r="I1557" s="16"/>
    </row>
    <row r="1558" spans="2:9" s="3" customFormat="1">
      <c r="B1558" s="7"/>
      <c r="C1558" s="7"/>
      <c r="D1558" s="7"/>
      <c r="E1558" s="21"/>
      <c r="F1558" s="7"/>
      <c r="G1558" s="23"/>
      <c r="H1558" s="84"/>
      <c r="I1558" s="16"/>
    </row>
    <row r="1559" spans="2:9" s="3" customFormat="1">
      <c r="B1559" s="7"/>
      <c r="C1559" s="7"/>
      <c r="D1559" s="7"/>
      <c r="E1559" s="21"/>
      <c r="F1559" s="7"/>
      <c r="G1559" s="23"/>
      <c r="H1559" s="84"/>
      <c r="I1559" s="16"/>
    </row>
    <row r="1560" spans="2:9" s="3" customFormat="1">
      <c r="B1560" s="7"/>
      <c r="C1560" s="7"/>
      <c r="D1560" s="7"/>
      <c r="E1560" s="21"/>
      <c r="F1560" s="7"/>
      <c r="G1560" s="23"/>
      <c r="H1560" s="84"/>
      <c r="I1560" s="16"/>
    </row>
    <row r="1561" spans="2:9" s="3" customFormat="1">
      <c r="B1561" s="7"/>
      <c r="C1561" s="7"/>
      <c r="D1561" s="7"/>
      <c r="E1561" s="21"/>
      <c r="F1561" s="7"/>
      <c r="G1561" s="23"/>
      <c r="H1561" s="84"/>
      <c r="I1561" s="16"/>
    </row>
    <row r="1562" spans="2:9" s="3" customFormat="1">
      <c r="B1562" s="7"/>
      <c r="C1562" s="7"/>
      <c r="D1562" s="7"/>
      <c r="E1562" s="21"/>
      <c r="F1562" s="7"/>
      <c r="G1562" s="23"/>
      <c r="H1562" s="84"/>
      <c r="I1562" s="16"/>
    </row>
    <row r="1563" spans="2:9" s="3" customFormat="1">
      <c r="B1563" s="7"/>
      <c r="C1563" s="7"/>
      <c r="D1563" s="7"/>
      <c r="E1563" s="21"/>
      <c r="F1563" s="7"/>
      <c r="G1563" s="23"/>
      <c r="H1563" s="84"/>
      <c r="I1563" s="16"/>
    </row>
    <row r="1564" spans="2:9" s="3" customFormat="1">
      <c r="B1564" s="7"/>
      <c r="C1564" s="7"/>
      <c r="D1564" s="7"/>
      <c r="E1564" s="21"/>
      <c r="F1564" s="7"/>
      <c r="G1564" s="23"/>
      <c r="H1564" s="84"/>
      <c r="I1564" s="16"/>
    </row>
    <row r="1565" spans="2:9" s="3" customFormat="1">
      <c r="B1565" s="7"/>
      <c r="C1565" s="7"/>
      <c r="D1565" s="7"/>
      <c r="E1565" s="21"/>
      <c r="F1565" s="7"/>
      <c r="G1565" s="23"/>
      <c r="H1565" s="84"/>
      <c r="I1565" s="16"/>
    </row>
    <row r="1566" spans="2:9" s="3" customFormat="1">
      <c r="B1566" s="7"/>
      <c r="C1566" s="7"/>
      <c r="D1566" s="7"/>
      <c r="E1566" s="21"/>
      <c r="F1566" s="7"/>
      <c r="G1566" s="23"/>
      <c r="H1566" s="84"/>
      <c r="I1566" s="16"/>
    </row>
    <row r="1567" spans="2:9" s="3" customFormat="1">
      <c r="B1567" s="7"/>
      <c r="C1567" s="7"/>
      <c r="D1567" s="7"/>
      <c r="E1567" s="21"/>
      <c r="F1567" s="7"/>
      <c r="G1567" s="23"/>
      <c r="H1567" s="84"/>
      <c r="I1567" s="16"/>
    </row>
    <row r="1568" spans="2:9" s="3" customFormat="1">
      <c r="B1568" s="7"/>
      <c r="C1568" s="7"/>
      <c r="D1568" s="7"/>
      <c r="E1568" s="21"/>
      <c r="F1568" s="7"/>
      <c r="G1568" s="23"/>
      <c r="H1568" s="84"/>
      <c r="I1568" s="16"/>
    </row>
    <row r="1569" spans="2:9" s="3" customFormat="1">
      <c r="B1569" s="7"/>
      <c r="C1569" s="7"/>
      <c r="D1569" s="7"/>
      <c r="E1569" s="21"/>
      <c r="F1569" s="7"/>
      <c r="G1569" s="23"/>
      <c r="H1569" s="84"/>
      <c r="I1569" s="16"/>
    </row>
    <row r="1570" spans="2:9" s="3" customFormat="1">
      <c r="B1570" s="7"/>
      <c r="C1570" s="7"/>
      <c r="D1570" s="7"/>
      <c r="E1570" s="21"/>
      <c r="F1570" s="7"/>
      <c r="G1570" s="23"/>
      <c r="H1570" s="84"/>
      <c r="I1570" s="16"/>
    </row>
    <row r="1571" spans="2:9" s="3" customFormat="1">
      <c r="B1571" s="7"/>
      <c r="C1571" s="7"/>
      <c r="D1571" s="7"/>
      <c r="E1571" s="21"/>
      <c r="F1571" s="7"/>
      <c r="G1571" s="23"/>
      <c r="H1571" s="84"/>
      <c r="I1571" s="16"/>
    </row>
    <row r="1572" spans="2:9" s="3" customFormat="1">
      <c r="B1572" s="7"/>
      <c r="C1572" s="7"/>
      <c r="D1572" s="7"/>
      <c r="E1572" s="21"/>
      <c r="F1572" s="7"/>
      <c r="G1572" s="23"/>
      <c r="H1572" s="84"/>
      <c r="I1572" s="16"/>
    </row>
    <row r="1573" spans="2:9" s="3" customFormat="1">
      <c r="B1573" s="7"/>
      <c r="C1573" s="7"/>
      <c r="D1573" s="7"/>
      <c r="E1573" s="21"/>
      <c r="F1573" s="7"/>
      <c r="G1573" s="23"/>
      <c r="H1573" s="84"/>
      <c r="I1573" s="16"/>
    </row>
    <row r="1574" spans="2:9" s="3" customFormat="1">
      <c r="B1574" s="7"/>
      <c r="C1574" s="7"/>
      <c r="D1574" s="7"/>
      <c r="E1574" s="21"/>
      <c r="F1574" s="7"/>
      <c r="G1574" s="23"/>
      <c r="H1574" s="84"/>
      <c r="I1574" s="16"/>
    </row>
    <row r="1575" spans="2:9" s="3" customFormat="1">
      <c r="B1575" s="7"/>
      <c r="C1575" s="7"/>
      <c r="D1575" s="7"/>
      <c r="E1575" s="21"/>
      <c r="F1575" s="7"/>
      <c r="G1575" s="23"/>
      <c r="H1575" s="84"/>
      <c r="I1575" s="16"/>
    </row>
    <row r="1576" spans="2:9" s="3" customFormat="1">
      <c r="B1576" s="7"/>
      <c r="C1576" s="7"/>
      <c r="D1576" s="7"/>
      <c r="E1576" s="21"/>
      <c r="F1576" s="7"/>
      <c r="G1576" s="23"/>
      <c r="H1576" s="84"/>
      <c r="I1576" s="16"/>
    </row>
    <row r="1577" spans="2:9" s="3" customFormat="1">
      <c r="B1577" s="7"/>
      <c r="C1577" s="7"/>
      <c r="D1577" s="7"/>
      <c r="E1577" s="21"/>
      <c r="F1577" s="7"/>
      <c r="G1577" s="23"/>
      <c r="H1577" s="84"/>
      <c r="I1577" s="16"/>
    </row>
    <row r="1578" spans="2:9" s="3" customFormat="1">
      <c r="B1578" s="7"/>
      <c r="C1578" s="7"/>
      <c r="D1578" s="7"/>
      <c r="E1578" s="21"/>
      <c r="F1578" s="7"/>
      <c r="G1578" s="23"/>
      <c r="H1578" s="84"/>
      <c r="I1578" s="16"/>
    </row>
    <row r="1579" spans="2:9" s="3" customFormat="1">
      <c r="B1579" s="7"/>
      <c r="C1579" s="7"/>
      <c r="D1579" s="7"/>
      <c r="E1579" s="21"/>
      <c r="F1579" s="7"/>
      <c r="G1579" s="23"/>
      <c r="H1579" s="84"/>
      <c r="I1579" s="16"/>
    </row>
    <row r="1580" spans="2:9" s="3" customFormat="1">
      <c r="B1580" s="7"/>
      <c r="C1580" s="7"/>
      <c r="D1580" s="7"/>
      <c r="E1580" s="21"/>
      <c r="F1580" s="7"/>
      <c r="G1580" s="23"/>
      <c r="H1580" s="84"/>
      <c r="I1580" s="16"/>
    </row>
    <row r="1581" spans="2:9" s="3" customFormat="1">
      <c r="B1581" s="7"/>
      <c r="C1581" s="7"/>
      <c r="D1581" s="7"/>
      <c r="E1581" s="21"/>
      <c r="F1581" s="7"/>
      <c r="G1581" s="23"/>
      <c r="H1581" s="84"/>
      <c r="I1581" s="16"/>
    </row>
    <row r="1582" spans="2:9" s="3" customFormat="1">
      <c r="B1582" s="7"/>
      <c r="C1582" s="7"/>
      <c r="D1582" s="7"/>
      <c r="E1582" s="21"/>
      <c r="F1582" s="7"/>
      <c r="G1582" s="23"/>
      <c r="H1582" s="84"/>
      <c r="I1582" s="16"/>
    </row>
    <row r="1583" spans="2:9" s="3" customFormat="1">
      <c r="B1583" s="7"/>
      <c r="C1583" s="7"/>
      <c r="D1583" s="7"/>
      <c r="E1583" s="21"/>
      <c r="F1583" s="7"/>
      <c r="G1583" s="23"/>
      <c r="H1583" s="84"/>
      <c r="I1583" s="16"/>
    </row>
    <row r="1584" spans="2:9" s="3" customFormat="1">
      <c r="B1584" s="7"/>
      <c r="C1584" s="7"/>
      <c r="D1584" s="7"/>
      <c r="E1584" s="21"/>
      <c r="F1584" s="7"/>
      <c r="G1584" s="23"/>
      <c r="H1584" s="84"/>
      <c r="I1584" s="16"/>
    </row>
    <row r="1585" spans="2:9" s="3" customFormat="1">
      <c r="B1585" s="7"/>
      <c r="C1585" s="7"/>
      <c r="D1585" s="7"/>
      <c r="E1585" s="21"/>
      <c r="F1585" s="7"/>
      <c r="G1585" s="23"/>
      <c r="H1585" s="84"/>
      <c r="I1585" s="16"/>
    </row>
    <row r="1586" spans="2:9" s="3" customFormat="1">
      <c r="B1586" s="7"/>
      <c r="C1586" s="7"/>
      <c r="D1586" s="7"/>
      <c r="E1586" s="21"/>
      <c r="F1586" s="7"/>
      <c r="G1586" s="23"/>
      <c r="H1586" s="84"/>
      <c r="I1586" s="16"/>
    </row>
    <row r="1587" spans="2:9" s="3" customFormat="1">
      <c r="B1587" s="7"/>
      <c r="C1587" s="7"/>
      <c r="D1587" s="7"/>
      <c r="E1587" s="21"/>
      <c r="F1587" s="7"/>
      <c r="G1587" s="23"/>
      <c r="H1587" s="84"/>
      <c r="I1587" s="16"/>
    </row>
    <row r="1588" spans="2:9" s="3" customFormat="1">
      <c r="B1588" s="7"/>
      <c r="C1588" s="7"/>
      <c r="D1588" s="7"/>
      <c r="E1588" s="21"/>
      <c r="F1588" s="7"/>
      <c r="G1588" s="23"/>
      <c r="H1588" s="84"/>
      <c r="I1588" s="16"/>
    </row>
    <row r="1589" spans="2:9" s="3" customFormat="1">
      <c r="B1589" s="7"/>
      <c r="C1589" s="7"/>
      <c r="D1589" s="7"/>
      <c r="E1589" s="21"/>
      <c r="F1589" s="7"/>
      <c r="G1589" s="23"/>
      <c r="H1589" s="84"/>
      <c r="I1589" s="16"/>
    </row>
    <row r="1590" spans="2:9" s="3" customFormat="1">
      <c r="B1590" s="7"/>
      <c r="C1590" s="7"/>
      <c r="D1590" s="7"/>
      <c r="E1590" s="21"/>
      <c r="F1590" s="7"/>
      <c r="G1590" s="23"/>
      <c r="H1590" s="84"/>
      <c r="I1590" s="16"/>
    </row>
    <row r="1591" spans="2:9" s="3" customFormat="1">
      <c r="B1591" s="7"/>
      <c r="C1591" s="7"/>
      <c r="D1591" s="7"/>
      <c r="E1591" s="21"/>
      <c r="F1591" s="7"/>
      <c r="G1591" s="23"/>
      <c r="H1591" s="84"/>
      <c r="I1591" s="16"/>
    </row>
    <row r="1592" spans="2:9" s="3" customFormat="1">
      <c r="B1592" s="7"/>
      <c r="C1592" s="7"/>
      <c r="D1592" s="7"/>
      <c r="E1592" s="21"/>
      <c r="F1592" s="7"/>
      <c r="G1592" s="23"/>
      <c r="H1592" s="84"/>
      <c r="I1592" s="16"/>
    </row>
    <row r="1593" spans="2:9" s="3" customFormat="1">
      <c r="B1593" s="7"/>
      <c r="C1593" s="7"/>
      <c r="D1593" s="7"/>
      <c r="E1593" s="21"/>
      <c r="F1593" s="7"/>
      <c r="G1593" s="23"/>
      <c r="H1593" s="84"/>
      <c r="I1593" s="16"/>
    </row>
    <row r="1594" spans="2:9" s="3" customFormat="1">
      <c r="B1594" s="7"/>
      <c r="C1594" s="7"/>
      <c r="D1594" s="7"/>
      <c r="E1594" s="21"/>
      <c r="F1594" s="7"/>
      <c r="G1594" s="23"/>
      <c r="H1594" s="84"/>
      <c r="I1594" s="16"/>
    </row>
    <row r="1595" spans="2:9" s="3" customFormat="1">
      <c r="B1595" s="7"/>
      <c r="C1595" s="7"/>
      <c r="D1595" s="7"/>
      <c r="E1595" s="21"/>
      <c r="F1595" s="7"/>
      <c r="G1595" s="23"/>
      <c r="H1595" s="84"/>
      <c r="I1595" s="16"/>
    </row>
    <row r="1596" spans="2:9" s="3" customFormat="1">
      <c r="B1596" s="7"/>
      <c r="C1596" s="7"/>
      <c r="D1596" s="7"/>
      <c r="E1596" s="21"/>
      <c r="F1596" s="7"/>
      <c r="G1596" s="23"/>
      <c r="H1596" s="84"/>
      <c r="I1596" s="16"/>
    </row>
    <row r="1597" spans="2:9" s="3" customFormat="1">
      <c r="B1597" s="7"/>
      <c r="C1597" s="7"/>
      <c r="D1597" s="7"/>
      <c r="E1597" s="21"/>
      <c r="F1597" s="7"/>
      <c r="G1597" s="23"/>
      <c r="H1597" s="84"/>
      <c r="I1597" s="16"/>
    </row>
    <row r="1598" spans="2:9" s="3" customFormat="1">
      <c r="B1598" s="7"/>
      <c r="C1598" s="7"/>
      <c r="D1598" s="7"/>
      <c r="E1598" s="21"/>
      <c r="F1598" s="7"/>
      <c r="G1598" s="23"/>
      <c r="H1598" s="84"/>
      <c r="I1598" s="16"/>
    </row>
    <row r="1599" spans="2:9" s="3" customFormat="1">
      <c r="B1599" s="7"/>
      <c r="C1599" s="7"/>
      <c r="D1599" s="7"/>
      <c r="E1599" s="21"/>
      <c r="F1599" s="7"/>
      <c r="G1599" s="23"/>
      <c r="H1599" s="84"/>
      <c r="I1599" s="16"/>
    </row>
    <row r="1600" spans="2:9" s="3" customFormat="1">
      <c r="B1600" s="7"/>
      <c r="C1600" s="7"/>
      <c r="D1600" s="7"/>
      <c r="E1600" s="21"/>
      <c r="F1600" s="7"/>
      <c r="G1600" s="23"/>
      <c r="H1600" s="84"/>
      <c r="I1600" s="16"/>
    </row>
    <row r="1601" spans="2:9" s="3" customFormat="1">
      <c r="B1601" s="7"/>
      <c r="C1601" s="7"/>
      <c r="D1601" s="7"/>
      <c r="E1601" s="21"/>
      <c r="F1601" s="7"/>
      <c r="G1601" s="23"/>
      <c r="H1601" s="84"/>
      <c r="I1601" s="16"/>
    </row>
    <row r="1602" spans="2:9" s="3" customFormat="1">
      <c r="B1602" s="7"/>
      <c r="C1602" s="7"/>
      <c r="D1602" s="7"/>
      <c r="E1602" s="21"/>
      <c r="F1602" s="7"/>
      <c r="G1602" s="23"/>
      <c r="H1602" s="84"/>
      <c r="I1602" s="16"/>
    </row>
    <row r="1603" spans="2:9" s="3" customFormat="1">
      <c r="B1603" s="7"/>
      <c r="C1603" s="7"/>
      <c r="D1603" s="7"/>
      <c r="E1603" s="21"/>
      <c r="F1603" s="7"/>
      <c r="G1603" s="23"/>
      <c r="H1603" s="84"/>
      <c r="I1603" s="16"/>
    </row>
    <row r="1604" spans="2:9" s="3" customFormat="1">
      <c r="B1604" s="7"/>
      <c r="C1604" s="7"/>
      <c r="D1604" s="7"/>
      <c r="E1604" s="21"/>
      <c r="F1604" s="7"/>
      <c r="G1604" s="23"/>
      <c r="H1604" s="84"/>
      <c r="I1604" s="16"/>
    </row>
    <row r="1605" spans="2:9" s="3" customFormat="1">
      <c r="B1605" s="7"/>
      <c r="C1605" s="7"/>
      <c r="D1605" s="7"/>
      <c r="E1605" s="21"/>
      <c r="F1605" s="7"/>
      <c r="G1605" s="23"/>
      <c r="H1605" s="84"/>
      <c r="I1605" s="16"/>
    </row>
    <row r="1606" spans="2:9" s="3" customFormat="1">
      <c r="B1606" s="7"/>
      <c r="C1606" s="7"/>
      <c r="D1606" s="7"/>
      <c r="E1606" s="21"/>
      <c r="F1606" s="7"/>
      <c r="G1606" s="23"/>
      <c r="H1606" s="84"/>
      <c r="I1606" s="16"/>
    </row>
    <row r="1607" spans="2:9" s="3" customFormat="1">
      <c r="B1607" s="7"/>
      <c r="C1607" s="7"/>
      <c r="D1607" s="7"/>
      <c r="E1607" s="21"/>
      <c r="F1607" s="7"/>
      <c r="G1607" s="23"/>
      <c r="H1607" s="84"/>
      <c r="I1607" s="16"/>
    </row>
    <row r="1608" spans="2:9" s="3" customFormat="1">
      <c r="B1608" s="7"/>
      <c r="C1608" s="7"/>
      <c r="D1608" s="7"/>
      <c r="E1608" s="21"/>
      <c r="F1608" s="7"/>
      <c r="G1608" s="23"/>
      <c r="H1608" s="84"/>
      <c r="I1608" s="16"/>
    </row>
    <row r="1609" spans="2:9" s="3" customFormat="1">
      <c r="B1609" s="7"/>
      <c r="C1609" s="7"/>
      <c r="D1609" s="7"/>
      <c r="E1609" s="21"/>
      <c r="F1609" s="7"/>
      <c r="G1609" s="23"/>
      <c r="H1609" s="84"/>
      <c r="I1609" s="16"/>
    </row>
    <row r="1610" spans="2:9" s="3" customFormat="1">
      <c r="B1610" s="7"/>
      <c r="C1610" s="7"/>
      <c r="D1610" s="7"/>
      <c r="E1610" s="21"/>
      <c r="F1610" s="7"/>
      <c r="G1610" s="23"/>
      <c r="H1610" s="84"/>
      <c r="I1610" s="16"/>
    </row>
    <row r="1611" spans="2:9" s="3" customFormat="1">
      <c r="B1611" s="7"/>
      <c r="C1611" s="7"/>
      <c r="D1611" s="7"/>
      <c r="E1611" s="21"/>
      <c r="F1611" s="7"/>
      <c r="G1611" s="23"/>
      <c r="H1611" s="84"/>
      <c r="I1611" s="16"/>
    </row>
    <row r="1612" spans="2:9" s="3" customFormat="1">
      <c r="B1612" s="7"/>
      <c r="C1612" s="7"/>
      <c r="D1612" s="7"/>
      <c r="E1612" s="21"/>
      <c r="F1612" s="7"/>
      <c r="G1612" s="23"/>
      <c r="H1612" s="84"/>
      <c r="I1612" s="16"/>
    </row>
    <row r="1613" spans="2:9" s="3" customFormat="1">
      <c r="B1613" s="7"/>
      <c r="C1613" s="7"/>
      <c r="D1613" s="7"/>
      <c r="E1613" s="21"/>
      <c r="F1613" s="7"/>
      <c r="G1613" s="23"/>
      <c r="H1613" s="84"/>
      <c r="I1613" s="16"/>
    </row>
    <row r="1614" spans="2:9" s="3" customFormat="1">
      <c r="B1614" s="7"/>
      <c r="C1614" s="7"/>
      <c r="D1614" s="7"/>
      <c r="E1614" s="21"/>
      <c r="F1614" s="7"/>
      <c r="G1614" s="23"/>
      <c r="H1614" s="84"/>
      <c r="I1614" s="16"/>
    </row>
    <row r="1615" spans="2:9" s="3" customFormat="1">
      <c r="B1615" s="7"/>
      <c r="C1615" s="7"/>
      <c r="D1615" s="7"/>
      <c r="E1615" s="21"/>
      <c r="F1615" s="7"/>
      <c r="G1615" s="23"/>
      <c r="H1615" s="84"/>
      <c r="I1615" s="16"/>
    </row>
    <row r="1616" spans="2:9" s="3" customFormat="1">
      <c r="B1616" s="7"/>
      <c r="C1616" s="7"/>
      <c r="D1616" s="7"/>
      <c r="E1616" s="21"/>
      <c r="F1616" s="7"/>
      <c r="G1616" s="23"/>
      <c r="H1616" s="84"/>
      <c r="I1616" s="16"/>
    </row>
    <row r="1617" spans="2:9" s="3" customFormat="1">
      <c r="B1617" s="7"/>
      <c r="C1617" s="7"/>
      <c r="D1617" s="7"/>
      <c r="E1617" s="21"/>
      <c r="F1617" s="7"/>
      <c r="G1617" s="23"/>
      <c r="H1617" s="84"/>
      <c r="I1617" s="16"/>
    </row>
    <row r="1618" spans="2:9" s="3" customFormat="1">
      <c r="B1618" s="7"/>
      <c r="C1618" s="7"/>
      <c r="D1618" s="7"/>
      <c r="E1618" s="21"/>
      <c r="F1618" s="7"/>
      <c r="G1618" s="23"/>
      <c r="H1618" s="84"/>
      <c r="I1618" s="16"/>
    </row>
    <row r="1619" spans="2:9" s="3" customFormat="1">
      <c r="B1619" s="7"/>
      <c r="C1619" s="7"/>
      <c r="D1619" s="7"/>
      <c r="E1619" s="21"/>
      <c r="F1619" s="7"/>
      <c r="G1619" s="23"/>
      <c r="H1619" s="84"/>
      <c r="I1619" s="16"/>
    </row>
    <row r="1620" spans="2:9" s="3" customFormat="1">
      <c r="B1620" s="7"/>
      <c r="C1620" s="7"/>
      <c r="D1620" s="7"/>
      <c r="E1620" s="21"/>
      <c r="F1620" s="7"/>
      <c r="G1620" s="23"/>
      <c r="H1620" s="84"/>
      <c r="I1620" s="16"/>
    </row>
    <row r="1621" spans="2:9" s="3" customFormat="1">
      <c r="B1621" s="7"/>
      <c r="C1621" s="7"/>
      <c r="D1621" s="7"/>
      <c r="E1621" s="21"/>
      <c r="F1621" s="7"/>
      <c r="G1621" s="23"/>
      <c r="H1621" s="84"/>
      <c r="I1621" s="16"/>
    </row>
    <row r="1622" spans="2:9" s="3" customFormat="1">
      <c r="B1622" s="7"/>
      <c r="C1622" s="7"/>
      <c r="D1622" s="7"/>
      <c r="E1622" s="21"/>
      <c r="F1622" s="7"/>
      <c r="G1622" s="23"/>
      <c r="H1622" s="84"/>
      <c r="I1622" s="16"/>
    </row>
    <row r="1623" spans="2:9" s="3" customFormat="1">
      <c r="B1623" s="7"/>
      <c r="C1623" s="7"/>
      <c r="D1623" s="7"/>
      <c r="E1623" s="21"/>
      <c r="F1623" s="7"/>
      <c r="G1623" s="23"/>
      <c r="H1623" s="84"/>
      <c r="I1623" s="16"/>
    </row>
    <row r="1624" spans="2:9" s="3" customFormat="1">
      <c r="B1624" s="7"/>
      <c r="C1624" s="7"/>
      <c r="D1624" s="7"/>
      <c r="E1624" s="21"/>
      <c r="F1624" s="7"/>
      <c r="G1624" s="23"/>
      <c r="H1624" s="84"/>
      <c r="I1624" s="16"/>
    </row>
    <row r="1625" spans="2:9" s="3" customFormat="1">
      <c r="B1625" s="7"/>
      <c r="C1625" s="7"/>
      <c r="D1625" s="7"/>
      <c r="E1625" s="21"/>
      <c r="F1625" s="7"/>
      <c r="G1625" s="23"/>
      <c r="H1625" s="84"/>
      <c r="I1625" s="16"/>
    </row>
    <row r="1626" spans="2:9" s="3" customFormat="1">
      <c r="B1626" s="7"/>
      <c r="C1626" s="7"/>
      <c r="D1626" s="7"/>
      <c r="E1626" s="21"/>
      <c r="F1626" s="7"/>
      <c r="G1626" s="23"/>
      <c r="H1626" s="84"/>
      <c r="I1626" s="16"/>
    </row>
    <row r="1627" spans="2:9" s="3" customFormat="1">
      <c r="B1627" s="7"/>
      <c r="C1627" s="7"/>
      <c r="D1627" s="7"/>
      <c r="E1627" s="21"/>
      <c r="F1627" s="7"/>
      <c r="G1627" s="23"/>
      <c r="H1627" s="84"/>
      <c r="I1627" s="16"/>
    </row>
    <row r="1628" spans="2:9" s="3" customFormat="1">
      <c r="B1628" s="7"/>
      <c r="C1628" s="7"/>
      <c r="D1628" s="7"/>
      <c r="E1628" s="21"/>
      <c r="F1628" s="7"/>
      <c r="G1628" s="23"/>
      <c r="H1628" s="84"/>
      <c r="I1628" s="16"/>
    </row>
    <row r="1629" spans="2:9" s="3" customFormat="1">
      <c r="B1629" s="7"/>
      <c r="C1629" s="7"/>
      <c r="D1629" s="7"/>
      <c r="E1629" s="21"/>
      <c r="F1629" s="7"/>
      <c r="G1629" s="23"/>
      <c r="H1629" s="84"/>
      <c r="I1629" s="16"/>
    </row>
    <row r="1630" spans="2:9" s="3" customFormat="1">
      <c r="B1630" s="7"/>
      <c r="C1630" s="7"/>
      <c r="D1630" s="7"/>
      <c r="E1630" s="21"/>
      <c r="F1630" s="7"/>
      <c r="G1630" s="23"/>
      <c r="H1630" s="84"/>
      <c r="I1630" s="16"/>
    </row>
    <row r="1631" spans="2:9" s="3" customFormat="1">
      <c r="B1631" s="7"/>
      <c r="C1631" s="7"/>
      <c r="D1631" s="7"/>
      <c r="E1631" s="21"/>
      <c r="F1631" s="7"/>
      <c r="G1631" s="23"/>
      <c r="H1631" s="84"/>
      <c r="I1631" s="16"/>
    </row>
    <row r="1632" spans="2:9" s="3" customFormat="1">
      <c r="B1632" s="7"/>
      <c r="C1632" s="7"/>
      <c r="D1632" s="7"/>
      <c r="E1632" s="21"/>
      <c r="F1632" s="7"/>
      <c r="G1632" s="23"/>
      <c r="H1632" s="84"/>
      <c r="I1632" s="16"/>
    </row>
    <row r="1633" spans="2:9" s="3" customFormat="1">
      <c r="B1633" s="7"/>
      <c r="C1633" s="7"/>
      <c r="D1633" s="7"/>
      <c r="E1633" s="21"/>
      <c r="F1633" s="7"/>
      <c r="G1633" s="23"/>
      <c r="H1633" s="84"/>
      <c r="I1633" s="16"/>
    </row>
    <row r="1634" spans="2:9" s="3" customFormat="1">
      <c r="B1634" s="7"/>
      <c r="C1634" s="7"/>
      <c r="D1634" s="7"/>
      <c r="E1634" s="21"/>
      <c r="F1634" s="7"/>
      <c r="G1634" s="23"/>
      <c r="H1634" s="84"/>
      <c r="I1634" s="16"/>
    </row>
    <row r="1635" spans="2:9" s="3" customFormat="1">
      <c r="B1635" s="7"/>
      <c r="C1635" s="7"/>
      <c r="D1635" s="7"/>
      <c r="E1635" s="21"/>
      <c r="F1635" s="7"/>
      <c r="G1635" s="23"/>
      <c r="H1635" s="84"/>
      <c r="I1635" s="16"/>
    </row>
    <row r="1636" spans="2:9" s="3" customFormat="1">
      <c r="B1636" s="7"/>
      <c r="C1636" s="7"/>
      <c r="D1636" s="7"/>
      <c r="E1636" s="21"/>
      <c r="F1636" s="7"/>
      <c r="G1636" s="23"/>
      <c r="H1636" s="84"/>
      <c r="I1636" s="16"/>
    </row>
    <row r="1637" spans="2:9" s="3" customFormat="1">
      <c r="B1637" s="7"/>
      <c r="C1637" s="7"/>
      <c r="D1637" s="7"/>
      <c r="E1637" s="21"/>
      <c r="F1637" s="7"/>
      <c r="G1637" s="23"/>
      <c r="H1637" s="84"/>
      <c r="I1637" s="16"/>
    </row>
    <row r="1638" spans="2:9" s="3" customFormat="1">
      <c r="B1638" s="7"/>
      <c r="C1638" s="7"/>
      <c r="D1638" s="7"/>
      <c r="E1638" s="21"/>
      <c r="F1638" s="7"/>
      <c r="G1638" s="23"/>
      <c r="H1638" s="84"/>
      <c r="I1638" s="16"/>
    </row>
    <row r="1639" spans="2:9" s="3" customFormat="1">
      <c r="B1639" s="7"/>
      <c r="C1639" s="7"/>
      <c r="D1639" s="7"/>
      <c r="E1639" s="21"/>
      <c r="F1639" s="7"/>
      <c r="G1639" s="23"/>
      <c r="H1639" s="84"/>
      <c r="I1639" s="16"/>
    </row>
    <row r="1640" spans="2:9" s="3" customFormat="1">
      <c r="B1640" s="7"/>
      <c r="C1640" s="7"/>
      <c r="D1640" s="7"/>
      <c r="E1640" s="21"/>
      <c r="F1640" s="7"/>
      <c r="G1640" s="23"/>
      <c r="H1640" s="84"/>
      <c r="I1640" s="16"/>
    </row>
    <row r="1641" spans="2:9" s="3" customFormat="1">
      <c r="B1641" s="7"/>
      <c r="C1641" s="7"/>
      <c r="D1641" s="7"/>
      <c r="E1641" s="21"/>
      <c r="F1641" s="7"/>
      <c r="G1641" s="23"/>
      <c r="H1641" s="84"/>
      <c r="I1641" s="16"/>
    </row>
    <row r="1642" spans="2:9" s="3" customFormat="1">
      <c r="B1642" s="7"/>
      <c r="C1642" s="7"/>
      <c r="D1642" s="7"/>
      <c r="E1642" s="21"/>
      <c r="F1642" s="7"/>
      <c r="G1642" s="23"/>
      <c r="H1642" s="84"/>
      <c r="I1642" s="16"/>
    </row>
    <row r="1643" spans="2:9" s="3" customFormat="1">
      <c r="B1643" s="7"/>
      <c r="C1643" s="7"/>
      <c r="D1643" s="7"/>
      <c r="E1643" s="21"/>
      <c r="F1643" s="7"/>
      <c r="G1643" s="23"/>
      <c r="H1643" s="84"/>
      <c r="I1643" s="16"/>
    </row>
    <row r="1644" spans="2:9" s="3" customFormat="1">
      <c r="B1644" s="7"/>
      <c r="C1644" s="7"/>
      <c r="D1644" s="7"/>
      <c r="E1644" s="21"/>
      <c r="F1644" s="7"/>
      <c r="G1644" s="23"/>
      <c r="H1644" s="84"/>
      <c r="I1644" s="16"/>
    </row>
    <row r="1645" spans="2:9" s="3" customFormat="1">
      <c r="B1645" s="7"/>
      <c r="C1645" s="7"/>
      <c r="D1645" s="7"/>
      <c r="E1645" s="21"/>
      <c r="F1645" s="7"/>
      <c r="G1645" s="23"/>
      <c r="H1645" s="84"/>
      <c r="I1645" s="16"/>
    </row>
    <row r="1646" spans="2:9" s="3" customFormat="1">
      <c r="B1646" s="7"/>
      <c r="C1646" s="7"/>
      <c r="D1646" s="7"/>
      <c r="E1646" s="21"/>
      <c r="F1646" s="7"/>
      <c r="G1646" s="23"/>
      <c r="H1646" s="84"/>
      <c r="I1646" s="16"/>
    </row>
    <row r="1647" spans="2:9" s="3" customFormat="1">
      <c r="B1647" s="7"/>
      <c r="C1647" s="7"/>
      <c r="D1647" s="7"/>
      <c r="E1647" s="21"/>
      <c r="F1647" s="7"/>
      <c r="G1647" s="23"/>
      <c r="H1647" s="84"/>
      <c r="I1647" s="16"/>
    </row>
    <row r="1648" spans="2:9" s="3" customFormat="1">
      <c r="B1648" s="7"/>
      <c r="C1648" s="7"/>
      <c r="D1648" s="7"/>
      <c r="E1648" s="21"/>
      <c r="F1648" s="7"/>
      <c r="G1648" s="23"/>
      <c r="H1648" s="84"/>
      <c r="I1648" s="16"/>
    </row>
    <row r="1649" spans="2:9" s="3" customFormat="1">
      <c r="B1649" s="7"/>
      <c r="C1649" s="7"/>
      <c r="D1649" s="7"/>
      <c r="E1649" s="21"/>
      <c r="F1649" s="7"/>
      <c r="G1649" s="23"/>
      <c r="H1649" s="84"/>
      <c r="I1649" s="16"/>
    </row>
    <row r="1650" spans="2:9" s="3" customFormat="1">
      <c r="B1650" s="7"/>
      <c r="C1650" s="7"/>
      <c r="D1650" s="7"/>
      <c r="E1650" s="21"/>
      <c r="F1650" s="7"/>
      <c r="G1650" s="23"/>
      <c r="H1650" s="84"/>
      <c r="I1650" s="16"/>
    </row>
    <row r="1651" spans="2:9" s="3" customFormat="1">
      <c r="B1651" s="7"/>
      <c r="C1651" s="7"/>
      <c r="D1651" s="7"/>
      <c r="E1651" s="21"/>
      <c r="F1651" s="7"/>
      <c r="G1651" s="23"/>
      <c r="H1651" s="84"/>
      <c r="I1651" s="16"/>
    </row>
    <row r="1652" spans="2:9" s="3" customFormat="1">
      <c r="B1652" s="7"/>
      <c r="C1652" s="7"/>
      <c r="D1652" s="7"/>
      <c r="E1652" s="21"/>
      <c r="F1652" s="7"/>
      <c r="G1652" s="23"/>
      <c r="H1652" s="84"/>
      <c r="I1652" s="16"/>
    </row>
    <row r="1653" spans="2:9" s="3" customFormat="1">
      <c r="B1653" s="7"/>
      <c r="C1653" s="7"/>
      <c r="D1653" s="7"/>
      <c r="E1653" s="21"/>
      <c r="F1653" s="7"/>
      <c r="G1653" s="23"/>
      <c r="H1653" s="84"/>
      <c r="I1653" s="16"/>
    </row>
    <row r="1654" spans="2:9" s="3" customFormat="1">
      <c r="B1654" s="7"/>
      <c r="C1654" s="7"/>
      <c r="D1654" s="7"/>
      <c r="E1654" s="21"/>
      <c r="F1654" s="7"/>
      <c r="G1654" s="23"/>
      <c r="H1654" s="84"/>
      <c r="I1654" s="16"/>
    </row>
    <row r="1655" spans="2:9" s="3" customFormat="1">
      <c r="B1655" s="7"/>
      <c r="C1655" s="7"/>
      <c r="D1655" s="7"/>
      <c r="E1655" s="21"/>
      <c r="F1655" s="7"/>
      <c r="G1655" s="23"/>
      <c r="H1655" s="84"/>
      <c r="I1655" s="16"/>
    </row>
    <row r="1656" spans="2:9" s="3" customFormat="1">
      <c r="B1656" s="7"/>
      <c r="C1656" s="7"/>
      <c r="D1656" s="7"/>
      <c r="E1656" s="21"/>
      <c r="F1656" s="7"/>
      <c r="G1656" s="23"/>
      <c r="H1656" s="84"/>
      <c r="I1656" s="16"/>
    </row>
    <row r="1657" spans="2:9" s="3" customFormat="1">
      <c r="B1657" s="7"/>
      <c r="C1657" s="7"/>
      <c r="D1657" s="7"/>
      <c r="E1657" s="21"/>
      <c r="F1657" s="7"/>
      <c r="G1657" s="23"/>
      <c r="H1657" s="84"/>
      <c r="I1657" s="16"/>
    </row>
    <row r="1658" spans="2:9" s="3" customFormat="1">
      <c r="B1658" s="7"/>
      <c r="C1658" s="7"/>
      <c r="D1658" s="7"/>
      <c r="E1658" s="21"/>
      <c r="F1658" s="7"/>
      <c r="G1658" s="23"/>
      <c r="H1658" s="84"/>
      <c r="I1658" s="16"/>
    </row>
    <row r="1659" spans="2:9" s="3" customFormat="1">
      <c r="B1659" s="7"/>
      <c r="C1659" s="7"/>
      <c r="D1659" s="7"/>
      <c r="E1659" s="21"/>
      <c r="F1659" s="7"/>
      <c r="G1659" s="23"/>
      <c r="H1659" s="84"/>
      <c r="I1659" s="16"/>
    </row>
    <row r="1660" spans="2:9" s="3" customFormat="1">
      <c r="B1660" s="7"/>
      <c r="C1660" s="7"/>
      <c r="D1660" s="7"/>
      <c r="E1660" s="21"/>
      <c r="F1660" s="7"/>
      <c r="G1660" s="23"/>
      <c r="H1660" s="84"/>
      <c r="I1660" s="16"/>
    </row>
    <row r="1661" spans="2:9" s="3" customFormat="1">
      <c r="B1661" s="7"/>
      <c r="C1661" s="7"/>
      <c r="D1661" s="7"/>
      <c r="E1661" s="21"/>
      <c r="F1661" s="7"/>
      <c r="G1661" s="23"/>
      <c r="H1661" s="84"/>
      <c r="I1661" s="16"/>
    </row>
    <row r="1662" spans="2:9" s="3" customFormat="1">
      <c r="B1662" s="7"/>
      <c r="C1662" s="7"/>
      <c r="D1662" s="7"/>
      <c r="E1662" s="21"/>
      <c r="F1662" s="7"/>
      <c r="G1662" s="23"/>
      <c r="H1662" s="84"/>
      <c r="I1662" s="16"/>
    </row>
    <row r="1663" spans="2:9" s="3" customFormat="1">
      <c r="B1663" s="7"/>
      <c r="C1663" s="7"/>
      <c r="D1663" s="7"/>
      <c r="E1663" s="21"/>
      <c r="F1663" s="7"/>
      <c r="G1663" s="23"/>
      <c r="H1663" s="84"/>
      <c r="I1663" s="16"/>
    </row>
    <row r="1664" spans="2:9" s="3" customFormat="1">
      <c r="B1664" s="7"/>
      <c r="C1664" s="7"/>
      <c r="D1664" s="7"/>
      <c r="E1664" s="21"/>
      <c r="F1664" s="7"/>
      <c r="G1664" s="23"/>
      <c r="H1664" s="84"/>
      <c r="I1664" s="16"/>
    </row>
    <row r="1665" spans="2:9" s="3" customFormat="1">
      <c r="B1665" s="7"/>
      <c r="C1665" s="7"/>
      <c r="D1665" s="7"/>
      <c r="E1665" s="21"/>
      <c r="F1665" s="7"/>
      <c r="G1665" s="23"/>
      <c r="H1665" s="84"/>
      <c r="I1665" s="16"/>
    </row>
    <row r="1666" spans="2:9" s="3" customFormat="1">
      <c r="B1666" s="7"/>
      <c r="C1666" s="7"/>
      <c r="D1666" s="7"/>
      <c r="E1666" s="21"/>
      <c r="F1666" s="7"/>
      <c r="G1666" s="23"/>
      <c r="H1666" s="84"/>
      <c r="I1666" s="16"/>
    </row>
    <row r="1667" spans="2:9" s="3" customFormat="1">
      <c r="B1667" s="7"/>
      <c r="C1667" s="7"/>
      <c r="D1667" s="7"/>
      <c r="E1667" s="21"/>
      <c r="F1667" s="7"/>
      <c r="G1667" s="23"/>
      <c r="H1667" s="84"/>
      <c r="I1667" s="16"/>
    </row>
    <row r="1668" spans="2:9" s="3" customFormat="1">
      <c r="B1668" s="7"/>
      <c r="C1668" s="7"/>
      <c r="D1668" s="7"/>
      <c r="E1668" s="21"/>
      <c r="F1668" s="7"/>
      <c r="G1668" s="23"/>
      <c r="H1668" s="84"/>
      <c r="I1668" s="16"/>
    </row>
    <row r="1669" spans="2:9" s="3" customFormat="1">
      <c r="B1669" s="7"/>
      <c r="C1669" s="7"/>
      <c r="D1669" s="7"/>
      <c r="E1669" s="21"/>
      <c r="F1669" s="7"/>
      <c r="G1669" s="23"/>
      <c r="H1669" s="84"/>
      <c r="I1669" s="16"/>
    </row>
    <row r="1670" spans="2:9" s="3" customFormat="1">
      <c r="B1670" s="7"/>
      <c r="C1670" s="7"/>
      <c r="D1670" s="7"/>
      <c r="E1670" s="21"/>
      <c r="F1670" s="7"/>
      <c r="G1670" s="23"/>
      <c r="H1670" s="84"/>
      <c r="I1670" s="16"/>
    </row>
    <row r="1671" spans="2:9" s="3" customFormat="1">
      <c r="B1671" s="7"/>
      <c r="C1671" s="7"/>
      <c r="D1671" s="7"/>
      <c r="E1671" s="21"/>
      <c r="F1671" s="7"/>
      <c r="G1671" s="23"/>
      <c r="H1671" s="84"/>
      <c r="I1671" s="16"/>
    </row>
    <row r="1672" spans="2:9" s="3" customFormat="1">
      <c r="B1672" s="7"/>
      <c r="C1672" s="7"/>
      <c r="D1672" s="7"/>
      <c r="E1672" s="21"/>
      <c r="F1672" s="7"/>
      <c r="G1672" s="23"/>
      <c r="H1672" s="84"/>
      <c r="I1672" s="16"/>
    </row>
    <row r="1673" spans="2:9" s="3" customFormat="1">
      <c r="B1673" s="7"/>
      <c r="C1673" s="7"/>
      <c r="D1673" s="7"/>
      <c r="E1673" s="21"/>
      <c r="F1673" s="7"/>
      <c r="G1673" s="23"/>
      <c r="H1673" s="84"/>
      <c r="I1673" s="16"/>
    </row>
    <row r="1674" spans="2:9" s="3" customFormat="1">
      <c r="B1674" s="7"/>
      <c r="C1674" s="7"/>
      <c r="D1674" s="7"/>
      <c r="E1674" s="21"/>
      <c r="F1674" s="7"/>
      <c r="G1674" s="23"/>
      <c r="H1674" s="84"/>
      <c r="I1674" s="16"/>
    </row>
    <row r="1675" spans="2:9" s="3" customFormat="1">
      <c r="B1675" s="7"/>
      <c r="C1675" s="7"/>
      <c r="D1675" s="7"/>
      <c r="E1675" s="21"/>
      <c r="F1675" s="7"/>
      <c r="G1675" s="23"/>
      <c r="H1675" s="84"/>
      <c r="I1675" s="16"/>
    </row>
    <row r="1676" spans="2:9" s="3" customFormat="1">
      <c r="B1676" s="7"/>
      <c r="C1676" s="7"/>
      <c r="D1676" s="7"/>
      <c r="E1676" s="21"/>
      <c r="F1676" s="7"/>
      <c r="G1676" s="23"/>
      <c r="H1676" s="84"/>
      <c r="I1676" s="16"/>
    </row>
    <row r="1677" spans="2:9" s="3" customFormat="1">
      <c r="B1677" s="7"/>
      <c r="C1677" s="7"/>
      <c r="D1677" s="7"/>
      <c r="E1677" s="21"/>
      <c r="F1677" s="7"/>
      <c r="G1677" s="23"/>
      <c r="H1677" s="84"/>
      <c r="I1677" s="16"/>
    </row>
    <row r="1678" spans="2:9" s="3" customFormat="1">
      <c r="B1678" s="7"/>
      <c r="C1678" s="7"/>
      <c r="D1678" s="7"/>
      <c r="E1678" s="21"/>
      <c r="F1678" s="7"/>
      <c r="G1678" s="23"/>
      <c r="H1678" s="84"/>
      <c r="I1678" s="16"/>
    </row>
    <row r="1679" spans="2:9" s="3" customFormat="1">
      <c r="B1679" s="7"/>
      <c r="C1679" s="7"/>
      <c r="D1679" s="7"/>
      <c r="E1679" s="21"/>
      <c r="F1679" s="7"/>
      <c r="G1679" s="23"/>
      <c r="H1679" s="84"/>
      <c r="I1679" s="16"/>
    </row>
    <row r="1680" spans="2:9" s="3" customFormat="1">
      <c r="B1680" s="7"/>
      <c r="C1680" s="7"/>
      <c r="D1680" s="7"/>
      <c r="E1680" s="21"/>
      <c r="F1680" s="7"/>
      <c r="G1680" s="23"/>
      <c r="H1680" s="84"/>
      <c r="I1680" s="16"/>
    </row>
    <row r="1681" spans="2:9" s="3" customFormat="1">
      <c r="B1681" s="7"/>
      <c r="C1681" s="7"/>
      <c r="D1681" s="7"/>
      <c r="E1681" s="21"/>
      <c r="F1681" s="7"/>
      <c r="G1681" s="23"/>
      <c r="H1681" s="84"/>
      <c r="I1681" s="16"/>
    </row>
    <row r="1682" spans="2:9" s="3" customFormat="1">
      <c r="B1682" s="7"/>
      <c r="C1682" s="7"/>
      <c r="D1682" s="7"/>
      <c r="E1682" s="21"/>
      <c r="F1682" s="7"/>
      <c r="G1682" s="23"/>
      <c r="H1682" s="84"/>
      <c r="I1682" s="16"/>
    </row>
    <row r="1683" spans="2:9" s="3" customFormat="1">
      <c r="B1683" s="7"/>
      <c r="C1683" s="7"/>
      <c r="D1683" s="7"/>
      <c r="E1683" s="21"/>
      <c r="F1683" s="7"/>
      <c r="G1683" s="23"/>
      <c r="H1683" s="84"/>
      <c r="I1683" s="16"/>
    </row>
    <row r="1684" spans="2:9" s="3" customFormat="1">
      <c r="B1684" s="7"/>
      <c r="C1684" s="7"/>
      <c r="D1684" s="7"/>
      <c r="E1684" s="21"/>
      <c r="F1684" s="7"/>
      <c r="G1684" s="23"/>
      <c r="H1684" s="84"/>
      <c r="I1684" s="16"/>
    </row>
    <row r="1685" spans="2:9" s="3" customFormat="1">
      <c r="B1685" s="7"/>
      <c r="C1685" s="7"/>
      <c r="D1685" s="7"/>
      <c r="E1685" s="21"/>
      <c r="F1685" s="7"/>
      <c r="G1685" s="23"/>
      <c r="H1685" s="84"/>
      <c r="I1685" s="16"/>
    </row>
    <row r="1686" spans="2:9" s="3" customFormat="1">
      <c r="B1686" s="7"/>
      <c r="C1686" s="7"/>
      <c r="D1686" s="7"/>
      <c r="E1686" s="21"/>
      <c r="F1686" s="7"/>
      <c r="G1686" s="23"/>
      <c r="H1686" s="84"/>
      <c r="I1686" s="16"/>
    </row>
    <row r="1687" spans="2:9" s="3" customFormat="1">
      <c r="B1687" s="7"/>
      <c r="C1687" s="7"/>
      <c r="D1687" s="7"/>
      <c r="E1687" s="21"/>
      <c r="F1687" s="7"/>
      <c r="G1687" s="23"/>
      <c r="H1687" s="84"/>
      <c r="I1687" s="16"/>
    </row>
    <row r="1688" spans="2:9" s="3" customFormat="1">
      <c r="B1688" s="7"/>
      <c r="C1688" s="7"/>
      <c r="D1688" s="7"/>
      <c r="E1688" s="21"/>
      <c r="F1688" s="7"/>
      <c r="G1688" s="23"/>
      <c r="H1688" s="84"/>
      <c r="I1688" s="16"/>
    </row>
    <row r="1689" spans="2:9" s="3" customFormat="1">
      <c r="B1689" s="7"/>
      <c r="C1689" s="7"/>
      <c r="D1689" s="7"/>
      <c r="E1689" s="21"/>
      <c r="F1689" s="7"/>
      <c r="G1689" s="23"/>
      <c r="H1689" s="84"/>
      <c r="I1689" s="16"/>
    </row>
    <row r="1690" spans="2:9" s="3" customFormat="1">
      <c r="B1690" s="7"/>
      <c r="C1690" s="7"/>
      <c r="D1690" s="7"/>
      <c r="E1690" s="21"/>
      <c r="F1690" s="7"/>
      <c r="G1690" s="23"/>
      <c r="H1690" s="84"/>
      <c r="I1690" s="16"/>
    </row>
    <row r="1691" spans="2:9" s="3" customFormat="1">
      <c r="B1691" s="7"/>
      <c r="C1691" s="7"/>
      <c r="D1691" s="7"/>
      <c r="E1691" s="21"/>
      <c r="F1691" s="7"/>
      <c r="G1691" s="23"/>
      <c r="H1691" s="84"/>
      <c r="I1691" s="16"/>
    </row>
    <row r="1692" spans="2:9" s="3" customFormat="1">
      <c r="B1692" s="7"/>
      <c r="C1692" s="7"/>
      <c r="D1692" s="7"/>
      <c r="E1692" s="21"/>
      <c r="F1692" s="7"/>
      <c r="G1692" s="23"/>
      <c r="H1692" s="84"/>
      <c r="I1692" s="16"/>
    </row>
    <row r="1693" spans="2:9" s="3" customFormat="1">
      <c r="B1693" s="7"/>
      <c r="C1693" s="7"/>
      <c r="D1693" s="7"/>
      <c r="E1693" s="21"/>
      <c r="F1693" s="7"/>
      <c r="G1693" s="23"/>
      <c r="H1693" s="84"/>
      <c r="I1693" s="16"/>
    </row>
    <row r="1694" spans="2:9" s="3" customFormat="1">
      <c r="B1694" s="7"/>
      <c r="C1694" s="7"/>
      <c r="D1694" s="7"/>
      <c r="E1694" s="21"/>
      <c r="F1694" s="7"/>
      <c r="G1694" s="23"/>
      <c r="H1694" s="84"/>
      <c r="I1694" s="16"/>
    </row>
    <row r="1695" spans="2:9" s="3" customFormat="1">
      <c r="B1695" s="7"/>
      <c r="C1695" s="7"/>
      <c r="D1695" s="7"/>
      <c r="E1695" s="21"/>
      <c r="F1695" s="7"/>
      <c r="G1695" s="23"/>
      <c r="H1695" s="84"/>
      <c r="I1695" s="16"/>
    </row>
    <row r="1696" spans="2:9" s="3" customFormat="1">
      <c r="B1696" s="7"/>
      <c r="C1696" s="7"/>
      <c r="D1696" s="7"/>
      <c r="E1696" s="21"/>
      <c r="F1696" s="7"/>
      <c r="G1696" s="23"/>
      <c r="H1696" s="84"/>
      <c r="I1696" s="16"/>
    </row>
    <row r="1697" spans="2:9" s="3" customFormat="1">
      <c r="B1697" s="7"/>
      <c r="C1697" s="7"/>
      <c r="D1697" s="7"/>
      <c r="E1697" s="21"/>
      <c r="F1697" s="7"/>
      <c r="G1697" s="23"/>
      <c r="H1697" s="84"/>
      <c r="I1697" s="16"/>
    </row>
    <row r="1698" spans="2:9" s="3" customFormat="1">
      <c r="B1698" s="7"/>
      <c r="C1698" s="7"/>
      <c r="D1698" s="7"/>
      <c r="E1698" s="21"/>
      <c r="F1698" s="7"/>
      <c r="G1698" s="23"/>
      <c r="H1698" s="84"/>
      <c r="I1698" s="16"/>
    </row>
    <row r="1699" spans="2:9" s="3" customFormat="1">
      <c r="B1699" s="7"/>
      <c r="C1699" s="7"/>
      <c r="D1699" s="7"/>
      <c r="E1699" s="21"/>
      <c r="F1699" s="7"/>
      <c r="G1699" s="23"/>
      <c r="H1699" s="84"/>
      <c r="I1699" s="16"/>
    </row>
    <row r="1700" spans="2:9" s="3" customFormat="1">
      <c r="B1700" s="7"/>
      <c r="C1700" s="7"/>
      <c r="D1700" s="7"/>
      <c r="E1700" s="21"/>
      <c r="F1700" s="7"/>
      <c r="G1700" s="23"/>
      <c r="H1700" s="84"/>
      <c r="I1700" s="16"/>
    </row>
    <row r="1701" spans="2:9" s="3" customFormat="1">
      <c r="B1701" s="7"/>
      <c r="C1701" s="7"/>
      <c r="D1701" s="7"/>
      <c r="E1701" s="21"/>
      <c r="F1701" s="7"/>
      <c r="G1701" s="23"/>
      <c r="H1701" s="84"/>
      <c r="I1701" s="16"/>
    </row>
    <row r="1702" spans="2:9" s="3" customFormat="1">
      <c r="B1702" s="7"/>
      <c r="C1702" s="7"/>
      <c r="D1702" s="7"/>
      <c r="E1702" s="21"/>
      <c r="F1702" s="7"/>
      <c r="G1702" s="23"/>
      <c r="H1702" s="84"/>
      <c r="I1702" s="16"/>
    </row>
    <row r="1703" spans="2:9" s="3" customFormat="1">
      <c r="B1703" s="7"/>
      <c r="C1703" s="7"/>
      <c r="D1703" s="7"/>
      <c r="E1703" s="21"/>
      <c r="F1703" s="7"/>
      <c r="G1703" s="23"/>
      <c r="H1703" s="84"/>
      <c r="I1703" s="16"/>
    </row>
    <row r="1704" spans="2:9" s="3" customFormat="1">
      <c r="B1704" s="7"/>
      <c r="C1704" s="7"/>
      <c r="D1704" s="7"/>
      <c r="E1704" s="21"/>
      <c r="F1704" s="7"/>
      <c r="G1704" s="23"/>
      <c r="H1704" s="84"/>
      <c r="I1704" s="16"/>
    </row>
    <row r="1705" spans="2:9" s="3" customFormat="1">
      <c r="B1705" s="7"/>
      <c r="C1705" s="7"/>
      <c r="D1705" s="7"/>
      <c r="E1705" s="21"/>
      <c r="F1705" s="7"/>
      <c r="G1705" s="23"/>
      <c r="H1705" s="84"/>
      <c r="I1705" s="16"/>
    </row>
    <row r="1706" spans="2:9" s="3" customFormat="1">
      <c r="B1706" s="7"/>
      <c r="C1706" s="7"/>
      <c r="D1706" s="7"/>
      <c r="E1706" s="21"/>
      <c r="F1706" s="7"/>
      <c r="G1706" s="23"/>
      <c r="H1706" s="84"/>
      <c r="I1706" s="16"/>
    </row>
    <row r="1707" spans="2:9" s="3" customFormat="1">
      <c r="B1707" s="7"/>
      <c r="C1707" s="7"/>
      <c r="D1707" s="7"/>
      <c r="E1707" s="21"/>
      <c r="F1707" s="7"/>
      <c r="G1707" s="23"/>
      <c r="H1707" s="84"/>
      <c r="I1707" s="16"/>
    </row>
    <row r="1708" spans="2:9" s="3" customFormat="1">
      <c r="B1708" s="7"/>
      <c r="C1708" s="7"/>
      <c r="D1708" s="7"/>
      <c r="E1708" s="21"/>
      <c r="F1708" s="7"/>
      <c r="G1708" s="23"/>
      <c r="H1708" s="84"/>
      <c r="I1708" s="16"/>
    </row>
    <row r="1709" spans="2:9" s="3" customFormat="1">
      <c r="B1709" s="7"/>
      <c r="C1709" s="7"/>
      <c r="D1709" s="7"/>
      <c r="E1709" s="21"/>
      <c r="F1709" s="7"/>
      <c r="G1709" s="23"/>
      <c r="H1709" s="84"/>
      <c r="I1709" s="16"/>
    </row>
    <row r="1710" spans="2:9" s="3" customFormat="1">
      <c r="B1710" s="7"/>
      <c r="C1710" s="7"/>
      <c r="D1710" s="7"/>
      <c r="E1710" s="21"/>
      <c r="F1710" s="7"/>
      <c r="G1710" s="23"/>
      <c r="H1710" s="84"/>
      <c r="I1710" s="16"/>
    </row>
    <row r="1711" spans="2:9" s="3" customFormat="1">
      <c r="B1711" s="7"/>
      <c r="C1711" s="7"/>
      <c r="D1711" s="7"/>
      <c r="E1711" s="21"/>
      <c r="F1711" s="7"/>
      <c r="G1711" s="23"/>
      <c r="H1711" s="84"/>
      <c r="I1711" s="16"/>
    </row>
    <row r="1712" spans="2:9" s="3" customFormat="1">
      <c r="B1712" s="7"/>
      <c r="C1712" s="7"/>
      <c r="D1712" s="7"/>
      <c r="E1712" s="21"/>
      <c r="F1712" s="7"/>
      <c r="G1712" s="23"/>
      <c r="H1712" s="84"/>
      <c r="I1712" s="16"/>
    </row>
    <row r="1713" spans="2:9" s="3" customFormat="1">
      <c r="B1713" s="7"/>
      <c r="C1713" s="7"/>
      <c r="D1713" s="7"/>
      <c r="E1713" s="21"/>
      <c r="F1713" s="7"/>
      <c r="G1713" s="23"/>
      <c r="H1713" s="84"/>
      <c r="I1713" s="16"/>
    </row>
    <row r="1714" spans="2:9" s="3" customFormat="1">
      <c r="B1714" s="7"/>
      <c r="C1714" s="7"/>
      <c r="D1714" s="7"/>
      <c r="E1714" s="21"/>
      <c r="F1714" s="7"/>
      <c r="G1714" s="23"/>
      <c r="H1714" s="84"/>
      <c r="I1714" s="16"/>
    </row>
    <row r="1715" spans="2:9" s="3" customFormat="1">
      <c r="B1715" s="7"/>
      <c r="C1715" s="7"/>
      <c r="D1715" s="7"/>
      <c r="E1715" s="21"/>
      <c r="F1715" s="7"/>
      <c r="G1715" s="23"/>
      <c r="H1715" s="84"/>
      <c r="I1715" s="16"/>
    </row>
    <row r="1716" spans="2:9" s="3" customFormat="1">
      <c r="B1716" s="7"/>
      <c r="C1716" s="7"/>
      <c r="D1716" s="7"/>
      <c r="E1716" s="21"/>
      <c r="F1716" s="7"/>
      <c r="G1716" s="23"/>
      <c r="H1716" s="84"/>
      <c r="I1716" s="16"/>
    </row>
    <row r="1717" spans="2:9" s="3" customFormat="1">
      <c r="B1717" s="7"/>
      <c r="C1717" s="7"/>
      <c r="D1717" s="7"/>
      <c r="E1717" s="21"/>
      <c r="F1717" s="7"/>
      <c r="G1717" s="23"/>
      <c r="H1717" s="84"/>
      <c r="I1717" s="16"/>
    </row>
    <row r="1718" spans="2:9" s="3" customFormat="1">
      <c r="B1718" s="7"/>
      <c r="C1718" s="7"/>
      <c r="D1718" s="7"/>
      <c r="E1718" s="21"/>
      <c r="F1718" s="7"/>
      <c r="G1718" s="23"/>
      <c r="H1718" s="84"/>
      <c r="I1718" s="16"/>
    </row>
    <row r="1719" spans="2:9" s="3" customFormat="1">
      <c r="B1719" s="7"/>
      <c r="C1719" s="7"/>
      <c r="D1719" s="7"/>
      <c r="E1719" s="21"/>
      <c r="F1719" s="7"/>
      <c r="G1719" s="23"/>
      <c r="H1719" s="84"/>
      <c r="I1719" s="16"/>
    </row>
    <row r="1720" spans="2:9" s="3" customFormat="1">
      <c r="B1720" s="7"/>
      <c r="C1720" s="7"/>
      <c r="D1720" s="7"/>
      <c r="E1720" s="21"/>
      <c r="F1720" s="7"/>
      <c r="G1720" s="23"/>
      <c r="H1720" s="84"/>
      <c r="I1720" s="16"/>
    </row>
    <row r="1721" spans="2:9" s="3" customFormat="1">
      <c r="B1721" s="7"/>
      <c r="C1721" s="7"/>
      <c r="D1721" s="7"/>
      <c r="E1721" s="21"/>
      <c r="F1721" s="7"/>
      <c r="G1721" s="23"/>
      <c r="H1721" s="84"/>
      <c r="I1721" s="16"/>
    </row>
    <row r="1722" spans="2:9" s="3" customFormat="1">
      <c r="B1722" s="7"/>
      <c r="C1722" s="7"/>
      <c r="D1722" s="7"/>
      <c r="E1722" s="21"/>
      <c r="F1722" s="7"/>
      <c r="G1722" s="23"/>
      <c r="H1722" s="84"/>
      <c r="I1722" s="16"/>
    </row>
    <row r="1723" spans="2:9" s="3" customFormat="1">
      <c r="B1723" s="7"/>
      <c r="C1723" s="7"/>
      <c r="D1723" s="7"/>
      <c r="E1723" s="21"/>
      <c r="F1723" s="7"/>
      <c r="G1723" s="23"/>
      <c r="H1723" s="84"/>
      <c r="I1723" s="16"/>
    </row>
    <row r="1724" spans="2:9" s="3" customFormat="1">
      <c r="B1724" s="7"/>
      <c r="C1724" s="7"/>
      <c r="D1724" s="7"/>
      <c r="E1724" s="21"/>
      <c r="F1724" s="7"/>
      <c r="G1724" s="23"/>
      <c r="H1724" s="84"/>
      <c r="I1724" s="16"/>
    </row>
    <row r="1725" spans="2:9" s="3" customFormat="1">
      <c r="B1725" s="7"/>
      <c r="C1725" s="7"/>
      <c r="D1725" s="7"/>
      <c r="E1725" s="21"/>
      <c r="F1725" s="7"/>
      <c r="G1725" s="23"/>
      <c r="H1725" s="84"/>
      <c r="I1725" s="16"/>
    </row>
    <row r="1726" spans="2:9" s="3" customFormat="1">
      <c r="B1726" s="7"/>
      <c r="C1726" s="7"/>
      <c r="D1726" s="7"/>
      <c r="E1726" s="21"/>
      <c r="F1726" s="7"/>
      <c r="G1726" s="23"/>
      <c r="H1726" s="84"/>
      <c r="I1726" s="16"/>
    </row>
    <row r="1727" spans="2:9" s="3" customFormat="1">
      <c r="B1727" s="7"/>
      <c r="C1727" s="7"/>
      <c r="D1727" s="7"/>
      <c r="E1727" s="21"/>
      <c r="F1727" s="7"/>
      <c r="G1727" s="23"/>
      <c r="H1727" s="84"/>
      <c r="I1727" s="16"/>
    </row>
    <row r="1728" spans="2:9" s="3" customFormat="1">
      <c r="B1728" s="7"/>
      <c r="C1728" s="7"/>
      <c r="D1728" s="7"/>
      <c r="E1728" s="21"/>
      <c r="F1728" s="7"/>
      <c r="G1728" s="23"/>
      <c r="H1728" s="84"/>
      <c r="I1728" s="16"/>
    </row>
    <row r="1729" spans="2:9" s="3" customFormat="1">
      <c r="B1729" s="7"/>
      <c r="C1729" s="7"/>
      <c r="D1729" s="7"/>
      <c r="E1729" s="21"/>
      <c r="F1729" s="7"/>
      <c r="G1729" s="23"/>
      <c r="H1729" s="84"/>
      <c r="I1729" s="16"/>
    </row>
    <row r="1730" spans="2:9" s="3" customFormat="1">
      <c r="B1730" s="7"/>
      <c r="C1730" s="7"/>
      <c r="D1730" s="7"/>
      <c r="E1730" s="21"/>
      <c r="F1730" s="7"/>
      <c r="G1730" s="23"/>
      <c r="H1730" s="84"/>
      <c r="I1730" s="16"/>
    </row>
    <row r="1731" spans="2:9" s="3" customFormat="1">
      <c r="B1731" s="7"/>
      <c r="C1731" s="7"/>
      <c r="D1731" s="7"/>
      <c r="E1731" s="21"/>
      <c r="F1731" s="7"/>
      <c r="G1731" s="23"/>
      <c r="H1731" s="84"/>
      <c r="I1731" s="16"/>
    </row>
    <row r="1732" spans="2:9" s="3" customFormat="1">
      <c r="B1732" s="7"/>
      <c r="C1732" s="7"/>
      <c r="D1732" s="7"/>
      <c r="E1732" s="21"/>
      <c r="F1732" s="7"/>
      <c r="G1732" s="23"/>
      <c r="H1732" s="84"/>
      <c r="I1732" s="16"/>
    </row>
    <row r="1733" spans="2:9" s="3" customFormat="1">
      <c r="B1733" s="7"/>
      <c r="C1733" s="7"/>
      <c r="D1733" s="7"/>
      <c r="E1733" s="21"/>
      <c r="F1733" s="7"/>
      <c r="G1733" s="23"/>
      <c r="H1733" s="84"/>
      <c r="I1733" s="16"/>
    </row>
    <row r="1734" spans="2:9" s="3" customFormat="1">
      <c r="B1734" s="7"/>
      <c r="C1734" s="7"/>
      <c r="D1734" s="7"/>
      <c r="E1734" s="21"/>
      <c r="F1734" s="7"/>
      <c r="G1734" s="23"/>
      <c r="H1734" s="84"/>
      <c r="I1734" s="16"/>
    </row>
    <row r="1735" spans="2:9" s="3" customFormat="1">
      <c r="B1735" s="7"/>
      <c r="C1735" s="7"/>
      <c r="D1735" s="7"/>
      <c r="E1735" s="21"/>
      <c r="F1735" s="7"/>
      <c r="G1735" s="23"/>
      <c r="H1735" s="84"/>
      <c r="I1735" s="16"/>
    </row>
    <row r="1736" spans="2:9" s="3" customFormat="1">
      <c r="B1736" s="7"/>
      <c r="C1736" s="7"/>
      <c r="D1736" s="7"/>
      <c r="E1736" s="21"/>
      <c r="F1736" s="7"/>
      <c r="G1736" s="23"/>
      <c r="H1736" s="84"/>
      <c r="I1736" s="16"/>
    </row>
    <row r="1737" spans="2:9" s="3" customFormat="1">
      <c r="B1737" s="7"/>
      <c r="C1737" s="7"/>
      <c r="D1737" s="7"/>
      <c r="E1737" s="21"/>
      <c r="F1737" s="7"/>
      <c r="G1737" s="23"/>
      <c r="H1737" s="84"/>
      <c r="I1737" s="16"/>
    </row>
    <row r="1738" spans="2:9" s="3" customFormat="1">
      <c r="B1738" s="7"/>
      <c r="C1738" s="7"/>
      <c r="D1738" s="7"/>
      <c r="E1738" s="21"/>
      <c r="F1738" s="7"/>
      <c r="G1738" s="23"/>
      <c r="H1738" s="84"/>
      <c r="I1738" s="16"/>
    </row>
    <row r="1739" spans="2:9" s="3" customFormat="1">
      <c r="B1739" s="7"/>
      <c r="C1739" s="7"/>
      <c r="D1739" s="7"/>
      <c r="E1739" s="21"/>
      <c r="F1739" s="7"/>
      <c r="G1739" s="23"/>
      <c r="H1739" s="84"/>
      <c r="I1739" s="16"/>
    </row>
    <row r="1740" spans="2:9" s="3" customFormat="1">
      <c r="B1740" s="7"/>
      <c r="C1740" s="7"/>
      <c r="D1740" s="7"/>
      <c r="E1740" s="21"/>
      <c r="F1740" s="7"/>
      <c r="G1740" s="23"/>
      <c r="H1740" s="84"/>
      <c r="I1740" s="16"/>
    </row>
    <row r="1741" spans="2:9" s="3" customFormat="1">
      <c r="B1741" s="7"/>
      <c r="C1741" s="7"/>
      <c r="D1741" s="7"/>
      <c r="E1741" s="21"/>
      <c r="F1741" s="7"/>
      <c r="G1741" s="23"/>
      <c r="H1741" s="84"/>
      <c r="I1741" s="16"/>
    </row>
    <row r="1742" spans="2:9" s="3" customFormat="1">
      <c r="B1742" s="7"/>
      <c r="C1742" s="7"/>
      <c r="D1742" s="7"/>
      <c r="E1742" s="21"/>
      <c r="F1742" s="7"/>
      <c r="G1742" s="23"/>
      <c r="H1742" s="84"/>
      <c r="I1742" s="16"/>
    </row>
    <row r="1743" spans="2:9" s="3" customFormat="1">
      <c r="B1743" s="7"/>
      <c r="C1743" s="7"/>
      <c r="D1743" s="7"/>
      <c r="E1743" s="21"/>
      <c r="F1743" s="7"/>
      <c r="G1743" s="23"/>
      <c r="H1743" s="84"/>
      <c r="I1743" s="16"/>
    </row>
    <row r="1744" spans="2:9" s="3" customFormat="1">
      <c r="B1744" s="7"/>
      <c r="C1744" s="7"/>
      <c r="D1744" s="7"/>
      <c r="E1744" s="21"/>
      <c r="F1744" s="7"/>
      <c r="G1744" s="23"/>
      <c r="H1744" s="84"/>
      <c r="I1744" s="16"/>
    </row>
    <row r="1745" spans="2:9" s="3" customFormat="1">
      <c r="B1745" s="7"/>
      <c r="C1745" s="7"/>
      <c r="D1745" s="7"/>
      <c r="E1745" s="21"/>
      <c r="F1745" s="7"/>
      <c r="G1745" s="23"/>
      <c r="H1745" s="84"/>
      <c r="I1745" s="16"/>
    </row>
    <row r="1746" spans="2:9" s="3" customFormat="1">
      <c r="B1746" s="7"/>
      <c r="C1746" s="7"/>
      <c r="D1746" s="7"/>
      <c r="E1746" s="21"/>
      <c r="F1746" s="7"/>
      <c r="G1746" s="23"/>
      <c r="H1746" s="84"/>
      <c r="I1746" s="16"/>
    </row>
    <row r="1747" spans="2:9" s="3" customFormat="1">
      <c r="B1747" s="7"/>
      <c r="C1747" s="7"/>
      <c r="D1747" s="7"/>
      <c r="E1747" s="21"/>
      <c r="F1747" s="7"/>
      <c r="G1747" s="23"/>
      <c r="H1747" s="84"/>
      <c r="I1747" s="16"/>
    </row>
    <row r="1748" spans="2:9" s="3" customFormat="1">
      <c r="B1748" s="7"/>
      <c r="C1748" s="7"/>
      <c r="D1748" s="7"/>
      <c r="E1748" s="21"/>
      <c r="F1748" s="7"/>
      <c r="G1748" s="23"/>
      <c r="H1748" s="84"/>
      <c r="I1748" s="16"/>
    </row>
    <row r="1749" spans="2:9" s="3" customFormat="1">
      <c r="B1749" s="7"/>
      <c r="C1749" s="7"/>
      <c r="D1749" s="7"/>
      <c r="E1749" s="21"/>
      <c r="F1749" s="7"/>
      <c r="G1749" s="23"/>
      <c r="H1749" s="84"/>
      <c r="I1749" s="16"/>
    </row>
    <row r="1750" spans="2:9" s="3" customFormat="1">
      <c r="B1750" s="7"/>
      <c r="C1750" s="7"/>
      <c r="D1750" s="7"/>
      <c r="E1750" s="21"/>
      <c r="F1750" s="7"/>
      <c r="G1750" s="23"/>
      <c r="H1750" s="84"/>
      <c r="I1750" s="16"/>
    </row>
    <row r="1751" spans="2:9" s="3" customFormat="1">
      <c r="B1751" s="7"/>
      <c r="C1751" s="7"/>
      <c r="D1751" s="7"/>
      <c r="E1751" s="21"/>
      <c r="F1751" s="7"/>
      <c r="G1751" s="23"/>
      <c r="H1751" s="84"/>
      <c r="I1751" s="16"/>
    </row>
    <row r="1752" spans="2:9" s="3" customFormat="1">
      <c r="B1752" s="7"/>
      <c r="C1752" s="7"/>
      <c r="D1752" s="7"/>
      <c r="E1752" s="21"/>
      <c r="F1752" s="7"/>
      <c r="G1752" s="23"/>
      <c r="H1752" s="84"/>
      <c r="I1752" s="16"/>
    </row>
    <row r="1753" spans="2:9" s="3" customFormat="1">
      <c r="B1753" s="7"/>
      <c r="C1753" s="7"/>
      <c r="D1753" s="7"/>
      <c r="E1753" s="21"/>
      <c r="F1753" s="7"/>
      <c r="G1753" s="23"/>
      <c r="H1753" s="84"/>
      <c r="I1753" s="16"/>
    </row>
    <row r="1754" spans="2:9" s="3" customFormat="1">
      <c r="B1754" s="7"/>
      <c r="C1754" s="7"/>
      <c r="D1754" s="7"/>
      <c r="E1754" s="21"/>
      <c r="F1754" s="7"/>
      <c r="G1754" s="23"/>
      <c r="H1754" s="84"/>
      <c r="I1754" s="16"/>
    </row>
    <row r="1755" spans="2:9" s="3" customFormat="1">
      <c r="B1755" s="7"/>
      <c r="C1755" s="7"/>
      <c r="D1755" s="7"/>
      <c r="E1755" s="21"/>
      <c r="F1755" s="7"/>
      <c r="G1755" s="23"/>
      <c r="H1755" s="84"/>
      <c r="I1755" s="16"/>
    </row>
    <row r="1756" spans="2:9" s="3" customFormat="1">
      <c r="B1756" s="7"/>
      <c r="C1756" s="7"/>
      <c r="D1756" s="7"/>
      <c r="E1756" s="21"/>
      <c r="F1756" s="7"/>
      <c r="G1756" s="23"/>
      <c r="H1756" s="84"/>
      <c r="I1756" s="16"/>
    </row>
    <row r="1757" spans="2:9" s="3" customFormat="1">
      <c r="B1757" s="7"/>
      <c r="C1757" s="7"/>
      <c r="D1757" s="7"/>
      <c r="E1757" s="21"/>
      <c r="F1757" s="7"/>
      <c r="G1757" s="23"/>
      <c r="H1757" s="84"/>
      <c r="I1757" s="16"/>
    </row>
    <row r="1758" spans="2:9" s="3" customFormat="1">
      <c r="B1758" s="7"/>
      <c r="C1758" s="7"/>
      <c r="D1758" s="7"/>
      <c r="E1758" s="21"/>
      <c r="F1758" s="7"/>
      <c r="G1758" s="23"/>
      <c r="H1758" s="84"/>
      <c r="I1758" s="16"/>
    </row>
    <row r="1759" spans="2:9" s="3" customFormat="1">
      <c r="B1759" s="7"/>
      <c r="C1759" s="7"/>
      <c r="D1759" s="7"/>
      <c r="E1759" s="21"/>
      <c r="F1759" s="7"/>
      <c r="G1759" s="23"/>
      <c r="H1759" s="84"/>
      <c r="I1759" s="16"/>
    </row>
    <row r="1760" spans="2:9" s="3" customFormat="1">
      <c r="B1760" s="7"/>
      <c r="C1760" s="7"/>
      <c r="D1760" s="7"/>
      <c r="E1760" s="21"/>
      <c r="F1760" s="7"/>
      <c r="G1760" s="23"/>
      <c r="H1760" s="84"/>
      <c r="I1760" s="16"/>
    </row>
    <row r="1761" spans="2:9" s="3" customFormat="1">
      <c r="B1761" s="7"/>
      <c r="C1761" s="7"/>
      <c r="D1761" s="7"/>
      <c r="E1761" s="21"/>
      <c r="F1761" s="7"/>
      <c r="G1761" s="23"/>
      <c r="H1761" s="84"/>
      <c r="I1761" s="16"/>
    </row>
    <row r="1762" spans="2:9" s="3" customFormat="1">
      <c r="B1762" s="7"/>
      <c r="C1762" s="7"/>
      <c r="D1762" s="7"/>
      <c r="E1762" s="21"/>
      <c r="F1762" s="7"/>
      <c r="G1762" s="23"/>
      <c r="H1762" s="84"/>
      <c r="I1762" s="16"/>
    </row>
    <row r="1763" spans="2:9" s="3" customFormat="1">
      <c r="B1763" s="7"/>
      <c r="C1763" s="7"/>
      <c r="D1763" s="7"/>
      <c r="E1763" s="21"/>
      <c r="F1763" s="7"/>
      <c r="G1763" s="23"/>
      <c r="H1763" s="84"/>
      <c r="I1763" s="16"/>
    </row>
    <row r="1764" spans="2:9" s="3" customFormat="1">
      <c r="B1764" s="7"/>
      <c r="C1764" s="7"/>
      <c r="D1764" s="7"/>
      <c r="E1764" s="21"/>
      <c r="F1764" s="7"/>
      <c r="G1764" s="23"/>
      <c r="H1764" s="84"/>
      <c r="I1764" s="16"/>
    </row>
    <row r="1765" spans="2:9" s="3" customFormat="1">
      <c r="B1765" s="7"/>
      <c r="C1765" s="7"/>
      <c r="D1765" s="7"/>
      <c r="E1765" s="21"/>
      <c r="F1765" s="7"/>
      <c r="G1765" s="23"/>
      <c r="H1765" s="84"/>
      <c r="I1765" s="16"/>
    </row>
    <row r="1766" spans="2:9" s="3" customFormat="1">
      <c r="B1766" s="7"/>
      <c r="C1766" s="7"/>
      <c r="D1766" s="7"/>
      <c r="E1766" s="21"/>
      <c r="F1766" s="7"/>
      <c r="G1766" s="23"/>
      <c r="H1766" s="84"/>
      <c r="I1766" s="16"/>
    </row>
    <row r="1767" spans="2:9" s="3" customFormat="1">
      <c r="B1767" s="7"/>
      <c r="C1767" s="7"/>
      <c r="D1767" s="7"/>
      <c r="E1767" s="21"/>
      <c r="F1767" s="7"/>
      <c r="G1767" s="23"/>
      <c r="H1767" s="84"/>
      <c r="I1767" s="16"/>
    </row>
    <row r="1768" spans="2:9" s="3" customFormat="1">
      <c r="B1768" s="7"/>
      <c r="C1768" s="7"/>
      <c r="D1768" s="7"/>
      <c r="E1768" s="21"/>
      <c r="F1768" s="7"/>
      <c r="G1768" s="23"/>
      <c r="H1768" s="84"/>
      <c r="I1768" s="16"/>
    </row>
    <row r="1769" spans="2:9" s="3" customFormat="1">
      <c r="B1769" s="7"/>
      <c r="C1769" s="7"/>
      <c r="D1769" s="7"/>
      <c r="E1769" s="21"/>
      <c r="F1769" s="7"/>
      <c r="G1769" s="23"/>
      <c r="H1769" s="84"/>
      <c r="I1769" s="16"/>
    </row>
    <row r="1770" spans="2:9" s="3" customFormat="1">
      <c r="B1770" s="7"/>
      <c r="C1770" s="7"/>
      <c r="D1770" s="7"/>
      <c r="E1770" s="21"/>
      <c r="F1770" s="7"/>
      <c r="G1770" s="23"/>
      <c r="H1770" s="84"/>
      <c r="I1770" s="16"/>
    </row>
    <row r="1771" spans="2:9" s="3" customFormat="1">
      <c r="B1771" s="7"/>
      <c r="C1771" s="7"/>
      <c r="D1771" s="7"/>
      <c r="E1771" s="21"/>
      <c r="F1771" s="7"/>
      <c r="G1771" s="23"/>
      <c r="H1771" s="84"/>
      <c r="I1771" s="16"/>
    </row>
    <row r="1772" spans="2:9" s="3" customFormat="1">
      <c r="B1772" s="7"/>
      <c r="C1772" s="7"/>
      <c r="D1772" s="7"/>
      <c r="E1772" s="21"/>
      <c r="F1772" s="7"/>
      <c r="G1772" s="23"/>
      <c r="H1772" s="84"/>
      <c r="I1772" s="16"/>
    </row>
    <row r="1773" spans="2:9" s="3" customFormat="1">
      <c r="B1773" s="7"/>
      <c r="C1773" s="7"/>
      <c r="D1773" s="7"/>
      <c r="E1773" s="21"/>
      <c r="F1773" s="7"/>
      <c r="G1773" s="23"/>
      <c r="H1773" s="84"/>
      <c r="I1773" s="16"/>
    </row>
    <row r="1774" spans="2:9" s="3" customFormat="1">
      <c r="B1774" s="7"/>
      <c r="C1774" s="7"/>
      <c r="D1774" s="7"/>
      <c r="E1774" s="21"/>
      <c r="F1774" s="7"/>
      <c r="G1774" s="23"/>
      <c r="H1774" s="84"/>
      <c r="I1774" s="16"/>
    </row>
    <row r="1775" spans="2:9" s="3" customFormat="1">
      <c r="B1775" s="7"/>
      <c r="C1775" s="7"/>
      <c r="D1775" s="7"/>
      <c r="E1775" s="21"/>
      <c r="F1775" s="7"/>
      <c r="G1775" s="23"/>
      <c r="H1775" s="84"/>
      <c r="I1775" s="16"/>
    </row>
    <row r="1776" spans="2:9" s="3" customFormat="1">
      <c r="B1776" s="7"/>
      <c r="C1776" s="7"/>
      <c r="D1776" s="7"/>
      <c r="E1776" s="21"/>
      <c r="F1776" s="7"/>
      <c r="G1776" s="23"/>
      <c r="H1776" s="84"/>
      <c r="I1776" s="16"/>
    </row>
    <row r="1777" spans="2:9" s="3" customFormat="1">
      <c r="B1777" s="7"/>
      <c r="C1777" s="7"/>
      <c r="D1777" s="7"/>
      <c r="E1777" s="21"/>
      <c r="F1777" s="7"/>
      <c r="G1777" s="23"/>
      <c r="H1777" s="84"/>
      <c r="I1777" s="16"/>
    </row>
    <row r="1778" spans="2:9" s="3" customFormat="1">
      <c r="B1778" s="7"/>
      <c r="C1778" s="7"/>
      <c r="D1778" s="7"/>
      <c r="E1778" s="21"/>
      <c r="F1778" s="7"/>
      <c r="G1778" s="23"/>
      <c r="H1778" s="84"/>
      <c r="I1778" s="16"/>
    </row>
    <row r="1779" spans="2:9" s="3" customFormat="1">
      <c r="B1779" s="7"/>
      <c r="C1779" s="7"/>
      <c r="D1779" s="7"/>
      <c r="E1779" s="21"/>
      <c r="F1779" s="7"/>
      <c r="G1779" s="23"/>
      <c r="H1779" s="84"/>
      <c r="I1779" s="16"/>
    </row>
    <row r="1780" spans="2:9" s="3" customFormat="1">
      <c r="B1780" s="7"/>
      <c r="C1780" s="7"/>
      <c r="D1780" s="7"/>
      <c r="E1780" s="21"/>
      <c r="F1780" s="7"/>
      <c r="G1780" s="23"/>
      <c r="H1780" s="84"/>
      <c r="I1780" s="16"/>
    </row>
    <row r="1781" spans="2:9" s="3" customFormat="1">
      <c r="B1781" s="7"/>
      <c r="C1781" s="7"/>
      <c r="D1781" s="7"/>
      <c r="E1781" s="21"/>
      <c r="F1781" s="7"/>
      <c r="G1781" s="23"/>
      <c r="H1781" s="84"/>
      <c r="I1781" s="16"/>
    </row>
    <row r="1782" spans="2:9" s="3" customFormat="1">
      <c r="B1782" s="7"/>
      <c r="C1782" s="7"/>
      <c r="D1782" s="7"/>
      <c r="E1782" s="21"/>
      <c r="F1782" s="7"/>
      <c r="G1782" s="23"/>
      <c r="H1782" s="84"/>
      <c r="I1782" s="16"/>
    </row>
    <row r="1783" spans="2:9" s="3" customFormat="1">
      <c r="B1783" s="7"/>
      <c r="C1783" s="7"/>
      <c r="D1783" s="7"/>
      <c r="E1783" s="21"/>
      <c r="F1783" s="7"/>
      <c r="G1783" s="23"/>
      <c r="H1783" s="84"/>
      <c r="I1783" s="16"/>
    </row>
    <row r="1784" spans="2:9" s="3" customFormat="1">
      <c r="B1784" s="7"/>
      <c r="C1784" s="7"/>
      <c r="D1784" s="7"/>
      <c r="E1784" s="21"/>
      <c r="F1784" s="7"/>
      <c r="G1784" s="23"/>
      <c r="H1784" s="84"/>
      <c r="I1784" s="16"/>
    </row>
    <row r="1785" spans="2:9" s="3" customFormat="1">
      <c r="B1785" s="7"/>
      <c r="C1785" s="7"/>
      <c r="D1785" s="7"/>
      <c r="E1785" s="21"/>
      <c r="F1785" s="7"/>
      <c r="G1785" s="23"/>
      <c r="H1785" s="84"/>
      <c r="I1785" s="16"/>
    </row>
    <row r="1786" spans="2:9" s="3" customFormat="1">
      <c r="B1786" s="7"/>
      <c r="C1786" s="7"/>
      <c r="D1786" s="7"/>
      <c r="E1786" s="21"/>
      <c r="F1786" s="7"/>
      <c r="G1786" s="23"/>
      <c r="H1786" s="84"/>
      <c r="I1786" s="16"/>
    </row>
    <row r="1787" spans="2:9" s="3" customFormat="1">
      <c r="B1787" s="7"/>
      <c r="C1787" s="7"/>
      <c r="D1787" s="7"/>
      <c r="E1787" s="21"/>
      <c r="F1787" s="7"/>
      <c r="G1787" s="23"/>
      <c r="H1787" s="84"/>
      <c r="I1787" s="16"/>
    </row>
    <row r="1788" spans="2:9" s="3" customFormat="1">
      <c r="B1788" s="7"/>
      <c r="C1788" s="7"/>
      <c r="D1788" s="7"/>
      <c r="E1788" s="21"/>
      <c r="F1788" s="7"/>
      <c r="G1788" s="23"/>
      <c r="H1788" s="84"/>
      <c r="I1788" s="16"/>
    </row>
    <row r="1789" spans="2:9" s="3" customFormat="1">
      <c r="B1789" s="7"/>
      <c r="C1789" s="7"/>
      <c r="D1789" s="7"/>
      <c r="E1789" s="21"/>
      <c r="F1789" s="7"/>
      <c r="G1789" s="23"/>
      <c r="H1789" s="84"/>
      <c r="I1789" s="16"/>
    </row>
    <row r="1790" spans="2:9" s="3" customFormat="1">
      <c r="B1790" s="7"/>
      <c r="C1790" s="7"/>
      <c r="D1790" s="7"/>
      <c r="E1790" s="21"/>
      <c r="F1790" s="7"/>
      <c r="G1790" s="23"/>
      <c r="H1790" s="84"/>
      <c r="I1790" s="16"/>
    </row>
    <row r="1791" spans="2:9" s="3" customFormat="1">
      <c r="B1791" s="7"/>
      <c r="C1791" s="7"/>
      <c r="D1791" s="7"/>
      <c r="E1791" s="21"/>
      <c r="F1791" s="7"/>
      <c r="G1791" s="23"/>
      <c r="H1791" s="84"/>
      <c r="I1791" s="16"/>
    </row>
    <row r="1792" spans="2:9" s="3" customFormat="1">
      <c r="B1792" s="7"/>
      <c r="C1792" s="7"/>
      <c r="D1792" s="7"/>
      <c r="E1792" s="21"/>
      <c r="F1792" s="7"/>
      <c r="G1792" s="23"/>
      <c r="H1792" s="84"/>
      <c r="I1792" s="16"/>
    </row>
    <row r="1793" spans="2:9" s="3" customFormat="1">
      <c r="B1793" s="7"/>
      <c r="C1793" s="7"/>
      <c r="D1793" s="7"/>
      <c r="E1793" s="21"/>
      <c r="F1793" s="7"/>
      <c r="G1793" s="23"/>
      <c r="H1793" s="84"/>
      <c r="I1793" s="16"/>
    </row>
    <row r="1794" spans="2:9" s="3" customFormat="1">
      <c r="B1794" s="7"/>
      <c r="C1794" s="7"/>
      <c r="D1794" s="7"/>
      <c r="E1794" s="21"/>
      <c r="F1794" s="7"/>
      <c r="G1794" s="23"/>
      <c r="H1794" s="84"/>
      <c r="I1794" s="16"/>
    </row>
    <row r="1795" spans="2:9" s="3" customFormat="1">
      <c r="B1795" s="7"/>
      <c r="C1795" s="7"/>
      <c r="D1795" s="7"/>
      <c r="E1795" s="21"/>
      <c r="F1795" s="7"/>
      <c r="G1795" s="23"/>
      <c r="H1795" s="84"/>
      <c r="I1795" s="16"/>
    </row>
    <row r="1796" spans="2:9" s="3" customFormat="1">
      <c r="B1796" s="7"/>
      <c r="C1796" s="7"/>
      <c r="D1796" s="7"/>
      <c r="E1796" s="21"/>
      <c r="F1796" s="7"/>
      <c r="G1796" s="23"/>
      <c r="H1796" s="84"/>
      <c r="I1796" s="16"/>
    </row>
    <row r="1797" spans="2:9" s="3" customFormat="1">
      <c r="B1797" s="7"/>
      <c r="C1797" s="7"/>
      <c r="D1797" s="7"/>
      <c r="E1797" s="21"/>
      <c r="F1797" s="7"/>
      <c r="G1797" s="23"/>
      <c r="H1797" s="84"/>
      <c r="I1797" s="16"/>
    </row>
    <row r="1798" spans="2:9" s="3" customFormat="1">
      <c r="B1798" s="7"/>
      <c r="C1798" s="7"/>
      <c r="D1798" s="7"/>
      <c r="E1798" s="21"/>
      <c r="F1798" s="7"/>
      <c r="G1798" s="23"/>
      <c r="H1798" s="84"/>
      <c r="I1798" s="16"/>
    </row>
    <row r="1799" spans="2:9" s="3" customFormat="1">
      <c r="B1799" s="7"/>
      <c r="C1799" s="7"/>
      <c r="D1799" s="7"/>
      <c r="E1799" s="21"/>
      <c r="F1799" s="7"/>
      <c r="G1799" s="23"/>
      <c r="H1799" s="84"/>
      <c r="I1799" s="16"/>
    </row>
    <row r="1800" spans="2:9" s="3" customFormat="1">
      <c r="B1800" s="7"/>
      <c r="C1800" s="7"/>
      <c r="D1800" s="7"/>
      <c r="E1800" s="21"/>
      <c r="F1800" s="7"/>
      <c r="G1800" s="23"/>
      <c r="H1800" s="84"/>
      <c r="I1800" s="16"/>
    </row>
    <row r="1801" spans="2:9" s="3" customFormat="1">
      <c r="B1801" s="7"/>
      <c r="C1801" s="7"/>
      <c r="D1801" s="7"/>
      <c r="E1801" s="21"/>
      <c r="F1801" s="7"/>
      <c r="G1801" s="23"/>
      <c r="H1801" s="84"/>
      <c r="I1801" s="16"/>
    </row>
    <row r="1802" spans="2:9" s="3" customFormat="1">
      <c r="B1802" s="7"/>
      <c r="C1802" s="7"/>
      <c r="D1802" s="7"/>
      <c r="E1802" s="21"/>
      <c r="F1802" s="7"/>
      <c r="G1802" s="23"/>
      <c r="H1802" s="84"/>
      <c r="I1802" s="16"/>
    </row>
    <row r="1803" spans="2:9" s="3" customFormat="1">
      <c r="B1803" s="7"/>
      <c r="C1803" s="7"/>
      <c r="D1803" s="7"/>
      <c r="E1803" s="21"/>
      <c r="F1803" s="7"/>
      <c r="G1803" s="23"/>
      <c r="H1803" s="84"/>
      <c r="I1803" s="16"/>
    </row>
    <row r="1804" spans="2:9" s="3" customFormat="1">
      <c r="B1804" s="7"/>
      <c r="C1804" s="7"/>
      <c r="D1804" s="7"/>
      <c r="E1804" s="21"/>
      <c r="F1804" s="7"/>
      <c r="G1804" s="23"/>
      <c r="H1804" s="84"/>
      <c r="I1804" s="16"/>
    </row>
    <row r="1805" spans="2:9" s="3" customFormat="1">
      <c r="B1805" s="7"/>
      <c r="C1805" s="7"/>
      <c r="D1805" s="7"/>
      <c r="E1805" s="21"/>
      <c r="F1805" s="7"/>
      <c r="G1805" s="23"/>
      <c r="H1805" s="84"/>
      <c r="I1805" s="16"/>
    </row>
    <row r="1806" spans="2:9" s="3" customFormat="1">
      <c r="B1806" s="7"/>
      <c r="C1806" s="7"/>
      <c r="D1806" s="7"/>
      <c r="E1806" s="21"/>
      <c r="F1806" s="7"/>
      <c r="G1806" s="23"/>
      <c r="H1806" s="84"/>
      <c r="I1806" s="16"/>
    </row>
    <row r="1807" spans="2:9" s="3" customFormat="1">
      <c r="B1807" s="7"/>
      <c r="C1807" s="7"/>
      <c r="D1807" s="7"/>
      <c r="E1807" s="21"/>
      <c r="F1807" s="7"/>
      <c r="G1807" s="23"/>
      <c r="H1807" s="84"/>
      <c r="I1807" s="16"/>
    </row>
    <row r="1808" spans="2:9" s="3" customFormat="1">
      <c r="B1808" s="7"/>
      <c r="C1808" s="7"/>
      <c r="D1808" s="7"/>
      <c r="E1808" s="21"/>
      <c r="F1808" s="7"/>
      <c r="G1808" s="23"/>
      <c r="H1808" s="84"/>
      <c r="I1808" s="16"/>
    </row>
    <row r="1809" spans="2:9" s="3" customFormat="1">
      <c r="B1809" s="7"/>
      <c r="C1809" s="7"/>
      <c r="D1809" s="7"/>
      <c r="E1809" s="21"/>
      <c r="F1809" s="7"/>
      <c r="G1809" s="23"/>
      <c r="H1809" s="84"/>
      <c r="I1809" s="16"/>
    </row>
    <row r="1810" spans="2:9" s="3" customFormat="1">
      <c r="B1810" s="7"/>
      <c r="C1810" s="7"/>
      <c r="D1810" s="7"/>
      <c r="E1810" s="21"/>
      <c r="F1810" s="7"/>
      <c r="G1810" s="23"/>
      <c r="H1810" s="84"/>
      <c r="I1810" s="16"/>
    </row>
    <row r="1811" spans="2:9" s="3" customFormat="1">
      <c r="B1811" s="7"/>
      <c r="C1811" s="7"/>
      <c r="D1811" s="7"/>
      <c r="E1811" s="21"/>
      <c r="F1811" s="7"/>
      <c r="G1811" s="23"/>
      <c r="H1811" s="84"/>
      <c r="I1811" s="16"/>
    </row>
    <row r="1812" spans="2:9" s="3" customFormat="1">
      <c r="B1812" s="7"/>
      <c r="C1812" s="7"/>
      <c r="D1812" s="7"/>
      <c r="E1812" s="21"/>
      <c r="F1812" s="7"/>
      <c r="G1812" s="23"/>
      <c r="H1812" s="84"/>
      <c r="I1812" s="16"/>
    </row>
    <row r="1813" spans="2:9" s="3" customFormat="1">
      <c r="B1813" s="7"/>
      <c r="C1813" s="7"/>
      <c r="D1813" s="7"/>
      <c r="E1813" s="21"/>
      <c r="F1813" s="7"/>
      <c r="G1813" s="23"/>
      <c r="H1813" s="84"/>
      <c r="I1813" s="16"/>
    </row>
    <row r="1814" spans="2:9" s="3" customFormat="1">
      <c r="B1814" s="7"/>
      <c r="C1814" s="7"/>
      <c r="D1814" s="7"/>
      <c r="E1814" s="21"/>
      <c r="F1814" s="7"/>
      <c r="G1814" s="23"/>
      <c r="H1814" s="84"/>
      <c r="I1814" s="16"/>
    </row>
    <row r="1815" spans="2:9" s="3" customFormat="1">
      <c r="B1815" s="7"/>
      <c r="C1815" s="7"/>
      <c r="D1815" s="7"/>
      <c r="E1815" s="21"/>
      <c r="F1815" s="7"/>
      <c r="G1815" s="23"/>
      <c r="H1815" s="84"/>
      <c r="I1815" s="16"/>
    </row>
    <row r="1816" spans="2:9" s="3" customFormat="1">
      <c r="B1816" s="7"/>
      <c r="C1816" s="7"/>
      <c r="D1816" s="7"/>
      <c r="E1816" s="21"/>
      <c r="F1816" s="7"/>
      <c r="G1816" s="23"/>
      <c r="H1816" s="84"/>
      <c r="I1816" s="16"/>
    </row>
    <row r="1817" spans="2:9" s="3" customFormat="1">
      <c r="B1817" s="7"/>
      <c r="C1817" s="7"/>
      <c r="D1817" s="7"/>
      <c r="E1817" s="21"/>
      <c r="F1817" s="7"/>
      <c r="G1817" s="23"/>
      <c r="H1817" s="84"/>
      <c r="I1817" s="16"/>
    </row>
    <row r="1818" spans="2:9" s="3" customFormat="1">
      <c r="B1818" s="7"/>
      <c r="C1818" s="7"/>
      <c r="D1818" s="7"/>
      <c r="E1818" s="21"/>
      <c r="F1818" s="7"/>
      <c r="G1818" s="23"/>
      <c r="H1818" s="84"/>
      <c r="I1818" s="16"/>
    </row>
    <row r="1819" spans="2:9" s="3" customFormat="1">
      <c r="B1819" s="7"/>
      <c r="C1819" s="7"/>
      <c r="D1819" s="7"/>
      <c r="E1819" s="21"/>
      <c r="F1819" s="7"/>
      <c r="G1819" s="23"/>
      <c r="H1819" s="84"/>
      <c r="I1819" s="16"/>
    </row>
    <row r="1820" spans="2:9" s="3" customFormat="1">
      <c r="B1820" s="7"/>
      <c r="C1820" s="7"/>
      <c r="D1820" s="7"/>
      <c r="E1820" s="21"/>
      <c r="F1820" s="7"/>
      <c r="G1820" s="23"/>
      <c r="H1820" s="84"/>
      <c r="I1820" s="16"/>
    </row>
    <row r="1821" spans="2:9" s="3" customFormat="1">
      <c r="B1821" s="7"/>
      <c r="C1821" s="7"/>
      <c r="D1821" s="7"/>
      <c r="E1821" s="21"/>
      <c r="F1821" s="7"/>
      <c r="G1821" s="23"/>
      <c r="H1821" s="84"/>
      <c r="I1821" s="16"/>
    </row>
    <row r="1822" spans="2:9" s="3" customFormat="1">
      <c r="B1822" s="7"/>
      <c r="C1822" s="7"/>
      <c r="D1822" s="7"/>
      <c r="E1822" s="21"/>
      <c r="F1822" s="7"/>
      <c r="G1822" s="23"/>
      <c r="H1822" s="84"/>
      <c r="I1822" s="16"/>
    </row>
    <row r="1823" spans="2:9" s="3" customFormat="1">
      <c r="B1823" s="7"/>
      <c r="C1823" s="7"/>
      <c r="D1823" s="7"/>
      <c r="E1823" s="21"/>
      <c r="F1823" s="7"/>
      <c r="G1823" s="23"/>
      <c r="H1823" s="84"/>
      <c r="I1823" s="16"/>
    </row>
    <row r="1824" spans="2:9" s="3" customFormat="1">
      <c r="B1824" s="7"/>
      <c r="C1824" s="7"/>
      <c r="D1824" s="7"/>
      <c r="E1824" s="21"/>
      <c r="F1824" s="7"/>
      <c r="G1824" s="23"/>
      <c r="H1824" s="84"/>
      <c r="I1824" s="16"/>
    </row>
    <row r="1825" spans="2:9" s="3" customFormat="1">
      <c r="B1825" s="7"/>
      <c r="C1825" s="7"/>
      <c r="D1825" s="7"/>
      <c r="E1825" s="21"/>
      <c r="F1825" s="7"/>
      <c r="G1825" s="23"/>
      <c r="H1825" s="84"/>
      <c r="I1825" s="16"/>
    </row>
    <row r="1826" spans="2:9" s="3" customFormat="1">
      <c r="B1826" s="7"/>
      <c r="C1826" s="7"/>
      <c r="D1826" s="7"/>
      <c r="E1826" s="21"/>
      <c r="F1826" s="7"/>
      <c r="G1826" s="23"/>
      <c r="H1826" s="84"/>
      <c r="I1826" s="16"/>
    </row>
    <row r="1827" spans="2:9" s="3" customFormat="1">
      <c r="B1827" s="7"/>
      <c r="C1827" s="7"/>
      <c r="D1827" s="7"/>
      <c r="E1827" s="21"/>
      <c r="F1827" s="7"/>
      <c r="G1827" s="23"/>
      <c r="H1827" s="84"/>
      <c r="I1827" s="16"/>
    </row>
    <row r="1828" spans="2:9" s="3" customFormat="1">
      <c r="B1828" s="7"/>
      <c r="C1828" s="7"/>
      <c r="D1828" s="7"/>
      <c r="E1828" s="21"/>
      <c r="F1828" s="7"/>
      <c r="G1828" s="23"/>
      <c r="H1828" s="84"/>
      <c r="I1828" s="16"/>
    </row>
    <row r="1829" spans="2:9" s="3" customFormat="1">
      <c r="B1829" s="7"/>
      <c r="C1829" s="7"/>
      <c r="D1829" s="7"/>
      <c r="E1829" s="21"/>
      <c r="F1829" s="7"/>
      <c r="G1829" s="23"/>
      <c r="H1829" s="84"/>
      <c r="I1829" s="16"/>
    </row>
    <row r="1830" spans="2:9" s="3" customFormat="1">
      <c r="B1830" s="7"/>
      <c r="C1830" s="7"/>
      <c r="D1830" s="7"/>
      <c r="E1830" s="21"/>
      <c r="F1830" s="7"/>
      <c r="G1830" s="23"/>
      <c r="H1830" s="84"/>
      <c r="I1830" s="16"/>
    </row>
    <row r="1831" spans="2:9" s="3" customFormat="1">
      <c r="B1831" s="7"/>
      <c r="C1831" s="7"/>
      <c r="D1831" s="7"/>
      <c r="E1831" s="21"/>
      <c r="F1831" s="7"/>
      <c r="G1831" s="23"/>
      <c r="H1831" s="84"/>
      <c r="I1831" s="16"/>
    </row>
    <row r="1832" spans="2:9" s="3" customFormat="1">
      <c r="B1832" s="7"/>
      <c r="C1832" s="7"/>
      <c r="D1832" s="7"/>
      <c r="E1832" s="21"/>
      <c r="F1832" s="7"/>
      <c r="G1832" s="23"/>
      <c r="H1832" s="84"/>
      <c r="I1832" s="16"/>
    </row>
    <row r="1833" spans="2:9" s="3" customFormat="1">
      <c r="B1833" s="7"/>
      <c r="C1833" s="7"/>
      <c r="D1833" s="7"/>
      <c r="E1833" s="21"/>
      <c r="F1833" s="7"/>
      <c r="G1833" s="23"/>
      <c r="H1833" s="84"/>
      <c r="I1833" s="16"/>
    </row>
    <row r="1834" spans="2:9" s="3" customFormat="1">
      <c r="B1834" s="7"/>
      <c r="C1834" s="7"/>
      <c r="D1834" s="7"/>
      <c r="E1834" s="21"/>
      <c r="F1834" s="7"/>
      <c r="G1834" s="23"/>
      <c r="H1834" s="84"/>
      <c r="I1834" s="16"/>
    </row>
    <row r="1835" spans="2:9" s="3" customFormat="1">
      <c r="B1835" s="7"/>
      <c r="C1835" s="7"/>
      <c r="D1835" s="7"/>
      <c r="E1835" s="21"/>
      <c r="F1835" s="7"/>
      <c r="G1835" s="23"/>
      <c r="H1835" s="84"/>
      <c r="I1835" s="16"/>
    </row>
    <row r="1836" spans="2:9" s="3" customFormat="1">
      <c r="B1836" s="7"/>
      <c r="C1836" s="7"/>
      <c r="D1836" s="7"/>
      <c r="E1836" s="21"/>
      <c r="F1836" s="7"/>
      <c r="G1836" s="23"/>
      <c r="H1836" s="84"/>
      <c r="I1836" s="16"/>
    </row>
    <row r="1837" spans="2:9" s="3" customFormat="1">
      <c r="B1837" s="7"/>
      <c r="C1837" s="7"/>
      <c r="D1837" s="7"/>
      <c r="E1837" s="21"/>
      <c r="F1837" s="7"/>
      <c r="G1837" s="23"/>
      <c r="H1837" s="84"/>
      <c r="I1837" s="16"/>
    </row>
    <row r="1838" spans="2:9" s="3" customFormat="1">
      <c r="B1838" s="7"/>
      <c r="C1838" s="7"/>
      <c r="D1838" s="7"/>
      <c r="E1838" s="21"/>
      <c r="F1838" s="7"/>
      <c r="G1838" s="23"/>
      <c r="H1838" s="84"/>
      <c r="I1838" s="16"/>
    </row>
    <row r="1839" spans="2:9" s="3" customFormat="1">
      <c r="B1839" s="7"/>
      <c r="C1839" s="7"/>
      <c r="D1839" s="7"/>
      <c r="E1839" s="21"/>
      <c r="F1839" s="7"/>
      <c r="G1839" s="23"/>
      <c r="H1839" s="84"/>
      <c r="I1839" s="16"/>
    </row>
    <row r="1840" spans="2:9" s="3" customFormat="1">
      <c r="B1840" s="7"/>
      <c r="C1840" s="7"/>
      <c r="D1840" s="7"/>
      <c r="E1840" s="21"/>
      <c r="F1840" s="7"/>
      <c r="G1840" s="23"/>
      <c r="H1840" s="84"/>
      <c r="I1840" s="16"/>
    </row>
    <row r="1841" spans="2:9" s="3" customFormat="1">
      <c r="B1841" s="7"/>
      <c r="C1841" s="7"/>
      <c r="D1841" s="7"/>
      <c r="E1841" s="21"/>
      <c r="F1841" s="7"/>
      <c r="G1841" s="23"/>
      <c r="H1841" s="84"/>
      <c r="I1841" s="16"/>
    </row>
    <row r="1842" spans="2:9" s="3" customFormat="1">
      <c r="B1842" s="7"/>
      <c r="C1842" s="7"/>
      <c r="D1842" s="7"/>
      <c r="E1842" s="21"/>
      <c r="F1842" s="7"/>
      <c r="G1842" s="23"/>
      <c r="H1842" s="84"/>
      <c r="I1842" s="16"/>
    </row>
    <row r="1843" spans="2:9" s="3" customFormat="1">
      <c r="B1843" s="7"/>
      <c r="C1843" s="7"/>
      <c r="D1843" s="7"/>
      <c r="E1843" s="21"/>
      <c r="F1843" s="7"/>
      <c r="G1843" s="23"/>
      <c r="H1843" s="84"/>
      <c r="I1843" s="16"/>
    </row>
    <row r="1844" spans="2:9" s="3" customFormat="1">
      <c r="B1844" s="7"/>
      <c r="C1844" s="7"/>
      <c r="D1844" s="7"/>
      <c r="E1844" s="21"/>
      <c r="F1844" s="7"/>
      <c r="G1844" s="23"/>
      <c r="H1844" s="84"/>
      <c r="I1844" s="16"/>
    </row>
    <row r="1845" spans="2:9" s="3" customFormat="1">
      <c r="B1845" s="7"/>
      <c r="C1845" s="7"/>
      <c r="D1845" s="7"/>
      <c r="E1845" s="21"/>
      <c r="F1845" s="7"/>
      <c r="G1845" s="23"/>
      <c r="H1845" s="84"/>
      <c r="I1845" s="16"/>
    </row>
    <row r="1846" spans="2:9" s="3" customFormat="1">
      <c r="B1846" s="7"/>
      <c r="C1846" s="7"/>
      <c r="D1846" s="7"/>
      <c r="E1846" s="21"/>
      <c r="F1846" s="7"/>
      <c r="G1846" s="23"/>
      <c r="H1846" s="84"/>
      <c r="I1846" s="16"/>
    </row>
    <row r="1847" spans="2:9" s="3" customFormat="1">
      <c r="B1847" s="7"/>
      <c r="C1847" s="7"/>
      <c r="D1847" s="7"/>
      <c r="E1847" s="21"/>
      <c r="F1847" s="7"/>
      <c r="G1847" s="23"/>
      <c r="H1847" s="84"/>
      <c r="I1847" s="16"/>
    </row>
    <row r="1848" spans="2:9" s="3" customFormat="1">
      <c r="B1848" s="7"/>
      <c r="C1848" s="7"/>
      <c r="D1848" s="7"/>
      <c r="E1848" s="21"/>
      <c r="F1848" s="7"/>
      <c r="G1848" s="23"/>
      <c r="H1848" s="84"/>
      <c r="I1848" s="16"/>
    </row>
    <row r="1849" spans="2:9" s="3" customFormat="1">
      <c r="B1849" s="7"/>
      <c r="C1849" s="7"/>
      <c r="D1849" s="7"/>
      <c r="E1849" s="21"/>
      <c r="F1849" s="7"/>
      <c r="G1849" s="23"/>
      <c r="H1849" s="84"/>
      <c r="I1849" s="16"/>
    </row>
    <row r="1850" spans="2:9" s="3" customFormat="1">
      <c r="B1850" s="7"/>
      <c r="C1850" s="7"/>
      <c r="D1850" s="7"/>
      <c r="E1850" s="21"/>
      <c r="F1850" s="7"/>
      <c r="G1850" s="23"/>
      <c r="H1850" s="84"/>
      <c r="I1850" s="16"/>
    </row>
    <row r="1851" spans="2:9" s="3" customFormat="1">
      <c r="B1851" s="7"/>
      <c r="C1851" s="7"/>
      <c r="D1851" s="7"/>
      <c r="E1851" s="21"/>
      <c r="F1851" s="7"/>
      <c r="G1851" s="23"/>
      <c r="H1851" s="84"/>
      <c r="I1851" s="16"/>
    </row>
    <row r="1852" spans="2:9" s="3" customFormat="1">
      <c r="B1852" s="7"/>
      <c r="C1852" s="7"/>
      <c r="D1852" s="7"/>
      <c r="E1852" s="21"/>
      <c r="F1852" s="7"/>
      <c r="G1852" s="23"/>
      <c r="H1852" s="84"/>
      <c r="I1852" s="16"/>
    </row>
    <row r="1853" spans="2:9" s="3" customFormat="1">
      <c r="B1853" s="7"/>
      <c r="C1853" s="7"/>
      <c r="D1853" s="7"/>
      <c r="E1853" s="21"/>
      <c r="F1853" s="7"/>
      <c r="G1853" s="23"/>
      <c r="H1853" s="84"/>
      <c r="I1853" s="16"/>
    </row>
    <row r="1854" spans="2:9" s="3" customFormat="1">
      <c r="B1854" s="7"/>
      <c r="C1854" s="7"/>
      <c r="D1854" s="7"/>
      <c r="E1854" s="21"/>
      <c r="F1854" s="7"/>
      <c r="G1854" s="23"/>
      <c r="H1854" s="84"/>
      <c r="I1854" s="16"/>
    </row>
    <row r="1855" spans="2:9" s="3" customFormat="1">
      <c r="B1855" s="7"/>
      <c r="C1855" s="7"/>
      <c r="D1855" s="7"/>
      <c r="E1855" s="21"/>
      <c r="F1855" s="7"/>
      <c r="G1855" s="23"/>
      <c r="H1855" s="84"/>
      <c r="I1855" s="16"/>
    </row>
    <row r="1856" spans="2:9" s="3" customFormat="1">
      <c r="B1856" s="7"/>
      <c r="C1856" s="7"/>
      <c r="D1856" s="7"/>
      <c r="E1856" s="21"/>
      <c r="F1856" s="7"/>
      <c r="G1856" s="23"/>
      <c r="H1856" s="84"/>
      <c r="I1856" s="16"/>
    </row>
    <row r="1857" spans="2:9" s="3" customFormat="1">
      <c r="B1857" s="7"/>
      <c r="C1857" s="7"/>
      <c r="D1857" s="7"/>
      <c r="E1857" s="21"/>
      <c r="F1857" s="7"/>
      <c r="G1857" s="23"/>
      <c r="H1857" s="84"/>
      <c r="I1857" s="16"/>
    </row>
    <row r="1858" spans="2:9" s="3" customFormat="1">
      <c r="B1858" s="7"/>
      <c r="C1858" s="7"/>
      <c r="D1858" s="7"/>
      <c r="E1858" s="21"/>
      <c r="F1858" s="7"/>
      <c r="G1858" s="23"/>
      <c r="H1858" s="84"/>
      <c r="I1858" s="16"/>
    </row>
    <row r="1859" spans="2:9" s="3" customFormat="1">
      <c r="B1859" s="7"/>
      <c r="C1859" s="7"/>
      <c r="D1859" s="7"/>
      <c r="E1859" s="21"/>
      <c r="F1859" s="7"/>
      <c r="G1859" s="23"/>
      <c r="H1859" s="84"/>
      <c r="I1859" s="16"/>
    </row>
    <row r="1860" spans="2:9" s="3" customFormat="1">
      <c r="B1860" s="7"/>
      <c r="C1860" s="7"/>
      <c r="D1860" s="7"/>
      <c r="E1860" s="21"/>
      <c r="F1860" s="7"/>
      <c r="G1860" s="23"/>
      <c r="H1860" s="84"/>
      <c r="I1860" s="16"/>
    </row>
    <row r="1861" spans="2:9" s="3" customFormat="1">
      <c r="B1861" s="7"/>
      <c r="C1861" s="7"/>
      <c r="D1861" s="7"/>
      <c r="E1861" s="21"/>
      <c r="F1861" s="7"/>
      <c r="G1861" s="23"/>
      <c r="H1861" s="84"/>
      <c r="I1861" s="16"/>
    </row>
    <row r="1862" spans="2:9" s="3" customFormat="1">
      <c r="B1862" s="7"/>
      <c r="C1862" s="7"/>
      <c r="D1862" s="7"/>
      <c r="E1862" s="21"/>
      <c r="F1862" s="7"/>
      <c r="G1862" s="23"/>
      <c r="H1862" s="84"/>
      <c r="I1862" s="16"/>
    </row>
    <row r="1863" spans="2:9" s="3" customFormat="1">
      <c r="B1863" s="7"/>
      <c r="C1863" s="7"/>
      <c r="D1863" s="7"/>
      <c r="E1863" s="21"/>
      <c r="F1863" s="7"/>
      <c r="G1863" s="23"/>
      <c r="H1863" s="84"/>
      <c r="I1863" s="16"/>
    </row>
    <row r="1864" spans="2:9" s="3" customFormat="1">
      <c r="B1864" s="7"/>
      <c r="C1864" s="7"/>
      <c r="D1864" s="7"/>
      <c r="E1864" s="21"/>
      <c r="F1864" s="7"/>
      <c r="G1864" s="23"/>
      <c r="H1864" s="84"/>
      <c r="I1864" s="16"/>
    </row>
    <row r="1865" spans="2:9" s="3" customFormat="1">
      <c r="B1865" s="7"/>
      <c r="C1865" s="7"/>
      <c r="D1865" s="7"/>
      <c r="E1865" s="21"/>
      <c r="F1865" s="7"/>
      <c r="G1865" s="23"/>
      <c r="H1865" s="84"/>
      <c r="I1865" s="16"/>
    </row>
    <row r="1866" spans="2:9" s="3" customFormat="1">
      <c r="B1866" s="7"/>
      <c r="C1866" s="7"/>
      <c r="D1866" s="7"/>
      <c r="E1866" s="21"/>
      <c r="F1866" s="7"/>
      <c r="G1866" s="23"/>
      <c r="H1866" s="84"/>
      <c r="I1866" s="16"/>
    </row>
    <row r="1867" spans="2:9" s="3" customFormat="1">
      <c r="B1867" s="7"/>
      <c r="C1867" s="7"/>
      <c r="D1867" s="7"/>
      <c r="E1867" s="21"/>
      <c r="F1867" s="7"/>
      <c r="G1867" s="23"/>
      <c r="H1867" s="84"/>
      <c r="I1867" s="16"/>
    </row>
    <row r="1868" spans="2:9" s="3" customFormat="1">
      <c r="B1868" s="7"/>
      <c r="C1868" s="7"/>
      <c r="D1868" s="7"/>
      <c r="E1868" s="21"/>
      <c r="F1868" s="7"/>
      <c r="G1868" s="23"/>
      <c r="H1868" s="84"/>
      <c r="I1868" s="16"/>
    </row>
    <row r="1869" spans="2:9" s="3" customFormat="1">
      <c r="B1869" s="7"/>
      <c r="C1869" s="7"/>
      <c r="D1869" s="7"/>
      <c r="E1869" s="21"/>
      <c r="F1869" s="7"/>
      <c r="G1869" s="23"/>
      <c r="H1869" s="84"/>
      <c r="I1869" s="16"/>
    </row>
    <row r="1870" spans="2:9" s="3" customFormat="1">
      <c r="B1870" s="7"/>
      <c r="C1870" s="7"/>
      <c r="D1870" s="7"/>
      <c r="E1870" s="21"/>
      <c r="F1870" s="7"/>
      <c r="G1870" s="23"/>
      <c r="H1870" s="84"/>
      <c r="I1870" s="16"/>
    </row>
    <row r="1871" spans="2:9" s="3" customFormat="1">
      <c r="B1871" s="7"/>
      <c r="C1871" s="7"/>
      <c r="D1871" s="7"/>
      <c r="E1871" s="21"/>
      <c r="F1871" s="7"/>
      <c r="G1871" s="23"/>
      <c r="H1871" s="84"/>
      <c r="I1871" s="16"/>
    </row>
    <row r="1872" spans="2:9" s="3" customFormat="1">
      <c r="B1872" s="7"/>
      <c r="C1872" s="7"/>
      <c r="D1872" s="7"/>
      <c r="E1872" s="21"/>
      <c r="F1872" s="7"/>
      <c r="G1872" s="23"/>
      <c r="H1872" s="84"/>
      <c r="I1872" s="16"/>
    </row>
    <row r="1873" spans="2:9" s="3" customFormat="1">
      <c r="B1873" s="7"/>
      <c r="C1873" s="7"/>
      <c r="D1873" s="7"/>
      <c r="E1873" s="21"/>
      <c r="F1873" s="7"/>
      <c r="G1873" s="23"/>
      <c r="H1873" s="84"/>
      <c r="I1873" s="16"/>
    </row>
    <row r="1874" spans="2:9" s="3" customFormat="1">
      <c r="B1874" s="7"/>
      <c r="C1874" s="7"/>
      <c r="D1874" s="7"/>
      <c r="E1874" s="21"/>
      <c r="F1874" s="7"/>
      <c r="G1874" s="23"/>
      <c r="H1874" s="84"/>
      <c r="I1874" s="16"/>
    </row>
    <row r="1875" spans="2:9" s="3" customFormat="1">
      <c r="B1875" s="7"/>
      <c r="C1875" s="7"/>
      <c r="D1875" s="7"/>
      <c r="E1875" s="21"/>
      <c r="F1875" s="7"/>
      <c r="G1875" s="23"/>
      <c r="H1875" s="84"/>
      <c r="I1875" s="16"/>
    </row>
    <row r="1876" spans="2:9" s="3" customFormat="1">
      <c r="B1876" s="7"/>
      <c r="C1876" s="7"/>
      <c r="D1876" s="7"/>
      <c r="E1876" s="21"/>
      <c r="F1876" s="7"/>
      <c r="G1876" s="23"/>
      <c r="H1876" s="84"/>
      <c r="I1876" s="16"/>
    </row>
    <row r="1877" spans="2:9" s="3" customFormat="1">
      <c r="B1877" s="7"/>
      <c r="C1877" s="7"/>
      <c r="D1877" s="7"/>
      <c r="E1877" s="21"/>
      <c r="F1877" s="7"/>
      <c r="G1877" s="23"/>
      <c r="H1877" s="84"/>
      <c r="I1877" s="16"/>
    </row>
    <row r="1878" spans="2:9" s="3" customFormat="1">
      <c r="B1878" s="7"/>
      <c r="C1878" s="7"/>
      <c r="D1878" s="7"/>
      <c r="E1878" s="21"/>
      <c r="F1878" s="7"/>
      <c r="G1878" s="23"/>
      <c r="H1878" s="84"/>
      <c r="I1878" s="16"/>
    </row>
    <row r="1879" spans="2:9" s="3" customFormat="1">
      <c r="B1879" s="7"/>
      <c r="C1879" s="7"/>
      <c r="D1879" s="7"/>
      <c r="E1879" s="21"/>
      <c r="F1879" s="7"/>
      <c r="G1879" s="23"/>
      <c r="H1879" s="84"/>
      <c r="I1879" s="16"/>
    </row>
    <row r="1880" spans="2:9" s="3" customFormat="1">
      <c r="B1880" s="7"/>
      <c r="C1880" s="7"/>
      <c r="D1880" s="7"/>
      <c r="E1880" s="21"/>
      <c r="F1880" s="7"/>
      <c r="G1880" s="23"/>
      <c r="H1880" s="84"/>
      <c r="I1880" s="16"/>
    </row>
    <row r="1881" spans="2:9" s="3" customFormat="1">
      <c r="B1881" s="7"/>
      <c r="C1881" s="7"/>
      <c r="D1881" s="7"/>
      <c r="E1881" s="21"/>
      <c r="F1881" s="7"/>
      <c r="G1881" s="23"/>
      <c r="H1881" s="84"/>
      <c r="I1881" s="16"/>
    </row>
    <row r="1882" spans="2:9" s="3" customFormat="1">
      <c r="B1882" s="7"/>
      <c r="C1882" s="7"/>
      <c r="D1882" s="7"/>
      <c r="E1882" s="21"/>
      <c r="F1882" s="7"/>
      <c r="G1882" s="23"/>
      <c r="H1882" s="84"/>
      <c r="I1882" s="16"/>
    </row>
    <row r="1883" spans="2:9" s="3" customFormat="1">
      <c r="B1883" s="7"/>
      <c r="C1883" s="7"/>
      <c r="D1883" s="7"/>
      <c r="E1883" s="21"/>
      <c r="F1883" s="7"/>
      <c r="G1883" s="23"/>
      <c r="H1883" s="84"/>
      <c r="I1883" s="16"/>
    </row>
    <row r="1884" spans="2:9" s="3" customFormat="1">
      <c r="B1884" s="7"/>
      <c r="C1884" s="7"/>
      <c r="D1884" s="7"/>
      <c r="E1884" s="21"/>
      <c r="F1884" s="7"/>
      <c r="G1884" s="23"/>
      <c r="H1884" s="84"/>
      <c r="I1884" s="16"/>
    </row>
    <row r="1885" spans="2:9" s="3" customFormat="1">
      <c r="B1885" s="7"/>
      <c r="C1885" s="7"/>
      <c r="D1885" s="7"/>
      <c r="E1885" s="21"/>
      <c r="F1885" s="7"/>
      <c r="G1885" s="23"/>
      <c r="H1885" s="84"/>
      <c r="I1885" s="16"/>
    </row>
    <row r="1886" spans="2:9" s="3" customFormat="1">
      <c r="B1886" s="7"/>
      <c r="C1886" s="7"/>
      <c r="D1886" s="7"/>
      <c r="E1886" s="21"/>
      <c r="F1886" s="7"/>
      <c r="G1886" s="23"/>
      <c r="H1886" s="84"/>
      <c r="I1886" s="16"/>
    </row>
    <row r="1887" spans="2:9" s="3" customFormat="1">
      <c r="B1887" s="7"/>
      <c r="C1887" s="7"/>
      <c r="D1887" s="7"/>
      <c r="E1887" s="21"/>
      <c r="F1887" s="7"/>
      <c r="G1887" s="23"/>
      <c r="H1887" s="84"/>
      <c r="I1887" s="16"/>
    </row>
    <row r="1888" spans="2:9" s="3" customFormat="1">
      <c r="B1888" s="7"/>
      <c r="C1888" s="7"/>
      <c r="D1888" s="7"/>
      <c r="E1888" s="21"/>
      <c r="F1888" s="7"/>
      <c r="G1888" s="23"/>
      <c r="H1888" s="84"/>
      <c r="I1888" s="16"/>
    </row>
    <row r="1889" spans="2:9" s="3" customFormat="1">
      <c r="B1889" s="7"/>
      <c r="C1889" s="7"/>
      <c r="D1889" s="7"/>
      <c r="E1889" s="21"/>
      <c r="F1889" s="7"/>
      <c r="G1889" s="23"/>
      <c r="H1889" s="84"/>
      <c r="I1889" s="16"/>
    </row>
    <row r="1890" spans="2:9" s="3" customFormat="1">
      <c r="B1890" s="7"/>
      <c r="C1890" s="7"/>
      <c r="D1890" s="7"/>
      <c r="E1890" s="21"/>
      <c r="F1890" s="7"/>
      <c r="G1890" s="23"/>
      <c r="H1890" s="84"/>
      <c r="I1890" s="16"/>
    </row>
    <row r="1891" spans="2:9" s="3" customFormat="1">
      <c r="B1891" s="7"/>
      <c r="C1891" s="7"/>
      <c r="D1891" s="7"/>
      <c r="E1891" s="21"/>
      <c r="F1891" s="7"/>
      <c r="G1891" s="23"/>
      <c r="H1891" s="84"/>
      <c r="I1891" s="16"/>
    </row>
    <row r="1892" spans="2:9" s="3" customFormat="1">
      <c r="B1892" s="7"/>
      <c r="C1892" s="7"/>
      <c r="D1892" s="7"/>
      <c r="E1892" s="21"/>
      <c r="F1892" s="7"/>
      <c r="G1892" s="23"/>
      <c r="H1892" s="84"/>
      <c r="I1892" s="16"/>
    </row>
    <row r="1893" spans="2:9" s="3" customFormat="1">
      <c r="B1893" s="7"/>
      <c r="C1893" s="7"/>
      <c r="D1893" s="7"/>
      <c r="E1893" s="21"/>
      <c r="F1893" s="7"/>
      <c r="G1893" s="23"/>
      <c r="H1893" s="84"/>
      <c r="I1893" s="16"/>
    </row>
    <row r="1894" spans="2:9" s="3" customFormat="1">
      <c r="B1894" s="7"/>
      <c r="C1894" s="7"/>
      <c r="D1894" s="7"/>
      <c r="E1894" s="21"/>
      <c r="F1894" s="7"/>
      <c r="G1894" s="23"/>
      <c r="H1894" s="84"/>
      <c r="I1894" s="16"/>
    </row>
    <row r="1895" spans="2:9" s="3" customFormat="1">
      <c r="B1895" s="7"/>
      <c r="C1895" s="7"/>
      <c r="D1895" s="7"/>
      <c r="E1895" s="21"/>
      <c r="F1895" s="7"/>
      <c r="G1895" s="23"/>
      <c r="H1895" s="84"/>
      <c r="I1895" s="16"/>
    </row>
    <row r="1896" spans="2:9" s="3" customFormat="1">
      <c r="B1896" s="7"/>
      <c r="C1896" s="7"/>
      <c r="D1896" s="7"/>
      <c r="E1896" s="21"/>
      <c r="F1896" s="7"/>
      <c r="G1896" s="23"/>
      <c r="H1896" s="84"/>
      <c r="I1896" s="16"/>
    </row>
    <row r="1897" spans="2:9" s="3" customFormat="1">
      <c r="B1897" s="7"/>
      <c r="C1897" s="7"/>
      <c r="D1897" s="7"/>
      <c r="E1897" s="21"/>
      <c r="F1897" s="7"/>
      <c r="G1897" s="23"/>
      <c r="H1897" s="84"/>
      <c r="I1897" s="16"/>
    </row>
    <row r="1898" spans="2:9" s="3" customFormat="1">
      <c r="B1898" s="7"/>
      <c r="C1898" s="7"/>
      <c r="D1898" s="7"/>
      <c r="E1898" s="21"/>
      <c r="F1898" s="7"/>
      <c r="G1898" s="23"/>
      <c r="H1898" s="84"/>
      <c r="I1898" s="16"/>
    </row>
    <row r="1899" spans="2:9" s="3" customFormat="1">
      <c r="B1899" s="7"/>
      <c r="C1899" s="7"/>
      <c r="D1899" s="7"/>
      <c r="E1899" s="21"/>
      <c r="F1899" s="7"/>
      <c r="G1899" s="23"/>
      <c r="H1899" s="84"/>
      <c r="I1899" s="16"/>
    </row>
    <row r="1900" spans="2:9" s="3" customFormat="1">
      <c r="B1900" s="7"/>
      <c r="C1900" s="7"/>
      <c r="D1900" s="7"/>
      <c r="E1900" s="21"/>
      <c r="F1900" s="7"/>
      <c r="G1900" s="23"/>
      <c r="H1900" s="84"/>
      <c r="I1900" s="16"/>
    </row>
    <row r="1901" spans="2:9" s="3" customFormat="1">
      <c r="B1901" s="7"/>
      <c r="C1901" s="7"/>
      <c r="D1901" s="7"/>
      <c r="E1901" s="21"/>
      <c r="F1901" s="7"/>
      <c r="G1901" s="23"/>
      <c r="H1901" s="84"/>
      <c r="I1901" s="16"/>
    </row>
    <row r="1902" spans="2:9" s="3" customFormat="1">
      <c r="B1902" s="7"/>
      <c r="C1902" s="7"/>
      <c r="D1902" s="7"/>
      <c r="E1902" s="21"/>
      <c r="F1902" s="7"/>
      <c r="G1902" s="23"/>
      <c r="H1902" s="84"/>
      <c r="I1902" s="16"/>
    </row>
    <row r="1903" spans="2:9" s="3" customFormat="1">
      <c r="B1903" s="7"/>
      <c r="C1903" s="7"/>
      <c r="D1903" s="7"/>
      <c r="E1903" s="21"/>
      <c r="F1903" s="7"/>
      <c r="G1903" s="23"/>
      <c r="H1903" s="84"/>
      <c r="I1903" s="16"/>
    </row>
    <row r="1904" spans="2:9" s="3" customFormat="1">
      <c r="B1904" s="7"/>
      <c r="C1904" s="7"/>
      <c r="D1904" s="7"/>
      <c r="E1904" s="21"/>
      <c r="F1904" s="7"/>
      <c r="G1904" s="23"/>
      <c r="H1904" s="84"/>
      <c r="I1904" s="16"/>
    </row>
    <row r="1905" spans="2:9" s="3" customFormat="1">
      <c r="B1905" s="7"/>
      <c r="C1905" s="7"/>
      <c r="D1905" s="7"/>
      <c r="E1905" s="21"/>
      <c r="F1905" s="7"/>
      <c r="G1905" s="23"/>
      <c r="H1905" s="84"/>
      <c r="I1905" s="16"/>
    </row>
    <row r="1906" spans="2:9" s="3" customFormat="1">
      <c r="B1906" s="7"/>
      <c r="C1906" s="7"/>
      <c r="D1906" s="7"/>
      <c r="E1906" s="21"/>
      <c r="F1906" s="7"/>
      <c r="G1906" s="23"/>
      <c r="H1906" s="84"/>
      <c r="I1906" s="16"/>
    </row>
    <row r="1907" spans="2:9" s="3" customFormat="1">
      <c r="B1907" s="7"/>
      <c r="C1907" s="7"/>
      <c r="D1907" s="7"/>
      <c r="E1907" s="21"/>
      <c r="F1907" s="7"/>
      <c r="G1907" s="23"/>
      <c r="H1907" s="84"/>
      <c r="I1907" s="16"/>
    </row>
    <row r="1908" spans="2:9" s="3" customFormat="1">
      <c r="B1908" s="7"/>
      <c r="C1908" s="7"/>
      <c r="D1908" s="7"/>
      <c r="E1908" s="21"/>
      <c r="F1908" s="7"/>
      <c r="G1908" s="23"/>
      <c r="H1908" s="84"/>
      <c r="I1908" s="16"/>
    </row>
    <row r="1909" spans="2:9" s="3" customFormat="1">
      <c r="B1909" s="7"/>
      <c r="C1909" s="7"/>
      <c r="D1909" s="7"/>
      <c r="E1909" s="21"/>
      <c r="F1909" s="7"/>
      <c r="G1909" s="23"/>
      <c r="H1909" s="84"/>
      <c r="I1909" s="16"/>
    </row>
    <row r="1910" spans="2:9" s="3" customFormat="1">
      <c r="B1910" s="7"/>
      <c r="C1910" s="7"/>
      <c r="D1910" s="7"/>
      <c r="E1910" s="21"/>
      <c r="F1910" s="7"/>
      <c r="G1910" s="23"/>
      <c r="H1910" s="84"/>
      <c r="I1910" s="16"/>
    </row>
    <row r="1911" spans="2:9" s="3" customFormat="1">
      <c r="B1911" s="7"/>
      <c r="C1911" s="7"/>
      <c r="D1911" s="7"/>
      <c r="E1911" s="21"/>
      <c r="F1911" s="7"/>
      <c r="G1911" s="23"/>
      <c r="H1911" s="84"/>
      <c r="I1911" s="16"/>
    </row>
    <row r="1912" spans="2:9" s="3" customFormat="1">
      <c r="B1912" s="7"/>
      <c r="C1912" s="7"/>
      <c r="D1912" s="7"/>
      <c r="E1912" s="21"/>
      <c r="F1912" s="7"/>
      <c r="G1912" s="23"/>
      <c r="H1912" s="84"/>
      <c r="I1912" s="16"/>
    </row>
    <row r="1913" spans="2:9" s="3" customFormat="1">
      <c r="B1913" s="7"/>
      <c r="C1913" s="7"/>
      <c r="D1913" s="7"/>
      <c r="E1913" s="21"/>
      <c r="F1913" s="7"/>
      <c r="G1913" s="23"/>
      <c r="H1913" s="84"/>
      <c r="I1913" s="16"/>
    </row>
    <row r="1914" spans="2:9" s="3" customFormat="1">
      <c r="B1914" s="7"/>
      <c r="C1914" s="7"/>
      <c r="D1914" s="7"/>
      <c r="E1914" s="21"/>
      <c r="F1914" s="7"/>
      <c r="G1914" s="23"/>
      <c r="H1914" s="84"/>
      <c r="I1914" s="16"/>
    </row>
    <row r="1915" spans="2:9" s="3" customFormat="1">
      <c r="B1915" s="7"/>
      <c r="C1915" s="7"/>
      <c r="D1915" s="7"/>
      <c r="E1915" s="21"/>
      <c r="F1915" s="7"/>
      <c r="G1915" s="23"/>
      <c r="H1915" s="84"/>
      <c r="I1915" s="16"/>
    </row>
    <row r="1916" spans="2:9" s="3" customFormat="1">
      <c r="B1916" s="7"/>
      <c r="C1916" s="7"/>
      <c r="D1916" s="7"/>
      <c r="E1916" s="21"/>
      <c r="F1916" s="7"/>
      <c r="G1916" s="23"/>
      <c r="H1916" s="84"/>
      <c r="I1916" s="16"/>
    </row>
    <row r="1917" spans="2:9" s="3" customFormat="1">
      <c r="B1917" s="7"/>
      <c r="C1917" s="7"/>
      <c r="D1917" s="7"/>
      <c r="E1917" s="21"/>
      <c r="F1917" s="7"/>
      <c r="G1917" s="23"/>
      <c r="H1917" s="84"/>
      <c r="I1917" s="16"/>
    </row>
    <row r="1918" spans="2:9" s="3" customFormat="1">
      <c r="B1918" s="7"/>
      <c r="C1918" s="7"/>
      <c r="D1918" s="7"/>
      <c r="E1918" s="21"/>
      <c r="F1918" s="7"/>
      <c r="G1918" s="23"/>
      <c r="H1918" s="84"/>
      <c r="I1918" s="16"/>
    </row>
    <row r="1919" spans="2:9" s="3" customFormat="1">
      <c r="B1919" s="7"/>
      <c r="C1919" s="7"/>
      <c r="D1919" s="7"/>
      <c r="E1919" s="21"/>
      <c r="F1919" s="7"/>
      <c r="G1919" s="23"/>
      <c r="H1919" s="84"/>
      <c r="I1919" s="16"/>
    </row>
    <row r="1920" spans="2:9" s="3" customFormat="1">
      <c r="B1920" s="7"/>
      <c r="C1920" s="7"/>
      <c r="D1920" s="7"/>
      <c r="E1920" s="21"/>
      <c r="F1920" s="7"/>
      <c r="G1920" s="23"/>
      <c r="H1920" s="84"/>
      <c r="I1920" s="16"/>
    </row>
    <row r="1921" spans="2:9" s="3" customFormat="1">
      <c r="B1921" s="7"/>
      <c r="C1921" s="7"/>
      <c r="D1921" s="7"/>
      <c r="E1921" s="21"/>
      <c r="F1921" s="7"/>
      <c r="G1921" s="23"/>
      <c r="H1921" s="84"/>
      <c r="I1921" s="16"/>
    </row>
    <row r="1922" spans="2:9" s="3" customFormat="1">
      <c r="B1922" s="7"/>
      <c r="C1922" s="7"/>
      <c r="D1922" s="7"/>
      <c r="E1922" s="21"/>
      <c r="F1922" s="7"/>
      <c r="G1922" s="23"/>
      <c r="H1922" s="84"/>
      <c r="I1922" s="16"/>
    </row>
    <row r="1923" spans="2:9" s="3" customFormat="1">
      <c r="B1923" s="7"/>
      <c r="C1923" s="7"/>
      <c r="D1923" s="7"/>
      <c r="E1923" s="21"/>
      <c r="F1923" s="7"/>
      <c r="G1923" s="23"/>
      <c r="H1923" s="84"/>
      <c r="I1923" s="16"/>
    </row>
    <row r="1924" spans="2:9" s="3" customFormat="1">
      <c r="B1924" s="7"/>
      <c r="C1924" s="7"/>
      <c r="D1924" s="7"/>
      <c r="E1924" s="21"/>
      <c r="F1924" s="7"/>
      <c r="G1924" s="23"/>
      <c r="H1924" s="84"/>
      <c r="I1924" s="16"/>
    </row>
    <row r="1925" spans="2:9" s="3" customFormat="1">
      <c r="B1925" s="7"/>
      <c r="C1925" s="7"/>
      <c r="D1925" s="7"/>
      <c r="E1925" s="21"/>
      <c r="F1925" s="7"/>
      <c r="G1925" s="23"/>
      <c r="H1925" s="84"/>
      <c r="I1925" s="16"/>
    </row>
    <row r="1926" spans="2:9" s="3" customFormat="1">
      <c r="B1926" s="7"/>
      <c r="C1926" s="7"/>
      <c r="D1926" s="7"/>
      <c r="E1926" s="21"/>
      <c r="F1926" s="7"/>
      <c r="G1926" s="23"/>
      <c r="H1926" s="84"/>
      <c r="I1926" s="16"/>
    </row>
    <row r="1927" spans="2:9" s="3" customFormat="1">
      <c r="B1927" s="7"/>
      <c r="C1927" s="7"/>
      <c r="D1927" s="7"/>
      <c r="E1927" s="21"/>
      <c r="F1927" s="7"/>
      <c r="G1927" s="23"/>
      <c r="H1927" s="84"/>
      <c r="I1927" s="16"/>
    </row>
    <row r="1928" spans="2:9" s="3" customFormat="1">
      <c r="B1928" s="7"/>
      <c r="C1928" s="7"/>
      <c r="D1928" s="7"/>
      <c r="E1928" s="21"/>
      <c r="F1928" s="7"/>
      <c r="G1928" s="23"/>
      <c r="H1928" s="84"/>
      <c r="I1928" s="16"/>
    </row>
    <row r="1929" spans="2:9" s="3" customFormat="1">
      <c r="B1929" s="7"/>
      <c r="C1929" s="7"/>
      <c r="D1929" s="7"/>
      <c r="E1929" s="21"/>
      <c r="F1929" s="7"/>
      <c r="G1929" s="23"/>
      <c r="H1929" s="84"/>
      <c r="I1929" s="16"/>
    </row>
    <row r="1930" spans="2:9" s="3" customFormat="1">
      <c r="B1930" s="7"/>
      <c r="C1930" s="7"/>
      <c r="D1930" s="7"/>
      <c r="E1930" s="21"/>
      <c r="F1930" s="7"/>
      <c r="G1930" s="23"/>
      <c r="H1930" s="84"/>
      <c r="I1930" s="16"/>
    </row>
    <row r="1931" spans="2:9" s="3" customFormat="1">
      <c r="B1931" s="7"/>
      <c r="C1931" s="7"/>
      <c r="D1931" s="7"/>
      <c r="E1931" s="21"/>
      <c r="F1931" s="7"/>
      <c r="G1931" s="23"/>
      <c r="H1931" s="84"/>
      <c r="I1931" s="16"/>
    </row>
    <row r="1932" spans="2:9" s="3" customFormat="1">
      <c r="B1932" s="7"/>
      <c r="C1932" s="7"/>
      <c r="D1932" s="7"/>
      <c r="E1932" s="21"/>
      <c r="F1932" s="7"/>
      <c r="G1932" s="23"/>
      <c r="H1932" s="84"/>
      <c r="I1932" s="16"/>
    </row>
    <row r="1933" spans="2:9" s="3" customFormat="1">
      <c r="B1933" s="7"/>
      <c r="C1933" s="7"/>
      <c r="D1933" s="7"/>
      <c r="E1933" s="21"/>
      <c r="F1933" s="7"/>
      <c r="G1933" s="23"/>
      <c r="H1933" s="84"/>
      <c r="I1933" s="16"/>
    </row>
    <row r="1934" spans="2:9" s="3" customFormat="1">
      <c r="B1934" s="7"/>
      <c r="C1934" s="7"/>
      <c r="D1934" s="7"/>
      <c r="E1934" s="21"/>
      <c r="F1934" s="7"/>
      <c r="G1934" s="23"/>
      <c r="H1934" s="84"/>
      <c r="I1934" s="16"/>
    </row>
    <row r="1935" spans="2:9" s="3" customFormat="1">
      <c r="B1935" s="7"/>
      <c r="C1935" s="7"/>
      <c r="D1935" s="7"/>
      <c r="E1935" s="21"/>
      <c r="F1935" s="7"/>
      <c r="G1935" s="23"/>
      <c r="H1935" s="84"/>
      <c r="I1935" s="16"/>
    </row>
    <row r="1936" spans="2:9" s="3" customFormat="1">
      <c r="B1936" s="7"/>
      <c r="C1936" s="7"/>
      <c r="D1936" s="7"/>
      <c r="E1936" s="21"/>
      <c r="F1936" s="7"/>
      <c r="G1936" s="23"/>
      <c r="H1936" s="84"/>
      <c r="I1936" s="16"/>
    </row>
    <row r="1937" spans="2:9" s="3" customFormat="1">
      <c r="B1937" s="7"/>
      <c r="C1937" s="7"/>
      <c r="D1937" s="7"/>
      <c r="E1937" s="21"/>
      <c r="F1937" s="7"/>
      <c r="G1937" s="23"/>
      <c r="H1937" s="84"/>
      <c r="I1937" s="16"/>
    </row>
    <row r="1938" spans="2:9" s="3" customFormat="1">
      <c r="B1938" s="7"/>
      <c r="C1938" s="7"/>
      <c r="D1938" s="7"/>
      <c r="E1938" s="21"/>
      <c r="F1938" s="7"/>
      <c r="G1938" s="23"/>
      <c r="H1938" s="84"/>
      <c r="I1938" s="16"/>
    </row>
    <row r="1939" spans="2:9" s="3" customFormat="1">
      <c r="B1939" s="7"/>
      <c r="C1939" s="7"/>
      <c r="D1939" s="7"/>
      <c r="E1939" s="21"/>
      <c r="F1939" s="7"/>
      <c r="G1939" s="23"/>
      <c r="H1939" s="84"/>
      <c r="I1939" s="16"/>
    </row>
    <row r="1940" spans="2:9" s="3" customFormat="1">
      <c r="B1940" s="7"/>
      <c r="C1940" s="7"/>
      <c r="D1940" s="7"/>
      <c r="E1940" s="21"/>
      <c r="F1940" s="7"/>
      <c r="G1940" s="23"/>
      <c r="H1940" s="84"/>
      <c r="I1940" s="16"/>
    </row>
    <row r="1941" spans="2:9" s="3" customFormat="1">
      <c r="B1941" s="7"/>
      <c r="C1941" s="7"/>
      <c r="D1941" s="7"/>
      <c r="E1941" s="21"/>
      <c r="F1941" s="7"/>
      <c r="G1941" s="23"/>
      <c r="H1941" s="84"/>
      <c r="I1941" s="16"/>
    </row>
  </sheetData>
  <protectedRanges>
    <protectedRange password="C715" sqref="C597:H597 C598:D599 F598:H599" name="Intervalo3_5" securityDescriptor="O:WDG:WDD:(A;;CC;;;S-1-5-21-331323738-3957049979-2397494211-500)"/>
    <protectedRange sqref="G597:G599" name="Intervalo2_5"/>
    <protectedRange password="C715" sqref="C600:H600 C602:C604 D603:H604 C615:C618 C605:H614 C620:C624 C804:G805 C628 C639 C650 C656 C662 C667 C670 C682:C683 C675:C676" name="Intervalo3_6" securityDescriptor="O:WDG:WDD:(A;;CC;;;S-1-5-21-331323738-3957049979-2397494211-500)"/>
    <protectedRange sqref="G600 G804:G805 G603:G614" name="Intervalo2_6"/>
    <protectedRange password="C715" sqref="D602:H602 C601:G601" name="Intervalo3_1_1" securityDescriptor="O:WDG:WDD:(A;;CC;;;S-1-5-21-331323738-3957049979-2397494211-500)"/>
    <protectedRange sqref="G601:G602" name="Intervalo2_1_1"/>
    <protectedRange password="C715" sqref="C615:H615" name="Intervalo3_7" securityDescriptor="O:WDG:WDD:(A;;CC;;;S-1-5-21-331323738-3957049979-2397494211-500)"/>
    <protectedRange sqref="G615" name="Intervalo2_7"/>
    <protectedRange password="C715" sqref="D616:H618 C619:G619 D620:G624 D628:G628 D639:G639 D650:G650 D656:G656 G651:G655 D662:G662 D667:E667 D651:D655 G657:G661 D670:E670 D668:D669 G629:G636 G640:G647 D657:D661 D682:G682 D663:D666 G663:G678 G680:G681 D683:D803 D629:D638 D640:D649 G625:G627 D625:D627 D671:D678" name="Intervalo3_1_2" securityDescriptor="O:WDG:WDD:(A;;CC;;;S-1-5-21-331323738-3957049979-2397494211-500)"/>
    <protectedRange sqref="G639:G647 G650:G678 G680:G682 G616:G636" name="Intervalo2_1_2"/>
    <protectedRange password="C715" sqref="E598:E599" name="Intervalo3_10" securityDescriptor="O:WDG:WDD:(A;;CC;;;S-1-5-21-331323738-3957049979-2397494211-500)"/>
    <protectedRange password="C715" sqref="C642 C658 C652 C625:C627" name="Intervalo3_4_1" securityDescriptor="O:WDG:WDD:(A;;CC;;;S-1-5-21-331323738-3957049979-2397494211-500)"/>
    <protectedRange password="C715" sqref="C629" name="Intervalo3_1_1_1" securityDescriptor="O:WDG:WDD:(A;;CC;;;S-1-5-21-331323738-3957049979-2397494211-500)"/>
    <protectedRange password="C715" sqref="C636" name="Intervalo3_2_1" securityDescriptor="O:WDG:WDD:(A;;CC;;;S-1-5-21-331323738-3957049979-2397494211-500)"/>
    <protectedRange password="C715" sqref="C631" name="Intervalo3_3_1" securityDescriptor="O:WDG:WDD:(A;;CC;;;S-1-5-21-331323738-3957049979-2397494211-500)"/>
    <protectedRange password="C715" sqref="C632:C634" name="Intervalo3_4_1_1" securityDescriptor="O:WDG:WDD:(A;;CC;;;S-1-5-21-331323738-3957049979-2397494211-500)"/>
    <protectedRange password="C715" sqref="C640" name="Intervalo3_1_1_2" securityDescriptor="O:WDG:WDD:(A;;CC;;;S-1-5-21-331323738-3957049979-2397494211-500)"/>
    <protectedRange password="C715" sqref="C646" name="Intervalo3_2_1_1" securityDescriptor="O:WDG:WDD:(A;;CC;;;S-1-5-21-331323738-3957049979-2397494211-500)"/>
    <protectedRange password="C715" sqref="C641" name="Intervalo3_3_1_1" securityDescriptor="O:WDG:WDD:(A;;CC;;;S-1-5-21-331323738-3957049979-2397494211-500)"/>
    <protectedRange password="C715" sqref="C643:C644" name="Intervalo3_4_1_2" securityDescriptor="O:WDG:WDD:(A;;CC;;;S-1-5-21-331323738-3957049979-2397494211-500)"/>
    <protectedRange password="C715" sqref="C654" name="Intervalo3_3_1_2" securityDescriptor="O:WDG:WDD:(A;;CC;;;S-1-5-21-331323738-3957049979-2397494211-500)"/>
    <protectedRange password="C715" sqref="C653" name="Intervalo3_4_1_3" securityDescriptor="O:WDG:WDD:(A;;CC;;;S-1-5-21-331323738-3957049979-2397494211-500)"/>
    <protectedRange password="C715" sqref="C660" name="Intervalo3_3_1_3" securityDescriptor="O:WDG:WDD:(A;;CC;;;S-1-5-21-331323738-3957049979-2397494211-500)"/>
    <protectedRange password="C715" sqref="C659" name="Intervalo3_4_1_4" securityDescriptor="O:WDG:WDD:(A;;CC;;;S-1-5-21-331323738-3957049979-2397494211-500)"/>
    <protectedRange password="C715" sqref="C645" name="Intervalo3_5_1_3" securityDescriptor="O:WDG:WDD:(A;;CC;;;S-1-5-21-331323738-3957049979-2397494211-500)"/>
    <protectedRange password="C715" sqref="C635" name="Intervalo3_5_1_4" securityDescriptor="O:WDG:WDD:(A;;CC;;;S-1-5-21-331323738-3957049979-2397494211-500)"/>
    <protectedRange password="C715" sqref="C648:C649 C637:C638 C677:C678" name="Intervalo3_7_1" securityDescriptor="O:WDG:WDD:(A;;CC;;;S-1-5-21-331323738-3957049979-2397494211-500)"/>
  </protectedRanges>
  <mergeCells count="41">
    <mergeCell ref="B3:I3"/>
    <mergeCell ref="C9:I9"/>
    <mergeCell ref="E209:G209"/>
    <mergeCell ref="E234:G234"/>
    <mergeCell ref="E251:G251"/>
    <mergeCell ref="E85:G85"/>
    <mergeCell ref="E89:G89"/>
    <mergeCell ref="E91:G91"/>
    <mergeCell ref="E94:G94"/>
    <mergeCell ref="B4:I4"/>
    <mergeCell ref="B5:I5"/>
    <mergeCell ref="B6:I6"/>
    <mergeCell ref="B7:I7"/>
    <mergeCell ref="B2:I2"/>
    <mergeCell ref="E543:G543"/>
    <mergeCell ref="E425:G425"/>
    <mergeCell ref="E444:G444"/>
    <mergeCell ref="E490:G490"/>
    <mergeCell ref="E415:G415"/>
    <mergeCell ref="E77:G77"/>
    <mergeCell ref="E385:G385"/>
    <mergeCell ref="E125:G125"/>
    <mergeCell ref="E38:G38"/>
    <mergeCell ref="E61:G61"/>
    <mergeCell ref="E58:G58"/>
    <mergeCell ref="E64:G64"/>
    <mergeCell ref="E180:G180"/>
    <mergeCell ref="E184:G184"/>
    <mergeCell ref="E69:G69"/>
    <mergeCell ref="E596:G596"/>
    <mergeCell ref="B811:G811"/>
    <mergeCell ref="B810:G810"/>
    <mergeCell ref="E806:G806"/>
    <mergeCell ref="E264:G264"/>
    <mergeCell ref="E518:G518"/>
    <mergeCell ref="E541:G541"/>
    <mergeCell ref="E580:G580"/>
    <mergeCell ref="E386:G386"/>
    <mergeCell ref="E408:G408"/>
    <mergeCell ref="E297:G297"/>
    <mergeCell ref="E424:G424"/>
  </mergeCells>
  <conditionalFormatting sqref="G306:G311 G317:G328 G339:G340">
    <cfRule type="cellIs" dxfId="0" priority="1" stopIfTrue="1" operator="equal">
      <formula>0</formula>
    </cfRule>
  </conditionalFormatting>
  <printOptions horizontalCentered="1"/>
  <pageMargins left="0.78740157480314965" right="0.39370078740157483" top="0.39370078740157483" bottom="0.39370078740157483" header="0" footer="0"/>
  <pageSetup paperSize="9" scale="53" orientation="portrait" r:id="rId1"/>
  <ignoredErrors>
    <ignoredError sqref="G54" numberStoredAsText="1"/>
    <ignoredError sqref="I594 C103 H103 C159 H159 C452" formula="1"/>
  </ignoredErrors>
  <drawing r:id="rId2"/>
</worksheet>
</file>

<file path=xl/worksheets/sheet4.xml><?xml version="1.0" encoding="utf-8"?>
<worksheet xmlns="http://schemas.openxmlformats.org/spreadsheetml/2006/main" xmlns:r="http://schemas.openxmlformats.org/officeDocument/2006/relationships">
  <dimension ref="A1:Q182"/>
  <sheetViews>
    <sheetView topLeftCell="A102" workbookViewId="0">
      <selection activeCell="E182" sqref="E182"/>
    </sheetView>
  </sheetViews>
  <sheetFormatPr defaultRowHeight="12.75"/>
  <cols>
    <col min="1" max="1" width="13.28515625" customWidth="1"/>
    <col min="2" max="2" width="14.85546875" customWidth="1"/>
    <col min="5" max="5" width="13.28515625" bestFit="1" customWidth="1"/>
    <col min="8" max="8" width="14.5703125" customWidth="1"/>
    <col min="9" max="9" width="11.28515625" bestFit="1" customWidth="1"/>
  </cols>
  <sheetData>
    <row r="1" spans="2:12">
      <c r="C1" t="s">
        <v>13707</v>
      </c>
    </row>
    <row r="2" spans="2:12" ht="13.5" thickBot="1"/>
    <row r="3" spans="2:12" ht="13.5" thickBot="1">
      <c r="B3" s="25"/>
      <c r="C3" s="379" t="s">
        <v>7109</v>
      </c>
      <c r="D3" s="380"/>
      <c r="E3" s="380"/>
      <c r="F3" s="380"/>
      <c r="G3" s="380"/>
      <c r="H3" s="380"/>
      <c r="I3" s="380"/>
      <c r="J3" s="380"/>
      <c r="K3" s="380"/>
      <c r="L3" s="381"/>
    </row>
    <row r="4" spans="2:12">
      <c r="B4" s="25"/>
      <c r="C4" s="382" t="s">
        <v>7119</v>
      </c>
      <c r="D4" s="382"/>
      <c r="E4" s="382"/>
      <c r="F4" s="382"/>
      <c r="G4" s="382"/>
      <c r="H4" s="382"/>
      <c r="I4" s="382"/>
      <c r="J4" s="382"/>
      <c r="K4" s="83"/>
      <c r="L4" s="55"/>
    </row>
    <row r="5" spans="2:12">
      <c r="B5" s="25"/>
      <c r="C5" s="31"/>
      <c r="F5" s="27"/>
      <c r="G5" s="27"/>
      <c r="H5" s="27"/>
      <c r="I5" s="28">
        <v>1</v>
      </c>
      <c r="J5" s="29" t="s">
        <v>8</v>
      </c>
      <c r="K5" s="31"/>
      <c r="L5" s="55"/>
    </row>
    <row r="6" spans="2:12">
      <c r="B6" s="25"/>
      <c r="C6" s="31"/>
      <c r="F6" s="27"/>
      <c r="G6" s="35"/>
      <c r="H6" s="27"/>
      <c r="I6" s="30"/>
      <c r="J6" s="29"/>
      <c r="K6" s="31"/>
      <c r="L6" s="55"/>
    </row>
    <row r="7" spans="2:12">
      <c r="B7" s="25"/>
      <c r="C7" s="26" t="s">
        <v>7063</v>
      </c>
      <c r="F7" s="27"/>
      <c r="G7" s="27"/>
      <c r="H7" s="27"/>
      <c r="I7" s="28"/>
      <c r="J7" s="29"/>
      <c r="K7" s="2"/>
      <c r="L7" s="30"/>
    </row>
    <row r="8" spans="2:12">
      <c r="B8" s="25"/>
      <c r="C8" s="31"/>
      <c r="D8" t="s">
        <v>7060</v>
      </c>
      <c r="E8" t="s">
        <v>7061</v>
      </c>
      <c r="F8" s="27" t="s">
        <v>7062</v>
      </c>
      <c r="G8" s="27"/>
      <c r="H8" s="27"/>
      <c r="I8" s="28">
        <f>SUM(I9:I9)</f>
        <v>225</v>
      </c>
      <c r="J8" s="29" t="s">
        <v>4</v>
      </c>
      <c r="K8" s="32"/>
      <c r="L8" s="30"/>
    </row>
    <row r="9" spans="2:12">
      <c r="B9" s="33"/>
      <c r="C9" s="31"/>
      <c r="D9">
        <v>1</v>
      </c>
      <c r="E9">
        <f>67+(4*2)</f>
        <v>75</v>
      </c>
      <c r="F9" s="27">
        <v>3</v>
      </c>
      <c r="G9" s="27"/>
      <c r="H9" s="27"/>
      <c r="I9" s="30">
        <f>F9*E9*D9</f>
        <v>225</v>
      </c>
      <c r="J9" s="29"/>
      <c r="K9" s="2"/>
      <c r="L9" s="30"/>
    </row>
    <row r="10" spans="2:12">
      <c r="B10" s="25"/>
      <c r="C10" s="34"/>
      <c r="F10" s="27"/>
      <c r="G10" s="27"/>
      <c r="H10" s="27"/>
      <c r="I10" s="30"/>
      <c r="J10" s="29"/>
      <c r="K10" s="2"/>
      <c r="L10" s="30"/>
    </row>
    <row r="11" spans="2:12">
      <c r="B11" s="25"/>
      <c r="C11" s="382" t="s">
        <v>13712</v>
      </c>
      <c r="D11" s="382"/>
      <c r="E11" s="382"/>
      <c r="F11" s="382"/>
      <c r="G11" s="382"/>
      <c r="H11" s="382"/>
      <c r="I11" s="382"/>
      <c r="J11" s="382"/>
      <c r="K11" s="2"/>
      <c r="L11" s="30"/>
    </row>
    <row r="12" spans="2:12">
      <c r="B12" s="25"/>
      <c r="C12" s="31"/>
      <c r="F12" s="27" t="s">
        <v>7064</v>
      </c>
      <c r="G12" s="27" t="s">
        <v>7065</v>
      </c>
      <c r="H12" s="27"/>
      <c r="I12" s="28">
        <f>SUM(I15)</f>
        <v>197.25362250000006</v>
      </c>
      <c r="J12" s="29" t="s">
        <v>2</v>
      </c>
      <c r="K12" s="2"/>
      <c r="L12" s="30"/>
    </row>
    <row r="13" spans="2:12">
      <c r="B13" s="25" t="s">
        <v>13715</v>
      </c>
      <c r="C13" s="31"/>
      <c r="F13" s="27">
        <f>I15/G13</f>
        <v>12.408814814814818</v>
      </c>
      <c r="G13" s="35">
        <f>0.3*0.3*3.14*0.25*I8</f>
        <v>15.89625</v>
      </c>
      <c r="H13" s="27"/>
      <c r="I13" s="30"/>
      <c r="J13" s="29"/>
      <c r="K13" s="2"/>
      <c r="L13" s="30"/>
    </row>
    <row r="14" spans="2:12">
      <c r="B14" s="25"/>
      <c r="C14" s="31" t="s">
        <v>13708</v>
      </c>
      <c r="D14" t="s">
        <v>13709</v>
      </c>
      <c r="E14" t="s">
        <v>13710</v>
      </c>
      <c r="F14" s="27" t="s">
        <v>13711</v>
      </c>
      <c r="G14" s="35"/>
      <c r="H14" s="27"/>
      <c r="I14" s="30"/>
      <c r="J14" s="29"/>
      <c r="K14" s="2"/>
      <c r="L14" s="30"/>
    </row>
    <row r="15" spans="2:12">
      <c r="B15" s="25"/>
      <c r="C15" s="31">
        <v>5</v>
      </c>
      <c r="D15">
        <f>2*3.14*(0.3/2-0.03)+0.1</f>
        <v>0.85360000000000003</v>
      </c>
      <c r="E15" s="38">
        <f>I8/0.15</f>
        <v>1500</v>
      </c>
      <c r="F15" s="27">
        <f>7850*((C15/1000)*(C15/1000)*3.14*0.25)</f>
        <v>0.15405625000000003</v>
      </c>
      <c r="G15" s="35"/>
      <c r="H15" s="27"/>
      <c r="I15" s="30">
        <f>F15*E15*D15</f>
        <v>197.25362250000006</v>
      </c>
      <c r="J15" s="29"/>
      <c r="K15" s="2"/>
      <c r="L15" s="30"/>
    </row>
    <row r="16" spans="2:12">
      <c r="B16" s="25"/>
      <c r="C16" s="31"/>
      <c r="F16" s="27"/>
      <c r="G16" s="35"/>
      <c r="H16" s="27"/>
      <c r="I16" s="30"/>
      <c r="J16" s="29"/>
      <c r="K16" s="2"/>
      <c r="L16" s="30"/>
    </row>
    <row r="17" spans="2:12">
      <c r="B17" s="25"/>
      <c r="C17" s="31" t="s">
        <v>13713</v>
      </c>
      <c r="F17" s="27"/>
      <c r="G17" s="35"/>
      <c r="H17" s="27"/>
      <c r="I17" s="30"/>
      <c r="J17" s="29"/>
      <c r="K17" s="2"/>
      <c r="L17" s="30"/>
    </row>
    <row r="18" spans="2:12">
      <c r="B18" s="25"/>
      <c r="C18" s="31"/>
      <c r="F18" s="27" t="s">
        <v>7064</v>
      </c>
      <c r="G18" s="27" t="s">
        <v>7065</v>
      </c>
      <c r="H18" s="27"/>
      <c r="I18" s="28">
        <f>SUM(I21)</f>
        <v>354.94560000000001</v>
      </c>
      <c r="J18" s="29" t="s">
        <v>2</v>
      </c>
      <c r="K18" s="2"/>
      <c r="L18" s="30"/>
    </row>
    <row r="19" spans="2:12">
      <c r="B19" s="25" t="s">
        <v>13714</v>
      </c>
      <c r="C19" s="31"/>
      <c r="F19" s="27">
        <f>I21/G19</f>
        <v>22.328888888888891</v>
      </c>
      <c r="G19" s="35">
        <f>G13</f>
        <v>15.89625</v>
      </c>
      <c r="H19" s="27"/>
      <c r="I19" s="30"/>
      <c r="J19" s="29"/>
      <c r="K19" s="2"/>
      <c r="L19" s="30"/>
    </row>
    <row r="20" spans="2:12">
      <c r="B20" s="25"/>
      <c r="C20" s="31" t="s">
        <v>13708</v>
      </c>
      <c r="D20" t="s">
        <v>13709</v>
      </c>
      <c r="E20" t="s">
        <v>13710</v>
      </c>
      <c r="F20" s="27" t="s">
        <v>13711</v>
      </c>
      <c r="G20" s="35"/>
      <c r="H20" s="27"/>
      <c r="I20" s="30"/>
      <c r="J20" s="29"/>
      <c r="K20" s="2"/>
      <c r="L20" s="30"/>
    </row>
    <row r="21" spans="2:12">
      <c r="B21" s="25"/>
      <c r="C21" s="31">
        <v>8</v>
      </c>
      <c r="D21" s="85">
        <f>I8</f>
        <v>225</v>
      </c>
      <c r="E21" s="38">
        <v>4</v>
      </c>
      <c r="F21" s="27">
        <f>7850*((C21/1000)*(C21/1000)*3.14*0.25)</f>
        <v>0.39438400000000001</v>
      </c>
      <c r="G21" s="35"/>
      <c r="H21" s="27"/>
      <c r="I21" s="30">
        <f>F21*E21*D21</f>
        <v>354.94560000000001</v>
      </c>
      <c r="J21" s="29"/>
      <c r="K21" s="2"/>
      <c r="L21" s="30"/>
    </row>
    <row r="22" spans="2:12">
      <c r="B22" s="25"/>
      <c r="C22" s="31"/>
      <c r="E22" s="38"/>
      <c r="F22" s="27"/>
      <c r="G22" s="35"/>
      <c r="H22" s="27"/>
      <c r="I22" s="30"/>
      <c r="J22" s="29"/>
      <c r="K22" s="2"/>
      <c r="L22" s="30"/>
    </row>
    <row r="23" spans="2:12">
      <c r="B23" s="25"/>
      <c r="C23" s="36" t="s">
        <v>7066</v>
      </c>
      <c r="D23" s="37"/>
      <c r="F23" s="27"/>
      <c r="G23" s="27"/>
      <c r="H23" s="27"/>
      <c r="I23" s="28"/>
      <c r="J23" s="29"/>
      <c r="K23" s="2"/>
      <c r="L23" s="30"/>
    </row>
    <row r="24" spans="2:12">
      <c r="B24" s="25"/>
      <c r="C24" s="31"/>
      <c r="F24" s="27">
        <f>D9*E9</f>
        <v>75</v>
      </c>
      <c r="G24" s="27"/>
      <c r="H24" s="27"/>
      <c r="I24" s="28">
        <f>F24</f>
        <v>75</v>
      </c>
      <c r="J24" s="29" t="s">
        <v>60</v>
      </c>
      <c r="K24" s="2"/>
      <c r="L24" s="30"/>
    </row>
    <row r="25" spans="2:12">
      <c r="B25" s="25"/>
      <c r="C25" s="31"/>
      <c r="F25" s="27"/>
      <c r="G25" s="27"/>
      <c r="H25" s="27"/>
      <c r="I25" s="30"/>
      <c r="J25" s="29"/>
      <c r="K25" s="2"/>
      <c r="L25" s="30"/>
    </row>
    <row r="26" spans="2:12">
      <c r="B26" s="25"/>
      <c r="C26" s="36" t="s">
        <v>7067</v>
      </c>
      <c r="D26" s="36"/>
      <c r="E26" s="36"/>
      <c r="F26" s="36" t="s">
        <v>7068</v>
      </c>
      <c r="G26" s="27"/>
      <c r="H26" s="27"/>
      <c r="I26" s="28">
        <f>SUM(I27:I27)</f>
        <v>20.665125</v>
      </c>
      <c r="J26" s="29" t="s">
        <v>496</v>
      </c>
      <c r="K26" s="2"/>
      <c r="L26" s="30"/>
    </row>
    <row r="27" spans="2:12">
      <c r="B27" s="25" t="s">
        <v>7069</v>
      </c>
      <c r="C27" s="31"/>
      <c r="D27" s="38">
        <f>I8*0.3*0.3*3.14*0.25</f>
        <v>15.89625</v>
      </c>
      <c r="F27" s="27">
        <v>1.3</v>
      </c>
      <c r="G27" s="27"/>
      <c r="H27" s="27"/>
      <c r="I27" s="30">
        <f>D27*F27</f>
        <v>20.665125</v>
      </c>
      <c r="J27" s="29"/>
      <c r="K27" s="2"/>
      <c r="L27" s="30"/>
    </row>
    <row r="28" spans="2:12">
      <c r="B28" s="25"/>
      <c r="C28" s="31"/>
      <c r="D28" s="38"/>
      <c r="F28" s="27"/>
      <c r="G28" s="27"/>
      <c r="H28" s="27"/>
      <c r="I28" s="30"/>
      <c r="J28" s="29"/>
      <c r="K28" s="2"/>
      <c r="L28" s="30"/>
    </row>
    <row r="29" spans="2:12">
      <c r="B29" s="25"/>
      <c r="C29" s="34" t="s">
        <v>7070</v>
      </c>
      <c r="F29" s="27"/>
      <c r="G29" s="27"/>
      <c r="H29" s="27"/>
      <c r="I29" s="28">
        <f>I26*5</f>
        <v>103.325625</v>
      </c>
      <c r="J29" s="30" t="s">
        <v>496</v>
      </c>
      <c r="K29" s="2"/>
      <c r="L29" s="39" t="s">
        <v>7071</v>
      </c>
    </row>
    <row r="30" spans="2:12" ht="13.5" thickBot="1"/>
    <row r="31" spans="2:12" ht="13.5" thickBot="1">
      <c r="B31" s="25"/>
      <c r="C31" s="379" t="s">
        <v>7072</v>
      </c>
      <c r="D31" s="380"/>
      <c r="E31" s="380"/>
      <c r="F31" s="380"/>
      <c r="G31" s="380"/>
      <c r="H31" s="380"/>
      <c r="I31" s="380"/>
      <c r="J31" s="380"/>
      <c r="K31" s="380"/>
      <c r="L31" s="381"/>
    </row>
    <row r="32" spans="2:12">
      <c r="B32" s="25"/>
      <c r="C32" s="40" t="s">
        <v>7073</v>
      </c>
      <c r="D32" s="40"/>
      <c r="E32" s="40"/>
      <c r="F32" s="40"/>
      <c r="G32" s="40"/>
      <c r="H32" s="40"/>
      <c r="I32" s="41">
        <f>SUM(I33:I34)</f>
        <v>28.991999999999997</v>
      </c>
      <c r="J32" s="29" t="s">
        <v>496</v>
      </c>
      <c r="K32" s="2"/>
      <c r="L32" s="30"/>
    </row>
    <row r="33" spans="1:17">
      <c r="B33" s="25"/>
      <c r="C33" s="31">
        <f>C41+0.2</f>
        <v>0.8</v>
      </c>
      <c r="D33">
        <f>D41+0.2</f>
        <v>0.8</v>
      </c>
      <c r="E33">
        <f>E41</f>
        <v>0.6</v>
      </c>
      <c r="F33" s="27">
        <f>F41</f>
        <v>67</v>
      </c>
      <c r="G33" s="27"/>
      <c r="H33" s="27"/>
      <c r="I33" s="30">
        <f t="shared" ref="I33" si="0">F33*E33*D33*C33</f>
        <v>25.727999999999998</v>
      </c>
      <c r="J33" s="29"/>
      <c r="K33" s="2"/>
      <c r="L33" s="30"/>
    </row>
    <row r="34" spans="1:17">
      <c r="A34" s="4"/>
      <c r="B34" s="42"/>
      <c r="C34" s="31">
        <f>C42+0.2</f>
        <v>1.7</v>
      </c>
      <c r="D34">
        <f>D42+0.2</f>
        <v>0.8</v>
      </c>
      <c r="E34">
        <f>E42</f>
        <v>0.6</v>
      </c>
      <c r="F34" s="27">
        <f>F42</f>
        <v>4</v>
      </c>
      <c r="G34" s="27"/>
      <c r="H34" s="27"/>
      <c r="I34" s="30">
        <f t="shared" ref="I34" si="1">F34*E34*D34*C34</f>
        <v>3.2639999999999998</v>
      </c>
      <c r="J34" s="46"/>
      <c r="K34" s="47"/>
      <c r="L34" s="48"/>
      <c r="M34" s="4"/>
      <c r="N34" s="4"/>
      <c r="O34" s="4"/>
      <c r="P34" s="4"/>
      <c r="Q34" s="4"/>
    </row>
    <row r="35" spans="1:17">
      <c r="A35" s="4"/>
      <c r="B35" s="42"/>
      <c r="C35" s="43"/>
      <c r="D35" s="4"/>
      <c r="E35" s="4"/>
      <c r="F35" s="44"/>
      <c r="G35" s="44"/>
      <c r="H35" s="44"/>
      <c r="I35" s="45"/>
      <c r="J35" s="46"/>
      <c r="K35" s="47"/>
      <c r="L35" s="48"/>
      <c r="M35" s="4"/>
      <c r="N35" s="4"/>
      <c r="O35" s="4"/>
      <c r="P35" s="4"/>
      <c r="Q35" s="4"/>
    </row>
    <row r="36" spans="1:17">
      <c r="B36" s="25"/>
      <c r="C36" s="384" t="s">
        <v>7074</v>
      </c>
      <c r="D36" s="384"/>
      <c r="F36" s="27"/>
      <c r="G36" s="27"/>
      <c r="H36" s="27"/>
      <c r="I36" s="28">
        <f>SUM(I37:I38)</f>
        <v>48.32</v>
      </c>
      <c r="J36" s="29" t="s">
        <v>495</v>
      </c>
      <c r="K36" s="2"/>
      <c r="L36" s="30"/>
    </row>
    <row r="37" spans="1:17">
      <c r="B37" s="25"/>
      <c r="C37" s="31">
        <f>C33</f>
        <v>0.8</v>
      </c>
      <c r="D37">
        <f>D33</f>
        <v>0.8</v>
      </c>
      <c r="F37" s="27">
        <f>F33</f>
        <v>67</v>
      </c>
      <c r="G37" s="27"/>
      <c r="H37" s="27"/>
      <c r="I37" s="30">
        <f t="shared" ref="I37" si="2">F37*D37*C37</f>
        <v>42.88</v>
      </c>
      <c r="J37" s="29"/>
      <c r="K37" s="2"/>
      <c r="L37" s="30"/>
    </row>
    <row r="38" spans="1:17">
      <c r="B38" s="25"/>
      <c r="C38" s="31">
        <f>C34</f>
        <v>1.7</v>
      </c>
      <c r="D38">
        <f>D34</f>
        <v>0.8</v>
      </c>
      <c r="F38" s="27">
        <f>F34</f>
        <v>4</v>
      </c>
      <c r="G38" s="27"/>
      <c r="H38" s="27"/>
      <c r="I38" s="30">
        <f t="shared" ref="I38" si="3">F38*D38*C38</f>
        <v>5.44</v>
      </c>
      <c r="J38" s="29"/>
      <c r="K38" s="2"/>
      <c r="L38" s="30"/>
    </row>
    <row r="39" spans="1:17">
      <c r="B39" s="25"/>
      <c r="C39" s="31"/>
      <c r="F39" s="27"/>
      <c r="G39" s="27"/>
      <c r="H39" s="27"/>
      <c r="I39" s="28"/>
      <c r="J39" s="29"/>
      <c r="K39" s="2"/>
      <c r="L39" s="30"/>
    </row>
    <row r="40" spans="1:17">
      <c r="B40" s="25"/>
      <c r="C40" s="36" t="s">
        <v>7075</v>
      </c>
      <c r="D40" s="37"/>
      <c r="F40" s="27"/>
      <c r="G40" s="27"/>
      <c r="H40" s="27"/>
      <c r="I40" s="28">
        <f>SUM(I41:I42)</f>
        <v>16.631999999999998</v>
      </c>
      <c r="J40" s="29" t="s">
        <v>496</v>
      </c>
      <c r="K40" s="2"/>
      <c r="L40" s="30"/>
    </row>
    <row r="41" spans="1:17">
      <c r="B41" s="49" t="s">
        <v>7076</v>
      </c>
      <c r="C41" s="31">
        <v>0.6</v>
      </c>
      <c r="D41">
        <v>0.6</v>
      </c>
      <c r="E41">
        <v>0.6</v>
      </c>
      <c r="F41">
        <v>67</v>
      </c>
      <c r="G41" s="27"/>
      <c r="H41" s="27"/>
      <c r="I41" s="30">
        <f t="shared" ref="I41" si="4">C41*D41*E41*F41</f>
        <v>14.472</v>
      </c>
      <c r="J41" s="29"/>
      <c r="K41" s="2"/>
      <c r="L41" s="30"/>
    </row>
    <row r="42" spans="1:17">
      <c r="B42" s="49"/>
      <c r="C42" s="31">
        <v>1.5</v>
      </c>
      <c r="D42">
        <v>0.6</v>
      </c>
      <c r="E42">
        <v>0.6</v>
      </c>
      <c r="F42">
        <v>4</v>
      </c>
      <c r="G42" s="27"/>
      <c r="H42" s="27"/>
      <c r="I42" s="30">
        <f t="shared" ref="I42" si="5">C42*D42*E42*F42</f>
        <v>2.1599999999999997</v>
      </c>
      <c r="J42" s="29"/>
      <c r="K42" s="2"/>
      <c r="L42" s="30"/>
    </row>
    <row r="43" spans="1:17">
      <c r="B43" s="49"/>
      <c r="C43" s="31"/>
      <c r="F43" s="27"/>
      <c r="G43" s="27"/>
      <c r="H43" s="27"/>
      <c r="I43" s="28"/>
      <c r="J43" s="29"/>
      <c r="K43" s="2"/>
      <c r="L43" s="30"/>
    </row>
    <row r="44" spans="1:17">
      <c r="B44" s="25"/>
      <c r="C44" s="36" t="s">
        <v>7077</v>
      </c>
      <c r="D44" s="37"/>
      <c r="F44" s="27"/>
      <c r="G44" s="27"/>
      <c r="H44" s="27"/>
      <c r="I44" s="28">
        <f>I40</f>
        <v>16.631999999999998</v>
      </c>
      <c r="J44" s="29" t="s">
        <v>496</v>
      </c>
      <c r="K44" s="2"/>
      <c r="L44" s="30"/>
    </row>
    <row r="45" spans="1:17">
      <c r="B45" s="25"/>
      <c r="C45" s="31"/>
      <c r="F45" s="27"/>
      <c r="G45" s="27"/>
      <c r="H45" s="27"/>
      <c r="I45" s="28"/>
      <c r="J45" s="29"/>
      <c r="K45" s="2"/>
      <c r="L45" s="30"/>
    </row>
    <row r="46" spans="1:17">
      <c r="B46" s="25"/>
      <c r="C46" s="31"/>
      <c r="F46" s="27"/>
      <c r="G46" s="27"/>
      <c r="H46" s="27"/>
      <c r="I46" s="28"/>
      <c r="J46" s="29"/>
      <c r="K46" s="2"/>
      <c r="L46" s="30"/>
    </row>
    <row r="47" spans="1:17">
      <c r="B47" s="25"/>
      <c r="C47" s="31" t="s">
        <v>13719</v>
      </c>
      <c r="F47" s="27"/>
      <c r="G47" s="27">
        <v>17.079999999999998</v>
      </c>
      <c r="H47" s="27"/>
      <c r="I47" s="28">
        <f>290.4/1.1</f>
        <v>263.99999999999994</v>
      </c>
      <c r="J47" s="30" t="s">
        <v>546</v>
      </c>
      <c r="K47" s="2"/>
      <c r="L47" s="30"/>
    </row>
    <row r="48" spans="1:17">
      <c r="B48" s="25"/>
      <c r="C48" s="31"/>
      <c r="F48" s="27"/>
      <c r="G48" s="27"/>
      <c r="H48" s="27"/>
      <c r="I48" s="28"/>
      <c r="J48" s="29"/>
      <c r="K48" s="2"/>
      <c r="L48" s="30"/>
    </row>
    <row r="49" spans="2:17">
      <c r="B49" s="25"/>
      <c r="C49" s="31" t="s">
        <v>13720</v>
      </c>
      <c r="F49" s="27"/>
      <c r="G49" s="27">
        <v>26.28</v>
      </c>
      <c r="H49" s="27"/>
      <c r="I49" s="28">
        <f>15.7/1.1</f>
        <v>14.272727272727272</v>
      </c>
      <c r="J49" s="30" t="s">
        <v>546</v>
      </c>
      <c r="K49" s="2"/>
      <c r="L49" s="30"/>
    </row>
    <row r="50" spans="2:17">
      <c r="B50" s="25"/>
      <c r="C50" s="31"/>
      <c r="F50" s="27"/>
      <c r="G50" s="27"/>
      <c r="H50" s="27"/>
      <c r="I50" s="28"/>
      <c r="J50" s="29"/>
      <c r="K50" s="2"/>
      <c r="L50" s="30"/>
    </row>
    <row r="51" spans="2:17">
      <c r="B51" s="25"/>
      <c r="C51" s="31"/>
      <c r="F51" s="27"/>
      <c r="G51" s="27"/>
      <c r="H51" s="27"/>
      <c r="I51" s="28"/>
      <c r="J51" s="29"/>
      <c r="K51" s="2"/>
      <c r="L51" s="30"/>
    </row>
    <row r="52" spans="2:17">
      <c r="B52" s="25"/>
      <c r="C52" s="383" t="s">
        <v>13721</v>
      </c>
      <c r="D52" s="383"/>
      <c r="E52" s="383"/>
      <c r="F52" s="383"/>
      <c r="G52" s="383"/>
      <c r="H52" s="383"/>
      <c r="I52" s="50">
        <f>SUM(I53:I54)</f>
        <v>106.55999999999999</v>
      </c>
      <c r="J52" s="29" t="s">
        <v>495</v>
      </c>
      <c r="K52" s="2"/>
      <c r="L52" s="30"/>
    </row>
    <row r="53" spans="2:17">
      <c r="B53" s="25"/>
      <c r="C53" s="31"/>
      <c r="D53">
        <f>C41*2+D41*2</f>
        <v>2.4</v>
      </c>
      <c r="E53">
        <f>E41</f>
        <v>0.6</v>
      </c>
      <c r="F53" s="27">
        <f>F41</f>
        <v>67</v>
      </c>
      <c r="G53" s="27"/>
      <c r="H53" s="27"/>
      <c r="I53" s="30">
        <f t="shared" ref="I53" si="6">F53*E53*D53</f>
        <v>96.47999999999999</v>
      </c>
      <c r="J53" s="29"/>
      <c r="K53" s="2"/>
      <c r="L53" s="385"/>
      <c r="M53" s="385"/>
      <c r="N53" s="385"/>
      <c r="O53" s="385"/>
      <c r="P53" s="385"/>
      <c r="Q53" s="385"/>
    </row>
    <row r="54" spans="2:17">
      <c r="B54" s="25"/>
      <c r="C54" s="31"/>
      <c r="D54">
        <f>C42*2+D42*2</f>
        <v>4.2</v>
      </c>
      <c r="E54">
        <f>E42</f>
        <v>0.6</v>
      </c>
      <c r="F54" s="27">
        <f>F42</f>
        <v>4</v>
      </c>
      <c r="G54" s="27"/>
      <c r="H54" s="27"/>
      <c r="I54" s="30">
        <f t="shared" ref="I54" si="7">F54*E54*D54</f>
        <v>10.08</v>
      </c>
      <c r="J54" s="29"/>
      <c r="K54" s="2"/>
      <c r="L54" s="214"/>
      <c r="M54" s="214"/>
      <c r="N54" s="214"/>
      <c r="O54" s="214"/>
      <c r="P54" s="214"/>
      <c r="Q54" s="214"/>
    </row>
    <row r="55" spans="2:17">
      <c r="B55" s="25"/>
      <c r="C55" s="31"/>
      <c r="F55" s="27"/>
      <c r="G55" s="27"/>
      <c r="H55" s="27"/>
      <c r="I55" s="28"/>
      <c r="J55" s="29"/>
      <c r="K55" s="2"/>
      <c r="L55" s="51"/>
      <c r="M55" s="51"/>
      <c r="N55" s="51"/>
      <c r="O55" s="51"/>
      <c r="P55" s="51"/>
      <c r="Q55" s="51"/>
    </row>
    <row r="56" spans="2:17">
      <c r="B56" s="25"/>
      <c r="C56" s="52" t="s">
        <v>7080</v>
      </c>
      <c r="D56" s="53"/>
      <c r="F56" s="27"/>
      <c r="G56" s="27"/>
      <c r="H56" s="27"/>
      <c r="I56" s="28">
        <f>I32-I40</f>
        <v>12.36</v>
      </c>
      <c r="J56" s="29" t="s">
        <v>496</v>
      </c>
      <c r="K56" s="2"/>
      <c r="L56" s="30"/>
    </row>
    <row r="57" spans="2:17">
      <c r="B57" s="25"/>
      <c r="C57" s="31"/>
      <c r="F57" s="27"/>
      <c r="G57" s="27"/>
      <c r="H57" s="27"/>
      <c r="I57" s="28"/>
      <c r="J57" s="29"/>
      <c r="K57" s="2"/>
      <c r="L57" s="30"/>
    </row>
    <row r="58" spans="2:17">
      <c r="B58" s="25"/>
      <c r="C58" s="384" t="s">
        <v>7067</v>
      </c>
      <c r="D58" s="384"/>
      <c r="E58" s="384"/>
      <c r="F58" s="384"/>
      <c r="G58" s="27"/>
      <c r="H58" s="27"/>
      <c r="I58" s="28">
        <f>I40*1.3</f>
        <v>21.621599999999997</v>
      </c>
      <c r="J58" s="29" t="s">
        <v>496</v>
      </c>
      <c r="K58" s="2"/>
      <c r="L58" s="30"/>
    </row>
    <row r="59" spans="2:17">
      <c r="B59" s="25"/>
      <c r="C59" s="54"/>
      <c r="D59" s="54"/>
      <c r="E59" s="54"/>
      <c r="F59" s="54"/>
      <c r="G59" s="27"/>
      <c r="H59" s="27"/>
      <c r="I59" s="28"/>
      <c r="J59" s="29"/>
      <c r="K59" s="2"/>
      <c r="L59" s="30"/>
    </row>
    <row r="60" spans="2:17">
      <c r="B60" s="25"/>
      <c r="C60" s="34" t="s">
        <v>7070</v>
      </c>
      <c r="F60" s="27"/>
      <c r="G60" s="27"/>
      <c r="H60" s="27"/>
      <c r="I60" s="28">
        <f>I58*5</f>
        <v>108.10799999999999</v>
      </c>
      <c r="J60" s="30" t="s">
        <v>496</v>
      </c>
      <c r="K60" s="2"/>
      <c r="L60" s="30"/>
      <c r="M60" s="39" t="s">
        <v>7071</v>
      </c>
    </row>
    <row r="61" spans="2:17" ht="13.5" thickBot="1"/>
    <row r="62" spans="2:17" ht="13.5" thickBot="1">
      <c r="B62" s="25"/>
      <c r="C62" s="379" t="s">
        <v>7081</v>
      </c>
      <c r="D62" s="380"/>
      <c r="E62" s="380"/>
      <c r="F62" s="380"/>
      <c r="G62" s="380"/>
      <c r="H62" s="380"/>
      <c r="I62" s="380"/>
      <c r="J62" s="380"/>
      <c r="K62" s="380"/>
      <c r="L62" s="381"/>
    </row>
    <row r="63" spans="2:17">
      <c r="B63" s="25"/>
      <c r="C63" s="386" t="s">
        <v>13722</v>
      </c>
      <c r="D63" s="386"/>
      <c r="E63" s="386"/>
      <c r="F63" s="386"/>
      <c r="G63" s="386"/>
      <c r="H63" s="386"/>
      <c r="I63" s="386"/>
      <c r="J63" s="29"/>
      <c r="K63" s="55"/>
      <c r="L63" s="56"/>
    </row>
    <row r="64" spans="2:17">
      <c r="B64" s="25"/>
      <c r="C64" s="31">
        <f>C67+0.2</f>
        <v>0.34</v>
      </c>
      <c r="D64">
        <f>D67</f>
        <v>180.95</v>
      </c>
      <c r="E64">
        <f>E67</f>
        <v>0.3</v>
      </c>
      <c r="F64" s="27">
        <v>1</v>
      </c>
      <c r="G64" s="27"/>
      <c r="H64" s="27"/>
      <c r="I64" s="28">
        <f>C64*D64*E64*F64</f>
        <v>18.456900000000001</v>
      </c>
      <c r="J64" s="29" t="s">
        <v>496</v>
      </c>
      <c r="K64" s="55"/>
      <c r="L64" s="57" t="s">
        <v>7082</v>
      </c>
    </row>
    <row r="65" spans="1:16">
      <c r="A65" s="4"/>
      <c r="B65" s="42"/>
      <c r="C65" s="43"/>
      <c r="D65" s="4"/>
      <c r="E65" s="4"/>
      <c r="F65" s="44"/>
      <c r="G65" s="44"/>
      <c r="H65" s="44"/>
      <c r="I65" s="45"/>
      <c r="J65" s="46"/>
      <c r="K65" s="58"/>
      <c r="L65" s="59"/>
      <c r="M65" s="4"/>
      <c r="N65" s="4"/>
      <c r="O65" s="4"/>
      <c r="P65" s="4"/>
    </row>
    <row r="66" spans="1:16">
      <c r="B66" s="25"/>
      <c r="C66" s="36" t="s">
        <v>7075</v>
      </c>
      <c r="D66" s="37"/>
      <c r="F66" s="27"/>
      <c r="G66" s="27"/>
      <c r="H66" s="27"/>
      <c r="I66" s="28">
        <f>SUM(I67)</f>
        <v>7.5998999999999999</v>
      </c>
      <c r="J66" s="29" t="s">
        <v>496</v>
      </c>
      <c r="K66" s="55"/>
      <c r="L66" s="56"/>
    </row>
    <row r="67" spans="1:16">
      <c r="A67" s="4"/>
      <c r="B67" s="42"/>
      <c r="C67" s="43">
        <v>0.14000000000000001</v>
      </c>
      <c r="D67" s="60">
        <f>22.64+40.95+73.13+44.23</f>
        <v>180.95</v>
      </c>
      <c r="E67" s="60">
        <v>0.3</v>
      </c>
      <c r="F67" s="61">
        <v>1</v>
      </c>
      <c r="G67" s="44"/>
      <c r="H67" s="44"/>
      <c r="I67" s="48">
        <f>C67*D67*E67*F67</f>
        <v>7.5998999999999999</v>
      </c>
      <c r="J67" s="46"/>
      <c r="K67" s="58"/>
      <c r="L67" s="59"/>
      <c r="M67" s="4"/>
      <c r="N67" s="4"/>
      <c r="O67" s="4"/>
      <c r="P67" s="4"/>
    </row>
    <row r="68" spans="1:16">
      <c r="A68" s="4"/>
      <c r="B68" s="42"/>
      <c r="C68" s="43"/>
      <c r="D68" s="4"/>
      <c r="E68" s="4"/>
      <c r="F68" s="44"/>
      <c r="G68" s="44"/>
      <c r="H68" s="44"/>
      <c r="I68" s="45"/>
      <c r="J68" s="46"/>
      <c r="K68" s="58"/>
      <c r="L68" s="59"/>
      <c r="M68" s="4"/>
      <c r="N68" s="4"/>
      <c r="O68" s="4"/>
      <c r="P68" s="4"/>
    </row>
    <row r="69" spans="1:16">
      <c r="B69" s="25"/>
      <c r="C69" s="36" t="s">
        <v>7077</v>
      </c>
      <c r="D69" s="37"/>
      <c r="F69" s="27"/>
      <c r="G69" s="27"/>
      <c r="H69" s="27"/>
      <c r="I69" s="28">
        <f>I66</f>
        <v>7.5998999999999999</v>
      </c>
      <c r="J69" s="29" t="s">
        <v>496</v>
      </c>
      <c r="K69" s="55"/>
      <c r="L69" s="56"/>
    </row>
    <row r="70" spans="1:16">
      <c r="B70" s="25"/>
      <c r="C70" s="31"/>
      <c r="F70" s="27"/>
      <c r="G70" s="27"/>
      <c r="H70" s="27"/>
      <c r="I70" s="28"/>
      <c r="J70" s="29"/>
      <c r="K70" s="55"/>
      <c r="L70" s="56"/>
    </row>
    <row r="71" spans="1:16">
      <c r="B71" s="25"/>
      <c r="C71" s="36" t="s">
        <v>13723</v>
      </c>
      <c r="D71" s="36"/>
      <c r="E71" s="36"/>
      <c r="F71" s="36"/>
      <c r="G71" s="36">
        <v>19.059999999999999</v>
      </c>
      <c r="H71" s="36"/>
      <c r="I71" s="28">
        <f>150/1.1</f>
        <v>136.36363636363635</v>
      </c>
      <c r="J71" s="30" t="s">
        <v>546</v>
      </c>
      <c r="K71" s="55"/>
      <c r="L71" s="56"/>
    </row>
    <row r="72" spans="1:16">
      <c r="B72" s="25"/>
      <c r="C72" s="31"/>
      <c r="F72" s="27"/>
      <c r="G72" s="27"/>
      <c r="H72" s="27"/>
      <c r="I72" s="28"/>
      <c r="J72" s="29"/>
      <c r="K72" s="55"/>
      <c r="L72" s="56"/>
    </row>
    <row r="73" spans="1:16">
      <c r="B73" s="25"/>
      <c r="C73" s="31" t="s">
        <v>13724</v>
      </c>
      <c r="F73" s="27"/>
      <c r="G73" s="36">
        <v>58.76</v>
      </c>
      <c r="H73" s="27"/>
      <c r="I73" s="28">
        <f>324.1/1.1</f>
        <v>294.63636363636363</v>
      </c>
      <c r="J73" s="30" t="s">
        <v>546</v>
      </c>
      <c r="K73" s="55"/>
      <c r="L73" s="56"/>
    </row>
    <row r="74" spans="1:16">
      <c r="B74" s="25"/>
      <c r="C74" s="31"/>
      <c r="F74" s="44"/>
      <c r="G74" s="27"/>
      <c r="H74" s="27"/>
      <c r="I74" s="28"/>
      <c r="J74" s="29"/>
      <c r="K74" s="55"/>
      <c r="L74" s="56"/>
    </row>
    <row r="75" spans="1:16">
      <c r="B75" s="25"/>
      <c r="C75" s="383" t="s">
        <v>7084</v>
      </c>
      <c r="D75" s="383"/>
      <c r="E75" s="383"/>
      <c r="F75" s="383"/>
      <c r="G75" s="383"/>
      <c r="H75" s="383"/>
      <c r="I75" s="383"/>
      <c r="J75" s="383"/>
      <c r="K75" s="55"/>
      <c r="L75" s="56"/>
    </row>
    <row r="76" spans="1:16">
      <c r="B76" s="25"/>
      <c r="C76" s="31"/>
      <c r="D76">
        <f>D67</f>
        <v>180.95</v>
      </c>
      <c r="E76">
        <f>E67</f>
        <v>0.3</v>
      </c>
      <c r="F76" s="27">
        <v>2</v>
      </c>
      <c r="G76" s="27"/>
      <c r="H76" s="27"/>
      <c r="I76" s="28">
        <f>F76*E76*D76</f>
        <v>108.57</v>
      </c>
      <c r="J76" s="29" t="s">
        <v>495</v>
      </c>
      <c r="K76" s="55"/>
      <c r="L76" s="56"/>
    </row>
    <row r="77" spans="1:16">
      <c r="B77" s="25"/>
      <c r="C77" s="31"/>
      <c r="F77" s="27"/>
      <c r="G77" s="27"/>
      <c r="H77" s="27"/>
      <c r="I77" s="28"/>
      <c r="J77" s="29"/>
      <c r="K77" s="55"/>
      <c r="L77" s="56"/>
    </row>
    <row r="78" spans="1:16">
      <c r="B78" s="25"/>
      <c r="C78" s="52" t="s">
        <v>7080</v>
      </c>
      <c r="D78" s="53"/>
      <c r="F78" s="27"/>
      <c r="G78" s="27"/>
      <c r="H78" s="27"/>
      <c r="I78" s="28">
        <f>I64-I66</f>
        <v>10.857000000000001</v>
      </c>
      <c r="J78" s="29" t="s">
        <v>496</v>
      </c>
      <c r="K78" s="55"/>
      <c r="L78" s="56"/>
    </row>
    <row r="79" spans="1:16">
      <c r="B79" s="25"/>
      <c r="C79" s="31"/>
      <c r="F79" s="27"/>
      <c r="G79" s="27"/>
      <c r="H79" s="27"/>
      <c r="I79" s="28"/>
      <c r="J79" s="29"/>
      <c r="K79" s="55"/>
      <c r="L79" s="56"/>
    </row>
    <row r="80" spans="1:16">
      <c r="B80" s="25"/>
      <c r="C80" s="384" t="s">
        <v>7067</v>
      </c>
      <c r="D80" s="384"/>
      <c r="E80" s="384"/>
      <c r="F80" s="384"/>
      <c r="G80" s="27"/>
      <c r="H80" s="27"/>
      <c r="I80" s="28">
        <f>I66*1.3</f>
        <v>9.8798700000000004</v>
      </c>
      <c r="J80" s="29" t="s">
        <v>496</v>
      </c>
      <c r="K80" s="55"/>
      <c r="L80" s="56"/>
    </row>
    <row r="81" spans="2:13">
      <c r="B81" s="25"/>
      <c r="C81" s="54"/>
      <c r="D81" s="54"/>
      <c r="E81" s="54"/>
      <c r="F81" s="54"/>
      <c r="G81" s="27"/>
      <c r="H81" s="27"/>
      <c r="I81" s="28"/>
      <c r="J81" s="29"/>
      <c r="K81" s="55"/>
      <c r="L81" s="56"/>
    </row>
    <row r="82" spans="2:13">
      <c r="B82" s="25"/>
      <c r="C82" s="31" t="s">
        <v>7120</v>
      </c>
      <c r="F82" s="27"/>
      <c r="G82" s="27"/>
      <c r="H82" s="27"/>
      <c r="I82" s="28">
        <f>I80*5</f>
        <v>49.399349999999998</v>
      </c>
      <c r="J82" s="30" t="s">
        <v>496</v>
      </c>
      <c r="K82" s="55"/>
      <c r="L82" s="56"/>
      <c r="M82" s="39" t="s">
        <v>7071</v>
      </c>
    </row>
    <row r="83" spans="2:13">
      <c r="B83" s="25"/>
      <c r="C83" s="54"/>
      <c r="D83" s="54"/>
      <c r="E83" s="54"/>
      <c r="F83" s="54"/>
      <c r="G83" s="27"/>
      <c r="H83" s="27"/>
      <c r="I83" s="28"/>
      <c r="J83" s="29"/>
      <c r="K83" s="55"/>
      <c r="L83" s="56"/>
    </row>
    <row r="84" spans="2:13">
      <c r="B84" s="25"/>
      <c r="C84" s="34" t="s">
        <v>7085</v>
      </c>
      <c r="F84" s="27"/>
      <c r="G84" s="27"/>
      <c r="H84" s="27"/>
      <c r="I84" s="28">
        <f>D64*2</f>
        <v>361.9</v>
      </c>
      <c r="J84" s="30" t="s">
        <v>4</v>
      </c>
      <c r="K84" s="219">
        <f>I76</f>
        <v>108.57</v>
      </c>
      <c r="L84" s="30" t="s">
        <v>591</v>
      </c>
    </row>
    <row r="85" spans="2:13" ht="13.5" thickBot="1"/>
    <row r="86" spans="2:13" ht="13.5" thickBot="1">
      <c r="B86" s="25"/>
      <c r="C86" s="379" t="s">
        <v>7086</v>
      </c>
      <c r="D86" s="380"/>
      <c r="E86" s="380"/>
      <c r="F86" s="380"/>
      <c r="G86" s="380"/>
      <c r="H86" s="380"/>
      <c r="I86" s="380"/>
      <c r="J86" s="380"/>
      <c r="K86" s="380"/>
      <c r="L86" s="381"/>
    </row>
    <row r="87" spans="2:13">
      <c r="B87" s="25"/>
      <c r="C87" s="64" t="s">
        <v>7087</v>
      </c>
      <c r="D87" s="64"/>
      <c r="E87" s="64"/>
      <c r="F87" s="64"/>
      <c r="G87" s="64"/>
      <c r="H87" s="64"/>
      <c r="I87" s="65">
        <f>SUM(I88:I89)</f>
        <v>8.3496000000000006</v>
      </c>
      <c r="J87" s="29" t="s">
        <v>496</v>
      </c>
      <c r="K87" s="64"/>
      <c r="L87" s="30"/>
    </row>
    <row r="88" spans="2:13" ht="12.75" customHeight="1">
      <c r="B88" s="80" t="s">
        <v>7110</v>
      </c>
      <c r="C88" s="31">
        <v>0.14000000000000001</v>
      </c>
      <c r="D88">
        <v>0.3</v>
      </c>
      <c r="E88">
        <v>2.8</v>
      </c>
      <c r="F88" s="27">
        <f>F33</f>
        <v>67</v>
      </c>
      <c r="G88" s="27"/>
      <c r="H88" s="27"/>
      <c r="I88" s="30">
        <f>F88*E88*D88*C88</f>
        <v>7.8792</v>
      </c>
      <c r="J88" s="29"/>
      <c r="K88" s="2"/>
      <c r="L88" s="30"/>
    </row>
    <row r="89" spans="2:13" ht="12.75" customHeight="1">
      <c r="B89" s="80"/>
      <c r="C89" s="31">
        <v>0.14000000000000001</v>
      </c>
      <c r="D89">
        <v>0.3</v>
      </c>
      <c r="E89">
        <v>2.8</v>
      </c>
      <c r="F89" s="27">
        <f>F34</f>
        <v>4</v>
      </c>
      <c r="G89" s="27"/>
      <c r="H89" s="27"/>
      <c r="I89" s="30">
        <f>F89*E89*D89*C89</f>
        <v>0.47040000000000004</v>
      </c>
      <c r="J89" s="29"/>
      <c r="K89" s="2"/>
      <c r="L89" s="30"/>
    </row>
    <row r="90" spans="2:13">
      <c r="B90" s="25"/>
      <c r="C90" s="31"/>
      <c r="F90" s="27"/>
      <c r="G90" s="27"/>
      <c r="H90" s="27"/>
      <c r="I90" s="30"/>
      <c r="J90" s="29"/>
      <c r="K90" s="2"/>
      <c r="L90" s="30"/>
    </row>
    <row r="91" spans="2:13">
      <c r="B91" s="25"/>
      <c r="C91" s="36" t="s">
        <v>7088</v>
      </c>
      <c r="F91" s="27"/>
      <c r="G91" s="27"/>
      <c r="H91" s="27"/>
      <c r="I91" s="28">
        <f>I87</f>
        <v>8.3496000000000006</v>
      </c>
      <c r="J91" s="29" t="s">
        <v>496</v>
      </c>
      <c r="K91" s="2"/>
      <c r="L91" s="30"/>
    </row>
    <row r="92" spans="2:13">
      <c r="B92" s="25"/>
      <c r="C92" s="31"/>
      <c r="F92" s="27"/>
      <c r="G92" s="27"/>
      <c r="H92" s="27"/>
      <c r="I92" s="28"/>
      <c r="J92" s="29"/>
      <c r="K92" s="2"/>
      <c r="L92" s="30"/>
    </row>
    <row r="93" spans="2:13">
      <c r="B93" s="25"/>
      <c r="C93" s="36" t="s">
        <v>7083</v>
      </c>
      <c r="D93" s="36"/>
      <c r="E93" s="36"/>
      <c r="F93" s="36"/>
      <c r="G93" s="36">
        <v>19.059999999999999</v>
      </c>
      <c r="H93" s="36"/>
      <c r="I93" s="28">
        <f>(21.6+23.7+21.6+21.6+21.6+21.6+21.6+21.6+21.6+21.6+15.5)/1.1</f>
        <v>212.36363636363632</v>
      </c>
      <c r="J93" s="30" t="s">
        <v>546</v>
      </c>
      <c r="K93" s="2"/>
      <c r="L93" s="30"/>
    </row>
    <row r="94" spans="2:13">
      <c r="B94" s="25"/>
      <c r="C94" s="31"/>
      <c r="F94" s="27"/>
      <c r="G94" s="27"/>
      <c r="H94" s="27"/>
      <c r="I94" s="28"/>
      <c r="J94" s="29"/>
      <c r="K94" s="2"/>
      <c r="L94" s="30"/>
    </row>
    <row r="95" spans="2:13">
      <c r="B95" s="25"/>
      <c r="C95" s="34" t="s">
        <v>7079</v>
      </c>
      <c r="F95" s="27"/>
      <c r="G95" s="36">
        <v>105.77</v>
      </c>
      <c r="H95" s="27"/>
      <c r="I95" s="28">
        <f>(72.7+83.1+72.7+72.7+72.7+72.7+72.7+72.7+72.7+72.7+51.9)/1.1</f>
        <v>717.5454545454545</v>
      </c>
      <c r="J95" s="30" t="s">
        <v>546</v>
      </c>
      <c r="K95" s="2"/>
      <c r="L95" s="30"/>
    </row>
    <row r="96" spans="2:13">
      <c r="B96" s="25"/>
      <c r="C96" s="31"/>
      <c r="F96" s="27"/>
      <c r="G96" s="27"/>
      <c r="H96" s="27"/>
      <c r="I96" s="28"/>
      <c r="J96" s="29"/>
      <c r="K96" s="2"/>
      <c r="L96" s="30"/>
    </row>
    <row r="97" spans="1:14">
      <c r="B97" s="25"/>
      <c r="C97" s="36" t="s">
        <v>7089</v>
      </c>
      <c r="D97" s="36"/>
      <c r="E97" s="36"/>
      <c r="F97" s="36"/>
      <c r="G97" s="36"/>
      <c r="H97" s="36"/>
      <c r="I97" s="66">
        <f>SUM(I98:I99)</f>
        <v>174.94399999999999</v>
      </c>
      <c r="J97" s="29" t="s">
        <v>495</v>
      </c>
      <c r="K97" s="2"/>
      <c r="L97" s="30"/>
    </row>
    <row r="98" spans="1:14">
      <c r="B98" s="25"/>
      <c r="C98" s="31"/>
      <c r="D98">
        <f>(C88+D88)*2</f>
        <v>0.88</v>
      </c>
      <c r="E98">
        <f>E88</f>
        <v>2.8</v>
      </c>
      <c r="F98" s="27">
        <f>F88</f>
        <v>67</v>
      </c>
      <c r="G98" s="27"/>
      <c r="H98" s="27"/>
      <c r="I98" s="30">
        <f>F98*E98*D98</f>
        <v>165.08799999999999</v>
      </c>
      <c r="J98" s="29"/>
      <c r="K98" s="2"/>
      <c r="L98" s="30"/>
    </row>
    <row r="99" spans="1:14">
      <c r="B99" s="25"/>
      <c r="C99" s="31"/>
      <c r="D99">
        <f>(C89+D89)*2</f>
        <v>0.88</v>
      </c>
      <c r="E99">
        <f>E89</f>
        <v>2.8</v>
      </c>
      <c r="F99" s="27">
        <f>F89</f>
        <v>4</v>
      </c>
      <c r="G99" s="27"/>
      <c r="H99" s="27"/>
      <c r="I99" s="30">
        <f>F99*E99*D99</f>
        <v>9.8559999999999999</v>
      </c>
      <c r="J99" s="29"/>
      <c r="K99" s="2"/>
      <c r="L99" s="30"/>
    </row>
    <row r="100" spans="1:14" ht="13.5" thickBot="1"/>
    <row r="101" spans="1:14" ht="13.5" thickBot="1">
      <c r="B101" s="25"/>
      <c r="C101" s="379" t="s">
        <v>7090</v>
      </c>
      <c r="D101" s="380"/>
      <c r="E101" s="380"/>
      <c r="F101" s="380"/>
      <c r="G101" s="380"/>
      <c r="H101" s="380"/>
      <c r="I101" s="380"/>
      <c r="J101" s="380"/>
      <c r="K101" s="380"/>
      <c r="L101" s="381"/>
      <c r="M101" s="67"/>
    </row>
    <row r="102" spans="1:14">
      <c r="B102" s="25"/>
      <c r="C102" s="68"/>
      <c r="D102" s="55"/>
      <c r="E102" s="55"/>
      <c r="F102" s="55"/>
      <c r="G102" s="55"/>
      <c r="H102" s="55"/>
      <c r="I102" s="63"/>
      <c r="J102" s="69"/>
      <c r="K102" s="55"/>
      <c r="L102" s="56"/>
      <c r="M102" s="67"/>
    </row>
    <row r="103" spans="1:14">
      <c r="B103" s="25"/>
      <c r="C103" s="383" t="s">
        <v>7087</v>
      </c>
      <c r="D103" s="383"/>
      <c r="E103" s="383"/>
      <c r="F103" s="383"/>
      <c r="G103" s="383"/>
      <c r="H103" s="383"/>
      <c r="I103" s="383"/>
      <c r="J103" s="383"/>
      <c r="K103" s="383"/>
      <c r="L103" s="56"/>
      <c r="M103" s="67"/>
    </row>
    <row r="104" spans="1:14">
      <c r="A104" s="4"/>
      <c r="B104" s="42"/>
      <c r="C104" s="43"/>
      <c r="D104" s="4"/>
      <c r="E104" s="4"/>
      <c r="F104" s="44"/>
      <c r="G104" s="44"/>
      <c r="H104" s="44"/>
      <c r="I104" s="45">
        <f>SUM(I105:I105)</f>
        <v>3.5466200000000008</v>
      </c>
      <c r="J104" s="70" t="s">
        <v>496</v>
      </c>
      <c r="K104" s="71"/>
      <c r="L104" s="59"/>
      <c r="M104" s="72"/>
      <c r="N104" s="4"/>
    </row>
    <row r="105" spans="1:14">
      <c r="A105" s="4"/>
      <c r="B105" s="73" t="s">
        <v>7091</v>
      </c>
      <c r="C105" s="43">
        <v>0.14000000000000001</v>
      </c>
      <c r="D105" s="60">
        <f>D64</f>
        <v>180.95</v>
      </c>
      <c r="E105" s="60">
        <v>0.14000000000000001</v>
      </c>
      <c r="F105" s="61">
        <v>1</v>
      </c>
      <c r="G105" s="44"/>
      <c r="H105" s="44"/>
      <c r="I105" s="48">
        <f>C105*D105*E105*F105</f>
        <v>3.5466200000000008</v>
      </c>
      <c r="J105" s="70"/>
      <c r="K105" s="71"/>
      <c r="L105" s="59"/>
      <c r="M105" s="72"/>
      <c r="N105" s="4"/>
    </row>
    <row r="106" spans="1:14">
      <c r="A106" s="4"/>
      <c r="B106" s="42"/>
      <c r="C106" s="37"/>
      <c r="D106" s="13"/>
      <c r="E106" s="13"/>
      <c r="F106" s="74"/>
      <c r="G106" s="74"/>
      <c r="H106" s="74"/>
      <c r="I106" s="75"/>
      <c r="J106" s="70"/>
      <c r="K106" s="71"/>
      <c r="L106" s="59"/>
      <c r="M106" s="72"/>
      <c r="N106" s="4"/>
    </row>
    <row r="107" spans="1:14">
      <c r="B107" s="25"/>
      <c r="C107" s="36" t="s">
        <v>7111</v>
      </c>
      <c r="D107" s="37"/>
      <c r="E107" s="12"/>
      <c r="F107" s="76"/>
      <c r="G107" s="76"/>
      <c r="H107" s="76"/>
      <c r="I107" s="28">
        <f>I104</f>
        <v>3.5466200000000008</v>
      </c>
      <c r="J107" s="29" t="s">
        <v>496</v>
      </c>
      <c r="K107" s="77"/>
      <c r="L107" s="56"/>
      <c r="M107" s="67"/>
    </row>
    <row r="108" spans="1:14">
      <c r="B108" s="25"/>
      <c r="C108" s="31"/>
      <c r="F108" s="27"/>
      <c r="G108" s="27"/>
      <c r="H108" s="27"/>
      <c r="I108" s="28"/>
      <c r="J108" s="29"/>
      <c r="K108" s="2"/>
      <c r="L108" s="56"/>
      <c r="M108" s="67"/>
    </row>
    <row r="109" spans="1:14">
      <c r="B109" s="25"/>
      <c r="C109" s="36" t="s">
        <v>7083</v>
      </c>
      <c r="D109" s="36"/>
      <c r="E109" s="36"/>
      <c r="F109" s="36"/>
      <c r="G109" s="36">
        <v>47.85</v>
      </c>
      <c r="H109" s="36"/>
      <c r="I109" s="28">
        <f>I104*G109</f>
        <v>169.70576700000004</v>
      </c>
      <c r="J109" s="30" t="s">
        <v>546</v>
      </c>
      <c r="K109" s="2"/>
      <c r="L109" s="56"/>
      <c r="M109" s="67"/>
    </row>
    <row r="110" spans="1:14">
      <c r="B110" s="25"/>
      <c r="C110" s="31"/>
      <c r="F110" s="27"/>
      <c r="G110" s="27"/>
      <c r="H110" s="27"/>
      <c r="I110" s="28"/>
      <c r="J110" s="29"/>
      <c r="K110" s="2"/>
      <c r="L110" s="56"/>
      <c r="M110" s="67"/>
    </row>
    <row r="111" spans="1:14">
      <c r="B111" s="25"/>
      <c r="C111" s="36" t="s">
        <v>7078</v>
      </c>
      <c r="D111" s="36"/>
      <c r="E111" s="36"/>
      <c r="F111" s="36"/>
      <c r="G111" s="36">
        <v>105</v>
      </c>
      <c r="H111" s="36"/>
      <c r="I111" s="28">
        <f>I104*G111</f>
        <v>372.39510000000007</v>
      </c>
      <c r="J111" s="30" t="s">
        <v>546</v>
      </c>
      <c r="K111" s="2"/>
      <c r="L111" s="56"/>
      <c r="M111" s="67"/>
    </row>
    <row r="112" spans="1:14">
      <c r="B112" s="25"/>
      <c r="C112" s="31"/>
      <c r="F112" s="27"/>
      <c r="G112" s="27"/>
      <c r="H112" s="27"/>
      <c r="I112" s="28"/>
      <c r="J112" s="29"/>
      <c r="K112" s="2"/>
      <c r="L112" s="56"/>
      <c r="M112" s="67"/>
    </row>
    <row r="113" spans="2:13">
      <c r="B113" s="25"/>
      <c r="C113" s="383" t="s">
        <v>7092</v>
      </c>
      <c r="D113" s="383"/>
      <c r="E113" s="383"/>
      <c r="F113" s="383"/>
      <c r="G113" s="383"/>
      <c r="H113" s="383"/>
      <c r="I113" s="50">
        <f>SUM(I114:I114)</f>
        <v>72.38</v>
      </c>
      <c r="J113" s="29" t="s">
        <v>495</v>
      </c>
      <c r="K113" s="2"/>
      <c r="L113" s="56"/>
      <c r="M113" s="67"/>
    </row>
    <row r="114" spans="2:13">
      <c r="B114" s="25"/>
      <c r="C114" s="31"/>
      <c r="D114">
        <v>0.2</v>
      </c>
      <c r="E114">
        <f t="shared" ref="E114" si="8">D105</f>
        <v>180.95</v>
      </c>
      <c r="F114" s="25">
        <v>2</v>
      </c>
      <c r="G114" s="27"/>
      <c r="H114" s="27"/>
      <c r="I114" s="30">
        <f t="shared" ref="I114" si="9">F114*E114*D114</f>
        <v>72.38</v>
      </c>
      <c r="J114" s="29"/>
      <c r="K114" s="2"/>
      <c r="L114" s="56"/>
      <c r="M114" s="67"/>
    </row>
    <row r="115" spans="2:13" ht="13.5" thickBot="1"/>
    <row r="116" spans="2:13" ht="13.5" thickBot="1">
      <c r="B116" s="25"/>
      <c r="C116" s="379" t="s">
        <v>7093</v>
      </c>
      <c r="D116" s="380"/>
      <c r="E116" s="380"/>
      <c r="F116" s="380"/>
      <c r="G116" s="380"/>
      <c r="H116" s="380"/>
      <c r="I116" s="380"/>
      <c r="J116" s="380"/>
      <c r="K116" s="380"/>
      <c r="L116" s="381"/>
    </row>
    <row r="117" spans="2:13">
      <c r="B117" s="25"/>
      <c r="C117" s="68"/>
      <c r="D117" s="55"/>
      <c r="E117" s="55"/>
      <c r="F117" s="55"/>
      <c r="G117" s="55"/>
      <c r="H117" s="55"/>
      <c r="I117" s="63"/>
      <c r="J117" s="69"/>
      <c r="K117" s="55"/>
      <c r="L117" s="56"/>
      <c r="M117" s="5"/>
    </row>
    <row r="118" spans="2:13">
      <c r="C118" s="53" t="s">
        <v>7104</v>
      </c>
      <c r="F118" s="27"/>
      <c r="G118" s="27"/>
      <c r="H118" s="30"/>
      <c r="I118" s="28">
        <f>SUM(I120:I122)</f>
        <v>549.81499999999994</v>
      </c>
      <c r="J118" s="2" t="s">
        <v>495</v>
      </c>
      <c r="K118" s="2"/>
      <c r="L118" s="30"/>
    </row>
    <row r="119" spans="2:13">
      <c r="B119" s="53"/>
      <c r="E119" t="s">
        <v>6767</v>
      </c>
      <c r="F119" s="27" t="s">
        <v>7103</v>
      </c>
      <c r="G119" s="27"/>
      <c r="H119" s="30"/>
      <c r="I119" s="28"/>
      <c r="J119" s="2"/>
      <c r="K119" s="2"/>
      <c r="L119" s="30"/>
    </row>
    <row r="120" spans="2:13">
      <c r="B120" s="31" t="s">
        <v>7102</v>
      </c>
      <c r="C120" s="31"/>
      <c r="E120" s="4">
        <f>78.77+73.25</f>
        <v>152.01999999999998</v>
      </c>
      <c r="F120" s="44">
        <v>2.8</v>
      </c>
      <c r="G120" s="44"/>
      <c r="H120" s="30"/>
      <c r="I120" s="30">
        <f>F120*E120-H120</f>
        <v>425.65599999999995</v>
      </c>
      <c r="J120" s="2"/>
      <c r="K120" s="2"/>
      <c r="L120" s="30"/>
    </row>
    <row r="121" spans="2:13">
      <c r="B121" s="34" t="s">
        <v>7094</v>
      </c>
      <c r="C121" s="31"/>
      <c r="E121" s="4">
        <v>44.69</v>
      </c>
      <c r="F121" s="44">
        <v>1.1000000000000001</v>
      </c>
      <c r="G121" s="44"/>
      <c r="H121" s="30"/>
      <c r="I121" s="30">
        <f>F121*E121-H121</f>
        <v>49.158999999999999</v>
      </c>
      <c r="J121" s="2"/>
      <c r="K121" s="2"/>
      <c r="L121" s="30"/>
    </row>
    <row r="122" spans="2:13">
      <c r="B122" s="25" t="s">
        <v>7125</v>
      </c>
      <c r="C122" s="31"/>
      <c r="E122" s="4">
        <v>30</v>
      </c>
      <c r="F122" s="44">
        <v>2.5</v>
      </c>
      <c r="G122" s="44"/>
      <c r="H122" s="30"/>
      <c r="I122" s="30">
        <f>F122*E122-H122</f>
        <v>75</v>
      </c>
      <c r="J122" s="2"/>
      <c r="K122" s="2"/>
      <c r="L122" s="30"/>
    </row>
    <row r="123" spans="2:13">
      <c r="B123" s="31"/>
      <c r="C123" s="31"/>
      <c r="E123" s="4"/>
      <c r="F123" s="44"/>
      <c r="G123" s="44"/>
      <c r="H123" s="30"/>
      <c r="I123" s="28"/>
      <c r="J123" s="2"/>
      <c r="K123" s="2"/>
      <c r="L123" s="30"/>
    </row>
    <row r="124" spans="2:13">
      <c r="C124" s="53" t="s">
        <v>7122</v>
      </c>
      <c r="F124" s="27"/>
      <c r="G124" s="27"/>
      <c r="H124" s="30"/>
      <c r="I124" s="28">
        <f>SUM(I126:I126)</f>
        <v>75.972999999999999</v>
      </c>
      <c r="J124" s="2" t="s">
        <v>495</v>
      </c>
      <c r="L124" s="30"/>
    </row>
    <row r="125" spans="2:13">
      <c r="B125" s="53"/>
      <c r="E125" t="s">
        <v>6767</v>
      </c>
      <c r="F125" s="27" t="s">
        <v>7103</v>
      </c>
      <c r="G125" s="27"/>
      <c r="H125" s="30"/>
      <c r="I125" s="28"/>
      <c r="J125" s="2"/>
      <c r="L125" s="30"/>
    </row>
    <row r="126" spans="2:13">
      <c r="B126" s="34" t="s">
        <v>7094</v>
      </c>
      <c r="C126" s="31"/>
      <c r="E126" s="4">
        <v>44.69</v>
      </c>
      <c r="F126" s="44">
        <v>1.7</v>
      </c>
      <c r="G126" s="44"/>
      <c r="H126" s="30"/>
      <c r="I126" s="30">
        <f>F126*E126-H126</f>
        <v>75.972999999999999</v>
      </c>
      <c r="J126" s="2"/>
      <c r="L126" s="30"/>
    </row>
    <row r="128" spans="2:13">
      <c r="C128" t="s">
        <v>7121</v>
      </c>
    </row>
    <row r="129" spans="2:12">
      <c r="E129">
        <v>4</v>
      </c>
      <c r="F129">
        <v>2.7</v>
      </c>
      <c r="I129" s="5">
        <f>E129*F129</f>
        <v>10.8</v>
      </c>
      <c r="J129" t="s">
        <v>591</v>
      </c>
    </row>
    <row r="131" spans="2:12">
      <c r="C131" t="s">
        <v>7123</v>
      </c>
    </row>
    <row r="132" spans="2:12">
      <c r="E132">
        <v>3</v>
      </c>
      <c r="F132">
        <v>2.7</v>
      </c>
      <c r="I132" s="5">
        <f>E132*F132</f>
        <v>8.1000000000000014</v>
      </c>
      <c r="J132" t="s">
        <v>591</v>
      </c>
    </row>
    <row r="134" spans="2:12" ht="13.5" thickBot="1"/>
    <row r="135" spans="2:12" ht="13.5" thickBot="1">
      <c r="B135" s="25"/>
      <c r="C135" s="379" t="s">
        <v>7095</v>
      </c>
      <c r="D135" s="380"/>
      <c r="E135" s="380"/>
      <c r="F135" s="380"/>
      <c r="G135" s="380"/>
      <c r="H135" s="380"/>
      <c r="I135" s="380"/>
      <c r="J135" s="380"/>
      <c r="K135" s="380"/>
      <c r="L135" s="381"/>
    </row>
    <row r="136" spans="2:12">
      <c r="B136" s="25"/>
      <c r="C136" s="68"/>
      <c r="D136" s="55"/>
      <c r="E136" s="55"/>
      <c r="F136" s="55"/>
      <c r="G136" s="55"/>
      <c r="H136" s="55"/>
      <c r="I136" s="63"/>
      <c r="J136" s="69"/>
      <c r="K136" s="55"/>
      <c r="L136" s="56"/>
    </row>
    <row r="137" spans="2:12">
      <c r="B137" s="25"/>
      <c r="C137" s="62" t="s">
        <v>7112</v>
      </c>
      <c r="D137" s="55"/>
      <c r="E137" s="55"/>
      <c r="F137" s="55"/>
      <c r="G137" s="55"/>
      <c r="H137" s="55"/>
      <c r="I137" s="63">
        <f>SUM(I138:I140)</f>
        <v>1218.45</v>
      </c>
      <c r="J137" s="69" t="s">
        <v>591</v>
      </c>
      <c r="K137" s="82">
        <f>I137*0.1</f>
        <v>121.84500000000001</v>
      </c>
      <c r="L137" s="81" t="s">
        <v>820</v>
      </c>
    </row>
    <row r="138" spans="2:12">
      <c r="B138" s="25" t="s">
        <v>7113</v>
      </c>
      <c r="C138">
        <v>74</v>
      </c>
      <c r="D138">
        <v>2.5</v>
      </c>
      <c r="E138" s="27"/>
      <c r="F138" s="27"/>
      <c r="G138" s="27"/>
      <c r="H138" s="30"/>
      <c r="I138" s="30">
        <f>C138*D138</f>
        <v>185</v>
      </c>
      <c r="J138" s="78"/>
      <c r="K138" s="55"/>
      <c r="L138" s="56"/>
    </row>
    <row r="139" spans="2:12">
      <c r="B139" s="25" t="s">
        <v>7115</v>
      </c>
      <c r="C139">
        <f>C144</f>
        <v>164.98000000000002</v>
      </c>
      <c r="D139">
        <v>2.5</v>
      </c>
      <c r="E139" s="27"/>
      <c r="F139" s="27"/>
      <c r="G139" s="27"/>
      <c r="H139" s="30"/>
      <c r="I139" s="30">
        <f t="shared" ref="I139:I140" si="10">C139*D139</f>
        <v>412.45000000000005</v>
      </c>
      <c r="J139" s="31"/>
      <c r="K139" s="55"/>
      <c r="L139" s="56"/>
    </row>
    <row r="140" spans="2:12">
      <c r="B140" s="25" t="s">
        <v>7114</v>
      </c>
      <c r="C140">
        <v>138</v>
      </c>
      <c r="D140">
        <v>4.5</v>
      </c>
      <c r="E140" s="27"/>
      <c r="F140" s="27"/>
      <c r="G140" s="27"/>
      <c r="H140" s="30"/>
      <c r="I140" s="30">
        <f t="shared" si="10"/>
        <v>621</v>
      </c>
      <c r="J140" s="78"/>
      <c r="K140" s="55"/>
      <c r="L140" s="56"/>
    </row>
    <row r="141" spans="2:12">
      <c r="B141" s="25"/>
      <c r="C141" s="68"/>
      <c r="D141" s="55"/>
      <c r="E141" s="55"/>
      <c r="F141" s="55"/>
      <c r="G141" s="55"/>
      <c r="H141" s="55"/>
      <c r="I141" s="63"/>
      <c r="J141" s="69"/>
      <c r="K141" s="55"/>
      <c r="L141" s="56"/>
    </row>
    <row r="142" spans="2:12">
      <c r="B142" s="25"/>
      <c r="C142" s="62" t="s">
        <v>7096</v>
      </c>
      <c r="D142" s="55"/>
      <c r="E142" s="55"/>
      <c r="F142" s="55"/>
      <c r="G142" s="55"/>
      <c r="H142" s="55"/>
      <c r="I142" s="63">
        <f>SUM(I143:I144)</f>
        <v>359.745</v>
      </c>
      <c r="J142" s="29" t="s">
        <v>495</v>
      </c>
      <c r="K142" s="55"/>
      <c r="L142" s="56"/>
    </row>
    <row r="143" spans="2:12">
      <c r="B143" s="25" t="s">
        <v>7106</v>
      </c>
      <c r="C143" s="78">
        <f>44.69+30.16</f>
        <v>74.849999999999994</v>
      </c>
      <c r="D143">
        <v>1.5</v>
      </c>
      <c r="F143" s="27"/>
      <c r="G143" s="27"/>
      <c r="H143" s="27"/>
      <c r="I143" s="30">
        <f>C143*D143</f>
        <v>112.27499999999999</v>
      </c>
      <c r="J143" s="29"/>
      <c r="K143" s="2"/>
      <c r="L143" s="30"/>
    </row>
    <row r="144" spans="2:12">
      <c r="B144" s="25" t="s">
        <v>7107</v>
      </c>
      <c r="C144" s="31">
        <f>8.63+13.68+14.79+42.39+20.32+65.17</f>
        <v>164.98000000000002</v>
      </c>
      <c r="D144">
        <v>1.5</v>
      </c>
      <c r="F144" s="27"/>
      <c r="G144" s="27"/>
      <c r="H144" s="27"/>
      <c r="I144" s="30">
        <f>C144*D144</f>
        <v>247.47000000000003</v>
      </c>
      <c r="J144" s="29"/>
      <c r="K144" s="2"/>
      <c r="L144" s="30"/>
    </row>
    <row r="145" spans="2:12">
      <c r="B145" s="25"/>
      <c r="C145" s="68"/>
      <c r="D145" s="55"/>
      <c r="E145" s="55"/>
      <c r="F145" s="55"/>
      <c r="G145" s="55"/>
      <c r="H145" s="55"/>
      <c r="I145" s="63"/>
      <c r="J145" s="69"/>
      <c r="K145" s="55"/>
      <c r="L145" s="56"/>
    </row>
    <row r="146" spans="2:12">
      <c r="B146" s="25"/>
      <c r="C146" s="31" t="s">
        <v>7108</v>
      </c>
      <c r="F146" s="27"/>
      <c r="G146" s="27"/>
      <c r="H146" s="27"/>
      <c r="I146" s="28">
        <f>SUM(I147:I148)</f>
        <v>359.745</v>
      </c>
      <c r="J146" s="29" t="s">
        <v>495</v>
      </c>
      <c r="K146" s="28">
        <f>I146*0.08</f>
        <v>28.779600000000002</v>
      </c>
      <c r="L146" s="30" t="s">
        <v>820</v>
      </c>
    </row>
    <row r="147" spans="2:12">
      <c r="B147" s="25" t="s">
        <v>7097</v>
      </c>
      <c r="C147" s="78">
        <f>44.69+30.16</f>
        <v>74.849999999999994</v>
      </c>
      <c r="D147">
        <v>1.5</v>
      </c>
      <c r="F147" s="27"/>
      <c r="G147" s="27"/>
      <c r="H147" s="27"/>
      <c r="I147" s="30">
        <f>C147*D147</f>
        <v>112.27499999999999</v>
      </c>
      <c r="J147" s="29"/>
      <c r="K147" s="2"/>
      <c r="L147" s="30"/>
    </row>
    <row r="148" spans="2:12">
      <c r="B148" s="25" t="s">
        <v>7105</v>
      </c>
      <c r="C148" s="31">
        <f>8.63+13.68+14.79+42.39+20.32+65.17</f>
        <v>164.98000000000002</v>
      </c>
      <c r="D148">
        <v>1.5</v>
      </c>
      <c r="F148" s="27"/>
      <c r="G148" s="27"/>
      <c r="H148" s="27"/>
      <c r="I148" s="30">
        <f>C148*D148</f>
        <v>247.47000000000003</v>
      </c>
      <c r="J148" s="29"/>
      <c r="K148" s="2"/>
      <c r="L148" s="30"/>
    </row>
    <row r="149" spans="2:12">
      <c r="B149" s="25"/>
      <c r="C149" s="31"/>
      <c r="F149" s="27"/>
      <c r="G149" s="27"/>
      <c r="H149" s="27"/>
      <c r="I149" s="30"/>
      <c r="J149" s="29"/>
      <c r="K149" s="2"/>
      <c r="L149" s="30"/>
    </row>
    <row r="150" spans="2:12">
      <c r="B150" s="25"/>
      <c r="C150" s="34" t="s">
        <v>7098</v>
      </c>
      <c r="F150" s="27"/>
      <c r="G150" s="27"/>
      <c r="H150" s="27"/>
      <c r="I150" s="28">
        <f>SUM(I151:I152)</f>
        <v>239.83</v>
      </c>
      <c r="J150" s="30" t="s">
        <v>1576</v>
      </c>
      <c r="K150" s="2"/>
      <c r="L150" s="30"/>
    </row>
    <row r="151" spans="2:12">
      <c r="B151" s="25" t="s">
        <v>7097</v>
      </c>
      <c r="C151" s="78">
        <f>44.69+30.16</f>
        <v>74.849999999999994</v>
      </c>
      <c r="D151">
        <v>1</v>
      </c>
      <c r="F151" s="27"/>
      <c r="G151" s="27"/>
      <c r="H151" s="27"/>
      <c r="I151" s="30">
        <f>C151*D151</f>
        <v>74.849999999999994</v>
      </c>
      <c r="J151" s="29"/>
      <c r="K151" s="2"/>
      <c r="L151" s="30"/>
    </row>
    <row r="152" spans="2:12">
      <c r="B152" s="25" t="s">
        <v>7105</v>
      </c>
      <c r="C152" s="31">
        <f>8.63+13.68+14.79+42.39+20.32+65.17</f>
        <v>164.98000000000002</v>
      </c>
      <c r="D152">
        <v>1</v>
      </c>
      <c r="I152" s="30">
        <f>C152*D152</f>
        <v>164.98000000000002</v>
      </c>
      <c r="K152" s="2"/>
      <c r="L152" s="30"/>
    </row>
    <row r="153" spans="2:12">
      <c r="B153" s="25"/>
      <c r="C153" s="31"/>
      <c r="I153" s="30"/>
      <c r="K153" s="2"/>
      <c r="L153" s="30"/>
    </row>
    <row r="154" spans="2:12">
      <c r="B154" s="25"/>
      <c r="C154" s="31" t="s">
        <v>7153</v>
      </c>
      <c r="I154" s="28">
        <f>SUM(I155:I156)</f>
        <v>419</v>
      </c>
      <c r="J154" t="s">
        <v>591</v>
      </c>
      <c r="K154" s="2"/>
      <c r="L154" s="30"/>
    </row>
    <row r="155" spans="2:12">
      <c r="B155" s="25" t="s">
        <v>7154</v>
      </c>
      <c r="C155" s="31">
        <v>41</v>
      </c>
      <c r="D155">
        <v>4.5</v>
      </c>
      <c r="I155" s="30">
        <f t="shared" ref="I155" si="11">C155*D155</f>
        <v>184.5</v>
      </c>
      <c r="K155" s="2"/>
      <c r="L155" s="30"/>
    </row>
    <row r="156" spans="2:12">
      <c r="B156" s="25" t="s">
        <v>7156</v>
      </c>
      <c r="C156" s="31">
        <v>67</v>
      </c>
      <c r="D156">
        <v>3.5</v>
      </c>
      <c r="I156" s="30">
        <f t="shared" ref="I156" si="12">C156*D156</f>
        <v>234.5</v>
      </c>
      <c r="K156" s="2"/>
      <c r="L156" s="30"/>
    </row>
    <row r="157" spans="2:12">
      <c r="B157" s="25"/>
      <c r="C157" s="31"/>
      <c r="I157" s="30"/>
      <c r="K157" s="2"/>
      <c r="L157" s="30"/>
    </row>
    <row r="158" spans="2:12">
      <c r="B158" s="25"/>
      <c r="C158" s="31" t="s">
        <v>7155</v>
      </c>
      <c r="I158" s="28">
        <v>372</v>
      </c>
      <c r="J158" t="s">
        <v>7157</v>
      </c>
      <c r="K158" s="27" t="s">
        <v>7158</v>
      </c>
      <c r="L158" s="30"/>
    </row>
    <row r="159" spans="2:12">
      <c r="B159" s="25"/>
      <c r="C159" s="31"/>
      <c r="I159" s="30"/>
      <c r="K159" s="2"/>
      <c r="L159" s="30"/>
    </row>
    <row r="160" spans="2:12">
      <c r="B160" s="25"/>
      <c r="C160" s="31" t="s">
        <v>7117</v>
      </c>
      <c r="I160" s="28">
        <f>K137*1.3</f>
        <v>158.39850000000001</v>
      </c>
      <c r="J160" t="s">
        <v>820</v>
      </c>
      <c r="K160" s="2"/>
      <c r="L160" s="30"/>
    </row>
    <row r="161" spans="2:12">
      <c r="B161" s="25"/>
      <c r="C161" s="31"/>
      <c r="I161" s="30"/>
      <c r="K161" s="2"/>
      <c r="L161" s="30"/>
    </row>
    <row r="162" spans="2:12">
      <c r="B162" s="25"/>
      <c r="C162" s="31" t="s">
        <v>7118</v>
      </c>
      <c r="I162" s="28">
        <f>I160*5</f>
        <v>791.99250000000006</v>
      </c>
      <c r="J162" t="s">
        <v>820</v>
      </c>
      <c r="K162" s="2"/>
      <c r="L162" s="30"/>
    </row>
    <row r="163" spans="2:12">
      <c r="B163" s="25"/>
      <c r="C163" s="31"/>
      <c r="I163" s="30"/>
      <c r="K163" s="2"/>
      <c r="L163" s="30"/>
    </row>
    <row r="164" spans="2:12">
      <c r="B164" s="25"/>
      <c r="C164" s="31" t="s">
        <v>7124</v>
      </c>
      <c r="I164" s="30"/>
      <c r="K164" s="2"/>
      <c r="L164" s="30"/>
    </row>
    <row r="165" spans="2:12">
      <c r="B165" s="25"/>
      <c r="C165" s="85">
        <f>SUM(C155:C155)</f>
        <v>41</v>
      </c>
      <c r="D165">
        <f>SUM(D155:D155)/4</f>
        <v>1.125</v>
      </c>
      <c r="I165" s="28">
        <f>C165*D165</f>
        <v>46.125</v>
      </c>
      <c r="J165" t="s">
        <v>591</v>
      </c>
      <c r="K165" s="2"/>
      <c r="L165" s="30"/>
    </row>
    <row r="166" spans="2:12">
      <c r="B166" s="25"/>
      <c r="C166" s="31"/>
      <c r="I166" s="30"/>
      <c r="K166" s="2"/>
      <c r="L166" s="30"/>
    </row>
    <row r="167" spans="2:12">
      <c r="B167" s="25"/>
      <c r="C167" s="31" t="s">
        <v>7126</v>
      </c>
      <c r="I167" s="30"/>
      <c r="K167" s="2"/>
      <c r="L167" s="30"/>
    </row>
    <row r="168" spans="2:12">
      <c r="B168" s="25"/>
      <c r="C168" s="31"/>
      <c r="I168" s="28">
        <f>I165*0.8*1.3</f>
        <v>47.97</v>
      </c>
      <c r="J168" t="s">
        <v>820</v>
      </c>
      <c r="K168" s="2"/>
      <c r="L168" s="30"/>
    </row>
    <row r="169" spans="2:12">
      <c r="B169" s="25"/>
      <c r="C169" s="31" t="s">
        <v>7151</v>
      </c>
      <c r="I169" s="28"/>
      <c r="K169" s="2"/>
      <c r="L169" s="30"/>
    </row>
    <row r="170" spans="2:12">
      <c r="B170" s="25" t="s">
        <v>7152</v>
      </c>
      <c r="C170" s="31"/>
      <c r="I170" s="28">
        <v>260</v>
      </c>
      <c r="J170" t="s">
        <v>591</v>
      </c>
      <c r="K170" s="2"/>
      <c r="L170" s="30"/>
    </row>
    <row r="171" spans="2:12">
      <c r="B171" s="25"/>
      <c r="C171" s="31"/>
      <c r="I171" s="28"/>
      <c r="K171" s="2"/>
      <c r="L171" s="30"/>
    </row>
    <row r="172" spans="2:12">
      <c r="B172" s="25"/>
      <c r="C172" s="31"/>
      <c r="I172" s="28"/>
      <c r="K172" s="2"/>
      <c r="L172" s="30"/>
    </row>
    <row r="173" spans="2:12">
      <c r="B173" s="25"/>
      <c r="C173" s="31"/>
      <c r="I173" s="30"/>
      <c r="K173" s="2"/>
      <c r="L173" s="30"/>
    </row>
    <row r="174" spans="2:12" ht="13.5" thickBot="1"/>
    <row r="175" spans="2:12" ht="13.5" thickBot="1">
      <c r="B175" s="25"/>
      <c r="C175" s="379" t="s">
        <v>7099</v>
      </c>
      <c r="D175" s="380"/>
      <c r="E175" s="380"/>
      <c r="F175" s="380"/>
      <c r="G175" s="380"/>
      <c r="H175" s="380"/>
      <c r="I175" s="380"/>
      <c r="J175" s="380"/>
      <c r="K175" s="380"/>
      <c r="L175" s="381"/>
    </row>
    <row r="176" spans="2:12">
      <c r="B176" s="25"/>
      <c r="C176" s="27" t="s">
        <v>7100</v>
      </c>
      <c r="D176" s="25"/>
      <c r="E176" s="25"/>
      <c r="F176" s="25"/>
      <c r="G176" s="25"/>
      <c r="H176" s="25"/>
      <c r="I176" s="79">
        <f>D177*E177*F177</f>
        <v>1266.6499999999999</v>
      </c>
      <c r="J176" s="25" t="s">
        <v>495</v>
      </c>
      <c r="K176" s="55"/>
      <c r="L176" s="55"/>
    </row>
    <row r="177" spans="2:12">
      <c r="B177" s="25"/>
      <c r="C177" s="27"/>
      <c r="D177" s="25">
        <f>D105</f>
        <v>180.95</v>
      </c>
      <c r="E177" s="25">
        <v>2.8</v>
      </c>
      <c r="F177" s="25">
        <v>2.5</v>
      </c>
      <c r="G177" s="25"/>
      <c r="H177" s="25"/>
      <c r="I177" s="25"/>
      <c r="J177" s="25"/>
      <c r="K177" s="55"/>
      <c r="L177" s="55"/>
    </row>
    <row r="178" spans="2:12">
      <c r="B178" s="25"/>
      <c r="C178" s="27"/>
      <c r="D178" s="25"/>
      <c r="E178" s="25"/>
      <c r="F178" s="25"/>
      <c r="G178" s="25"/>
      <c r="H178" s="25"/>
      <c r="I178" s="25"/>
      <c r="J178" s="25"/>
      <c r="K178" s="55"/>
      <c r="L178" s="55"/>
    </row>
    <row r="179" spans="2:12">
      <c r="B179" s="25"/>
      <c r="C179" s="34" t="s">
        <v>7101</v>
      </c>
      <c r="F179" s="27"/>
      <c r="G179" s="27"/>
      <c r="H179" s="27"/>
      <c r="I179" s="28"/>
      <c r="J179" s="29"/>
      <c r="K179" s="2"/>
      <c r="L179" s="30"/>
    </row>
    <row r="180" spans="2:12">
      <c r="B180" s="25"/>
      <c r="C180" s="53"/>
      <c r="F180" s="27"/>
      <c r="G180" s="27"/>
      <c r="H180" s="27"/>
      <c r="I180" s="28">
        <f>I176</f>
        <v>1266.6499999999999</v>
      </c>
      <c r="J180" s="29" t="s">
        <v>495</v>
      </c>
      <c r="K180" s="2"/>
      <c r="L180" s="30"/>
    </row>
    <row r="181" spans="2:12">
      <c r="B181" s="25"/>
      <c r="C181" s="31"/>
      <c r="F181" s="27"/>
      <c r="G181" s="27"/>
      <c r="H181" s="27"/>
      <c r="I181" s="28"/>
      <c r="J181" s="29"/>
      <c r="K181" s="2"/>
      <c r="L181" s="30"/>
    </row>
    <row r="182" spans="2:12">
      <c r="B182" s="25"/>
      <c r="C182" s="53"/>
      <c r="F182" s="27"/>
      <c r="G182" s="27"/>
      <c r="H182" s="27"/>
      <c r="I182" s="28"/>
      <c r="J182" s="30"/>
      <c r="K182" s="2"/>
      <c r="L182" s="30"/>
    </row>
  </sheetData>
  <mergeCells count="19">
    <mergeCell ref="C3:L3"/>
    <mergeCell ref="C11:J11"/>
    <mergeCell ref="C31:L31"/>
    <mergeCell ref="C36:D36"/>
    <mergeCell ref="C52:H52"/>
    <mergeCell ref="C135:L135"/>
    <mergeCell ref="C175:L175"/>
    <mergeCell ref="C4:J4"/>
    <mergeCell ref="C103:K103"/>
    <mergeCell ref="C113:H113"/>
    <mergeCell ref="C116:L116"/>
    <mergeCell ref="C75:J75"/>
    <mergeCell ref="C80:F80"/>
    <mergeCell ref="C86:L86"/>
    <mergeCell ref="C101:L101"/>
    <mergeCell ref="L53:Q53"/>
    <mergeCell ref="C58:F58"/>
    <mergeCell ref="C62:L62"/>
    <mergeCell ref="C63:I63"/>
  </mergeCells>
  <dataValidations disablePrompts="1" count="6">
    <dataValidation type="list" allowBlank="1" showInputMessage="1" showErrorMessage="1" sqref="C113 C97">
      <formula1>formacompensada</formula1>
    </dataValidation>
    <dataValidation type="list" allowBlank="1" showInputMessage="1" showErrorMessage="1" sqref="C111 C109 C71 C11 C93">
      <formula1>armadura</formula1>
    </dataValidation>
    <dataValidation type="list" allowBlank="1" showInputMessage="1" showErrorMessage="1" sqref="C103 C87">
      <formula1>concretoobra</formula1>
    </dataValidation>
    <dataValidation type="list" allowBlank="1" showInputMessage="1" showErrorMessage="1" sqref="C83 C80:C81 C58:C59 C26">
      <formula1>dmt</formula1>
    </dataValidation>
    <dataValidation type="list" allowBlank="1" showInputMessage="1" showErrorMessage="1" sqref="C75:J75 C52:I52">
      <formula1>formamadeira</formula1>
    </dataValidation>
    <dataValidation type="list" allowBlank="1" showInputMessage="1" showErrorMessage="1" sqref="C63 C32">
      <formula1>escavação</formula1>
    </dataValidation>
  </dataValidation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dimension ref="B1:O49"/>
  <sheetViews>
    <sheetView view="pageBreakPreview" topLeftCell="A4" zoomScale="60" zoomScaleNormal="80" workbookViewId="0">
      <selection activeCell="B8" sqref="B8:K8"/>
    </sheetView>
  </sheetViews>
  <sheetFormatPr defaultRowHeight="12.75"/>
  <cols>
    <col min="3" max="3" width="56.28515625" style="3" customWidth="1"/>
    <col min="4" max="4" width="23.28515625" style="182" bestFit="1" customWidth="1"/>
    <col min="5" max="5" width="11.28515625" bestFit="1" customWidth="1"/>
    <col min="6" max="7" width="16.85546875" bestFit="1" customWidth="1"/>
    <col min="8" max="8" width="17.28515625" bestFit="1" customWidth="1"/>
    <col min="9" max="10" width="18.42578125" bestFit="1" customWidth="1"/>
    <col min="11" max="11" width="23.28515625" bestFit="1" customWidth="1"/>
  </cols>
  <sheetData>
    <row r="1" spans="2:11" ht="65.25" customHeight="1" thickBot="1"/>
    <row r="2" spans="2:11" ht="101.25" customHeight="1" thickBot="1">
      <c r="B2" s="387"/>
      <c r="C2" s="388"/>
      <c r="D2" s="388"/>
      <c r="E2" s="388"/>
      <c r="F2" s="388"/>
      <c r="G2" s="388"/>
      <c r="H2" s="388"/>
      <c r="I2" s="388"/>
      <c r="J2" s="388"/>
      <c r="K2" s="389"/>
    </row>
    <row r="3" spans="2:11" ht="27" customHeight="1">
      <c r="B3" s="344" t="str">
        <f>ORÇAMENTO!B3</f>
        <v xml:space="preserve">Obra: Finalização do Remanescente da Construção de Creche Proinfância Tipo B Padrão FNDE e Urbanização </v>
      </c>
      <c r="C3" s="345"/>
      <c r="D3" s="345"/>
      <c r="E3" s="345"/>
      <c r="F3" s="345"/>
      <c r="G3" s="345"/>
      <c r="H3" s="345"/>
      <c r="I3" s="345"/>
      <c r="J3" s="345"/>
      <c r="K3" s="346"/>
    </row>
    <row r="4" spans="2:11" ht="15">
      <c r="B4" s="353" t="str">
        <f>ORÇAMENTO!B4</f>
        <v>Endereço: Rua Santo Abelardo, s/n, Residencial Celestino Pereira, CEP 78.158-197</v>
      </c>
      <c r="C4" s="354"/>
      <c r="D4" s="354"/>
      <c r="E4" s="354"/>
      <c r="F4" s="354"/>
      <c r="G4" s="354"/>
      <c r="H4" s="354"/>
      <c r="I4" s="354"/>
      <c r="J4" s="354"/>
      <c r="K4" s="355"/>
    </row>
    <row r="5" spans="2:11" ht="15">
      <c r="B5" s="353" t="str">
        <f>ORÇAMENTO!B5</f>
        <v>Município: Várzea Grande - MT</v>
      </c>
      <c r="C5" s="354"/>
      <c r="D5" s="354"/>
      <c r="E5" s="354"/>
      <c r="F5" s="354"/>
      <c r="G5" s="354"/>
      <c r="H5" s="354"/>
      <c r="I5" s="354"/>
      <c r="J5" s="354"/>
      <c r="K5" s="355"/>
    </row>
    <row r="6" spans="2:11" ht="15">
      <c r="B6" s="353" t="str">
        <f>ORÇAMENTO!B6</f>
        <v>PREÇO BASE: SINAPI SETEMBRO - COM DESONERAÇÃO / 2017</v>
      </c>
      <c r="C6" s="354"/>
      <c r="D6" s="354"/>
      <c r="E6" s="354"/>
      <c r="F6" s="354"/>
      <c r="G6" s="354"/>
      <c r="H6" s="354"/>
      <c r="I6" s="354"/>
      <c r="J6" s="354"/>
      <c r="K6" s="355"/>
    </row>
    <row r="7" spans="2:11" ht="15.75" thickBot="1">
      <c r="B7" s="353" t="str">
        <f>ORÇAMENTO!B7</f>
        <v>BDI : 28,24%</v>
      </c>
      <c r="C7" s="354"/>
      <c r="D7" s="354"/>
      <c r="E7" s="354"/>
      <c r="F7" s="354"/>
      <c r="G7" s="354"/>
      <c r="H7" s="354"/>
      <c r="I7" s="354"/>
      <c r="J7" s="354"/>
      <c r="K7" s="355"/>
    </row>
    <row r="8" spans="2:11" ht="15.75" thickBot="1">
      <c r="B8" s="397" t="s">
        <v>7845</v>
      </c>
      <c r="C8" s="398"/>
      <c r="D8" s="398"/>
      <c r="E8" s="398"/>
      <c r="F8" s="398"/>
      <c r="G8" s="398"/>
      <c r="H8" s="398"/>
      <c r="I8" s="398"/>
      <c r="J8" s="398"/>
      <c r="K8" s="399"/>
    </row>
    <row r="9" spans="2:11" ht="15">
      <c r="B9" s="402" t="s">
        <v>515</v>
      </c>
      <c r="C9" s="404" t="s">
        <v>7844</v>
      </c>
      <c r="D9" s="392" t="s">
        <v>7831</v>
      </c>
      <c r="E9" s="392"/>
      <c r="F9" s="392" t="s">
        <v>7832</v>
      </c>
      <c r="G9" s="392"/>
      <c r="H9" s="392"/>
      <c r="I9" s="392"/>
      <c r="J9" s="392"/>
      <c r="K9" s="393"/>
    </row>
    <row r="10" spans="2:11" ht="15">
      <c r="B10" s="403"/>
      <c r="C10" s="405"/>
      <c r="D10" s="181" t="s">
        <v>7833</v>
      </c>
      <c r="E10" s="180" t="s">
        <v>7834</v>
      </c>
      <c r="F10" s="179" t="s">
        <v>7835</v>
      </c>
      <c r="G10" s="179" t="s">
        <v>7836</v>
      </c>
      <c r="H10" s="179" t="s">
        <v>7837</v>
      </c>
      <c r="I10" s="179" t="s">
        <v>7838</v>
      </c>
      <c r="J10" s="179" t="s">
        <v>7839</v>
      </c>
      <c r="K10" s="325" t="s">
        <v>7840</v>
      </c>
    </row>
    <row r="11" spans="2:11" ht="14.25">
      <c r="B11" s="400">
        <v>1</v>
      </c>
      <c r="C11" s="395" t="str">
        <f>ORÇAMENTO!E10</f>
        <v>ESTRUTURAS DE CONCRETO - REMANESCENTE</v>
      </c>
      <c r="D11" s="390">
        <f>ORÇAMENTO!I13</f>
        <v>1139</v>
      </c>
      <c r="E11" s="391">
        <f>D11/$D$48</f>
        <v>8.3686154847923517E-4</v>
      </c>
      <c r="F11" s="185">
        <f>$D11*F12</f>
        <v>1139</v>
      </c>
      <c r="G11" s="185">
        <f t="shared" ref="G11:K11" si="0">$D11*G12</f>
        <v>0</v>
      </c>
      <c r="H11" s="185">
        <f t="shared" si="0"/>
        <v>0</v>
      </c>
      <c r="I11" s="185">
        <f t="shared" si="0"/>
        <v>0</v>
      </c>
      <c r="J11" s="185">
        <f t="shared" si="0"/>
        <v>0</v>
      </c>
      <c r="K11" s="326">
        <f t="shared" si="0"/>
        <v>0</v>
      </c>
    </row>
    <row r="12" spans="2:11" ht="14.25">
      <c r="B12" s="400"/>
      <c r="C12" s="395"/>
      <c r="D12" s="390"/>
      <c r="E12" s="391"/>
      <c r="F12" s="324">
        <v>1</v>
      </c>
      <c r="G12" s="186"/>
      <c r="H12" s="186"/>
      <c r="I12" s="186"/>
      <c r="J12" s="186"/>
      <c r="K12" s="327"/>
    </row>
    <row r="13" spans="2:11" ht="14.25">
      <c r="B13" s="400">
        <v>2</v>
      </c>
      <c r="C13" s="395" t="str">
        <f>ORÇAMENTO!E15</f>
        <v>PAREDES E DIVISÓRIAS - REMANESCENTE</v>
      </c>
      <c r="D13" s="390">
        <f>ORÇAMENTO!I18</f>
        <v>20694.240000000002</v>
      </c>
      <c r="E13" s="391">
        <f>D13/$D$48</f>
        <v>1.5204753056190456E-2</v>
      </c>
      <c r="F13" s="185">
        <f>$D13*F14</f>
        <v>10347.120000000001</v>
      </c>
      <c r="G13" s="185">
        <f t="shared" ref="G13" si="1">$D13*G14</f>
        <v>10347.120000000001</v>
      </c>
      <c r="H13" s="185">
        <f t="shared" ref="H13" si="2">$D13*H14</f>
        <v>0</v>
      </c>
      <c r="I13" s="185">
        <f t="shared" ref="I13" si="3">$D13*I14</f>
        <v>0</v>
      </c>
      <c r="J13" s="185">
        <f t="shared" ref="J13" si="4">$D13*J14</f>
        <v>0</v>
      </c>
      <c r="K13" s="326">
        <f t="shared" ref="K13" si="5">$D13*K14</f>
        <v>0</v>
      </c>
    </row>
    <row r="14" spans="2:11" ht="14.25">
      <c r="B14" s="400"/>
      <c r="C14" s="395"/>
      <c r="D14" s="390"/>
      <c r="E14" s="391"/>
      <c r="F14" s="324">
        <v>0.5</v>
      </c>
      <c r="G14" s="324">
        <v>0.5</v>
      </c>
      <c r="H14" s="186"/>
      <c r="I14" s="186"/>
      <c r="J14" s="186"/>
      <c r="K14" s="327"/>
    </row>
    <row r="15" spans="2:11" ht="14.25">
      <c r="B15" s="400">
        <v>3</v>
      </c>
      <c r="C15" s="395" t="str">
        <f>ORÇAMENTO!E20</f>
        <v>ESQUADRIAS - REMANESCENTE</v>
      </c>
      <c r="D15" s="390">
        <f>ORÇAMENTO!I42</f>
        <v>88972.32</v>
      </c>
      <c r="E15" s="391">
        <f>D15/$D$48</f>
        <v>6.5370951261624261E-2</v>
      </c>
      <c r="F15" s="185">
        <f>$D15*F16</f>
        <v>4448.6160000000009</v>
      </c>
      <c r="G15" s="185">
        <f t="shared" ref="G15" si="6">$D15*G16</f>
        <v>8897.2320000000018</v>
      </c>
      <c r="H15" s="185">
        <f t="shared" ref="H15" si="7">$D15*H16</f>
        <v>44486.16</v>
      </c>
      <c r="I15" s="185">
        <f t="shared" ref="I15" si="8">$D15*I16</f>
        <v>31140.312000000002</v>
      </c>
      <c r="J15" s="185">
        <f t="shared" ref="J15" si="9">$D15*J16</f>
        <v>0</v>
      </c>
      <c r="K15" s="326">
        <f t="shared" ref="K15" si="10">$D15*K16</f>
        <v>0</v>
      </c>
    </row>
    <row r="16" spans="2:11" ht="14.25">
      <c r="B16" s="400"/>
      <c r="C16" s="395"/>
      <c r="D16" s="390"/>
      <c r="E16" s="391"/>
      <c r="F16" s="324">
        <v>0.05</v>
      </c>
      <c r="G16" s="324">
        <v>0.1</v>
      </c>
      <c r="H16" s="324">
        <v>0.5</v>
      </c>
      <c r="I16" s="324">
        <v>0.35</v>
      </c>
      <c r="J16" s="186"/>
      <c r="K16" s="327"/>
    </row>
    <row r="17" spans="2:15" ht="14.25">
      <c r="B17" s="400">
        <v>4</v>
      </c>
      <c r="C17" s="395" t="str">
        <f>ORÇAMENTO!E44</f>
        <v>COBERTURA - REMANESCENTE E RECONSTRUÇÃO DE DANIFICADOS</v>
      </c>
      <c r="D17" s="390">
        <f>ORÇAMENTO!I50</f>
        <v>28098.78</v>
      </c>
      <c r="E17" s="391">
        <f>D17/$D$48</f>
        <v>2.0645117244229468E-2</v>
      </c>
      <c r="F17" s="185">
        <f>$D17*F18</f>
        <v>28098.78</v>
      </c>
      <c r="G17" s="185">
        <f t="shared" ref="G17" si="11">$D17*G18</f>
        <v>0</v>
      </c>
      <c r="H17" s="185">
        <f t="shared" ref="H17" si="12">$D17*H18</f>
        <v>0</v>
      </c>
      <c r="I17" s="185">
        <f t="shared" ref="I17" si="13">$D17*I18</f>
        <v>0</v>
      </c>
      <c r="J17" s="185">
        <f t="shared" ref="J17" si="14">$D17*J18</f>
        <v>0</v>
      </c>
      <c r="K17" s="326">
        <f t="shared" ref="K17" si="15">$D17*K18</f>
        <v>0</v>
      </c>
    </row>
    <row r="18" spans="2:15" ht="14.25">
      <c r="B18" s="400"/>
      <c r="C18" s="395"/>
      <c r="D18" s="390"/>
      <c r="E18" s="391"/>
      <c r="F18" s="324">
        <v>1</v>
      </c>
      <c r="G18" s="186"/>
      <c r="H18" s="186"/>
      <c r="I18" s="186"/>
      <c r="J18" s="186"/>
      <c r="K18" s="327"/>
    </row>
    <row r="19" spans="2:15" ht="14.25">
      <c r="B19" s="400">
        <v>5</v>
      </c>
      <c r="C19" s="395" t="str">
        <f>ORÇAMENTO!E52</f>
        <v>IMPERMEABILIZAÇÃO - REMANESCENTE</v>
      </c>
      <c r="D19" s="390">
        <f>ORÇAMENTO!I55</f>
        <v>18783.04</v>
      </c>
      <c r="E19" s="391">
        <f>D19/$D$48</f>
        <v>1.3800530236652691E-2</v>
      </c>
      <c r="F19" s="185">
        <f>$D19*F20</f>
        <v>9391.52</v>
      </c>
      <c r="G19" s="185">
        <f t="shared" ref="G19" si="16">$D19*G20</f>
        <v>9391.52</v>
      </c>
      <c r="H19" s="185">
        <f t="shared" ref="H19" si="17">$D19*H20</f>
        <v>0</v>
      </c>
      <c r="I19" s="185">
        <f t="shared" ref="I19" si="18">$D19*I20</f>
        <v>0</v>
      </c>
      <c r="J19" s="185">
        <f t="shared" ref="J19" si="19">$D19*J20</f>
        <v>0</v>
      </c>
      <c r="K19" s="326">
        <f t="shared" ref="K19" si="20">$D19*K20</f>
        <v>0</v>
      </c>
    </row>
    <row r="20" spans="2:15" ht="14.25">
      <c r="B20" s="400"/>
      <c r="C20" s="395"/>
      <c r="D20" s="390"/>
      <c r="E20" s="391"/>
      <c r="F20" s="324">
        <v>0.5</v>
      </c>
      <c r="G20" s="324">
        <v>0.5</v>
      </c>
      <c r="H20" s="186"/>
      <c r="I20" s="186"/>
      <c r="J20" s="186"/>
      <c r="K20" s="327"/>
    </row>
    <row r="21" spans="2:15" ht="14.25">
      <c r="B21" s="400">
        <v>6</v>
      </c>
      <c r="C21" s="395" t="str">
        <f>ORÇAMENTO!E57</f>
        <v>REVESTIMENTO - REMANESCENTE E DANIFICADOS</v>
      </c>
      <c r="D21" s="390">
        <f>ORÇAMENTO!I66</f>
        <v>103075.73999999999</v>
      </c>
      <c r="E21" s="391">
        <f>D21/$D$48</f>
        <v>7.5733207539107145E-2</v>
      </c>
      <c r="F21" s="185">
        <f>$D21*F22</f>
        <v>10307.574000000001</v>
      </c>
      <c r="G21" s="185">
        <f t="shared" ref="G21" si="21">$D21*G22</f>
        <v>30922.721999999994</v>
      </c>
      <c r="H21" s="185">
        <f t="shared" ref="H21" si="22">$D21*H22</f>
        <v>51537.869999999995</v>
      </c>
      <c r="I21" s="185">
        <f t="shared" ref="I21" si="23">$D21*I22</f>
        <v>10307.574000000001</v>
      </c>
      <c r="J21" s="185">
        <f t="shared" ref="J21" si="24">$D21*J22</f>
        <v>0</v>
      </c>
      <c r="K21" s="326">
        <f t="shared" ref="K21" si="25">$D21*K22</f>
        <v>0</v>
      </c>
    </row>
    <row r="22" spans="2:15" ht="14.25">
      <c r="B22" s="400"/>
      <c r="C22" s="395"/>
      <c r="D22" s="390"/>
      <c r="E22" s="391"/>
      <c r="F22" s="324">
        <v>0.1</v>
      </c>
      <c r="G22" s="324">
        <v>0.3</v>
      </c>
      <c r="H22" s="324">
        <v>0.5</v>
      </c>
      <c r="I22" s="324">
        <v>0.1</v>
      </c>
      <c r="J22" s="186"/>
      <c r="K22" s="327"/>
    </row>
    <row r="23" spans="2:15" ht="14.25">
      <c r="B23" s="400">
        <v>7</v>
      </c>
      <c r="C23" s="395" t="str">
        <f>ORÇAMENTO!E68</f>
        <v>PAVIMENTAÇÃO - REMANESCENTE</v>
      </c>
      <c r="D23" s="390">
        <f>ORÇAMENTO!I82</f>
        <v>162261.23000000004</v>
      </c>
      <c r="E23" s="391">
        <f>D23/$D$48</f>
        <v>0.11921877453550954</v>
      </c>
      <c r="F23" s="185">
        <f>$D23*F24</f>
        <v>4867.8369000000012</v>
      </c>
      <c r="G23" s="185">
        <f t="shared" ref="G23" si="26">$D23*G24</f>
        <v>32452.24600000001</v>
      </c>
      <c r="H23" s="185">
        <f t="shared" ref="H23" si="27">$D23*H24</f>
        <v>27584.409100000008</v>
      </c>
      <c r="I23" s="185">
        <f t="shared" ref="I23" si="28">$D23*I24</f>
        <v>24339.184500000007</v>
      </c>
      <c r="J23" s="185">
        <f t="shared" ref="J23" si="29">$D23*J24</f>
        <v>40565.30750000001</v>
      </c>
      <c r="K23" s="326">
        <f t="shared" ref="K23" si="30">$D23*K24</f>
        <v>32452.24600000001</v>
      </c>
    </row>
    <row r="24" spans="2:15" ht="14.25">
      <c r="B24" s="400"/>
      <c r="C24" s="395"/>
      <c r="D24" s="390"/>
      <c r="E24" s="391"/>
      <c r="F24" s="324">
        <v>0.03</v>
      </c>
      <c r="G24" s="324">
        <v>0.2</v>
      </c>
      <c r="H24" s="324">
        <v>0.17</v>
      </c>
      <c r="I24" s="324">
        <v>0.15</v>
      </c>
      <c r="J24" s="324">
        <v>0.25</v>
      </c>
      <c r="K24" s="328">
        <v>0.2</v>
      </c>
    </row>
    <row r="25" spans="2:15" ht="14.25">
      <c r="B25" s="400">
        <v>8</v>
      </c>
      <c r="C25" s="395" t="str">
        <f>ORÇAMENTO!E84</f>
        <v>PINTURA - REMANESCENTE</v>
      </c>
      <c r="D25" s="390">
        <f>ORÇAMENTO!I98</f>
        <v>85457.72</v>
      </c>
      <c r="E25" s="391">
        <f>D25/$D$48</f>
        <v>6.2788656618704919E-2</v>
      </c>
      <c r="F25" s="185">
        <f>$D25*F26</f>
        <v>0</v>
      </c>
      <c r="G25" s="185">
        <f t="shared" ref="G25" si="31">$D25*G26</f>
        <v>8545.7720000000008</v>
      </c>
      <c r="H25" s="185">
        <f t="shared" ref="H25" si="32">$D25*H26</f>
        <v>8545.7720000000008</v>
      </c>
      <c r="I25" s="185">
        <f t="shared" ref="I25" si="33">$D25*I26</f>
        <v>25637.315999999999</v>
      </c>
      <c r="J25" s="185">
        <f t="shared" ref="J25" si="34">$D25*J26</f>
        <v>34183.088000000003</v>
      </c>
      <c r="K25" s="326">
        <f t="shared" ref="K25" si="35">$D25*K26</f>
        <v>8545.7720000000008</v>
      </c>
    </row>
    <row r="26" spans="2:15" ht="14.25">
      <c r="B26" s="400"/>
      <c r="C26" s="395"/>
      <c r="D26" s="390"/>
      <c r="E26" s="391"/>
      <c r="F26" s="186"/>
      <c r="G26" s="324">
        <v>0.1</v>
      </c>
      <c r="H26" s="324">
        <v>0.1</v>
      </c>
      <c r="I26" s="324">
        <v>0.3</v>
      </c>
      <c r="J26" s="324">
        <v>0.4</v>
      </c>
      <c r="K26" s="328">
        <v>0.1</v>
      </c>
    </row>
    <row r="27" spans="2:15" ht="14.25">
      <c r="B27" s="400">
        <v>9</v>
      </c>
      <c r="C27" s="395" t="str">
        <f>ORÇAMENTO!E100</f>
        <v>SERVIÇOS DIVERSOS - REMANESCENTE</v>
      </c>
      <c r="D27" s="390">
        <f>ORÇAMENTO!I122</f>
        <v>108761.73</v>
      </c>
      <c r="E27" s="391">
        <f>D27/$D$48</f>
        <v>7.9910895331940721E-2</v>
      </c>
      <c r="F27" s="185">
        <f>$D27*F28</f>
        <v>10876.173000000001</v>
      </c>
      <c r="G27" s="185">
        <f t="shared" ref="G27" si="36">$D27*G28</f>
        <v>10876.173000000001</v>
      </c>
      <c r="H27" s="185">
        <f t="shared" ref="H27" si="37">$D27*H28</f>
        <v>10876.173000000001</v>
      </c>
      <c r="I27" s="185">
        <f t="shared" ref="I27" si="38">$D27*I28</f>
        <v>21752.346000000001</v>
      </c>
      <c r="J27" s="185">
        <f t="shared" ref="J27" si="39">$D27*J28</f>
        <v>38066.605499999998</v>
      </c>
      <c r="K27" s="326">
        <f t="shared" ref="K27" si="40">$D27*K28</f>
        <v>16314.259499999998</v>
      </c>
    </row>
    <row r="28" spans="2:15" ht="14.25">
      <c r="B28" s="400"/>
      <c r="C28" s="395"/>
      <c r="D28" s="390"/>
      <c r="E28" s="391"/>
      <c r="F28" s="324">
        <v>0.1</v>
      </c>
      <c r="G28" s="324">
        <v>0.1</v>
      </c>
      <c r="H28" s="324">
        <v>0.1</v>
      </c>
      <c r="I28" s="324">
        <v>0.2</v>
      </c>
      <c r="J28" s="324">
        <v>0.35</v>
      </c>
      <c r="K28" s="328">
        <v>0.15</v>
      </c>
    </row>
    <row r="29" spans="2:15" ht="14.25">
      <c r="B29" s="400">
        <v>10</v>
      </c>
      <c r="C29" s="395" t="str">
        <f>ORÇAMENTO!E124</f>
        <v>INSTALAÇÕES HIDRÁULICAS E SANITÁRIAS - REMANESCENTE</v>
      </c>
      <c r="D29" s="390">
        <f>ORÇAMENTO!I294</f>
        <v>121040.15999999996</v>
      </c>
      <c r="E29" s="391">
        <f>D29/$D$48</f>
        <v>8.8932270171882655E-2</v>
      </c>
      <c r="F29" s="185">
        <f>$D29*F30</f>
        <v>6052.007999999998</v>
      </c>
      <c r="G29" s="185">
        <f t="shared" ref="G29" si="41">$D29*G30</f>
        <v>6052.007999999998</v>
      </c>
      <c r="H29" s="185">
        <f t="shared" ref="H29" si="42">$D29*H30</f>
        <v>12104.015999999996</v>
      </c>
      <c r="I29" s="185">
        <f t="shared" ref="I29" si="43">$D29*I30</f>
        <v>24208.031999999992</v>
      </c>
      <c r="J29" s="185">
        <f t="shared" ref="J29" si="44">$D29*J30</f>
        <v>24208.031999999992</v>
      </c>
      <c r="K29" s="326">
        <f t="shared" ref="K29" si="45">$D29*K30</f>
        <v>48416.063999999984</v>
      </c>
    </row>
    <row r="30" spans="2:15" ht="14.25">
      <c r="B30" s="400"/>
      <c r="C30" s="395"/>
      <c r="D30" s="390"/>
      <c r="E30" s="391"/>
      <c r="F30" s="324">
        <v>0.05</v>
      </c>
      <c r="G30" s="324">
        <v>0.05</v>
      </c>
      <c r="H30" s="324">
        <v>0.1</v>
      </c>
      <c r="I30" s="324">
        <v>0.2</v>
      </c>
      <c r="J30" s="324">
        <v>0.2</v>
      </c>
      <c r="K30" s="328">
        <v>0.4</v>
      </c>
    </row>
    <row r="31" spans="2:15" ht="14.25">
      <c r="B31" s="400">
        <v>11</v>
      </c>
      <c r="C31" s="395" t="str">
        <f>ORÇAMENTO!E296</f>
        <v>INSTALAÇÕES ELÉTRICAS E ELETRÔNICAS - REMANESCENTE</v>
      </c>
      <c r="D31" s="390">
        <f>ORÇAMENTO!I422</f>
        <v>114935.63000000002</v>
      </c>
      <c r="E31" s="391">
        <f>D31/$D$48</f>
        <v>8.4447066986160182E-2</v>
      </c>
      <c r="F31" s="185">
        <f>$D31*F32</f>
        <v>11493.563000000002</v>
      </c>
      <c r="G31" s="185">
        <f t="shared" ref="G31" si="46">$D31*G32</f>
        <v>11493.563000000002</v>
      </c>
      <c r="H31" s="185">
        <f t="shared" ref="H31" si="47">$D31*H32</f>
        <v>11493.563000000002</v>
      </c>
      <c r="I31" s="185">
        <f t="shared" ref="I31" si="48">$D31*I32</f>
        <v>17240.344500000003</v>
      </c>
      <c r="J31" s="185">
        <f t="shared" ref="J31" si="49">$D31*J32</f>
        <v>40227.470500000003</v>
      </c>
      <c r="K31" s="326">
        <f t="shared" ref="K31" si="50">$D31*K32</f>
        <v>22987.126000000004</v>
      </c>
    </row>
    <row r="32" spans="2:15" ht="14.25">
      <c r="B32" s="400"/>
      <c r="C32" s="395"/>
      <c r="D32" s="390"/>
      <c r="E32" s="391"/>
      <c r="F32" s="324">
        <v>0.1</v>
      </c>
      <c r="G32" s="324">
        <v>0.1</v>
      </c>
      <c r="H32" s="324">
        <v>0.1</v>
      </c>
      <c r="I32" s="324">
        <v>0.15</v>
      </c>
      <c r="J32" s="324">
        <v>0.35</v>
      </c>
      <c r="K32" s="328">
        <v>0.2</v>
      </c>
      <c r="O32" t="s">
        <v>7143</v>
      </c>
    </row>
    <row r="33" spans="2:11" ht="14.25">
      <c r="B33" s="400">
        <v>12</v>
      </c>
      <c r="C33" s="395" t="str">
        <f>ORÇAMENTO!E424</f>
        <v xml:space="preserve">ATERRAMENTO E PROTEÇÃO CONTRA DESCARGAS ATMOSFÉRICAS - REMANESCENTE </v>
      </c>
      <c r="D33" s="390">
        <f>ORÇAMENTO!I442</f>
        <v>32622.62</v>
      </c>
      <c r="E33" s="391">
        <f>D33/$D$48</f>
        <v>2.3968934406189347E-2</v>
      </c>
      <c r="F33" s="185">
        <f>$D33*F34</f>
        <v>0</v>
      </c>
      <c r="G33" s="185">
        <f t="shared" ref="G33" si="51">$D33*G34</f>
        <v>0</v>
      </c>
      <c r="H33" s="185">
        <f t="shared" ref="H33" si="52">$D33*H34</f>
        <v>0</v>
      </c>
      <c r="I33" s="185">
        <f t="shared" ref="I33" si="53">$D33*I34</f>
        <v>0</v>
      </c>
      <c r="J33" s="185">
        <f t="shared" ref="J33" si="54">$D33*J34</f>
        <v>9786.7860000000001</v>
      </c>
      <c r="K33" s="326">
        <f t="shared" ref="K33" si="55">$D33*K34</f>
        <v>22835.833999999999</v>
      </c>
    </row>
    <row r="34" spans="2:11" ht="14.25">
      <c r="B34" s="400"/>
      <c r="C34" s="395"/>
      <c r="D34" s="390"/>
      <c r="E34" s="391"/>
      <c r="F34" s="186"/>
      <c r="G34" s="186"/>
      <c r="H34" s="186"/>
      <c r="I34" s="186"/>
      <c r="J34" s="324">
        <v>0.3</v>
      </c>
      <c r="K34" s="328">
        <v>0.7</v>
      </c>
    </row>
    <row r="35" spans="2:11" ht="14.25">
      <c r="B35" s="400">
        <v>13</v>
      </c>
      <c r="C35" s="395" t="str">
        <f>ORÇAMENTO!E444</f>
        <v>INSTALAÇÕES DE REDE ESTRUTURADA - REMANESCENTE</v>
      </c>
      <c r="D35" s="390">
        <f>ORÇAMENTO!I516</f>
        <v>23777.369999999984</v>
      </c>
      <c r="E35" s="391">
        <f>D35/$D$48</f>
        <v>1.7470032201021685E-2</v>
      </c>
      <c r="F35" s="185">
        <f>$D35*F36</f>
        <v>0</v>
      </c>
      <c r="G35" s="185">
        <f t="shared" ref="G35" si="56">$D35*G36</f>
        <v>0</v>
      </c>
      <c r="H35" s="185">
        <f t="shared" ref="H35" si="57">$D35*H36</f>
        <v>0</v>
      </c>
      <c r="I35" s="185">
        <f t="shared" ref="I35" si="58">$D35*I36</f>
        <v>0</v>
      </c>
      <c r="J35" s="185">
        <f t="shared" ref="J35" si="59">$D35*J36</f>
        <v>11888.684999999992</v>
      </c>
      <c r="K35" s="326">
        <f t="shared" ref="K35" si="60">$D35*K36</f>
        <v>11888.684999999992</v>
      </c>
    </row>
    <row r="36" spans="2:11" ht="14.25">
      <c r="B36" s="400"/>
      <c r="C36" s="395"/>
      <c r="D36" s="390"/>
      <c r="E36" s="391"/>
      <c r="F36" s="186"/>
      <c r="G36" s="186"/>
      <c r="H36" s="186"/>
      <c r="I36" s="186"/>
      <c r="J36" s="324">
        <v>0.5</v>
      </c>
      <c r="K36" s="328">
        <v>0.5</v>
      </c>
    </row>
    <row r="37" spans="2:11" ht="14.25">
      <c r="B37" s="400">
        <v>14</v>
      </c>
      <c r="C37" s="395" t="str">
        <f>ORÇAMENTO!E518</f>
        <v>INSTALAÇÕES MECÂNICAS E DE UTILIDADES - REMANESCENTE</v>
      </c>
      <c r="D37" s="390">
        <f>ORÇAMENTO!I539</f>
        <v>18659.709999999995</v>
      </c>
      <c r="E37" s="391">
        <f>D37/$D$48</f>
        <v>1.370991554413825E-2</v>
      </c>
      <c r="F37" s="185">
        <f>$D37*F38</f>
        <v>0</v>
      </c>
      <c r="G37" s="185">
        <f t="shared" ref="G37" si="61">$D37*G38</f>
        <v>0</v>
      </c>
      <c r="H37" s="185">
        <f t="shared" ref="H37" si="62">$D37*H38</f>
        <v>0</v>
      </c>
      <c r="I37" s="185">
        <f t="shared" ref="I37" si="63">$D37*I38</f>
        <v>0</v>
      </c>
      <c r="J37" s="185">
        <f t="shared" ref="J37" si="64">$D37*J38</f>
        <v>10262.840499999998</v>
      </c>
      <c r="K37" s="326">
        <f t="shared" ref="K37" si="65">$D37*K38</f>
        <v>8396.8694999999989</v>
      </c>
    </row>
    <row r="38" spans="2:11" ht="14.25">
      <c r="B38" s="400"/>
      <c r="C38" s="395"/>
      <c r="D38" s="390"/>
      <c r="E38" s="391"/>
      <c r="F38" s="186"/>
      <c r="G38" s="186"/>
      <c r="H38" s="186"/>
      <c r="I38" s="186"/>
      <c r="J38" s="324">
        <v>0.55000000000000004</v>
      </c>
      <c r="K38" s="328">
        <v>0.45</v>
      </c>
    </row>
    <row r="39" spans="2:11" ht="14.25">
      <c r="B39" s="400">
        <v>15</v>
      </c>
      <c r="C39" s="395" t="str">
        <f>ORÇAMENTO!E541</f>
        <v xml:space="preserve">GÁS COMBUSTÍVEL - REMANESCENTE </v>
      </c>
      <c r="D39" s="390">
        <f>ORÇAMENTO!I578</f>
        <v>2947.8400000000006</v>
      </c>
      <c r="E39" s="391">
        <f>D39/$D$48</f>
        <v>2.1658770386909824E-3</v>
      </c>
      <c r="F39" s="185">
        <f>$D39*F40</f>
        <v>0</v>
      </c>
      <c r="G39" s="185">
        <f t="shared" ref="G39" si="66">$D39*G40</f>
        <v>0</v>
      </c>
      <c r="H39" s="185">
        <f t="shared" ref="H39" si="67">$D39*H40</f>
        <v>0</v>
      </c>
      <c r="I39" s="185">
        <f t="shared" ref="I39" si="68">$D39*I40</f>
        <v>0</v>
      </c>
      <c r="J39" s="185">
        <f t="shared" ref="J39" si="69">$D39*J40</f>
        <v>0</v>
      </c>
      <c r="K39" s="326">
        <f t="shared" ref="K39" si="70">$D39*K40</f>
        <v>2947.8400000000006</v>
      </c>
    </row>
    <row r="40" spans="2:11" ht="14.25">
      <c r="B40" s="400"/>
      <c r="C40" s="395"/>
      <c r="D40" s="390"/>
      <c r="E40" s="391"/>
      <c r="F40" s="186"/>
      <c r="G40" s="186"/>
      <c r="H40" s="186"/>
      <c r="I40" s="186"/>
      <c r="J40" s="186"/>
      <c r="K40" s="328">
        <v>1</v>
      </c>
    </row>
    <row r="41" spans="2:11" ht="14.25">
      <c r="B41" s="400">
        <v>16</v>
      </c>
      <c r="C41" s="395" t="str">
        <f>ORÇAMENTO!E580</f>
        <v xml:space="preserve">INSTALAÇÕES DE PREVENÇÃO E COMBATE A INCÊNDIO REMANESCENTE </v>
      </c>
      <c r="D41" s="390">
        <f>ORÇAMENTO!I594</f>
        <v>14203.680000000002</v>
      </c>
      <c r="E41" s="391">
        <f>D41/$D$48</f>
        <v>1.0435920666289329E-2</v>
      </c>
      <c r="F41" s="185">
        <f>$D41*F42</f>
        <v>0</v>
      </c>
      <c r="G41" s="185">
        <f t="shared" ref="G41" si="71">$D41*G42</f>
        <v>0</v>
      </c>
      <c r="H41" s="185">
        <f t="shared" ref="H41" si="72">$D41*H42</f>
        <v>0</v>
      </c>
      <c r="I41" s="185">
        <f t="shared" ref="I41" si="73">$D41*I42</f>
        <v>0</v>
      </c>
      <c r="J41" s="185">
        <f t="shared" ref="J41" si="74">$D41*J42</f>
        <v>1420.3680000000004</v>
      </c>
      <c r="K41" s="326">
        <f t="shared" ref="K41" si="75">$D41*K42</f>
        <v>12783.312000000002</v>
      </c>
    </row>
    <row r="42" spans="2:11" ht="14.25">
      <c r="B42" s="400"/>
      <c r="C42" s="395"/>
      <c r="D42" s="390"/>
      <c r="E42" s="391"/>
      <c r="F42" s="186"/>
      <c r="G42" s="186"/>
      <c r="H42" s="186"/>
      <c r="I42" s="186"/>
      <c r="J42" s="324">
        <v>0.1</v>
      </c>
      <c r="K42" s="328">
        <v>0.9</v>
      </c>
    </row>
    <row r="43" spans="2:11" ht="14.25">
      <c r="B43" s="400">
        <v>17</v>
      </c>
      <c r="C43" s="395" t="str">
        <f>ORÇAMENTO!E596</f>
        <v>SERVIÇOS COMPLEMENTARES GLOBAIS - ADICIONADOS</v>
      </c>
      <c r="D43" s="390">
        <f>ORÇAMENTO!I804</f>
        <v>413280.32000000018</v>
      </c>
      <c r="E43" s="391">
        <f>D43/$D$48</f>
        <v>0.3036509293689148</v>
      </c>
      <c r="F43" s="185">
        <f>$D43*F44</f>
        <v>41328.032000000021</v>
      </c>
      <c r="G43" s="185">
        <f t="shared" ref="G43" si="76">$D43*G44</f>
        <v>41328.032000000021</v>
      </c>
      <c r="H43" s="185">
        <f t="shared" ref="H43" si="77">$D43*H44</f>
        <v>41328.032000000021</v>
      </c>
      <c r="I43" s="185">
        <f t="shared" ref="I43" si="78">$D43*I44</f>
        <v>82656.064000000042</v>
      </c>
      <c r="J43" s="185">
        <f t="shared" ref="J43" si="79">$D43*J44</f>
        <v>103320.08000000005</v>
      </c>
      <c r="K43" s="326">
        <f t="shared" ref="K43" si="80">$D43*K44</f>
        <v>103320.08000000005</v>
      </c>
    </row>
    <row r="44" spans="2:11" ht="14.25">
      <c r="B44" s="400"/>
      <c r="C44" s="395"/>
      <c r="D44" s="390"/>
      <c r="E44" s="391"/>
      <c r="F44" s="324">
        <v>0.1</v>
      </c>
      <c r="G44" s="324">
        <v>0.1</v>
      </c>
      <c r="H44" s="324">
        <v>0.1</v>
      </c>
      <c r="I44" s="324">
        <v>0.2</v>
      </c>
      <c r="J44" s="324">
        <v>0.25</v>
      </c>
      <c r="K44" s="328">
        <v>0.25</v>
      </c>
    </row>
    <row r="45" spans="2:11" ht="14.25">
      <c r="B45" s="400">
        <v>18</v>
      </c>
      <c r="C45" s="395" t="str">
        <f>ORÇAMENTO!E806</f>
        <v>SERVIÇOS FINAIS</v>
      </c>
      <c r="D45" s="390">
        <f>ORÇAMENTO!I808</f>
        <v>2326.4299999999998</v>
      </c>
      <c r="E45" s="391">
        <f>D45/$D$48</f>
        <v>1.7093062442744048E-3</v>
      </c>
      <c r="F45" s="185">
        <f>$D45*F46</f>
        <v>0</v>
      </c>
      <c r="G45" s="185">
        <f t="shared" ref="G45" si="81">$D45*G46</f>
        <v>0</v>
      </c>
      <c r="H45" s="185">
        <f t="shared" ref="H45" si="82">$D45*H46</f>
        <v>0</v>
      </c>
      <c r="I45" s="185">
        <f t="shared" ref="I45" si="83">$D45*I46</f>
        <v>0</v>
      </c>
      <c r="J45" s="185">
        <f t="shared" ref="J45" si="84">$D45*J46</f>
        <v>0</v>
      </c>
      <c r="K45" s="326">
        <f t="shared" ref="K45" si="85">$D45*K46</f>
        <v>2326.4299999999998</v>
      </c>
    </row>
    <row r="46" spans="2:11" ht="15" thickBot="1">
      <c r="B46" s="401"/>
      <c r="C46" s="406"/>
      <c r="D46" s="396"/>
      <c r="E46" s="394"/>
      <c r="F46" s="187"/>
      <c r="G46" s="187"/>
      <c r="H46" s="187"/>
      <c r="I46" s="187"/>
      <c r="J46" s="187"/>
      <c r="K46" s="328">
        <v>1</v>
      </c>
    </row>
    <row r="47" spans="2:11" ht="15">
      <c r="B47" s="188"/>
      <c r="C47" s="189" t="s">
        <v>7841</v>
      </c>
      <c r="D47" s="190"/>
      <c r="E47" s="191"/>
      <c r="F47" s="192">
        <f>F45+F43+F41+F39+F37+F35+F33+F31+F29+F27+F25+F23+F21+F19+F17+F15+F13+F11</f>
        <v>138350.22289999999</v>
      </c>
      <c r="G47" s="192">
        <f t="shared" ref="G47:K47" si="86">G45+G43+G41+G39+G37+G35+G33+G31+G29+G27+G25+G23+G21+G19+G17+G15+G13+G11</f>
        <v>170306.38799999998</v>
      </c>
      <c r="H47" s="192">
        <f t="shared" si="86"/>
        <v>207955.99510000003</v>
      </c>
      <c r="I47" s="192">
        <f t="shared" si="86"/>
        <v>237281.17300000004</v>
      </c>
      <c r="J47" s="192">
        <f t="shared" si="86"/>
        <v>313929.26300000004</v>
      </c>
      <c r="K47" s="329">
        <f t="shared" si="86"/>
        <v>293214.51800000004</v>
      </c>
    </row>
    <row r="48" spans="2:11" ht="15">
      <c r="B48" s="193"/>
      <c r="C48" s="194" t="s">
        <v>7842</v>
      </c>
      <c r="D48" s="181">
        <f>SUM(D11:D45)</f>
        <v>1361037.56</v>
      </c>
      <c r="E48" s="195">
        <f>SUM(E11:E46)</f>
        <v>1</v>
      </c>
      <c r="F48" s="185">
        <f>F47</f>
        <v>138350.22289999999</v>
      </c>
      <c r="G48" s="185">
        <f>G47+F48</f>
        <v>308656.61089999997</v>
      </c>
      <c r="H48" s="185">
        <f t="shared" ref="H48:K48" si="87">H47+G48</f>
        <v>516612.60600000003</v>
      </c>
      <c r="I48" s="185">
        <f t="shared" si="87"/>
        <v>753893.7790000001</v>
      </c>
      <c r="J48" s="185">
        <f t="shared" si="87"/>
        <v>1067823.0420000001</v>
      </c>
      <c r="K48" s="326">
        <f t="shared" si="87"/>
        <v>1361037.56</v>
      </c>
    </row>
    <row r="49" spans="2:11" ht="15.75" thickBot="1">
      <c r="B49" s="196"/>
      <c r="C49" s="197" t="s">
        <v>7843</v>
      </c>
      <c r="D49" s="198">
        <f>D48*(ORÇAMENTO!$H$811+1)</f>
        <v>1745394.5669440001</v>
      </c>
      <c r="E49" s="199"/>
      <c r="F49" s="318">
        <f>F48*(ORÇAMENTO!$H$811+1)</f>
        <v>177420.32584695998</v>
      </c>
      <c r="G49" s="318">
        <f>G48*(ORÇAMENTO!$H$811+1)</f>
        <v>395821.23781815998</v>
      </c>
      <c r="H49" s="318">
        <f>H48*(ORÇAMENTO!$H$811+1)</f>
        <v>662504.00593440002</v>
      </c>
      <c r="I49" s="318">
        <f>I48*(ORÇAMENTO!$H$811+1)</f>
        <v>966793.38218960015</v>
      </c>
      <c r="J49" s="318">
        <f>J48*(ORÇAMENTO!$H$811+1)</f>
        <v>1369376.2690608001</v>
      </c>
      <c r="K49" s="330">
        <f>K48*(ORÇAMENTO!$H$811+1)</f>
        <v>1745394.5669440001</v>
      </c>
    </row>
  </sheetData>
  <mergeCells count="83">
    <mergeCell ref="B41:B42"/>
    <mergeCell ref="B43:B44"/>
    <mergeCell ref="B45:B46"/>
    <mergeCell ref="B9:B10"/>
    <mergeCell ref="C9:C10"/>
    <mergeCell ref="B35:B36"/>
    <mergeCell ref="B37:B38"/>
    <mergeCell ref="B39:B40"/>
    <mergeCell ref="C45:C46"/>
    <mergeCell ref="C35:C36"/>
    <mergeCell ref="C37:C38"/>
    <mergeCell ref="C39:C40"/>
    <mergeCell ref="C41:C42"/>
    <mergeCell ref="C43:C44"/>
    <mergeCell ref="C23:C24"/>
    <mergeCell ref="C25:C26"/>
    <mergeCell ref="B8:K8"/>
    <mergeCell ref="B29:B30"/>
    <mergeCell ref="B31:B32"/>
    <mergeCell ref="B33:B34"/>
    <mergeCell ref="B11:B12"/>
    <mergeCell ref="B13:B14"/>
    <mergeCell ref="B15:B16"/>
    <mergeCell ref="B17:B18"/>
    <mergeCell ref="B19:B20"/>
    <mergeCell ref="B21:B22"/>
    <mergeCell ref="B23:B24"/>
    <mergeCell ref="B25:B26"/>
    <mergeCell ref="B27:B28"/>
    <mergeCell ref="C33:C34"/>
    <mergeCell ref="C21:C22"/>
    <mergeCell ref="C27:C28"/>
    <mergeCell ref="C29:C30"/>
    <mergeCell ref="C31:C32"/>
    <mergeCell ref="E39:E40"/>
    <mergeCell ref="E41:E42"/>
    <mergeCell ref="D39:D40"/>
    <mergeCell ref="D41:D42"/>
    <mergeCell ref="E43:E44"/>
    <mergeCell ref="E45:E46"/>
    <mergeCell ref="C11:C12"/>
    <mergeCell ref="C13:C14"/>
    <mergeCell ref="C15:C16"/>
    <mergeCell ref="C17:C18"/>
    <mergeCell ref="C19:C20"/>
    <mergeCell ref="E27:E28"/>
    <mergeCell ref="E29:E30"/>
    <mergeCell ref="E31:E32"/>
    <mergeCell ref="E33:E34"/>
    <mergeCell ref="E35:E36"/>
    <mergeCell ref="E37:E38"/>
    <mergeCell ref="D45:D46"/>
    <mergeCell ref="E19:E20"/>
    <mergeCell ref="E21:E22"/>
    <mergeCell ref="E13:E14"/>
    <mergeCell ref="E15:E16"/>
    <mergeCell ref="E17:E18"/>
    <mergeCell ref="D9:E9"/>
    <mergeCell ref="D11:D12"/>
    <mergeCell ref="D13:D14"/>
    <mergeCell ref="D15:D16"/>
    <mergeCell ref="D17:D18"/>
    <mergeCell ref="B7:K7"/>
    <mergeCell ref="D43:D44"/>
    <mergeCell ref="D19:D20"/>
    <mergeCell ref="D21:D22"/>
    <mergeCell ref="D23:D24"/>
    <mergeCell ref="D25:D26"/>
    <mergeCell ref="D27:D28"/>
    <mergeCell ref="D29:D30"/>
    <mergeCell ref="D31:D32"/>
    <mergeCell ref="E23:E24"/>
    <mergeCell ref="E25:E26"/>
    <mergeCell ref="D33:D34"/>
    <mergeCell ref="D35:D36"/>
    <mergeCell ref="D37:D38"/>
    <mergeCell ref="F9:K9"/>
    <mergeCell ref="E11:E12"/>
    <mergeCell ref="B2:K2"/>
    <mergeCell ref="B3:K3"/>
    <mergeCell ref="B4:K4"/>
    <mergeCell ref="B5:K5"/>
    <mergeCell ref="B6:K6"/>
  </mergeCells>
  <printOptions horizontalCentered="1"/>
  <pageMargins left="0.78740157480314965" right="0.78740157480314965" top="0.78740157480314965" bottom="0.78740157480314965" header="0" footer="0"/>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4</vt:i4>
      </vt:variant>
    </vt:vector>
  </HeadingPairs>
  <TitlesOfParts>
    <vt:vector size="9" baseType="lpstr">
      <vt:lpstr>SINAPSET.17</vt:lpstr>
      <vt:lpstr>COMPOSIÇÕES</vt:lpstr>
      <vt:lpstr>ORÇAMENTO</vt:lpstr>
      <vt:lpstr>QUANT. ITENS INSERIDOS</vt:lpstr>
      <vt:lpstr>CRONOGRAMA </vt:lpstr>
      <vt:lpstr>COMPOSIÇÕES!Area_de_impressao</vt:lpstr>
      <vt:lpstr>'CRONOGRAMA '!Area_de_impressao</vt:lpstr>
      <vt:lpstr>ORÇAMENTO!Area_de_impressao</vt:lpstr>
      <vt:lpstr>ORÇAMENTO!Titulos_de_impressao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dc:creator>
  <cp:lastModifiedBy>aline.correia</cp:lastModifiedBy>
  <cp:lastPrinted>2018-02-09T19:34:10Z</cp:lastPrinted>
  <dcterms:created xsi:type="dcterms:W3CDTF">2016-08-05T13:19:28Z</dcterms:created>
  <dcterms:modified xsi:type="dcterms:W3CDTF">2018-02-20T18:53:52Z</dcterms:modified>
</cp:coreProperties>
</file>